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Types.xml" ContentType="application/vnd.ms-excel.rdrichvaluetypes+xml"/>
  <Override PartName="/xl/richData/rdrichvalue.xml" ContentType="application/vnd.ms-excel.rdrichvalue+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Mi unidad\4. FORMULACION DE PROYECTOS\1. ZONAS DEPORTIVAS LIBORINA\6. Presupuesto malo cambiado por la gobernacion\"/>
    </mc:Choice>
  </mc:AlternateContent>
  <xr:revisionPtr revIDLastSave="0" documentId="13_ncr:1_{3E42E2D3-0A37-4BE6-B6FF-BBFE55C4E7E3}" xr6:coauthVersionLast="47" xr6:coauthVersionMax="47" xr10:uidLastSave="{00000000-0000-0000-0000-000000000000}"/>
  <bookViews>
    <workbookView xWindow="-108" yWindow="-108" windowWidth="23256" windowHeight="12456" tabRatio="911" activeTab="1" xr2:uid="{FEBC9DC9-2F17-46B3-94F5-8BA0245766E1}"/>
  </bookViews>
  <sheets>
    <sheet name="PRESUPUESTO GYM" sheetId="3" r:id="rId1"/>
    <sheet name="AU GYM" sheetId="339" r:id="rId2"/>
    <sheet name="PMA GYM" sheetId="340" r:id="rId3"/>
    <sheet name="APU 1,01" sheetId="279" r:id="rId4"/>
    <sheet name="APU 1,02" sheetId="280" r:id="rId5"/>
    <sheet name="APU 2.01" sheetId="281" r:id="rId6"/>
    <sheet name="APU 2.02" sheetId="282" r:id="rId7"/>
    <sheet name="APU 2.03" sheetId="283" r:id="rId8"/>
    <sheet name="APU 2.04" sheetId="284" r:id="rId9"/>
    <sheet name="APU 2.05" sheetId="285" r:id="rId10"/>
    <sheet name="APU 2.06" sheetId="286" r:id="rId11"/>
    <sheet name="APU 3.01" sheetId="287" r:id="rId12"/>
    <sheet name="APU 3.02" sheetId="288" r:id="rId13"/>
    <sheet name="APU 3.03" sheetId="289" r:id="rId14"/>
    <sheet name="APU 3.04" sheetId="290" r:id="rId15"/>
    <sheet name="APU 3.05" sheetId="291" r:id="rId16"/>
    <sheet name="APU 3.06" sheetId="292" r:id="rId17"/>
    <sheet name="APU 3.07" sheetId="294" r:id="rId18"/>
    <sheet name="APU 3.08" sheetId="295" r:id="rId19"/>
    <sheet name="APU 3.09" sheetId="296" r:id="rId20"/>
    <sheet name="APU 3.10" sheetId="297" r:id="rId21"/>
    <sheet name="APU 3.11" sheetId="298" r:id="rId22"/>
    <sheet name="APU 4.01" sheetId="299" r:id="rId23"/>
    <sheet name="APU 4.02" sheetId="300" r:id="rId24"/>
    <sheet name="APU 4.03" sheetId="301" r:id="rId25"/>
    <sheet name="APU 5.01" sheetId="302" r:id="rId26"/>
    <sheet name="APU 5.02" sheetId="303" r:id="rId27"/>
    <sheet name="APU 6.01" sheetId="304" r:id="rId28"/>
    <sheet name="APU 6.02" sheetId="305" r:id="rId29"/>
    <sheet name="APU 6.03" sheetId="306" r:id="rId30"/>
    <sheet name="APU 6.04" sheetId="307" r:id="rId31"/>
    <sheet name="APU 6.05" sheetId="308" r:id="rId32"/>
    <sheet name="APU 7.01" sheetId="309" r:id="rId33"/>
    <sheet name="APU 7.02" sheetId="310" r:id="rId34"/>
    <sheet name="APU 7.03" sheetId="311" r:id="rId35"/>
    <sheet name="APU 8.01" sheetId="312" r:id="rId36"/>
    <sheet name="APU 8.02" sheetId="313" r:id="rId37"/>
    <sheet name="APU 8.03" sheetId="314" r:id="rId38"/>
    <sheet name="APU 8.04" sheetId="315" r:id="rId39"/>
    <sheet name="APU 8.05" sheetId="316" r:id="rId40"/>
    <sheet name="APU 9.01" sheetId="317" r:id="rId41"/>
    <sheet name="APU 10,01" sheetId="318" r:id="rId42"/>
    <sheet name="APU 10,02" sheetId="319" r:id="rId43"/>
    <sheet name="APU 10,04" sheetId="337" r:id="rId44"/>
    <sheet name="APU 10,05" sheetId="320" r:id="rId45"/>
    <sheet name="APU 10,06" sheetId="321" r:id="rId46"/>
    <sheet name="APU 10,08" sheetId="322" r:id="rId47"/>
    <sheet name="APU 11,01" sheetId="323" r:id="rId48"/>
    <sheet name="APU 11,02" sheetId="324" r:id="rId49"/>
    <sheet name="APU 11,03" sheetId="325" r:id="rId50"/>
    <sheet name="APU 11,04" sheetId="326" r:id="rId51"/>
    <sheet name="APU 11,05" sheetId="327" r:id="rId52"/>
    <sheet name="APU 11,06" sheetId="328" r:id="rId53"/>
    <sheet name="APU 11,07" sheetId="329" r:id="rId54"/>
    <sheet name="APU 11,08" sheetId="330" r:id="rId55"/>
    <sheet name="APU 11,09" sheetId="331" r:id="rId56"/>
    <sheet name="APU 11,10" sheetId="332" r:id="rId57"/>
    <sheet name="APU 11,11" sheetId="333" r:id="rId58"/>
    <sheet name="APU 11,12" sheetId="334" r:id="rId59"/>
    <sheet name="APU 12,01" sheetId="137" r:id="rId60"/>
    <sheet name="APU 12,02" sheetId="140" r:id="rId61"/>
    <sheet name="APU 12,3" sheetId="142" r:id="rId62"/>
    <sheet name="APU 13,01" sheetId="148" r:id="rId63"/>
    <sheet name="APU 13,02" sheetId="150" r:id="rId64"/>
    <sheet name="APU 13,03" sheetId="152" r:id="rId65"/>
    <sheet name="APU 13,04" sheetId="154" r:id="rId66"/>
    <sheet name="APU 14,01" sheetId="168" r:id="rId67"/>
    <sheet name="APU 14,02" sheetId="170" r:id="rId68"/>
    <sheet name="APU 14,03" sheetId="172" r:id="rId69"/>
    <sheet name="APU 14,04" sheetId="174" r:id="rId70"/>
    <sheet name="APU 14,05" sheetId="176" r:id="rId71"/>
    <sheet name="APU 14,06" sheetId="178" r:id="rId72"/>
    <sheet name="APU 15,01" sheetId="214" r:id="rId73"/>
    <sheet name="APU 15,02" sheetId="216" r:id="rId74"/>
    <sheet name="APU 15,03" sheetId="218" r:id="rId75"/>
    <sheet name="APU 15,04" sheetId="220" r:id="rId76"/>
    <sheet name="APU 16,01" sheetId="129" r:id="rId77"/>
    <sheet name="APU 16,02" sheetId="131" r:id="rId78"/>
    <sheet name="APU 16,03" sheetId="133" r:id="rId79"/>
    <sheet name="APU 16,04" sheetId="135" r:id="rId80"/>
    <sheet name="APU 16,05" sheetId="238" r:id="rId81"/>
    <sheet name="APU 16,06" sheetId="240" r:id="rId82"/>
    <sheet name="APU 16,07" sheetId="242" r:id="rId83"/>
    <sheet name="APU 16,08" sheetId="244" r:id="rId84"/>
    <sheet name="APU 16,09" sheetId="246" r:id="rId85"/>
    <sheet name="APU 16,10" sheetId="248" r:id="rId86"/>
    <sheet name="APU 16,11" sheetId="250" r:id="rId87"/>
    <sheet name="APU 17,01" sheetId="252" r:id="rId88"/>
    <sheet name="APU 17,02" sheetId="254" r:id="rId89"/>
    <sheet name="APU 17,03" sheetId="256" r:id="rId90"/>
    <sheet name="APU 17,04" sheetId="258" r:id="rId91"/>
    <sheet name="APU 17,05" sheetId="260" r:id="rId92"/>
    <sheet name="APU 17,06" sheetId="262" r:id="rId93"/>
    <sheet name="APU 18,01" sheetId="266" r:id="rId94"/>
    <sheet name="APU 18,02" sheetId="268" r:id="rId95"/>
    <sheet name="APU 18,03" sheetId="270" r:id="rId96"/>
    <sheet name="APU 18,04" sheetId="272" r:id="rId97"/>
    <sheet name="APU 18,05" sheetId="338" r:id="rId98"/>
  </sheets>
  <externalReferences>
    <externalReference r:id="rId99"/>
    <externalReference r:id="rId100"/>
    <externalReference r:id="rId101"/>
    <externalReference r:id="rId102"/>
    <externalReference r:id="rId103"/>
    <externalReference r:id="rId104"/>
  </externalReferences>
  <definedNames>
    <definedName name="apu" localSheetId="3">#REF!</definedName>
    <definedName name="apu" localSheetId="4">#REF!</definedName>
    <definedName name="apu" localSheetId="41">#REF!</definedName>
    <definedName name="apu" localSheetId="43">#REF!</definedName>
    <definedName name="apu" localSheetId="5">#REF!</definedName>
    <definedName name="apu" localSheetId="6">#REF!</definedName>
    <definedName name="apu" localSheetId="7">#REF!</definedName>
    <definedName name="apu" localSheetId="8">#REF!</definedName>
    <definedName name="apu" localSheetId="9">#REF!</definedName>
    <definedName name="apu" localSheetId="10">#REF!</definedName>
    <definedName name="apu" localSheetId="11">#REF!</definedName>
    <definedName name="apu" localSheetId="12">#REF!</definedName>
    <definedName name="apu" localSheetId="13">#REF!</definedName>
    <definedName name="apu" localSheetId="14">#REF!</definedName>
    <definedName name="apu" localSheetId="15">#REF!</definedName>
    <definedName name="apu" localSheetId="16">#REF!</definedName>
    <definedName name="apu" localSheetId="17">#REF!</definedName>
    <definedName name="apu" localSheetId="18">#REF!</definedName>
    <definedName name="apu" localSheetId="19">#REF!</definedName>
    <definedName name="apu" localSheetId="20">#REF!</definedName>
    <definedName name="apu" localSheetId="21">#REF!</definedName>
    <definedName name="apu" localSheetId="22">#REF!</definedName>
    <definedName name="apu" localSheetId="23">#REF!</definedName>
    <definedName name="apu" localSheetId="24">#REF!</definedName>
    <definedName name="apu" localSheetId="25">#REF!</definedName>
    <definedName name="apu" localSheetId="26">#REF!</definedName>
    <definedName name="apu" localSheetId="27">#REF!</definedName>
    <definedName name="apu" localSheetId="28">#REF!</definedName>
    <definedName name="apu" localSheetId="29">#REF!</definedName>
    <definedName name="apu" localSheetId="30">#REF!</definedName>
    <definedName name="apu" localSheetId="31">#REF!</definedName>
    <definedName name="apu" localSheetId="32">#REF!</definedName>
    <definedName name="apu" localSheetId="33">#REF!</definedName>
    <definedName name="apu" localSheetId="34">#REF!</definedName>
    <definedName name="apu" localSheetId="35">#REF!</definedName>
    <definedName name="apu" localSheetId="36">#REF!</definedName>
    <definedName name="apu" localSheetId="37">#REF!</definedName>
    <definedName name="apu" localSheetId="38">#REF!</definedName>
    <definedName name="apu" localSheetId="39">#REF!</definedName>
    <definedName name="apu" localSheetId="40">#REF!</definedName>
    <definedName name="apu" localSheetId="1">#REF!</definedName>
    <definedName name="apu" localSheetId="2">#REF!</definedName>
    <definedName name="apu">#REF!</definedName>
    <definedName name="_xlnm.Print_Area" localSheetId="1">'AU GYM'!$A$1:$F$39</definedName>
    <definedName name="_xlnm.Print_Area" localSheetId="2">'PMA GYM'!$A$1:$F$29</definedName>
    <definedName name="_xlnm.Print_Area" localSheetId="0">'PRESUPUESTO GYM'!$A$1:$F$134</definedName>
    <definedName name="_xlnm.Print_Area">#REF!</definedName>
    <definedName name="e" localSheetId="1">#REF!</definedName>
    <definedName name="e" localSheetId="2">#REF!</definedName>
    <definedName name="e">#REF!</definedName>
    <definedName name="MUNICIPIOS">'[1]MATRIZ BASE (3)'!$J$3:$J$127</definedName>
    <definedName name="MUNICIPIOS1">[2]MUNICIPIOS!$A$1:$A$126</definedName>
    <definedName name="PROYECTOS">[3]Hoja7!$E$2:$E$19</definedName>
    <definedName name="PROYECTOS1">'[4]PROYECTOS 2012 - 2015'!$E$2:$E$19</definedName>
  </definedNames>
  <calcPr calcId="191029" iterate="1" iterateCount="1000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3" i="340" l="1"/>
  <c r="F21" i="340"/>
  <c r="F20" i="340"/>
  <c r="F17" i="340"/>
  <c r="F15" i="340"/>
  <c r="F11" i="340"/>
  <c r="F10" i="340"/>
  <c r="F9" i="340"/>
  <c r="E124" i="3"/>
  <c r="F6" i="339"/>
  <c r="F32" i="339" s="1"/>
  <c r="F29" i="339"/>
  <c r="F20" i="339"/>
  <c r="D15" i="339"/>
  <c r="F5" i="339"/>
  <c r="E28" i="339" s="1"/>
  <c r="F28" i="339" s="1"/>
  <c r="E61" i="3"/>
  <c r="B5" i="338"/>
  <c r="G4" i="338"/>
  <c r="B4" i="338"/>
  <c r="G47" i="338"/>
  <c r="E47" i="338"/>
  <c r="E46" i="338"/>
  <c r="G46" i="338" s="1"/>
  <c r="G50" i="338" s="1"/>
  <c r="E11" i="338" s="1"/>
  <c r="G11" i="338" s="1"/>
  <c r="G19" i="338" s="1"/>
  <c r="G40" i="338"/>
  <c r="E39" i="338"/>
  <c r="G35" i="338"/>
  <c r="G34" i="338"/>
  <c r="G33" i="338"/>
  <c r="G32" i="338"/>
  <c r="G31" i="338"/>
  <c r="G30" i="338"/>
  <c r="G29" i="338"/>
  <c r="G28" i="338"/>
  <c r="G27" i="338"/>
  <c r="G26" i="338"/>
  <c r="G25" i="338"/>
  <c r="G24" i="338"/>
  <c r="G23" i="338"/>
  <c r="G22" i="338"/>
  <c r="G36" i="338" s="1"/>
  <c r="F39" i="338" s="1"/>
  <c r="G18" i="338"/>
  <c r="G17" i="338"/>
  <c r="G16" i="338"/>
  <c r="G15" i="338"/>
  <c r="G14" i="338"/>
  <c r="G13" i="338"/>
  <c r="G12" i="338"/>
  <c r="B6" i="338"/>
  <c r="F13" i="340" l="1"/>
  <c r="F7" i="340" s="1"/>
  <c r="F22" i="340"/>
  <c r="F19" i="340"/>
  <c r="E26" i="339"/>
  <c r="F26" i="339" s="1"/>
  <c r="E19" i="339"/>
  <c r="F19" i="339" s="1"/>
  <c r="E27" i="339"/>
  <c r="F27" i="339" s="1"/>
  <c r="E22" i="339"/>
  <c r="F22" i="339" s="1"/>
  <c r="E18" i="339"/>
  <c r="F18" i="339" s="1"/>
  <c r="G39" i="338"/>
  <c r="G43" i="338" s="1"/>
  <c r="G52" i="338" s="1"/>
  <c r="F18" i="340" l="1"/>
  <c r="F24" i="340" s="1"/>
  <c r="F125" i="3" s="1"/>
  <c r="F30" i="339"/>
  <c r="E121" i="3"/>
  <c r="G4" i="178"/>
  <c r="B4" i="178"/>
  <c r="B5" i="178"/>
  <c r="E35" i="137"/>
  <c r="G24" i="137"/>
  <c r="G25" i="137"/>
  <c r="G26" i="137"/>
  <c r="G27" i="137"/>
  <c r="G28" i="137"/>
  <c r="G29" i="137"/>
  <c r="E16" i="334"/>
  <c r="E21" i="333"/>
  <c r="E17" i="332"/>
  <c r="E66" i="3"/>
  <c r="F32" i="337"/>
  <c r="F31" i="337"/>
  <c r="F33" i="337" s="1"/>
  <c r="F28" i="337"/>
  <c r="F27" i="337"/>
  <c r="F26" i="337"/>
  <c r="F25" i="337"/>
  <c r="F29" i="337" s="1"/>
  <c r="F19" i="337"/>
  <c r="F18" i="337"/>
  <c r="F17" i="337"/>
  <c r="F14" i="337"/>
  <c r="F13" i="337"/>
  <c r="F12" i="337"/>
  <c r="F11" i="337"/>
  <c r="F10" i="337"/>
  <c r="F9" i="337"/>
  <c r="F8" i="337"/>
  <c r="F7" i="337"/>
  <c r="F20" i="337" l="1"/>
  <c r="E22" i="337" s="1"/>
  <c r="F22" i="337" s="1"/>
  <c r="F23" i="337" s="1"/>
  <c r="F15" i="337"/>
  <c r="F28" i="314"/>
  <c r="F27" i="314"/>
  <c r="F29" i="314" s="1"/>
  <c r="F24" i="314"/>
  <c r="F23" i="314"/>
  <c r="F22" i="314"/>
  <c r="F25" i="314" s="1"/>
  <c r="F16" i="314"/>
  <c r="F15" i="314"/>
  <c r="F14" i="314"/>
  <c r="F17" i="314" s="1"/>
  <c r="E19" i="314" s="1"/>
  <c r="F19" i="314" s="1"/>
  <c r="F20" i="314" s="1"/>
  <c r="F11" i="314"/>
  <c r="F12" i="314" s="1"/>
  <c r="F10" i="314"/>
  <c r="F9" i="314"/>
  <c r="F8" i="314"/>
  <c r="F7" i="314"/>
  <c r="E11" i="3"/>
  <c r="F27" i="303"/>
  <c r="F26" i="303"/>
  <c r="F28" i="303" s="1"/>
  <c r="F23" i="303"/>
  <c r="F22" i="303"/>
  <c r="F21" i="303"/>
  <c r="F20" i="303"/>
  <c r="F14" i="303"/>
  <c r="F13" i="303"/>
  <c r="F12" i="303"/>
  <c r="F9" i="303"/>
  <c r="F8" i="303"/>
  <c r="F7" i="303"/>
  <c r="F24" i="334"/>
  <c r="F23" i="334"/>
  <c r="F20" i="334"/>
  <c r="F19" i="334"/>
  <c r="F16" i="334"/>
  <c r="F17" i="334" s="1"/>
  <c r="F13" i="334"/>
  <c r="F12" i="334"/>
  <c r="F9" i="334"/>
  <c r="F8" i="334"/>
  <c r="F7" i="334"/>
  <c r="F29" i="333"/>
  <c r="F28" i="333"/>
  <c r="F25" i="333"/>
  <c r="F24" i="333"/>
  <c r="F21" i="333"/>
  <c r="F22" i="333" s="1"/>
  <c r="F18" i="333"/>
  <c r="F17" i="333"/>
  <c r="F14" i="333"/>
  <c r="F13" i="333"/>
  <c r="F12" i="333"/>
  <c r="F11" i="333"/>
  <c r="F10" i="333"/>
  <c r="F9" i="333"/>
  <c r="F8" i="333"/>
  <c r="F7" i="333"/>
  <c r="F25" i="332"/>
  <c r="F24" i="332"/>
  <c r="F21" i="332"/>
  <c r="F20" i="332"/>
  <c r="F17" i="332"/>
  <c r="F18" i="332" s="1"/>
  <c r="F14" i="332"/>
  <c r="F13" i="332"/>
  <c r="F10" i="332"/>
  <c r="F9" i="332"/>
  <c r="F8" i="332"/>
  <c r="F7" i="332"/>
  <c r="F26" i="331"/>
  <c r="F25" i="331"/>
  <c r="F22" i="331"/>
  <c r="F21" i="331"/>
  <c r="F15" i="331"/>
  <c r="F14" i="331"/>
  <c r="F11" i="331"/>
  <c r="F10" i="331"/>
  <c r="F9" i="331"/>
  <c r="F8" i="331"/>
  <c r="F7" i="331"/>
  <c r="F29" i="330"/>
  <c r="F28" i="330"/>
  <c r="F25" i="330"/>
  <c r="F24" i="330"/>
  <c r="F18" i="330"/>
  <c r="F17" i="330"/>
  <c r="F14" i="330"/>
  <c r="F13" i="330"/>
  <c r="F12" i="330"/>
  <c r="F11" i="330"/>
  <c r="F10" i="330"/>
  <c r="F9" i="330"/>
  <c r="F8" i="330"/>
  <c r="F7" i="330"/>
  <c r="F32" i="329"/>
  <c r="F31" i="329"/>
  <c r="F28" i="329"/>
  <c r="F27" i="329"/>
  <c r="F21" i="329"/>
  <c r="F20" i="329"/>
  <c r="F17" i="329"/>
  <c r="F16" i="329"/>
  <c r="F15" i="329"/>
  <c r="F14" i="329"/>
  <c r="F13" i="329"/>
  <c r="F12" i="329"/>
  <c r="F11" i="329"/>
  <c r="F10" i="329"/>
  <c r="F9" i="329"/>
  <c r="F8" i="329"/>
  <c r="F7" i="329"/>
  <c r="F31" i="328"/>
  <c r="F30" i="328"/>
  <c r="F27" i="328"/>
  <c r="F26" i="328"/>
  <c r="F20" i="328"/>
  <c r="F19" i="328"/>
  <c r="F16" i="328"/>
  <c r="F15" i="328"/>
  <c r="F14" i="328"/>
  <c r="F13" i="328"/>
  <c r="F12" i="328"/>
  <c r="F11" i="328"/>
  <c r="F10" i="328"/>
  <c r="F9" i="328"/>
  <c r="F8" i="328"/>
  <c r="F7" i="328"/>
  <c r="F36" i="327"/>
  <c r="F35" i="327"/>
  <c r="F32" i="327"/>
  <c r="F31" i="327"/>
  <c r="F25" i="327"/>
  <c r="F24" i="327"/>
  <c r="F21" i="327"/>
  <c r="F20" i="327"/>
  <c r="F19" i="327"/>
  <c r="F18" i="327"/>
  <c r="F17" i="327"/>
  <c r="F16" i="327"/>
  <c r="F15" i="327"/>
  <c r="F14" i="327"/>
  <c r="F13" i="327"/>
  <c r="F12" i="327"/>
  <c r="F11" i="327"/>
  <c r="F10" i="327"/>
  <c r="F9" i="327"/>
  <c r="F8" i="327"/>
  <c r="F7" i="327"/>
  <c r="F31" i="326"/>
  <c r="F30" i="326"/>
  <c r="F27" i="326"/>
  <c r="F26" i="326"/>
  <c r="F20" i="326"/>
  <c r="F19" i="326"/>
  <c r="F16" i="326"/>
  <c r="F15" i="326"/>
  <c r="F14" i="326"/>
  <c r="F13" i="326"/>
  <c r="F12" i="326"/>
  <c r="F11" i="326"/>
  <c r="F10" i="326"/>
  <c r="F9" i="326"/>
  <c r="F8" i="326"/>
  <c r="F7" i="326"/>
  <c r="F28" i="325"/>
  <c r="F27" i="325"/>
  <c r="F24" i="325"/>
  <c r="F23" i="325"/>
  <c r="F17" i="325"/>
  <c r="F16" i="325"/>
  <c r="F13" i="325"/>
  <c r="F12" i="325"/>
  <c r="F11" i="325"/>
  <c r="F10" i="325"/>
  <c r="F9" i="325"/>
  <c r="F8" i="325"/>
  <c r="F7" i="325"/>
  <c r="F26" i="324"/>
  <c r="F25" i="324"/>
  <c r="F22" i="324"/>
  <c r="F21" i="324"/>
  <c r="F15" i="324"/>
  <c r="F14" i="324"/>
  <c r="F11" i="324"/>
  <c r="F10" i="324"/>
  <c r="F9" i="324"/>
  <c r="F8" i="324"/>
  <c r="F7" i="324"/>
  <c r="F30" i="323"/>
  <c r="F29" i="323"/>
  <c r="F26" i="323"/>
  <c r="F25" i="323"/>
  <c r="F19" i="323"/>
  <c r="F18" i="323"/>
  <c r="F15" i="323"/>
  <c r="F14" i="323"/>
  <c r="F13" i="323"/>
  <c r="F12" i="323"/>
  <c r="F11" i="323"/>
  <c r="F10" i="323"/>
  <c r="F9" i="323"/>
  <c r="F8" i="323"/>
  <c r="F7" i="323"/>
  <c r="F24" i="322"/>
  <c r="F23" i="322"/>
  <c r="F20" i="322"/>
  <c r="F19" i="322"/>
  <c r="F13" i="322"/>
  <c r="F12" i="322"/>
  <c r="F9" i="322"/>
  <c r="F8" i="322"/>
  <c r="F7" i="322"/>
  <c r="F35" i="321"/>
  <c r="F34" i="321"/>
  <c r="F31" i="321"/>
  <c r="F30" i="321"/>
  <c r="F24" i="321"/>
  <c r="F23" i="321"/>
  <c r="F20" i="321"/>
  <c r="F19" i="321"/>
  <c r="F18" i="321"/>
  <c r="F17" i="321"/>
  <c r="F16" i="321"/>
  <c r="F15" i="321"/>
  <c r="F14" i="321"/>
  <c r="F13" i="321"/>
  <c r="F12" i="321"/>
  <c r="F11" i="321"/>
  <c r="F10" i="321"/>
  <c r="F9" i="321"/>
  <c r="F8" i="321"/>
  <c r="F7" i="321"/>
  <c r="A5" i="321"/>
  <c r="F32" i="320"/>
  <c r="F31" i="320"/>
  <c r="F28" i="320"/>
  <c r="F27" i="320"/>
  <c r="F26" i="320"/>
  <c r="F25" i="320"/>
  <c r="F19" i="320"/>
  <c r="F18" i="320"/>
  <c r="F15" i="320"/>
  <c r="F14" i="320"/>
  <c r="F13" i="320"/>
  <c r="F12" i="320"/>
  <c r="F11" i="320"/>
  <c r="F10" i="320"/>
  <c r="F9" i="320"/>
  <c r="F8" i="320"/>
  <c r="F7" i="320"/>
  <c r="F36" i="319"/>
  <c r="F35" i="319"/>
  <c r="F32" i="319"/>
  <c r="F31" i="319"/>
  <c r="F30" i="319"/>
  <c r="F29" i="319"/>
  <c r="F23" i="319"/>
  <c r="F22" i="319"/>
  <c r="F21" i="319"/>
  <c r="F18" i="319"/>
  <c r="F17" i="319"/>
  <c r="F16" i="319"/>
  <c r="F15" i="319"/>
  <c r="F14" i="319"/>
  <c r="F13" i="319"/>
  <c r="F12" i="319"/>
  <c r="F11" i="319"/>
  <c r="F10" i="319"/>
  <c r="F9" i="319"/>
  <c r="F8" i="319"/>
  <c r="F7" i="319"/>
  <c r="F32" i="318"/>
  <c r="F31" i="318"/>
  <c r="F28" i="318"/>
  <c r="F27" i="318"/>
  <c r="F26" i="318"/>
  <c r="F25" i="318"/>
  <c r="F19" i="318"/>
  <c r="F18" i="318"/>
  <c r="F17" i="318"/>
  <c r="F14" i="318"/>
  <c r="F13" i="318"/>
  <c r="F12" i="318"/>
  <c r="F11" i="318"/>
  <c r="F10" i="318"/>
  <c r="F9" i="318"/>
  <c r="F8" i="318"/>
  <c r="F7" i="318"/>
  <c r="F32" i="317"/>
  <c r="F31" i="317"/>
  <c r="F33" i="317" s="1"/>
  <c r="F28" i="317"/>
  <c r="F27" i="317"/>
  <c r="F26" i="317"/>
  <c r="F25" i="317"/>
  <c r="F24" i="317"/>
  <c r="F18" i="317"/>
  <c r="E17" i="317"/>
  <c r="F17" i="317" s="1"/>
  <c r="F16" i="317"/>
  <c r="F13" i="317"/>
  <c r="F12" i="317"/>
  <c r="F11" i="317"/>
  <c r="F10" i="317"/>
  <c r="F9" i="317"/>
  <c r="F8" i="317"/>
  <c r="F7" i="317"/>
  <c r="F28" i="316"/>
  <c r="F27" i="316"/>
  <c r="F24" i="316"/>
  <c r="F23" i="316"/>
  <c r="F22" i="316"/>
  <c r="F16" i="316"/>
  <c r="F15" i="316"/>
  <c r="F14" i="316"/>
  <c r="F11" i="316"/>
  <c r="F10" i="316"/>
  <c r="F9" i="316"/>
  <c r="F8" i="316"/>
  <c r="F7" i="316"/>
  <c r="F28" i="315"/>
  <c r="F27" i="315"/>
  <c r="F24" i="315"/>
  <c r="F23" i="315"/>
  <c r="F22" i="315"/>
  <c r="F16" i="315"/>
  <c r="F15" i="315"/>
  <c r="F14" i="315"/>
  <c r="F11" i="315"/>
  <c r="F10" i="315"/>
  <c r="F9" i="315"/>
  <c r="F8" i="315"/>
  <c r="F7" i="315"/>
  <c r="F28" i="313"/>
  <c r="F27" i="313"/>
  <c r="F24" i="313"/>
  <c r="F23" i="313"/>
  <c r="F22" i="313"/>
  <c r="F16" i="313"/>
  <c r="F15" i="313"/>
  <c r="F14" i="313"/>
  <c r="F11" i="313"/>
  <c r="F10" i="313"/>
  <c r="F9" i="313"/>
  <c r="F8" i="313"/>
  <c r="F7" i="313"/>
  <c r="F28" i="312"/>
  <c r="F27" i="312"/>
  <c r="F24" i="312"/>
  <c r="F23" i="312"/>
  <c r="F22" i="312"/>
  <c r="F16" i="312"/>
  <c r="F15" i="312"/>
  <c r="F14" i="312"/>
  <c r="F11" i="312"/>
  <c r="F10" i="312"/>
  <c r="F9" i="312"/>
  <c r="F8" i="312"/>
  <c r="F7" i="312"/>
  <c r="F37" i="311"/>
  <c r="F36" i="311"/>
  <c r="F33" i="311"/>
  <c r="F32" i="311"/>
  <c r="F26" i="311"/>
  <c r="F25" i="311"/>
  <c r="F24" i="311"/>
  <c r="F20" i="311"/>
  <c r="F19" i="311"/>
  <c r="F18" i="311"/>
  <c r="F17" i="311"/>
  <c r="F16" i="311"/>
  <c r="F15" i="311"/>
  <c r="F14" i="311"/>
  <c r="F13" i="311"/>
  <c r="F12" i="311"/>
  <c r="F11" i="311"/>
  <c r="F10" i="311"/>
  <c r="F9" i="311"/>
  <c r="F8" i="311"/>
  <c r="F7" i="311"/>
  <c r="F27" i="310"/>
  <c r="F26" i="310"/>
  <c r="F23" i="310"/>
  <c r="F24" i="310" s="1"/>
  <c r="F17" i="310"/>
  <c r="F16" i="310"/>
  <c r="F15" i="310"/>
  <c r="F12" i="310"/>
  <c r="F11" i="310"/>
  <c r="F10" i="310"/>
  <c r="F9" i="310"/>
  <c r="F8" i="310"/>
  <c r="F7" i="310"/>
  <c r="F27" i="309"/>
  <c r="F26" i="309"/>
  <c r="F23" i="309"/>
  <c r="F24" i="309" s="1"/>
  <c r="F17" i="309"/>
  <c r="F16" i="309"/>
  <c r="F15" i="309"/>
  <c r="F12" i="309"/>
  <c r="F11" i="309"/>
  <c r="F10" i="309"/>
  <c r="F9" i="309"/>
  <c r="F8" i="309"/>
  <c r="F7" i="309"/>
  <c r="F22" i="308"/>
  <c r="F21" i="308"/>
  <c r="F18" i="308"/>
  <c r="F19" i="308" s="1"/>
  <c r="F12" i="308"/>
  <c r="F11" i="308"/>
  <c r="F10" i="308"/>
  <c r="F7" i="308"/>
  <c r="F8" i="308" s="1"/>
  <c r="F25" i="307"/>
  <c r="F24" i="307"/>
  <c r="F21" i="307"/>
  <c r="F22" i="307" s="1"/>
  <c r="F15" i="307"/>
  <c r="F14" i="307"/>
  <c r="F13" i="307"/>
  <c r="F10" i="307"/>
  <c r="F9" i="307"/>
  <c r="F8" i="307"/>
  <c r="F7" i="307"/>
  <c r="F25" i="306"/>
  <c r="F24" i="306"/>
  <c r="F26" i="306" s="1"/>
  <c r="F21" i="306"/>
  <c r="F22" i="306" s="1"/>
  <c r="F15" i="306"/>
  <c r="F14" i="306"/>
  <c r="F13" i="306"/>
  <c r="F10" i="306"/>
  <c r="F9" i="306"/>
  <c r="F8" i="306"/>
  <c r="F7" i="306"/>
  <c r="F24" i="305"/>
  <c r="F23" i="305"/>
  <c r="F20" i="305"/>
  <c r="F21" i="305" s="1"/>
  <c r="F14" i="305"/>
  <c r="F13" i="305"/>
  <c r="F12" i="305"/>
  <c r="F9" i="305"/>
  <c r="F8" i="305"/>
  <c r="F7" i="305"/>
  <c r="F25" i="304"/>
  <c r="F24" i="304"/>
  <c r="F21" i="304"/>
  <c r="F20" i="304"/>
  <c r="F19" i="304"/>
  <c r="F13" i="304"/>
  <c r="F12" i="304"/>
  <c r="F11" i="304"/>
  <c r="F8" i="304"/>
  <c r="F7" i="304"/>
  <c r="F24" i="302"/>
  <c r="F23" i="302"/>
  <c r="F20" i="302"/>
  <c r="F21" i="302" s="1"/>
  <c r="F14" i="302"/>
  <c r="F13" i="302"/>
  <c r="F12" i="302"/>
  <c r="F9" i="302"/>
  <c r="F8" i="302"/>
  <c r="F7" i="302"/>
  <c r="F24" i="301"/>
  <c r="F23" i="301"/>
  <c r="F20" i="301"/>
  <c r="F21" i="301" s="1"/>
  <c r="F14" i="301"/>
  <c r="F13" i="301"/>
  <c r="F12" i="301"/>
  <c r="F9" i="301"/>
  <c r="F8" i="301"/>
  <c r="F7" i="301"/>
  <c r="F24" i="300"/>
  <c r="F23" i="300"/>
  <c r="F20" i="300"/>
  <c r="F21" i="300" s="1"/>
  <c r="F14" i="300"/>
  <c r="F13" i="300"/>
  <c r="F12" i="300"/>
  <c r="F9" i="300"/>
  <c r="F8" i="300"/>
  <c r="F7" i="300"/>
  <c r="F35" i="299"/>
  <c r="F34" i="299"/>
  <c r="F31" i="299"/>
  <c r="F30" i="299"/>
  <c r="F29" i="299"/>
  <c r="F28" i="299"/>
  <c r="F27" i="299"/>
  <c r="F26" i="299"/>
  <c r="F20" i="299"/>
  <c r="F19" i="299"/>
  <c r="F18" i="299"/>
  <c r="F15" i="299"/>
  <c r="F14" i="299"/>
  <c r="F13" i="299"/>
  <c r="F12" i="299"/>
  <c r="F11" i="299"/>
  <c r="F10" i="299"/>
  <c r="F9" i="299"/>
  <c r="F8" i="299"/>
  <c r="F7" i="299"/>
  <c r="F35" i="298"/>
  <c r="F34" i="298"/>
  <c r="F28" i="298"/>
  <c r="F27" i="298"/>
  <c r="F26" i="298"/>
  <c r="F20" i="298"/>
  <c r="E19" i="298"/>
  <c r="F19" i="298" s="1"/>
  <c r="F18" i="298"/>
  <c r="F15" i="298"/>
  <c r="F14" i="298"/>
  <c r="F13" i="298"/>
  <c r="F12" i="298"/>
  <c r="F11" i="298"/>
  <c r="F10" i="298"/>
  <c r="F9" i="298"/>
  <c r="F8" i="298"/>
  <c r="F7" i="298"/>
  <c r="F37" i="297"/>
  <c r="F36" i="297"/>
  <c r="F33" i="297"/>
  <c r="F32" i="297"/>
  <c r="F31" i="297"/>
  <c r="F30" i="297"/>
  <c r="F29" i="297"/>
  <c r="F28" i="297"/>
  <c r="F27" i="297"/>
  <c r="F26" i="297"/>
  <c r="F25" i="297"/>
  <c r="F19" i="297"/>
  <c r="F18" i="297"/>
  <c r="F17" i="297"/>
  <c r="F14" i="297"/>
  <c r="F13" i="297"/>
  <c r="F12" i="297"/>
  <c r="F11" i="297"/>
  <c r="F10" i="297"/>
  <c r="F9" i="297"/>
  <c r="F8" i="297"/>
  <c r="F7" i="297"/>
  <c r="F27" i="296"/>
  <c r="F26" i="296"/>
  <c r="F23" i="296"/>
  <c r="F22" i="296"/>
  <c r="F21" i="296"/>
  <c r="F15" i="296"/>
  <c r="F14" i="296"/>
  <c r="F13" i="296"/>
  <c r="F10" i="296"/>
  <c r="F9" i="296"/>
  <c r="F8" i="296"/>
  <c r="F7" i="296"/>
  <c r="F37" i="295"/>
  <c r="F36" i="295"/>
  <c r="F33" i="295"/>
  <c r="F32" i="295"/>
  <c r="F31" i="295"/>
  <c r="F30" i="295"/>
  <c r="F29" i="295"/>
  <c r="F28" i="295"/>
  <c r="F27" i="295"/>
  <c r="F26" i="295"/>
  <c r="F25" i="295"/>
  <c r="F19" i="295"/>
  <c r="F18" i="295"/>
  <c r="F17" i="295"/>
  <c r="F14" i="295"/>
  <c r="F13" i="295"/>
  <c r="F12" i="295"/>
  <c r="F11" i="295"/>
  <c r="F10" i="295"/>
  <c r="F9" i="295"/>
  <c r="F8" i="295"/>
  <c r="F7" i="295"/>
  <c r="F33" i="294"/>
  <c r="F32" i="294"/>
  <c r="F29" i="294"/>
  <c r="F28" i="294"/>
  <c r="F27" i="294"/>
  <c r="F26" i="294"/>
  <c r="F25" i="294"/>
  <c r="F19" i="294"/>
  <c r="F18" i="294"/>
  <c r="F17" i="294"/>
  <c r="F14" i="294"/>
  <c r="F13" i="294"/>
  <c r="F12" i="294"/>
  <c r="F11" i="294"/>
  <c r="F10" i="294"/>
  <c r="F9" i="294"/>
  <c r="F8" i="294"/>
  <c r="F7" i="294"/>
  <c r="F35" i="292"/>
  <c r="F34" i="292"/>
  <c r="F28" i="292"/>
  <c r="F27" i="292"/>
  <c r="F26" i="292"/>
  <c r="F20" i="292"/>
  <c r="E19" i="292"/>
  <c r="F19" i="292" s="1"/>
  <c r="F18" i="292"/>
  <c r="F15" i="292"/>
  <c r="F14" i="292"/>
  <c r="F13" i="292"/>
  <c r="F12" i="292"/>
  <c r="F11" i="292"/>
  <c r="F10" i="292"/>
  <c r="F9" i="292"/>
  <c r="F8" i="292"/>
  <c r="F7" i="292"/>
  <c r="F31" i="291"/>
  <c r="F30" i="291"/>
  <c r="F27" i="291"/>
  <c r="F26" i="291"/>
  <c r="F25" i="291"/>
  <c r="F24" i="291"/>
  <c r="F23" i="291"/>
  <c r="F17" i="291"/>
  <c r="F16" i="291"/>
  <c r="F15" i="291"/>
  <c r="F12" i="291"/>
  <c r="F11" i="291"/>
  <c r="F10" i="291"/>
  <c r="F9" i="291"/>
  <c r="F8" i="291"/>
  <c r="F7" i="291"/>
  <c r="D29" i="290"/>
  <c r="F29" i="290" s="1"/>
  <c r="F37" i="290"/>
  <c r="F36" i="290"/>
  <c r="F33" i="290"/>
  <c r="F32" i="290"/>
  <c r="F31" i="290"/>
  <c r="F30" i="290"/>
  <c r="F23" i="290"/>
  <c r="F22" i="290"/>
  <c r="F21" i="290"/>
  <c r="F18" i="290"/>
  <c r="F17" i="290"/>
  <c r="F16" i="290"/>
  <c r="F15" i="290"/>
  <c r="F14" i="290"/>
  <c r="F13" i="290"/>
  <c r="F12" i="290"/>
  <c r="F11" i="290"/>
  <c r="F10" i="290"/>
  <c r="F9" i="290"/>
  <c r="F8" i="290"/>
  <c r="F7" i="290"/>
  <c r="F32" i="289"/>
  <c r="F31" i="289"/>
  <c r="F28" i="289"/>
  <c r="F27" i="289"/>
  <c r="F26" i="289"/>
  <c r="F25" i="289"/>
  <c r="F24" i="289"/>
  <c r="F18" i="289"/>
  <c r="F17" i="289"/>
  <c r="F16" i="289"/>
  <c r="F13" i="289"/>
  <c r="F12" i="289"/>
  <c r="F11" i="289"/>
  <c r="F10" i="289"/>
  <c r="F9" i="289"/>
  <c r="F8" i="289"/>
  <c r="F7" i="289"/>
  <c r="F32" i="288"/>
  <c r="F31" i="288"/>
  <c r="F28" i="288"/>
  <c r="F27" i="288"/>
  <c r="F26" i="288"/>
  <c r="F25" i="288"/>
  <c r="F24" i="288"/>
  <c r="F18" i="288"/>
  <c r="F17" i="288"/>
  <c r="F16" i="288"/>
  <c r="F13" i="288"/>
  <c r="F12" i="288"/>
  <c r="F11" i="288"/>
  <c r="F10" i="288"/>
  <c r="F9" i="288"/>
  <c r="F8" i="288"/>
  <c r="F7" i="288"/>
  <c r="F29" i="287"/>
  <c r="F28" i="287"/>
  <c r="F25" i="287"/>
  <c r="F24" i="287"/>
  <c r="F23" i="287"/>
  <c r="F22" i="287"/>
  <c r="F21" i="287"/>
  <c r="F15" i="287"/>
  <c r="F14" i="287"/>
  <c r="F13" i="287"/>
  <c r="F10" i="287"/>
  <c r="F9" i="287"/>
  <c r="F8" i="287"/>
  <c r="F7" i="287"/>
  <c r="F29" i="286"/>
  <c r="F28" i="286"/>
  <c r="F25" i="286"/>
  <c r="F24" i="286"/>
  <c r="F23" i="286"/>
  <c r="F22" i="286"/>
  <c r="F21" i="286"/>
  <c r="F15" i="286"/>
  <c r="F14" i="286"/>
  <c r="F13" i="286"/>
  <c r="F10" i="286"/>
  <c r="F9" i="286"/>
  <c r="F8" i="286"/>
  <c r="F7" i="286"/>
  <c r="F29" i="285"/>
  <c r="F28" i="285"/>
  <c r="F25" i="285"/>
  <c r="F24" i="285"/>
  <c r="F23" i="285"/>
  <c r="F22" i="285"/>
  <c r="F21" i="285"/>
  <c r="F15" i="285"/>
  <c r="F14" i="285"/>
  <c r="F13" i="285"/>
  <c r="F10" i="285"/>
  <c r="F9" i="285"/>
  <c r="F8" i="285"/>
  <c r="F7" i="285"/>
  <c r="F29" i="284"/>
  <c r="F28" i="284"/>
  <c r="F25" i="284"/>
  <c r="F24" i="284"/>
  <c r="F23" i="284"/>
  <c r="F22" i="284"/>
  <c r="F21" i="284"/>
  <c r="F15" i="284"/>
  <c r="E14" i="284"/>
  <c r="F14" i="284" s="1"/>
  <c r="F13" i="284"/>
  <c r="F10" i="284"/>
  <c r="F9" i="284"/>
  <c r="F8" i="284"/>
  <c r="F7" i="284"/>
  <c r="F26" i="283"/>
  <c r="F25" i="283"/>
  <c r="F22" i="283"/>
  <c r="F21" i="283"/>
  <c r="F15" i="283"/>
  <c r="F14" i="283"/>
  <c r="F13" i="283"/>
  <c r="F10" i="283"/>
  <c r="F9" i="283"/>
  <c r="F8" i="283"/>
  <c r="F7" i="283"/>
  <c r="F26" i="282"/>
  <c r="F25" i="282"/>
  <c r="F22" i="282"/>
  <c r="F21" i="282"/>
  <c r="F15" i="282"/>
  <c r="F14" i="282"/>
  <c r="F13" i="282"/>
  <c r="F10" i="282"/>
  <c r="F9" i="282"/>
  <c r="F8" i="282"/>
  <c r="F7" i="282"/>
  <c r="F26" i="281"/>
  <c r="F25" i="281"/>
  <c r="F22" i="281"/>
  <c r="F21" i="281"/>
  <c r="F15" i="281"/>
  <c r="F14" i="281"/>
  <c r="F13" i="281"/>
  <c r="F10" i="281"/>
  <c r="F9" i="281"/>
  <c r="F8" i="281"/>
  <c r="F7" i="281"/>
  <c r="F26" i="280"/>
  <c r="F25" i="280"/>
  <c r="F22" i="280"/>
  <c r="F21" i="280"/>
  <c r="F15" i="280"/>
  <c r="F14" i="280"/>
  <c r="F13" i="280"/>
  <c r="F10" i="280"/>
  <c r="F9" i="280"/>
  <c r="F8" i="280"/>
  <c r="F7" i="280"/>
  <c r="F23" i="279"/>
  <c r="F24" i="279" s="1"/>
  <c r="F20" i="279"/>
  <c r="F19" i="279"/>
  <c r="F13" i="279"/>
  <c r="F12" i="279"/>
  <c r="F8" i="279"/>
  <c r="F7" i="279"/>
  <c r="E34" i="337" l="1"/>
  <c r="F10" i="303"/>
  <c r="F15" i="303"/>
  <c r="E17" i="303" s="1"/>
  <c r="F33" i="320"/>
  <c r="F24" i="303"/>
  <c r="F33" i="327"/>
  <c r="F19" i="330"/>
  <c r="E21" i="330" s="1"/>
  <c r="F28" i="326"/>
  <c r="F37" i="327"/>
  <c r="F26" i="330"/>
  <c r="F23" i="331"/>
  <c r="F34" i="311"/>
  <c r="F14" i="334"/>
  <c r="F31" i="323"/>
  <c r="F27" i="324"/>
  <c r="F25" i="325"/>
  <c r="F33" i="329"/>
  <c r="F21" i="328"/>
  <c r="E23" i="328" s="1"/>
  <c r="F26" i="333"/>
  <c r="F29" i="315"/>
  <c r="F37" i="319"/>
  <c r="F20" i="320"/>
  <c r="E22" i="320" s="1"/>
  <c r="F30" i="330"/>
  <c r="F26" i="332"/>
  <c r="F15" i="333"/>
  <c r="F29" i="329"/>
  <c r="F15" i="332"/>
  <c r="F10" i="334"/>
  <c r="F22" i="329"/>
  <c r="E24" i="329" s="1"/>
  <c r="F20" i="323"/>
  <c r="E22" i="323" s="1"/>
  <c r="F21" i="334"/>
  <c r="F27" i="323"/>
  <c r="F23" i="324"/>
  <c r="F18" i="325"/>
  <c r="E20" i="325" s="1"/>
  <c r="F20" i="325" s="1"/>
  <c r="F21" i="325" s="1"/>
  <c r="F25" i="334"/>
  <c r="F21" i="326"/>
  <c r="E23" i="326" s="1"/>
  <c r="F17" i="328"/>
  <c r="F18" i="329"/>
  <c r="F28" i="328"/>
  <c r="F17" i="326"/>
  <c r="F12" i="331"/>
  <c r="F32" i="326"/>
  <c r="F19" i="333"/>
  <c r="F16" i="324"/>
  <c r="E18" i="324" s="1"/>
  <c r="F22" i="332"/>
  <c r="F22" i="327"/>
  <c r="F27" i="331"/>
  <c r="F29" i="325"/>
  <c r="F26" i="327"/>
  <c r="E28" i="327" s="1"/>
  <c r="F32" i="328"/>
  <c r="F15" i="330"/>
  <c r="F11" i="332"/>
  <c r="F16" i="331"/>
  <c r="E18" i="331" s="1"/>
  <c r="F16" i="323"/>
  <c r="F12" i="324"/>
  <c r="F14" i="325"/>
  <c r="F30" i="333"/>
  <c r="F14" i="322"/>
  <c r="F36" i="321"/>
  <c r="F20" i="318"/>
  <c r="E22" i="318" s="1"/>
  <c r="F29" i="318"/>
  <c r="F33" i="319"/>
  <c r="F25" i="321"/>
  <c r="E27" i="321" s="1"/>
  <c r="F21" i="322"/>
  <c r="F32" i="321"/>
  <c r="F25" i="322"/>
  <c r="F24" i="319"/>
  <c r="E26" i="319" s="1"/>
  <c r="F15" i="318"/>
  <c r="F10" i="322"/>
  <c r="F21" i="321"/>
  <c r="F29" i="317"/>
  <c r="F33" i="318"/>
  <c r="F19" i="319"/>
  <c r="F16" i="320"/>
  <c r="F29" i="320"/>
  <c r="F25" i="312"/>
  <c r="F18" i="309"/>
  <c r="E20" i="309" s="1"/>
  <c r="F25" i="313"/>
  <c r="F19" i="317"/>
  <c r="E21" i="317" s="1"/>
  <c r="F21" i="317" s="1"/>
  <c r="F22" i="317" s="1"/>
  <c r="F27" i="311"/>
  <c r="E29" i="311" s="1"/>
  <c r="F17" i="312"/>
  <c r="E19" i="312" s="1"/>
  <c r="F14" i="317"/>
  <c r="F25" i="305"/>
  <c r="F38" i="311"/>
  <c r="F25" i="315"/>
  <c r="F29" i="312"/>
  <c r="F29" i="313"/>
  <c r="F25" i="316"/>
  <c r="F12" i="315"/>
  <c r="F29" i="316"/>
  <c r="F12" i="313"/>
  <c r="F12" i="316"/>
  <c r="F17" i="313"/>
  <c r="E19" i="313" s="1"/>
  <c r="F19" i="313" s="1"/>
  <c r="F20" i="313" s="1"/>
  <c r="F17" i="315"/>
  <c r="E19" i="315" s="1"/>
  <c r="F19" i="315" s="1"/>
  <c r="F20" i="315" s="1"/>
  <c r="F17" i="316"/>
  <c r="E19" i="316" s="1"/>
  <c r="F12" i="312"/>
  <c r="F28" i="310"/>
  <c r="F22" i="304"/>
  <c r="F15" i="302"/>
  <c r="E17" i="302" s="1"/>
  <c r="F10" i="301"/>
  <c r="F18" i="310"/>
  <c r="E20" i="310" s="1"/>
  <c r="F20" i="310" s="1"/>
  <c r="F21" i="310" s="1"/>
  <c r="F28" i="309"/>
  <c r="F13" i="309"/>
  <c r="F13" i="310"/>
  <c r="F22" i="311"/>
  <c r="F28" i="296"/>
  <c r="F25" i="300"/>
  <c r="F34" i="294"/>
  <c r="F21" i="299"/>
  <c r="E23" i="299" s="1"/>
  <c r="F23" i="299" s="1"/>
  <c r="F24" i="299" s="1"/>
  <c r="F10" i="305"/>
  <c r="F11" i="306"/>
  <c r="F14" i="304"/>
  <c r="E16" i="304" s="1"/>
  <c r="F25" i="302"/>
  <c r="F13" i="308"/>
  <c r="E15" i="308" s="1"/>
  <c r="F15" i="305"/>
  <c r="E17" i="305" s="1"/>
  <c r="F17" i="305" s="1"/>
  <c r="F18" i="305" s="1"/>
  <c r="F26" i="304"/>
  <c r="F26" i="307"/>
  <c r="F11" i="307"/>
  <c r="F16" i="307"/>
  <c r="E18" i="307" s="1"/>
  <c r="F18" i="307" s="1"/>
  <c r="F19" i="307" s="1"/>
  <c r="F10" i="302"/>
  <c r="F9" i="304"/>
  <c r="F16" i="306"/>
  <c r="E18" i="306" s="1"/>
  <c r="F23" i="308"/>
  <c r="F10" i="300"/>
  <c r="F15" i="301"/>
  <c r="E17" i="301" s="1"/>
  <c r="F25" i="301"/>
  <c r="F21" i="298"/>
  <c r="E23" i="298" s="1"/>
  <c r="F23" i="298" s="1"/>
  <c r="F24" i="298" s="1"/>
  <c r="F15" i="300"/>
  <c r="E17" i="300" s="1"/>
  <c r="F23" i="281"/>
  <c r="F27" i="283"/>
  <c r="F16" i="299"/>
  <c r="F32" i="299"/>
  <c r="F36" i="299"/>
  <c r="F20" i="297"/>
  <c r="E22" i="297" s="1"/>
  <c r="F22" i="297" s="1"/>
  <c r="F23" i="297" s="1"/>
  <c r="F16" i="287"/>
  <c r="E18" i="287" s="1"/>
  <c r="F23" i="280"/>
  <c r="F27" i="282"/>
  <c r="F33" i="288"/>
  <c r="F36" i="298"/>
  <c r="F38" i="297"/>
  <c r="F38" i="295"/>
  <c r="F34" i="297"/>
  <c r="F16" i="298"/>
  <c r="F32" i="298"/>
  <c r="F15" i="297"/>
  <c r="F16" i="296"/>
  <c r="E18" i="296" s="1"/>
  <c r="F24" i="296"/>
  <c r="F20" i="295"/>
  <c r="E22" i="295" s="1"/>
  <c r="F15" i="295"/>
  <c r="F34" i="295"/>
  <c r="F11" i="296"/>
  <c r="F26" i="285"/>
  <c r="F32" i="292"/>
  <c r="F30" i="286"/>
  <c r="F30" i="294"/>
  <c r="F32" i="291"/>
  <c r="F36" i="292"/>
  <c r="F15" i="294"/>
  <c r="F20" i="294"/>
  <c r="E22" i="294" s="1"/>
  <c r="F18" i="291"/>
  <c r="E20" i="291" s="1"/>
  <c r="F21" i="292"/>
  <c r="E23" i="292" s="1"/>
  <c r="F23" i="292" s="1"/>
  <c r="F24" i="292" s="1"/>
  <c r="F16" i="292"/>
  <c r="F38" i="290"/>
  <c r="F28" i="291"/>
  <c r="F34" i="290"/>
  <c r="F19" i="290"/>
  <c r="F24" i="290"/>
  <c r="E26" i="290" s="1"/>
  <c r="F30" i="287"/>
  <c r="F13" i="291"/>
  <c r="F19" i="289"/>
  <c r="E21" i="289" s="1"/>
  <c r="F29" i="289"/>
  <c r="F11" i="286"/>
  <c r="F26" i="287"/>
  <c r="F14" i="289"/>
  <c r="F19" i="288"/>
  <c r="E21" i="288" s="1"/>
  <c r="F14" i="288"/>
  <c r="F33" i="289"/>
  <c r="F11" i="287"/>
  <c r="F29" i="288"/>
  <c r="F23" i="283"/>
  <c r="F16" i="286"/>
  <c r="E18" i="286" s="1"/>
  <c r="F30" i="285"/>
  <c r="F26" i="286"/>
  <c r="F11" i="284"/>
  <c r="F11" i="280"/>
  <c r="F16" i="283"/>
  <c r="E18" i="283" s="1"/>
  <c r="F18" i="283" s="1"/>
  <c r="F19" i="283" s="1"/>
  <c r="F11" i="282"/>
  <c r="F16" i="285"/>
  <c r="E18" i="285" s="1"/>
  <c r="F18" i="285" s="1"/>
  <c r="F19" i="285" s="1"/>
  <c r="F11" i="285"/>
  <c r="F16" i="284"/>
  <c r="E18" i="284" s="1"/>
  <c r="F18" i="284" s="1"/>
  <c r="F19" i="284" s="1"/>
  <c r="F26" i="284"/>
  <c r="F23" i="282"/>
  <c r="F30" i="284"/>
  <c r="F11" i="283"/>
  <c r="F16" i="282"/>
  <c r="E18" i="282" s="1"/>
  <c r="F18" i="282" s="1"/>
  <c r="F19" i="282" s="1"/>
  <c r="F27" i="281"/>
  <c r="E28" i="281" s="1"/>
  <c r="F21" i="279"/>
  <c r="F16" i="281"/>
  <c r="E18" i="281" s="1"/>
  <c r="F18" i="281" s="1"/>
  <c r="F19" i="281" s="1"/>
  <c r="F11" i="281"/>
  <c r="F14" i="279"/>
  <c r="E16" i="279" s="1"/>
  <c r="F16" i="279" s="1"/>
  <c r="F17" i="279" s="1"/>
  <c r="F27" i="280"/>
  <c r="F16" i="280"/>
  <c r="E18" i="280" s="1"/>
  <c r="F18" i="280" s="1"/>
  <c r="F19" i="280" s="1"/>
  <c r="E59" i="3" l="1"/>
  <c r="F18" i="331"/>
  <c r="F19" i="331" s="1"/>
  <c r="F21" i="330"/>
  <c r="F22" i="330" s="1"/>
  <c r="E31" i="330" s="1"/>
  <c r="F24" i="329"/>
  <c r="F25" i="329" s="1"/>
  <c r="E34" i="329" s="1"/>
  <c r="F23" i="328"/>
  <c r="F24" i="328" s="1"/>
  <c r="E33" i="328" s="1"/>
  <c r="F28" i="327"/>
  <c r="F29" i="327" s="1"/>
  <c r="E38" i="327" s="1"/>
  <c r="F23" i="326"/>
  <c r="F24" i="326" s="1"/>
  <c r="E33" i="326" s="1"/>
  <c r="F18" i="324"/>
  <c r="F19" i="324" s="1"/>
  <c r="F22" i="323"/>
  <c r="F23" i="323" s="1"/>
  <c r="E32" i="323" s="1"/>
  <c r="E16" i="322"/>
  <c r="F27" i="321"/>
  <c r="F28" i="321" s="1"/>
  <c r="E37" i="321" s="1"/>
  <c r="F22" i="320"/>
  <c r="F23" i="320" s="1"/>
  <c r="E34" i="320" s="1"/>
  <c r="F26" i="319"/>
  <c r="F27" i="319" s="1"/>
  <c r="E38" i="319" s="1"/>
  <c r="F22" i="318"/>
  <c r="F23" i="318" s="1"/>
  <c r="E34" i="318" s="1"/>
  <c r="F19" i="316"/>
  <c r="F20" i="316" s="1"/>
  <c r="F19" i="312"/>
  <c r="F20" i="312" s="1"/>
  <c r="F29" i="311"/>
  <c r="F30" i="311" s="1"/>
  <c r="F20" i="309"/>
  <c r="F21" i="309" s="1"/>
  <c r="F15" i="308"/>
  <c r="F16" i="308" s="1"/>
  <c r="F18" i="306"/>
  <c r="F19" i="306" s="1"/>
  <c r="F16" i="304"/>
  <c r="F17" i="304" s="1"/>
  <c r="F17" i="303"/>
  <c r="F18" i="303" s="1"/>
  <c r="F17" i="302"/>
  <c r="F18" i="302" s="1"/>
  <c r="E26" i="302" s="1"/>
  <c r="F17" i="301"/>
  <c r="F18" i="301" s="1"/>
  <c r="F17" i="300"/>
  <c r="F18" i="300" s="1"/>
  <c r="E26" i="300" s="1"/>
  <c r="F18" i="296"/>
  <c r="F19" i="296" s="1"/>
  <c r="F22" i="295"/>
  <c r="F23" i="295" s="1"/>
  <c r="E39" i="295" s="1"/>
  <c r="F22" i="294"/>
  <c r="F23" i="294" s="1"/>
  <c r="F20" i="291"/>
  <c r="F21" i="291" s="1"/>
  <c r="F26" i="290"/>
  <c r="F27" i="290" s="1"/>
  <c r="E39" i="290" s="1"/>
  <c r="F21" i="289"/>
  <c r="F22" i="289" s="1"/>
  <c r="E34" i="289" s="1"/>
  <c r="F21" i="288"/>
  <c r="F22" i="288" s="1"/>
  <c r="E34" i="288" s="1"/>
  <c r="F18" i="287"/>
  <c r="F19" i="287" s="1"/>
  <c r="E31" i="287" s="1"/>
  <c r="F18" i="286"/>
  <c r="F19" i="286" s="1"/>
  <c r="E31" i="286" s="1"/>
  <c r="E29" i="303"/>
  <c r="E26" i="334"/>
  <c r="E27" i="332"/>
  <c r="E30" i="325"/>
  <c r="E31" i="333"/>
  <c r="E28" i="331"/>
  <c r="E28" i="324"/>
  <c r="E34" i="317"/>
  <c r="E55" i="3" s="1"/>
  <c r="E39" i="311"/>
  <c r="E30" i="314"/>
  <c r="E51" i="3" s="1"/>
  <c r="E30" i="316"/>
  <c r="E30" i="313"/>
  <c r="E50" i="3" s="1"/>
  <c r="E30" i="312"/>
  <c r="E30" i="315"/>
  <c r="E52" i="3" s="1"/>
  <c r="E29" i="310"/>
  <c r="E46" i="3" s="1"/>
  <c r="E29" i="309"/>
  <c r="E26" i="305"/>
  <c r="E40" i="3" s="1"/>
  <c r="E27" i="304"/>
  <c r="E27" i="307"/>
  <c r="E42" i="3" s="1"/>
  <c r="E24" i="308"/>
  <c r="E27" i="306"/>
  <c r="E26" i="301"/>
  <c r="E37" i="299"/>
  <c r="E32" i="3" s="1"/>
  <c r="E39" i="297"/>
  <c r="E29" i="3" s="1"/>
  <c r="E37" i="298"/>
  <c r="E30" i="3" s="1"/>
  <c r="E29" i="296"/>
  <c r="E35" i="294"/>
  <c r="E33" i="291"/>
  <c r="E37" i="292"/>
  <c r="E28" i="283"/>
  <c r="E15" i="3" s="1"/>
  <c r="E31" i="285"/>
  <c r="E31" i="284"/>
  <c r="E16" i="3" s="1"/>
  <c r="E28" i="282"/>
  <c r="E28" i="280"/>
  <c r="G4" i="272"/>
  <c r="B5" i="272"/>
  <c r="B4" i="272"/>
  <c r="E47" i="272"/>
  <c r="G47" i="272" s="1"/>
  <c r="E46" i="272"/>
  <c r="G46" i="272" s="1"/>
  <c r="G40" i="272"/>
  <c r="E39" i="272"/>
  <c r="G35" i="272"/>
  <c r="G34" i="272"/>
  <c r="G33" i="272"/>
  <c r="G32" i="272"/>
  <c r="G31" i="272"/>
  <c r="G30" i="272"/>
  <c r="G29" i="272"/>
  <c r="G28" i="272"/>
  <c r="G27" i="272"/>
  <c r="G26" i="272"/>
  <c r="G25" i="272"/>
  <c r="G24" i="272"/>
  <c r="G23" i="272"/>
  <c r="G22" i="272"/>
  <c r="G18" i="272"/>
  <c r="G17" i="272"/>
  <c r="G16" i="272"/>
  <c r="G15" i="272"/>
  <c r="G14" i="272"/>
  <c r="G13" i="272"/>
  <c r="G12" i="272"/>
  <c r="B6" i="272"/>
  <c r="G4" i="270"/>
  <c r="B5" i="270"/>
  <c r="B4" i="270"/>
  <c r="E47" i="270"/>
  <c r="G47" i="270" s="1"/>
  <c r="E46" i="270"/>
  <c r="G46" i="270" s="1"/>
  <c r="G40" i="270"/>
  <c r="E39" i="270"/>
  <c r="G35" i="270"/>
  <c r="G34" i="270"/>
  <c r="G33" i="270"/>
  <c r="G32" i="270"/>
  <c r="G31" i="270"/>
  <c r="G30" i="270"/>
  <c r="G29" i="270"/>
  <c r="G28" i="270"/>
  <c r="G27" i="270"/>
  <c r="G26" i="270"/>
  <c r="G25" i="270"/>
  <c r="G24" i="270"/>
  <c r="G23" i="270"/>
  <c r="G22" i="270"/>
  <c r="G18" i="270"/>
  <c r="G17" i="270"/>
  <c r="G16" i="270"/>
  <c r="G15" i="270"/>
  <c r="G14" i="270"/>
  <c r="G13" i="270"/>
  <c r="G12" i="270"/>
  <c r="B6" i="270"/>
  <c r="G4" i="268"/>
  <c r="B5" i="268"/>
  <c r="B4" i="268"/>
  <c r="E47" i="268"/>
  <c r="G47" i="268" s="1"/>
  <c r="E46" i="268"/>
  <c r="G46" i="268" s="1"/>
  <c r="G40" i="268"/>
  <c r="E39" i="268"/>
  <c r="G35" i="268"/>
  <c r="G34" i="268"/>
  <c r="G33" i="268"/>
  <c r="G32" i="268"/>
  <c r="G31" i="268"/>
  <c r="G30" i="268"/>
  <c r="G29" i="268"/>
  <c r="G28" i="268"/>
  <c r="G27" i="268"/>
  <c r="G26" i="268"/>
  <c r="G25" i="268"/>
  <c r="G24" i="268"/>
  <c r="G23" i="268"/>
  <c r="G22" i="268"/>
  <c r="G18" i="268"/>
  <c r="G17" i="268"/>
  <c r="G16" i="268"/>
  <c r="G15" i="268"/>
  <c r="G14" i="268"/>
  <c r="G13" i="268"/>
  <c r="G12" i="268"/>
  <c r="B6" i="268"/>
  <c r="G4" i="266"/>
  <c r="B5" i="266"/>
  <c r="B4" i="266"/>
  <c r="E47" i="266"/>
  <c r="G47" i="266" s="1"/>
  <c r="E46" i="266"/>
  <c r="G46" i="266" s="1"/>
  <c r="G40" i="266"/>
  <c r="E39" i="266"/>
  <c r="G35" i="266"/>
  <c r="G34" i="266"/>
  <c r="G33" i="266"/>
  <c r="G32" i="266"/>
  <c r="G31" i="266"/>
  <c r="G30" i="266"/>
  <c r="G29" i="266"/>
  <c r="G28" i="266"/>
  <c r="G27" i="266"/>
  <c r="G26" i="266"/>
  <c r="G25" i="266"/>
  <c r="G24" i="266"/>
  <c r="G23" i="266"/>
  <c r="G22" i="266"/>
  <c r="G18" i="266"/>
  <c r="G17" i="266"/>
  <c r="G16" i="266"/>
  <c r="G15" i="266"/>
  <c r="G14" i="266"/>
  <c r="G13" i="266"/>
  <c r="G12" i="266"/>
  <c r="B6" i="266"/>
  <c r="G4" i="262"/>
  <c r="B5" i="262"/>
  <c r="B4" i="262"/>
  <c r="E47" i="262"/>
  <c r="G47" i="262" s="1"/>
  <c r="E46" i="262"/>
  <c r="G46" i="262" s="1"/>
  <c r="G40" i="262"/>
  <c r="E39" i="262"/>
  <c r="G35" i="262"/>
  <c r="G34" i="262"/>
  <c r="G33" i="262"/>
  <c r="G32" i="262"/>
  <c r="G31" i="262"/>
  <c r="G30" i="262"/>
  <c r="G29" i="262"/>
  <c r="G28" i="262"/>
  <c r="G27" i="262"/>
  <c r="G26" i="262"/>
  <c r="G25" i="262"/>
  <c r="G24" i="262"/>
  <c r="G23" i="262"/>
  <c r="G22" i="262"/>
  <c r="G18" i="262"/>
  <c r="G17" i="262"/>
  <c r="G16" i="262"/>
  <c r="G15" i="262"/>
  <c r="G14" i="262"/>
  <c r="G13" i="262"/>
  <c r="G12" i="262"/>
  <c r="B6" i="262"/>
  <c r="G4" i="260"/>
  <c r="B5" i="260"/>
  <c r="B4" i="260"/>
  <c r="E47" i="260"/>
  <c r="G47" i="260" s="1"/>
  <c r="E46" i="260"/>
  <c r="G46" i="260" s="1"/>
  <c r="G40" i="260"/>
  <c r="E39" i="260"/>
  <c r="G35" i="260"/>
  <c r="G34" i="260"/>
  <c r="G33" i="260"/>
  <c r="G32" i="260"/>
  <c r="G31" i="260"/>
  <c r="G30" i="260"/>
  <c r="G29" i="260"/>
  <c r="G28" i="260"/>
  <c r="G27" i="260"/>
  <c r="G26" i="260"/>
  <c r="G25" i="260"/>
  <c r="G24" i="260"/>
  <c r="G23" i="260"/>
  <c r="G22" i="260"/>
  <c r="G18" i="260"/>
  <c r="G17" i="260"/>
  <c r="G16" i="260"/>
  <c r="G15" i="260"/>
  <c r="G14" i="260"/>
  <c r="G13" i="260"/>
  <c r="G12" i="260"/>
  <c r="B6" i="260"/>
  <c r="G4" i="258"/>
  <c r="B5" i="258"/>
  <c r="B4" i="258"/>
  <c r="E47" i="258"/>
  <c r="G47" i="258" s="1"/>
  <c r="E46" i="258"/>
  <c r="G46" i="258" s="1"/>
  <c r="G40" i="258"/>
  <c r="E39" i="258"/>
  <c r="G35" i="258"/>
  <c r="G34" i="258"/>
  <c r="G33" i="258"/>
  <c r="G32" i="258"/>
  <c r="G31" i="258"/>
  <c r="G30" i="258"/>
  <c r="G29" i="258"/>
  <c r="G28" i="258"/>
  <c r="G27" i="258"/>
  <c r="G26" i="258"/>
  <c r="G25" i="258"/>
  <c r="G24" i="258"/>
  <c r="G23" i="258"/>
  <c r="G22" i="258"/>
  <c r="G18" i="258"/>
  <c r="G17" i="258"/>
  <c r="G16" i="258"/>
  <c r="G15" i="258"/>
  <c r="G14" i="258"/>
  <c r="G13" i="258"/>
  <c r="G12" i="258"/>
  <c r="B6" i="258"/>
  <c r="E60" i="3" l="1"/>
  <c r="E75" i="3"/>
  <c r="E74" i="3"/>
  <c r="E73" i="3"/>
  <c r="E72" i="3"/>
  <c r="E71" i="3"/>
  <c r="E70" i="3"/>
  <c r="E69" i="3"/>
  <c r="E68" i="3"/>
  <c r="E67" i="3"/>
  <c r="E65" i="3"/>
  <c r="E64" i="3"/>
  <c r="F16" i="322"/>
  <c r="F17" i="322" s="1"/>
  <c r="E58" i="3"/>
  <c r="E57" i="3"/>
  <c r="E53" i="3"/>
  <c r="E49" i="3"/>
  <c r="E47" i="3"/>
  <c r="E45" i="3"/>
  <c r="E43" i="3"/>
  <c r="E41" i="3"/>
  <c r="E39" i="3"/>
  <c r="E37" i="3"/>
  <c r="E36" i="3"/>
  <c r="E34" i="3"/>
  <c r="E33" i="3"/>
  <c r="E28" i="3"/>
  <c r="E27" i="3"/>
  <c r="F27" i="3" s="1"/>
  <c r="E26" i="3"/>
  <c r="E25" i="3"/>
  <c r="E24" i="3"/>
  <c r="E23" i="3"/>
  <c r="E22" i="3"/>
  <c r="E21" i="3"/>
  <c r="E20" i="3"/>
  <c r="E18" i="3"/>
  <c r="E17" i="3"/>
  <c r="E14" i="3"/>
  <c r="E13" i="3"/>
  <c r="G50" i="262"/>
  <c r="E11" i="262" s="1"/>
  <c r="G11" i="262" s="1"/>
  <c r="G19" i="262" s="1"/>
  <c r="G50" i="258"/>
  <c r="E11" i="258" s="1"/>
  <c r="G11" i="258" s="1"/>
  <c r="G19" i="258" s="1"/>
  <c r="G50" i="270"/>
  <c r="E11" i="270" s="1"/>
  <c r="G11" i="270" s="1"/>
  <c r="G19" i="270" s="1"/>
  <c r="G50" i="266"/>
  <c r="E11" i="266" s="1"/>
  <c r="G11" i="266" s="1"/>
  <c r="G19" i="266" s="1"/>
  <c r="G36" i="270"/>
  <c r="F39" i="270" s="1"/>
  <c r="G39" i="270" s="1"/>
  <c r="G43" i="270" s="1"/>
  <c r="G36" i="272"/>
  <c r="F39" i="272" s="1"/>
  <c r="G39" i="272" s="1"/>
  <c r="G43" i="272" s="1"/>
  <c r="G50" i="272"/>
  <c r="E11" i="272" s="1"/>
  <c r="G11" i="272" s="1"/>
  <c r="G19" i="272" s="1"/>
  <c r="G50" i="268"/>
  <c r="E11" i="268" s="1"/>
  <c r="G11" i="268" s="1"/>
  <c r="G19" i="268" s="1"/>
  <c r="G36" i="268"/>
  <c r="F39" i="268" s="1"/>
  <c r="G39" i="268" s="1"/>
  <c r="G43" i="268" s="1"/>
  <c r="G36" i="266"/>
  <c r="F39" i="266" s="1"/>
  <c r="G39" i="266" s="1"/>
  <c r="G43" i="266" s="1"/>
  <c r="G36" i="262"/>
  <c r="F39" i="262" s="1"/>
  <c r="G39" i="262" s="1"/>
  <c r="G43" i="262" s="1"/>
  <c r="G50" i="260"/>
  <c r="E11" i="260" s="1"/>
  <c r="G11" i="260" s="1"/>
  <c r="G19" i="260" s="1"/>
  <c r="G36" i="260"/>
  <c r="F39" i="260" s="1"/>
  <c r="G39" i="260" s="1"/>
  <c r="G43" i="260" s="1"/>
  <c r="G36" i="258"/>
  <c r="F39" i="258" s="1"/>
  <c r="G39" i="258" s="1"/>
  <c r="G43" i="258" s="1"/>
  <c r="E26" i="322" l="1"/>
  <c r="G52" i="260"/>
  <c r="G52" i="270"/>
  <c r="G52" i="272"/>
  <c r="G52" i="268"/>
  <c r="G52" i="266"/>
  <c r="G52" i="262"/>
  <c r="G52" i="258"/>
  <c r="E120" i="3" l="1"/>
  <c r="E119" i="3"/>
  <c r="E118" i="3"/>
  <c r="E117" i="3"/>
  <c r="E115" i="3"/>
  <c r="E114" i="3"/>
  <c r="E113" i="3"/>
  <c r="E62" i="3"/>
  <c r="F62" i="3" s="1"/>
  <c r="G4" i="256"/>
  <c r="B5" i="256"/>
  <c r="B4" i="256"/>
  <c r="E47" i="256"/>
  <c r="G47" i="256" s="1"/>
  <c r="E46" i="256"/>
  <c r="G46" i="256" s="1"/>
  <c r="G40" i="256"/>
  <c r="E39" i="256"/>
  <c r="G35" i="256"/>
  <c r="G34" i="256"/>
  <c r="G33" i="256"/>
  <c r="G32" i="256"/>
  <c r="G31" i="256"/>
  <c r="G30" i="256"/>
  <c r="G29" i="256"/>
  <c r="G28" i="256"/>
  <c r="G27" i="256"/>
  <c r="G26" i="256"/>
  <c r="G25" i="256"/>
  <c r="G24" i="256"/>
  <c r="G23" i="256"/>
  <c r="G22" i="256"/>
  <c r="G18" i="256"/>
  <c r="G17" i="256"/>
  <c r="G16" i="256"/>
  <c r="G15" i="256"/>
  <c r="G14" i="256"/>
  <c r="G13" i="256"/>
  <c r="G12" i="256"/>
  <c r="B6" i="256"/>
  <c r="G4" i="254"/>
  <c r="B5" i="254"/>
  <c r="B4" i="254"/>
  <c r="E47" i="254"/>
  <c r="G47" i="254" s="1"/>
  <c r="E46" i="254"/>
  <c r="G46" i="254" s="1"/>
  <c r="G40" i="254"/>
  <c r="E39" i="254"/>
  <c r="G35" i="254"/>
  <c r="G34" i="254"/>
  <c r="G33" i="254"/>
  <c r="G32" i="254"/>
  <c r="G31" i="254"/>
  <c r="G30" i="254"/>
  <c r="G29" i="254"/>
  <c r="G28" i="254"/>
  <c r="G27" i="254"/>
  <c r="G26" i="254"/>
  <c r="G25" i="254"/>
  <c r="G24" i="254"/>
  <c r="G23" i="254"/>
  <c r="G22" i="254"/>
  <c r="G18" i="254"/>
  <c r="G17" i="254"/>
  <c r="G16" i="254"/>
  <c r="G15" i="254"/>
  <c r="G14" i="254"/>
  <c r="G13" i="254"/>
  <c r="G12" i="254"/>
  <c r="B6" i="254"/>
  <c r="G22" i="252"/>
  <c r="G4" i="252"/>
  <c r="B5" i="252"/>
  <c r="B4" i="252"/>
  <c r="E47" i="252"/>
  <c r="G47" i="252" s="1"/>
  <c r="E46" i="252"/>
  <c r="G46" i="252" s="1"/>
  <c r="G40" i="252"/>
  <c r="E39" i="252"/>
  <c r="G35" i="252"/>
  <c r="G34" i="252"/>
  <c r="G33" i="252"/>
  <c r="G32" i="252"/>
  <c r="G31" i="252"/>
  <c r="G30" i="252"/>
  <c r="G29" i="252"/>
  <c r="G28" i="252"/>
  <c r="G27" i="252"/>
  <c r="G26" i="252"/>
  <c r="G25" i="252"/>
  <c r="G24" i="252"/>
  <c r="G23" i="252"/>
  <c r="G18" i="252"/>
  <c r="G17" i="252"/>
  <c r="G16" i="252"/>
  <c r="G15" i="252"/>
  <c r="G14" i="252"/>
  <c r="G13" i="252"/>
  <c r="G12" i="252"/>
  <c r="B6" i="252"/>
  <c r="G50" i="256" l="1"/>
  <c r="E11" i="256" s="1"/>
  <c r="G11" i="256" s="1"/>
  <c r="G19" i="256" s="1"/>
  <c r="G50" i="252"/>
  <c r="E11" i="252" s="1"/>
  <c r="G11" i="252" s="1"/>
  <c r="G19" i="252" s="1"/>
  <c r="G36" i="256"/>
  <c r="F39" i="256" s="1"/>
  <c r="G39" i="256" s="1"/>
  <c r="G43" i="256" s="1"/>
  <c r="G50" i="254"/>
  <c r="E11" i="254" s="1"/>
  <c r="G11" i="254" s="1"/>
  <c r="G19" i="254" s="1"/>
  <c r="G36" i="254"/>
  <c r="F39" i="254" s="1"/>
  <c r="G39" i="254" s="1"/>
  <c r="G43" i="254" s="1"/>
  <c r="G36" i="252"/>
  <c r="F39" i="252" s="1"/>
  <c r="G39" i="252" s="1"/>
  <c r="G43" i="252" s="1"/>
  <c r="G52" i="256" l="1"/>
  <c r="G52" i="254"/>
  <c r="G52" i="252"/>
  <c r="E112" i="3" l="1"/>
  <c r="E111" i="3"/>
  <c r="E110" i="3"/>
  <c r="G23" i="250"/>
  <c r="G4" i="250"/>
  <c r="B5" i="250"/>
  <c r="B4" i="250"/>
  <c r="E47" i="250"/>
  <c r="G47" i="250" s="1"/>
  <c r="E46" i="250"/>
  <c r="G46" i="250" s="1"/>
  <c r="G40" i="250"/>
  <c r="E39" i="250"/>
  <c r="G35" i="250"/>
  <c r="G34" i="250"/>
  <c r="G33" i="250"/>
  <c r="G32" i="250"/>
  <c r="G31" i="250"/>
  <c r="G30" i="250"/>
  <c r="G29" i="250"/>
  <c r="G28" i="250"/>
  <c r="G27" i="250"/>
  <c r="G26" i="250"/>
  <c r="G25" i="250"/>
  <c r="G24" i="250"/>
  <c r="G22" i="250"/>
  <c r="G18" i="250"/>
  <c r="G17" i="250"/>
  <c r="G16" i="250"/>
  <c r="G15" i="250"/>
  <c r="G14" i="250"/>
  <c r="G13" i="250"/>
  <c r="G12" i="250"/>
  <c r="B6" i="250"/>
  <c r="G22" i="248"/>
  <c r="G4" i="248"/>
  <c r="B5" i="248"/>
  <c r="B4" i="248"/>
  <c r="E47" i="248"/>
  <c r="G47" i="248" s="1"/>
  <c r="E46" i="248"/>
  <c r="G46" i="248" s="1"/>
  <c r="G40" i="248"/>
  <c r="E39" i="248"/>
  <c r="G35" i="248"/>
  <c r="G34" i="248"/>
  <c r="G33" i="248"/>
  <c r="G32" i="248"/>
  <c r="G31" i="248"/>
  <c r="G30" i="248"/>
  <c r="G29" i="248"/>
  <c r="G28" i="248"/>
  <c r="G27" i="248"/>
  <c r="G26" i="248"/>
  <c r="G25" i="248"/>
  <c r="G24" i="248"/>
  <c r="G23" i="248"/>
  <c r="G18" i="248"/>
  <c r="G17" i="248"/>
  <c r="G16" i="248"/>
  <c r="G15" i="248"/>
  <c r="G14" i="248"/>
  <c r="G13" i="248"/>
  <c r="G12" i="248"/>
  <c r="B6" i="248"/>
  <c r="G29" i="246"/>
  <c r="G30" i="246"/>
  <c r="G31" i="246"/>
  <c r="G34" i="246"/>
  <c r="G33" i="246"/>
  <c r="G32" i="246"/>
  <c r="G4" i="246"/>
  <c r="B5" i="246"/>
  <c r="B4" i="246"/>
  <c r="E47" i="246"/>
  <c r="G47" i="246" s="1"/>
  <c r="E46" i="246"/>
  <c r="G46" i="246" s="1"/>
  <c r="G40" i="246"/>
  <c r="E39" i="246"/>
  <c r="G35" i="246"/>
  <c r="G28" i="246"/>
  <c r="G27" i="246"/>
  <c r="G26" i="246"/>
  <c r="G25" i="246"/>
  <c r="G24" i="246"/>
  <c r="G23" i="246"/>
  <c r="G22" i="246"/>
  <c r="G18" i="246"/>
  <c r="G17" i="246"/>
  <c r="G16" i="246"/>
  <c r="G15" i="246"/>
  <c r="G14" i="246"/>
  <c r="G13" i="246"/>
  <c r="G12" i="246"/>
  <c r="B6" i="246"/>
  <c r="G4" i="244"/>
  <c r="B5" i="244"/>
  <c r="B4" i="244"/>
  <c r="E43" i="244"/>
  <c r="G43" i="244" s="1"/>
  <c r="E42" i="244"/>
  <c r="G42" i="244" s="1"/>
  <c r="G36" i="244"/>
  <c r="E35" i="244"/>
  <c r="G31" i="244"/>
  <c r="G30" i="244"/>
  <c r="G29" i="244"/>
  <c r="G28" i="244"/>
  <c r="G27" i="244"/>
  <c r="G26" i="244"/>
  <c r="G25" i="244"/>
  <c r="G24" i="244"/>
  <c r="G23" i="244"/>
  <c r="G22" i="244"/>
  <c r="G18" i="244"/>
  <c r="G17" i="244"/>
  <c r="G16" i="244"/>
  <c r="G15" i="244"/>
  <c r="G14" i="244"/>
  <c r="G13" i="244"/>
  <c r="G12" i="244"/>
  <c r="B6" i="244"/>
  <c r="G4" i="242"/>
  <c r="B5" i="242"/>
  <c r="B4" i="242"/>
  <c r="E43" i="242"/>
  <c r="G43" i="242" s="1"/>
  <c r="E42" i="242"/>
  <c r="G42" i="242" s="1"/>
  <c r="G36" i="242"/>
  <c r="E35" i="242"/>
  <c r="G31" i="242"/>
  <c r="G30" i="242"/>
  <c r="G29" i="242"/>
  <c r="G28" i="242"/>
  <c r="G27" i="242"/>
  <c r="G26" i="242"/>
  <c r="G25" i="242"/>
  <c r="G24" i="242"/>
  <c r="G23" i="242"/>
  <c r="G22" i="242"/>
  <c r="G18" i="242"/>
  <c r="G17" i="242"/>
  <c r="G16" i="242"/>
  <c r="G15" i="242"/>
  <c r="G14" i="242"/>
  <c r="G13" i="242"/>
  <c r="G12" i="242"/>
  <c r="B6" i="242"/>
  <c r="G4" i="240"/>
  <c r="B5" i="240"/>
  <c r="B4" i="240"/>
  <c r="E43" i="240"/>
  <c r="G43" i="240" s="1"/>
  <c r="E42" i="240"/>
  <c r="G42" i="240" s="1"/>
  <c r="G36" i="240"/>
  <c r="E35" i="240"/>
  <c r="G31" i="240"/>
  <c r="G30" i="240"/>
  <c r="G29" i="240"/>
  <c r="G28" i="240"/>
  <c r="G27" i="240"/>
  <c r="G26" i="240"/>
  <c r="G25" i="240"/>
  <c r="G24" i="240"/>
  <c r="G23" i="240"/>
  <c r="G22" i="240"/>
  <c r="G18" i="240"/>
  <c r="G17" i="240"/>
  <c r="G16" i="240"/>
  <c r="G15" i="240"/>
  <c r="G14" i="240"/>
  <c r="G13" i="240"/>
  <c r="G12" i="240"/>
  <c r="B6" i="240"/>
  <c r="G23" i="238"/>
  <c r="G4" i="238"/>
  <c r="B5" i="238"/>
  <c r="B4" i="238"/>
  <c r="E43" i="238"/>
  <c r="G43" i="238" s="1"/>
  <c r="E42" i="238"/>
  <c r="G42" i="238" s="1"/>
  <c r="G36" i="238"/>
  <c r="E35" i="238"/>
  <c r="G31" i="238"/>
  <c r="G30" i="238"/>
  <c r="G29" i="238"/>
  <c r="G28" i="238"/>
  <c r="G27" i="238"/>
  <c r="G26" i="238"/>
  <c r="G25" i="238"/>
  <c r="G24" i="238"/>
  <c r="G22" i="238"/>
  <c r="G18" i="238"/>
  <c r="G17" i="238"/>
  <c r="G16" i="238"/>
  <c r="G15" i="238"/>
  <c r="G14" i="238"/>
  <c r="G13" i="238"/>
  <c r="G12" i="238"/>
  <c r="B6" i="238"/>
  <c r="G50" i="250" l="1"/>
  <c r="E11" i="250" s="1"/>
  <c r="G11" i="250" s="1"/>
  <c r="G19" i="250" s="1"/>
  <c r="G32" i="244"/>
  <c r="F35" i="244" s="1"/>
  <c r="G35" i="244" s="1"/>
  <c r="G39" i="244" s="1"/>
  <c r="G46" i="242"/>
  <c r="E11" i="242" s="1"/>
  <c r="G11" i="242" s="1"/>
  <c r="G19" i="242" s="1"/>
  <c r="G46" i="240"/>
  <c r="E11" i="240" s="1"/>
  <c r="G11" i="240" s="1"/>
  <c r="G19" i="240" s="1"/>
  <c r="G46" i="238"/>
  <c r="E11" i="238" s="1"/>
  <c r="G11" i="238" s="1"/>
  <c r="G19" i="238" s="1"/>
  <c r="G36" i="250"/>
  <c r="F39" i="250" s="1"/>
  <c r="G39" i="250" s="1"/>
  <c r="G43" i="250" s="1"/>
  <c r="G36" i="248"/>
  <c r="F39" i="248" s="1"/>
  <c r="G39" i="248" s="1"/>
  <c r="G43" i="248" s="1"/>
  <c r="G50" i="248"/>
  <c r="E11" i="248" s="1"/>
  <c r="G11" i="248" s="1"/>
  <c r="G19" i="248" s="1"/>
  <c r="G36" i="246"/>
  <c r="F39" i="246" s="1"/>
  <c r="G39" i="246" s="1"/>
  <c r="G43" i="246" s="1"/>
  <c r="G50" i="246"/>
  <c r="E11" i="246" s="1"/>
  <c r="G11" i="246" s="1"/>
  <c r="G19" i="246" s="1"/>
  <c r="G46" i="244"/>
  <c r="E11" i="244" s="1"/>
  <c r="G11" i="244" s="1"/>
  <c r="G19" i="244" s="1"/>
  <c r="G32" i="242"/>
  <c r="F35" i="242" s="1"/>
  <c r="G35" i="242" s="1"/>
  <c r="G39" i="242" s="1"/>
  <c r="G32" i="240"/>
  <c r="F35" i="240" s="1"/>
  <c r="G35" i="240" s="1"/>
  <c r="G39" i="240" s="1"/>
  <c r="G32" i="238"/>
  <c r="F35" i="238" s="1"/>
  <c r="G35" i="238" s="1"/>
  <c r="G39" i="238" s="1"/>
  <c r="G48" i="242" l="1"/>
  <c r="G52" i="250"/>
  <c r="G48" i="240"/>
  <c r="G52" i="248"/>
  <c r="G52" i="246"/>
  <c r="G48" i="244"/>
  <c r="G48" i="238"/>
  <c r="E108" i="3" l="1"/>
  <c r="E107" i="3"/>
  <c r="E106" i="3"/>
  <c r="F106" i="3" s="1"/>
  <c r="E105" i="3"/>
  <c r="E104" i="3"/>
  <c r="E103" i="3"/>
  <c r="E102" i="3"/>
  <c r="G4" i="135"/>
  <c r="B5" i="135"/>
  <c r="B4" i="135"/>
  <c r="E43" i="135"/>
  <c r="G43" i="135" s="1"/>
  <c r="E42" i="135"/>
  <c r="G42" i="135" s="1"/>
  <c r="G36" i="135"/>
  <c r="E35" i="135"/>
  <c r="G31" i="135"/>
  <c r="G30" i="135"/>
  <c r="G29" i="135"/>
  <c r="G28" i="135"/>
  <c r="G27" i="135"/>
  <c r="G26" i="135"/>
  <c r="G25" i="135"/>
  <c r="G24" i="135"/>
  <c r="G23" i="135"/>
  <c r="G22" i="135"/>
  <c r="G18" i="135"/>
  <c r="G17" i="135"/>
  <c r="G16" i="135"/>
  <c r="G15" i="135"/>
  <c r="G14" i="135"/>
  <c r="G13" i="135"/>
  <c r="G12" i="135"/>
  <c r="E43" i="133"/>
  <c r="G43" i="133" s="1"/>
  <c r="E42" i="133"/>
  <c r="G42" i="133" s="1"/>
  <c r="G36" i="133"/>
  <c r="E35" i="133"/>
  <c r="G31" i="133"/>
  <c r="G30" i="133"/>
  <c r="G29" i="133"/>
  <c r="G28" i="133"/>
  <c r="G27" i="133"/>
  <c r="G26" i="133"/>
  <c r="G25" i="133"/>
  <c r="G24" i="133"/>
  <c r="G23" i="133"/>
  <c r="G22" i="133"/>
  <c r="G18" i="133"/>
  <c r="G17" i="133"/>
  <c r="G16" i="133"/>
  <c r="G15" i="133"/>
  <c r="G14" i="133"/>
  <c r="G13" i="133"/>
  <c r="G12" i="133"/>
  <c r="G4" i="133"/>
  <c r="B5" i="133"/>
  <c r="B4" i="133"/>
  <c r="G4" i="131"/>
  <c r="B5" i="131"/>
  <c r="B4" i="131"/>
  <c r="E43" i="131"/>
  <c r="G43" i="131" s="1"/>
  <c r="E42" i="131"/>
  <c r="G42" i="131" s="1"/>
  <c r="G36" i="131"/>
  <c r="E35" i="131"/>
  <c r="G31" i="131"/>
  <c r="G30" i="131"/>
  <c r="G29" i="131"/>
  <c r="G28" i="131"/>
  <c r="G27" i="131"/>
  <c r="G26" i="131"/>
  <c r="G25" i="131"/>
  <c r="G24" i="131"/>
  <c r="G23" i="131"/>
  <c r="G22" i="131"/>
  <c r="G18" i="131"/>
  <c r="G17" i="131"/>
  <c r="G16" i="131"/>
  <c r="G15" i="131"/>
  <c r="G14" i="131"/>
  <c r="G13" i="131"/>
  <c r="G12" i="131"/>
  <c r="E43" i="129"/>
  <c r="G43" i="129" s="1"/>
  <c r="E42" i="129"/>
  <c r="G42" i="129" s="1"/>
  <c r="G36" i="129"/>
  <c r="E35" i="129"/>
  <c r="G31" i="129"/>
  <c r="G30" i="129"/>
  <c r="G29" i="129"/>
  <c r="G28" i="129"/>
  <c r="G27" i="129"/>
  <c r="G26" i="129"/>
  <c r="G25" i="129"/>
  <c r="G24" i="129"/>
  <c r="G23" i="129"/>
  <c r="G22" i="129"/>
  <c r="G18" i="129"/>
  <c r="G17" i="129"/>
  <c r="G16" i="129"/>
  <c r="G15" i="129"/>
  <c r="G14" i="129"/>
  <c r="G13" i="129"/>
  <c r="G12" i="129"/>
  <c r="G4" i="220"/>
  <c r="B5" i="220"/>
  <c r="B4" i="220"/>
  <c r="G4" i="129"/>
  <c r="B5" i="129"/>
  <c r="B4" i="129"/>
  <c r="E43" i="220"/>
  <c r="G43" i="220" s="1"/>
  <c r="E42" i="220"/>
  <c r="G42" i="220" s="1"/>
  <c r="G36" i="220"/>
  <c r="E35" i="220"/>
  <c r="G31" i="220"/>
  <c r="G30" i="220"/>
  <c r="G29" i="220"/>
  <c r="G28" i="220"/>
  <c r="G27" i="220"/>
  <c r="G26" i="220"/>
  <c r="G25" i="220"/>
  <c r="G24" i="220"/>
  <c r="G23" i="220"/>
  <c r="G22" i="220"/>
  <c r="G18" i="220"/>
  <c r="G17" i="220"/>
  <c r="G16" i="220"/>
  <c r="G15" i="220"/>
  <c r="G14" i="220"/>
  <c r="G13" i="220"/>
  <c r="G12" i="220"/>
  <c r="B5" i="218"/>
  <c r="G4" i="218"/>
  <c r="B4" i="218"/>
  <c r="E43" i="218"/>
  <c r="G43" i="218" s="1"/>
  <c r="E42" i="218"/>
  <c r="G42" i="218" s="1"/>
  <c r="G36" i="218"/>
  <c r="E35" i="218"/>
  <c r="G31" i="218"/>
  <c r="G30" i="218"/>
  <c r="G29" i="218"/>
  <c r="G28" i="218"/>
  <c r="G27" i="218"/>
  <c r="G26" i="218"/>
  <c r="G25" i="218"/>
  <c r="G24" i="218"/>
  <c r="G23" i="218"/>
  <c r="G22" i="218"/>
  <c r="G18" i="218"/>
  <c r="G17" i="218"/>
  <c r="G16" i="218"/>
  <c r="G15" i="218"/>
  <c r="G14" i="218"/>
  <c r="G13" i="218"/>
  <c r="G12" i="218"/>
  <c r="E43" i="216"/>
  <c r="G43" i="216" s="1"/>
  <c r="E42" i="216"/>
  <c r="G42" i="216" s="1"/>
  <c r="G36" i="216"/>
  <c r="E35" i="216"/>
  <c r="G31" i="216"/>
  <c r="G30" i="216"/>
  <c r="G29" i="216"/>
  <c r="G28" i="216"/>
  <c r="G27" i="216"/>
  <c r="G26" i="216"/>
  <c r="G25" i="216"/>
  <c r="G24" i="216"/>
  <c r="G23" i="216"/>
  <c r="G22" i="216"/>
  <c r="G18" i="216"/>
  <c r="G17" i="216"/>
  <c r="G16" i="216"/>
  <c r="G15" i="216"/>
  <c r="G14" i="216"/>
  <c r="G13" i="216"/>
  <c r="G12" i="216"/>
  <c r="G4" i="216"/>
  <c r="B5" i="216"/>
  <c r="B4" i="216"/>
  <c r="G4" i="214"/>
  <c r="B5" i="214"/>
  <c r="B4" i="214"/>
  <c r="G22" i="178"/>
  <c r="E43" i="178"/>
  <c r="G43" i="178" s="1"/>
  <c r="E42" i="178"/>
  <c r="G42" i="178" s="1"/>
  <c r="G36" i="178"/>
  <c r="E35" i="178"/>
  <c r="G31" i="178"/>
  <c r="G30" i="178"/>
  <c r="G29" i="178"/>
  <c r="G28" i="178"/>
  <c r="G27" i="178"/>
  <c r="G26" i="178"/>
  <c r="G25" i="178"/>
  <c r="G24" i="178"/>
  <c r="G23" i="178"/>
  <c r="G18" i="178"/>
  <c r="G17" i="178"/>
  <c r="G16" i="178"/>
  <c r="G15" i="178"/>
  <c r="G14" i="178"/>
  <c r="G13" i="178"/>
  <c r="G12" i="178"/>
  <c r="G22" i="176"/>
  <c r="E43" i="176"/>
  <c r="G43" i="176" s="1"/>
  <c r="E42" i="176"/>
  <c r="G42" i="176" s="1"/>
  <c r="G36" i="176"/>
  <c r="E35" i="176"/>
  <c r="G31" i="176"/>
  <c r="G30" i="176"/>
  <c r="G29" i="176"/>
  <c r="G28" i="176"/>
  <c r="G27" i="176"/>
  <c r="G26" i="176"/>
  <c r="G25" i="176"/>
  <c r="G24" i="176"/>
  <c r="G23" i="176"/>
  <c r="G18" i="176"/>
  <c r="G17" i="176"/>
  <c r="G16" i="176"/>
  <c r="G15" i="176"/>
  <c r="G14" i="176"/>
  <c r="G13" i="176"/>
  <c r="G12" i="176"/>
  <c r="G4" i="176"/>
  <c r="B5" i="176"/>
  <c r="B4" i="176"/>
  <c r="E43" i="174"/>
  <c r="G43" i="174" s="1"/>
  <c r="E42" i="174"/>
  <c r="G42" i="174" s="1"/>
  <c r="G36" i="174"/>
  <c r="E35" i="174"/>
  <c r="G31" i="174"/>
  <c r="G30" i="174"/>
  <c r="G29" i="174"/>
  <c r="G28" i="174"/>
  <c r="G27" i="174"/>
  <c r="G26" i="174"/>
  <c r="G25" i="174"/>
  <c r="G24" i="174"/>
  <c r="G23" i="174"/>
  <c r="G22" i="174"/>
  <c r="G18" i="174"/>
  <c r="G17" i="174"/>
  <c r="G16" i="174"/>
  <c r="G15" i="174"/>
  <c r="G14" i="174"/>
  <c r="G13" i="174"/>
  <c r="G12" i="174"/>
  <c r="G4" i="174"/>
  <c r="B5" i="174"/>
  <c r="B4" i="174"/>
  <c r="G4" i="172"/>
  <c r="B5" i="172"/>
  <c r="B4" i="172"/>
  <c r="G4" i="170"/>
  <c r="B5" i="170"/>
  <c r="B4" i="170"/>
  <c r="G4" i="168"/>
  <c r="B5" i="168"/>
  <c r="B4" i="168"/>
  <c r="G4" i="154"/>
  <c r="B5" i="154"/>
  <c r="B4" i="154"/>
  <c r="G4" i="152"/>
  <c r="B5" i="152"/>
  <c r="B4" i="152"/>
  <c r="G4" i="150"/>
  <c r="B5" i="150"/>
  <c r="B4" i="150"/>
  <c r="G4" i="148"/>
  <c r="B5" i="148"/>
  <c r="B4" i="148"/>
  <c r="G4" i="142"/>
  <c r="B5" i="142"/>
  <c r="B4" i="142"/>
  <c r="G4" i="140"/>
  <c r="B5" i="140"/>
  <c r="B4" i="140"/>
  <c r="G4" i="137"/>
  <c r="B5" i="137"/>
  <c r="B4" i="137"/>
  <c r="G46" i="220" l="1"/>
  <c r="E11" i="220" s="1"/>
  <c r="G11" i="220" s="1"/>
  <c r="G19" i="220" s="1"/>
  <c r="G32" i="216"/>
  <c r="F35" i="216" s="1"/>
  <c r="G35" i="216" s="1"/>
  <c r="G39" i="216" s="1"/>
  <c r="G32" i="220"/>
  <c r="F35" i="220" s="1"/>
  <c r="G35" i="220" s="1"/>
  <c r="G39" i="220" s="1"/>
  <c r="G32" i="131"/>
  <c r="F35" i="131" s="1"/>
  <c r="G35" i="131" s="1"/>
  <c r="G39" i="131" s="1"/>
  <c r="G46" i="129"/>
  <c r="E11" i="129" s="1"/>
  <c r="G11" i="129" s="1"/>
  <c r="G19" i="129" s="1"/>
  <c r="G46" i="216"/>
  <c r="E11" i="216" s="1"/>
  <c r="G11" i="216" s="1"/>
  <c r="G19" i="216" s="1"/>
  <c r="G32" i="174"/>
  <c r="F35" i="174" s="1"/>
  <c r="G35" i="174" s="1"/>
  <c r="G39" i="174" s="1"/>
  <c r="G46" i="131"/>
  <c r="E11" i="131" s="1"/>
  <c r="G11" i="131" s="1"/>
  <c r="G19" i="131" s="1"/>
  <c r="G32" i="178"/>
  <c r="F35" i="178" s="1"/>
  <c r="G35" i="178" s="1"/>
  <c r="G39" i="178" s="1"/>
  <c r="G32" i="135"/>
  <c r="F35" i="135" s="1"/>
  <c r="G35" i="135" s="1"/>
  <c r="G39" i="135" s="1"/>
  <c r="G46" i="135"/>
  <c r="E11" i="135" s="1"/>
  <c r="G11" i="135" s="1"/>
  <c r="G19" i="135" s="1"/>
  <c r="G46" i="133"/>
  <c r="E11" i="133" s="1"/>
  <c r="G11" i="133" s="1"/>
  <c r="G19" i="133" s="1"/>
  <c r="G32" i="133"/>
  <c r="F35" i="133" s="1"/>
  <c r="G35" i="133" s="1"/>
  <c r="G39" i="133" s="1"/>
  <c r="G32" i="129"/>
  <c r="F35" i="129" s="1"/>
  <c r="G35" i="129" s="1"/>
  <c r="G39" i="129" s="1"/>
  <c r="G32" i="218"/>
  <c r="F35" i="218" s="1"/>
  <c r="G35" i="218" s="1"/>
  <c r="G39" i="218" s="1"/>
  <c r="G46" i="218"/>
  <c r="E11" i="218" s="1"/>
  <c r="G11" i="218" s="1"/>
  <c r="G19" i="218" s="1"/>
  <c r="G46" i="178"/>
  <c r="E11" i="178" s="1"/>
  <c r="G11" i="178" s="1"/>
  <c r="G19" i="178" s="1"/>
  <c r="G32" i="176"/>
  <c r="F35" i="176" s="1"/>
  <c r="G35" i="176" s="1"/>
  <c r="G39" i="176" s="1"/>
  <c r="G46" i="176"/>
  <c r="E11" i="176" s="1"/>
  <c r="G11" i="176" s="1"/>
  <c r="G19" i="176" s="1"/>
  <c r="G46" i="174"/>
  <c r="E11" i="174" s="1"/>
  <c r="G11" i="174" s="1"/>
  <c r="G19" i="174" s="1"/>
  <c r="F102" i="3"/>
  <c r="F103" i="3"/>
  <c r="F104" i="3"/>
  <c r="F107" i="3"/>
  <c r="F108" i="3"/>
  <c r="F112" i="3"/>
  <c r="F113" i="3"/>
  <c r="F114" i="3"/>
  <c r="F115" i="3"/>
  <c r="F117" i="3"/>
  <c r="F118" i="3"/>
  <c r="F119" i="3"/>
  <c r="F120" i="3"/>
  <c r="F121" i="3"/>
  <c r="G48" i="129" l="1"/>
  <c r="G48" i="220"/>
  <c r="G48" i="216"/>
  <c r="G48" i="174"/>
  <c r="G48" i="131"/>
  <c r="G48" i="178"/>
  <c r="G48" i="135"/>
  <c r="G48" i="133"/>
  <c r="G48" i="218"/>
  <c r="G48" i="176"/>
  <c r="G22" i="154"/>
  <c r="B6" i="220"/>
  <c r="B6" i="218"/>
  <c r="B6" i="216"/>
  <c r="G22" i="214"/>
  <c r="E43" i="214"/>
  <c r="G43" i="214" s="1"/>
  <c r="E42" i="214"/>
  <c r="G42" i="214" s="1"/>
  <c r="G36" i="214"/>
  <c r="E35" i="214"/>
  <c r="G31" i="214"/>
  <c r="G30" i="214"/>
  <c r="G29" i="214"/>
  <c r="G28" i="214"/>
  <c r="G27" i="214"/>
  <c r="G26" i="214"/>
  <c r="G25" i="214"/>
  <c r="G24" i="214"/>
  <c r="G23" i="214"/>
  <c r="G18" i="214"/>
  <c r="G17" i="214"/>
  <c r="G16" i="214"/>
  <c r="G15" i="214"/>
  <c r="G14" i="214"/>
  <c r="G13" i="214"/>
  <c r="G12" i="214"/>
  <c r="B6" i="214"/>
  <c r="B6" i="178"/>
  <c r="B6" i="176"/>
  <c r="B6" i="174"/>
  <c r="E43" i="172"/>
  <c r="G43" i="172" s="1"/>
  <c r="E42" i="172"/>
  <c r="G42" i="172" s="1"/>
  <c r="G36" i="172"/>
  <c r="E35" i="172"/>
  <c r="G31" i="172"/>
  <c r="G30" i="172"/>
  <c r="G29" i="172"/>
  <c r="G28" i="172"/>
  <c r="G27" i="172"/>
  <c r="G26" i="172"/>
  <c r="G25" i="172"/>
  <c r="G24" i="172"/>
  <c r="G23" i="172"/>
  <c r="G18" i="172"/>
  <c r="G17" i="172"/>
  <c r="G16" i="172"/>
  <c r="G15" i="172"/>
  <c r="G14" i="172"/>
  <c r="G13" i="172"/>
  <c r="G12" i="172"/>
  <c r="B6" i="172"/>
  <c r="E43" i="170"/>
  <c r="G43" i="170" s="1"/>
  <c r="E42" i="170"/>
  <c r="G42" i="170" s="1"/>
  <c r="G36" i="170"/>
  <c r="E35" i="170"/>
  <c r="G31" i="170"/>
  <c r="G30" i="170"/>
  <c r="G29" i="170"/>
  <c r="G28" i="170"/>
  <c r="G27" i="170"/>
  <c r="G26" i="170"/>
  <c r="G25" i="170"/>
  <c r="G24" i="170"/>
  <c r="G23" i="170"/>
  <c r="G18" i="170"/>
  <c r="G17" i="170"/>
  <c r="G16" i="170"/>
  <c r="G15" i="170"/>
  <c r="G14" i="170"/>
  <c r="G13" i="170"/>
  <c r="G12" i="170"/>
  <c r="B6" i="170"/>
  <c r="E43" i="168"/>
  <c r="G43" i="168" s="1"/>
  <c r="E42" i="168"/>
  <c r="G42" i="168" s="1"/>
  <c r="G36" i="168"/>
  <c r="E35" i="168"/>
  <c r="G31" i="168"/>
  <c r="G30" i="168"/>
  <c r="G29" i="168"/>
  <c r="G28" i="168"/>
  <c r="G27" i="168"/>
  <c r="G26" i="168"/>
  <c r="G25" i="168"/>
  <c r="G24" i="168"/>
  <c r="G23" i="168"/>
  <c r="G18" i="168"/>
  <c r="G17" i="168"/>
  <c r="G16" i="168"/>
  <c r="G15" i="168"/>
  <c r="G14" i="168"/>
  <c r="G13" i="168"/>
  <c r="G12" i="168"/>
  <c r="B6" i="168"/>
  <c r="E43" i="154"/>
  <c r="G43" i="154" s="1"/>
  <c r="E42" i="154"/>
  <c r="G42" i="154" s="1"/>
  <c r="G36" i="154"/>
  <c r="E35" i="154"/>
  <c r="G31" i="154"/>
  <c r="G30" i="154"/>
  <c r="G29" i="154"/>
  <c r="G28" i="154"/>
  <c r="G27" i="154"/>
  <c r="G26" i="154"/>
  <c r="G25" i="154"/>
  <c r="G24" i="154"/>
  <c r="G23" i="154"/>
  <c r="G18" i="154"/>
  <c r="G17" i="154"/>
  <c r="G16" i="154"/>
  <c r="G15" i="154"/>
  <c r="G14" i="154"/>
  <c r="G13" i="154"/>
  <c r="G12" i="154"/>
  <c r="B6" i="154"/>
  <c r="E43" i="152"/>
  <c r="G43" i="152" s="1"/>
  <c r="E42" i="152"/>
  <c r="G42" i="152" s="1"/>
  <c r="G36" i="152"/>
  <c r="E35" i="152"/>
  <c r="G31" i="152"/>
  <c r="G30" i="152"/>
  <c r="G29" i="152"/>
  <c r="G28" i="152"/>
  <c r="G27" i="152"/>
  <c r="G26" i="152"/>
  <c r="G25" i="152"/>
  <c r="G24" i="152"/>
  <c r="G23" i="152"/>
  <c r="G22" i="152"/>
  <c r="G18" i="152"/>
  <c r="G17" i="152"/>
  <c r="G16" i="152"/>
  <c r="G15" i="152"/>
  <c r="G14" i="152"/>
  <c r="G13" i="152"/>
  <c r="G12" i="152"/>
  <c r="B6" i="152"/>
  <c r="E43" i="150"/>
  <c r="G43" i="150" s="1"/>
  <c r="E42" i="150"/>
  <c r="G42" i="150" s="1"/>
  <c r="G36" i="150"/>
  <c r="E35" i="150"/>
  <c r="G31" i="150"/>
  <c r="G30" i="150"/>
  <c r="G29" i="150"/>
  <c r="G28" i="150"/>
  <c r="G27" i="150"/>
  <c r="G26" i="150"/>
  <c r="G25" i="150"/>
  <c r="G24" i="150"/>
  <c r="G23" i="150"/>
  <c r="G22" i="150"/>
  <c r="G18" i="150"/>
  <c r="G17" i="150"/>
  <c r="G16" i="150"/>
  <c r="G15" i="150"/>
  <c r="G14" i="150"/>
  <c r="G13" i="150"/>
  <c r="G12" i="150"/>
  <c r="B6" i="150"/>
  <c r="E43" i="148"/>
  <c r="G43" i="148" s="1"/>
  <c r="E42" i="148"/>
  <c r="G42" i="148" s="1"/>
  <c r="G36" i="148"/>
  <c r="E35" i="148"/>
  <c r="G31" i="148"/>
  <c r="G30" i="148"/>
  <c r="G29" i="148"/>
  <c r="G28" i="148"/>
  <c r="G27" i="148"/>
  <c r="G26" i="148"/>
  <c r="G25" i="148"/>
  <c r="G24" i="148"/>
  <c r="G23" i="148"/>
  <c r="G22" i="148"/>
  <c r="G18" i="148"/>
  <c r="G17" i="148"/>
  <c r="G16" i="148"/>
  <c r="G15" i="148"/>
  <c r="G14" i="148"/>
  <c r="G13" i="148"/>
  <c r="G12" i="148"/>
  <c r="B6" i="148"/>
  <c r="E43" i="142"/>
  <c r="G43" i="142" s="1"/>
  <c r="E42" i="142"/>
  <c r="G42" i="142" s="1"/>
  <c r="G36" i="142"/>
  <c r="E35" i="142"/>
  <c r="G31" i="142"/>
  <c r="G30" i="142"/>
  <c r="G29" i="142"/>
  <c r="G28" i="142"/>
  <c r="G27" i="142"/>
  <c r="G26" i="142"/>
  <c r="G25" i="142"/>
  <c r="G24" i="142"/>
  <c r="G23" i="142"/>
  <c r="G22" i="142"/>
  <c r="G18" i="142"/>
  <c r="G17" i="142"/>
  <c r="G16" i="142"/>
  <c r="G15" i="142"/>
  <c r="G14" i="142"/>
  <c r="G13" i="142"/>
  <c r="G12" i="142"/>
  <c r="B6" i="142"/>
  <c r="E43" i="140"/>
  <c r="G43" i="140" s="1"/>
  <c r="E42" i="140"/>
  <c r="G42" i="140" s="1"/>
  <c r="G36" i="140"/>
  <c r="G31" i="140"/>
  <c r="G30" i="140"/>
  <c r="G29" i="140"/>
  <c r="G28" i="140"/>
  <c r="G27" i="140"/>
  <c r="G26" i="140"/>
  <c r="G25" i="140"/>
  <c r="G24" i="140"/>
  <c r="G23" i="140"/>
  <c r="G22" i="140"/>
  <c r="G18" i="140"/>
  <c r="G17" i="140"/>
  <c r="G16" i="140"/>
  <c r="G15" i="140"/>
  <c r="G14" i="140"/>
  <c r="G13" i="140"/>
  <c r="G12" i="140"/>
  <c r="B6" i="140"/>
  <c r="E43" i="137"/>
  <c r="G43" i="137" s="1"/>
  <c r="E42" i="137"/>
  <c r="G42" i="137" s="1"/>
  <c r="G36" i="137"/>
  <c r="G31" i="137"/>
  <c r="G30" i="137"/>
  <c r="G23" i="137"/>
  <c r="G22" i="137"/>
  <c r="G18" i="137"/>
  <c r="G17" i="137"/>
  <c r="G16" i="137"/>
  <c r="G15" i="137"/>
  <c r="G14" i="137"/>
  <c r="G13" i="137"/>
  <c r="G12" i="137"/>
  <c r="B6" i="137"/>
  <c r="E101" i="3" l="1"/>
  <c r="E100" i="3"/>
  <c r="E99" i="3"/>
  <c r="E98" i="3"/>
  <c r="E96" i="3"/>
  <c r="E95" i="3"/>
  <c r="E94" i="3"/>
  <c r="E91" i="3"/>
  <c r="E90" i="3"/>
  <c r="E89" i="3"/>
  <c r="G46" i="214"/>
  <c r="E11" i="214" s="1"/>
  <c r="G11" i="214" s="1"/>
  <c r="G19" i="214" s="1"/>
  <c r="G32" i="214"/>
  <c r="F35" i="214" s="1"/>
  <c r="G35" i="214" s="1"/>
  <c r="G39" i="214" s="1"/>
  <c r="G46" i="142"/>
  <c r="E11" i="142" s="1"/>
  <c r="G11" i="142" s="1"/>
  <c r="G19" i="142" s="1"/>
  <c r="G46" i="170"/>
  <c r="E11" i="170" s="1"/>
  <c r="G11" i="170" s="1"/>
  <c r="G19" i="170" s="1"/>
  <c r="G46" i="154"/>
  <c r="E11" i="154" s="1"/>
  <c r="G11" i="154" s="1"/>
  <c r="G19" i="154" s="1"/>
  <c r="G32" i="154"/>
  <c r="F35" i="154" s="1"/>
  <c r="G35" i="154" s="1"/>
  <c r="G39" i="154" s="1"/>
  <c r="G32" i="140"/>
  <c r="F35" i="140" s="1"/>
  <c r="G35" i="140" s="1"/>
  <c r="G39" i="140" s="1"/>
  <c r="G32" i="152"/>
  <c r="F35" i="152" s="1"/>
  <c r="G35" i="152" s="1"/>
  <c r="G39" i="152" s="1"/>
  <c r="G32" i="137"/>
  <c r="F35" i="137" s="1"/>
  <c r="G35" i="137" s="1"/>
  <c r="G39" i="137" s="1"/>
  <c r="G46" i="172"/>
  <c r="E11" i="172" s="1"/>
  <c r="G11" i="172" s="1"/>
  <c r="G19" i="172" s="1"/>
  <c r="G46" i="168"/>
  <c r="E11" i="168" s="1"/>
  <c r="G11" i="168" s="1"/>
  <c r="G19" i="168" s="1"/>
  <c r="G46" i="152"/>
  <c r="E11" i="152" s="1"/>
  <c r="G11" i="152" s="1"/>
  <c r="G19" i="152" s="1"/>
  <c r="G46" i="150"/>
  <c r="E11" i="150" s="1"/>
  <c r="G11" i="150" s="1"/>
  <c r="G19" i="150" s="1"/>
  <c r="G32" i="150"/>
  <c r="F35" i="150" s="1"/>
  <c r="G35" i="150" s="1"/>
  <c r="G39" i="150" s="1"/>
  <c r="G46" i="148"/>
  <c r="E11" i="148" s="1"/>
  <c r="G11" i="148" s="1"/>
  <c r="G19" i="148" s="1"/>
  <c r="G32" i="148"/>
  <c r="F35" i="148" s="1"/>
  <c r="G35" i="148" s="1"/>
  <c r="G39" i="148" s="1"/>
  <c r="G32" i="142"/>
  <c r="F35" i="142" s="1"/>
  <c r="G35" i="142" s="1"/>
  <c r="G39" i="142" s="1"/>
  <c r="G46" i="140"/>
  <c r="E11" i="140" s="1"/>
  <c r="G11" i="140" s="1"/>
  <c r="G19" i="140" s="1"/>
  <c r="G46" i="137"/>
  <c r="E11" i="137" s="1"/>
  <c r="G11" i="137" s="1"/>
  <c r="G19" i="137" s="1"/>
  <c r="F91" i="3" l="1"/>
  <c r="F90" i="3"/>
  <c r="F89" i="3"/>
  <c r="G22" i="168"/>
  <c r="G32" i="168" s="1"/>
  <c r="G22" i="170" s="1"/>
  <c r="G32" i="170" s="1"/>
  <c r="G48" i="214"/>
  <c r="G48" i="154"/>
  <c r="G48" i="142"/>
  <c r="G48" i="152"/>
  <c r="G48" i="137"/>
  <c r="G48" i="150"/>
  <c r="G48" i="148"/>
  <c r="G48" i="140"/>
  <c r="E93" i="3" l="1"/>
  <c r="E83" i="3"/>
  <c r="F83" i="3" s="1"/>
  <c r="E78" i="3"/>
  <c r="F78" i="3" s="1"/>
  <c r="E84" i="3"/>
  <c r="F84" i="3" s="1"/>
  <c r="E81" i="3"/>
  <c r="F81" i="3" s="1"/>
  <c r="E82" i="3"/>
  <c r="F82" i="3" s="1"/>
  <c r="E77" i="3"/>
  <c r="F77" i="3" s="1"/>
  <c r="E79" i="3"/>
  <c r="F79" i="3" s="1"/>
  <c r="F35" i="170"/>
  <c r="G35" i="170" s="1"/>
  <c r="G39" i="170" s="1"/>
  <c r="G48" i="170" s="1"/>
  <c r="G22" i="172"/>
  <c r="G32" i="172" s="1"/>
  <c r="F35" i="168"/>
  <c r="G35" i="168" s="1"/>
  <c r="G39" i="168" s="1"/>
  <c r="G48" i="168" s="1"/>
  <c r="B6" i="135"/>
  <c r="B6" i="133"/>
  <c r="B6" i="131"/>
  <c r="B6" i="129"/>
  <c r="E86" i="3" l="1"/>
  <c r="F86" i="3" s="1"/>
  <c r="E87" i="3"/>
  <c r="F87" i="3" s="1"/>
  <c r="F110" i="3"/>
  <c r="F94" i="3"/>
  <c r="F93" i="3"/>
  <c r="F111" i="3"/>
  <c r="F35" i="172"/>
  <c r="G35" i="172" s="1"/>
  <c r="G39" i="172" s="1"/>
  <c r="G48" i="172" s="1"/>
  <c r="F99" i="3"/>
  <c r="F98" i="3"/>
  <c r="E88" i="3" l="1"/>
  <c r="F88" i="3" s="1"/>
  <c r="F101" i="3"/>
  <c r="F100" i="3"/>
  <c r="F105" i="3" l="1"/>
  <c r="F95" i="3"/>
  <c r="F96" i="3" l="1"/>
  <c r="F75" i="3"/>
  <c r="F70" i="3" l="1"/>
  <c r="F74" i="3"/>
  <c r="F71" i="3"/>
  <c r="F73" i="3"/>
  <c r="F67" i="3"/>
  <c r="F69" i="3"/>
  <c r="F72" i="3"/>
  <c r="F68" i="3"/>
  <c r="F61" i="3" l="1"/>
  <c r="F46" i="3"/>
  <c r="F47" i="3"/>
  <c r="F66" i="3" l="1"/>
  <c r="F65" i="3"/>
  <c r="F64" i="3"/>
  <c r="F59" i="3"/>
  <c r="F58" i="3" l="1"/>
  <c r="F60" i="3"/>
  <c r="F57" i="3"/>
  <c r="F53" i="3" l="1"/>
  <c r="F55" i="3"/>
  <c r="F52" i="3"/>
  <c r="F50" i="3"/>
  <c r="F51" i="3"/>
  <c r="F49" i="3"/>
  <c r="F45" i="3" l="1"/>
  <c r="F41" i="3" l="1"/>
  <c r="F42" i="3"/>
  <c r="F39" i="3" l="1"/>
  <c r="F40" i="3"/>
  <c r="F43" i="3"/>
  <c r="F26" i="3" l="1"/>
  <c r="F16" i="3"/>
  <c r="F34" i="3"/>
  <c r="F29" i="3"/>
  <c r="F18" i="3"/>
  <c r="F17" i="3"/>
  <c r="F21" i="3"/>
  <c r="F22" i="3"/>
  <c r="F37" i="3"/>
  <c r="F32" i="3"/>
  <c r="F28" i="3"/>
  <c r="F33" i="3"/>
  <c r="F25" i="3"/>
  <c r="F36" i="3"/>
  <c r="F30" i="3"/>
  <c r="F23" i="3"/>
  <c r="F24" i="3"/>
  <c r="F20" i="3"/>
  <c r="F13" i="3" l="1"/>
  <c r="F14" i="3"/>
  <c r="F15" i="3"/>
  <c r="F11" i="3"/>
  <c r="F9" i="279"/>
  <c r="F10" i="279" s="1"/>
  <c r="E25" i="279" s="1"/>
  <c r="E10" i="3" s="1"/>
  <c r="F10" i="3" s="1"/>
  <c r="F122" i="3" s="1"/>
  <c r="F124" i="3" l="1"/>
  <c r="F7" i="339"/>
  <c r="E9" i="339"/>
  <c r="E10" i="339"/>
  <c r="E11" i="339"/>
  <c r="E12" i="339"/>
  <c r="E13" i="339"/>
  <c r="E14" i="339"/>
  <c r="E15" i="339"/>
  <c r="C21" i="339"/>
  <c r="F21" i="339"/>
  <c r="F23" i="339"/>
  <c r="E31" i="339"/>
  <c r="F31" i="339"/>
  <c r="E33" i="339"/>
  <c r="F33" i="339"/>
  <c r="C3" i="3"/>
  <c r="E123" i="3"/>
  <c r="F123" i="3"/>
  <c r="F126" i="3"/>
  <c r="F128" i="3"/>
</calcChain>
</file>

<file path=xl/sharedStrings.xml><?xml version="1.0" encoding="utf-8"?>
<sst xmlns="http://schemas.openxmlformats.org/spreadsheetml/2006/main" count="6650" uniqueCount="805">
  <si>
    <t>ÍTEM</t>
  </si>
  <si>
    <t>DESCRIPCIÓN</t>
  </si>
  <si>
    <t>UND.</t>
  </si>
  <si>
    <t>CANT.</t>
  </si>
  <si>
    <t>PRELIMINARES</t>
  </si>
  <si>
    <t>DEMOLICIONES Y EXCAVACIONES</t>
  </si>
  <si>
    <t>M2</t>
  </si>
  <si>
    <t>M3</t>
  </si>
  <si>
    <t>Construcción de ZAPATAS en concreto de 21 Mpa. Incluye suministro, transporte e instalación del concreto, mano de obra, vibrado, formaleta, curado y protección. incluye acarreo interno.  No incluye refuerzo, según diseño.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</si>
  <si>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</si>
  <si>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</si>
  <si>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CUBIERTAS</t>
  </si>
  <si>
    <t>UN</t>
  </si>
  <si>
    <t>ESPECIFICACIONES TÉCNICAS</t>
  </si>
  <si>
    <t>ESTRUCTURA</t>
  </si>
  <si>
    <t>Suministro, transporte e instalación de TUBERÍA PVC-SANITARIA, COLGADA O EN BAJANTES con un DIÁMETRO DE 3", agua LLUVIA. Incluye suministro y transporte de los materiales, bocas, accesorios, pegante, limpiador, wash primer, acabado en esmalte mate, color a definir por la supervisiòn, andamios, abrazaderas y todos los elementos necesarios para su correcta instalación y funcionamiento.</t>
  </si>
  <si>
    <t>M</t>
  </si>
  <si>
    <t>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t>
  </si>
  <si>
    <t>Colocación de concreto de 14 Mpa para SOLADO, con un espesor DE 0.05 m. Incluye el suministro y el transporte del concreto y todos los demás elementos necesarios para su correcta construcción, incluye acarreo interno.</t>
  </si>
  <si>
    <t>Construcción de PEDESTALES en concreto de 21 Mpa. DE 0.4 x 0.4. X 0.6. Incluye suministro, transporte y la colocación del concreto, mano de obra, formaleta, vibrado, protección y curado, para estructuras de acuerdo con las diferentes dimensiones establecidas en los planos y diseños. No incluye refuerzo.</t>
  </si>
  <si>
    <t>ML</t>
  </si>
  <si>
    <t>Construcción de CINTA CULATA de 0,15 x 0,20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</si>
  <si>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DEMOLICIÓN de muro divisorio interior de mampostería vista, formada por ladrillo perforado de 11/12 cm de espesor, con medios manuales, sin afectar a la estabilidad de los elementos constructivos contiguos. Incluso parte proporcional de desmontaje previo de las hojas de carpintería y retirada de marcos, limpieza, acopio, retirada y carga manual de escombros sobre camión o contenedor.</t>
  </si>
  <si>
    <t>Colocación de REVOQUE con mortero 1:4 EN MUROS. Incluye suministro y transporte de los materiales, fajas, ranuras, filetes y todos los demás elementos necesarios para su correcta construcción.</t>
  </si>
  <si>
    <t>ENCHAPE</t>
  </si>
  <si>
    <t>Construcción de VIGA CANAL de 0,3 x 0,60 m; Vacio interno de 0,15x0,54m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</si>
  <si>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ESCALERA</t>
  </si>
  <si>
    <t>Suministro y fabricacion de lavamanos fabricado en sito, estructura en concreto armado y acabado en granito blaco semipulido, dimenciones de 0,25x0,50 por longitud segun diseños, con disposicion de bajantes segun diseños de tuberia en 2", y todo lo necesario para su correcta instalacion.</t>
  </si>
  <si>
    <t>CARPINTERIA METALICA</t>
  </si>
  <si>
    <t>MAMPOSTERIA</t>
  </si>
  <si>
    <t xml:space="preserve">Suministro e Instalacion de Ruana o flanche de desarrollo de 0,70 m en lamina galvanizada calibre 24 con acabado en esmalte blanco semi mate </t>
  </si>
  <si>
    <t>Prestaciones</t>
  </si>
  <si>
    <t>un</t>
  </si>
  <si>
    <t>TOTAL</t>
  </si>
  <si>
    <t>ANÁLISIS DE PRECIOS UNITARIOS</t>
  </si>
  <si>
    <t xml:space="preserve"> MUNICIPIO:</t>
  </si>
  <si>
    <t>LIBORINA</t>
  </si>
  <si>
    <t xml:space="preserve"> Item:</t>
  </si>
  <si>
    <t>Unidad:</t>
  </si>
  <si>
    <t xml:space="preserve"> Descripción:</t>
  </si>
  <si>
    <t xml:space="preserve"> Obra:  </t>
  </si>
  <si>
    <t xml:space="preserve"> Fecha: </t>
  </si>
  <si>
    <t>I.   MAQUINARIA  Y EQUIPO</t>
  </si>
  <si>
    <t>Descripción</t>
  </si>
  <si>
    <t>unidad</t>
  </si>
  <si>
    <t>Tarifa/Hora</t>
  </si>
  <si>
    <t>rendimiento</t>
  </si>
  <si>
    <t>Valor-Unit.</t>
  </si>
  <si>
    <t>herramienta menor (5% M.O)</t>
  </si>
  <si>
    <t>gl</t>
  </si>
  <si>
    <t>SUB-TOTAL</t>
  </si>
  <si>
    <t>II.   MATERIALES</t>
  </si>
  <si>
    <t>Unidad</t>
  </si>
  <si>
    <t>Precio-Unit.</t>
  </si>
  <si>
    <t>cantidad</t>
  </si>
  <si>
    <t>III.   TRANSPORTES</t>
  </si>
  <si>
    <t>Material</t>
  </si>
  <si>
    <t>Vol. Peso ó Cant.</t>
  </si>
  <si>
    <t>M3-Km</t>
  </si>
  <si>
    <t>Tarifa</t>
  </si>
  <si>
    <t>IV.   MANO DE OBRA</t>
  </si>
  <si>
    <t>Trabajador</t>
  </si>
  <si>
    <t>Jornal</t>
  </si>
  <si>
    <t>Jornal Total</t>
  </si>
  <si>
    <t>Rendimiento</t>
  </si>
  <si>
    <t>TOTAL COSTO DIRECTO :</t>
  </si>
  <si>
    <t>V. UNITARIO</t>
  </si>
  <si>
    <t>V. TOTAL</t>
  </si>
  <si>
    <t>TOTAL COSTO DIRECTO</t>
  </si>
  <si>
    <t>VALOR PROYECTO</t>
  </si>
  <si>
    <t>PROYECTO ADECUACION Y MEJORAMIENTO DE ZONAS DEPORTIVAS EN EL MUNICIPIO DE LIBORINA</t>
  </si>
  <si>
    <t>LOCALIZACIÓN, TRAZADO Y REPLANTEO. Se utilizarápersonal experto con equipo de precisión. Se hará con la frecuencia que lo indique la interventoría. Incluye demarcación con pintura, línea de trazado, corte de piso, libretas y planos.</t>
  </si>
  <si>
    <t>DESCAPOTE MANUAL. Incluye el desenraíce si es necesario, cargue, transporte y botada de material sobrante en botaderos oficiales. Medido en sitio.</t>
  </si>
  <si>
    <t>EXCAVACIÓN MANUAL de material heterogéneo DE 0-2 m., bajo cualquier grado de humedad. Incluye: roca descompuesta, bolas de roca de volúmen inferior a 0.35 m³, el cargue, transporte interno y externo, botada de material proveniente de las excavaciones en los sitios oficiales y su medida será en el sitio. No incluye entibado.</t>
  </si>
  <si>
    <t xml:space="preserve">ESTUCO sobre revoque acabado liso, lijado y listo para aplicación de Pintura </t>
  </si>
  <si>
    <t>CONCRETO</t>
  </si>
  <si>
    <t>REVOQUES Y PINTURA</t>
  </si>
  <si>
    <t>LLENO con material proveniente de la excavación</t>
  </si>
  <si>
    <t>m3</t>
  </si>
  <si>
    <t>Colocación de MALLA ELECTROSOLDADA. Incluye el suministro y el transporte del material y todos los elementos necesarios para su correcta colocación.</t>
  </si>
  <si>
    <t>m2</t>
  </si>
  <si>
    <t>Aplicación de PINTURA A BASE DE ACEITE EN BAJANTES, de primera calidad, 2 manos o las necesarias hasta obtener una superficie pareja y homogénea. Incluye suministro y transporte de los materiales color a definir según aprobación de la interventoría.</t>
  </si>
  <si>
    <t>Instalación de ENCHAPE CERÁMICO PARED 30x60 cm.. Incluye suministro y transporte de los materiales, adhesivo para cerámica tipo pegacor o su equivalente y todos los elementos necesarios para su correcta instalación y funcionamiento. referencia BLANCO o silimiar.</t>
  </si>
  <si>
    <t>INSTALACIONES HIDROSANITARIAS</t>
  </si>
  <si>
    <t>DIA</t>
  </si>
  <si>
    <t>ml</t>
  </si>
  <si>
    <t>m</t>
  </si>
  <si>
    <t>AYUDANTE</t>
  </si>
  <si>
    <t>OFICIAL</t>
  </si>
  <si>
    <t>m3 o ton</t>
  </si>
  <si>
    <t>Pulidora manual eléctrica</t>
  </si>
  <si>
    <t>DEMOLEDOR ELECTRICO</t>
  </si>
  <si>
    <t xml:space="preserve">Andamio de carga Sección completa de (1.2m-1.5m) x 1.5 m. (+ 4 ruedas) </t>
  </si>
  <si>
    <t>Distancia o cantidad</t>
  </si>
  <si>
    <t>Suministro y colocación de subbase granular de máximo Ø 2 1/2", reacomodado con medios mecánicos y compactado al 96% mínimo del ensayo del proctor modificado, e max= 40 cm.</t>
  </si>
  <si>
    <t>Dumper de descarga frontal de 2 t de carga útil.</t>
  </si>
  <si>
    <t>Compactador tándem autopropulsado, de 63 kW, de 9,65 t, anchura de trabajo 168 cm.</t>
  </si>
  <si>
    <t>Camión cisterna, de 8 m³ de capacidad.</t>
  </si>
  <si>
    <t>dia</t>
  </si>
  <si>
    <t>Base granular de máximo Ø 2 1/2</t>
  </si>
  <si>
    <t>Vibrador de concreto eléctrico a  110v (alquiler)</t>
  </si>
  <si>
    <t>hr</t>
  </si>
  <si>
    <t>MEZCLADORA DE CONCRETO (1 BULTO)</t>
  </si>
  <si>
    <t>HR</t>
  </si>
  <si>
    <t xml:space="preserve">Triplex 19mm </t>
  </si>
  <si>
    <t>Tabla madera común de 1,7cm x 20cm x 3,0m. Incluye transporte.</t>
  </si>
  <si>
    <t>LARGUERO MADERA COMÚN</t>
  </si>
  <si>
    <t>Desmoldante separol o equivalente</t>
  </si>
  <si>
    <t xml:space="preserve">Construcción de ANDÉN O PLACAS en concreto de 21 Mpa, espesor  de 0.08 m., escobiado y llaneado. Incluye suministro y transporte de los materiales, nivelación  del terreno y adecuación de la superficie, entresuelo en piedra (e=0,15 m.), arenilla compactada (e=0,05 m.), curado y todo lo necesario para su correcta construcción y funcionamiento. Según diseño. </t>
  </si>
  <si>
    <t>Construcción, transporte y montaje de ESTRUCTURA METÁLICA, en PERFILERIA TIPO IPE, HEA, PHR-C, PTE, W, C para elementos de cubierta, rampas o áreas de circulación metálicas, soporte de fachadas, tensores, vigas de apoyo, entre otros, según diseño. Incluye: suministro y transporte de perfiles, láminas, platinas, uniones, soldaduras de acabado o presentación, anclajes y pernos a estructura de concreto y madera, cortes, doblajes. Todos los elementos deben llevar dos manos minimo de pintura anticorrosiva cromato de zinc (2) dos manos minimo de esmalte  (2) dos manos, color por definir,  obra falsa y todo el equipo y la herramienta necesaria para el montaje.</t>
  </si>
  <si>
    <t>Equipo de soldadura eléctrica Lincoln AC-225 GLM 110 v. Incluye transporte.</t>
  </si>
  <si>
    <t>Equipo de oxicorte, con pipetas</t>
  </si>
  <si>
    <t>Diferencial de cadena 3 Ton</t>
  </si>
  <si>
    <t>Taladro roto percutor hasta 3/4" (alquiler). Incluye transporte.</t>
  </si>
  <si>
    <t>día</t>
  </si>
  <si>
    <t>Acero en Elementos Estructurales</t>
  </si>
  <si>
    <t>Perno expansión c/ tuerca y golilla. 1/2 x 4. 1/4. Laprox.= 10 cm.</t>
  </si>
  <si>
    <t>Pintura anticorrosiva</t>
  </si>
  <si>
    <t>Esmalte a Base de Aceite</t>
  </si>
  <si>
    <t>Disolvente</t>
  </si>
  <si>
    <t>Soldadura 7018</t>
  </si>
  <si>
    <t>kg</t>
  </si>
  <si>
    <t>gln</t>
  </si>
  <si>
    <t>und</t>
  </si>
  <si>
    <t>Instalación de ENCHAPE CERÁMICO PISO 60x60 cm. Incluye suministro y transporte de los materiales, mortero de nivelación 1:5, pegacor o su equivalente y todos los elementos necesarios para su correcta instalación y funcionamiento. referencia GRIS CLARO  o silimiar.</t>
  </si>
  <si>
    <t>Suministro y vaciado de ENCHAPE CERÁMICO GUARDAESCOBA  10x60 Incluye suministro y transporte de los materiales, mortero de nivelación 1:5, pegacor o su equivalente y todos los elementos necesarios para su correcta instalación y funcionamiento. referencia GRIS PRATO  o silimiar.</t>
  </si>
  <si>
    <t>Instalación de ENCHAPE CERÁMICO ANTIDESLIZANTE DE 50x50 cm o similar. Incluye suministro y transporte de los materiales, adhesivo para cerámica tipo pegacor o su equivalente y todos los elementos necesarios para su correcta instalación y funcionamiento. referencia GRIS PRATO o silimiar.</t>
  </si>
  <si>
    <t>Aplicación de PINTURA A BASE DE AGUA EN MUROS REVOCADOS, CON VINILO TIPO 1 de primera calidad sobre muros revocados,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</si>
  <si>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Aplicación de PINTURA A BASE DE AGUA EN MUROS ESTUCADOS, CON VINILO TIPO 1 de primera calidad sobre muros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</si>
  <si>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Tornillo autoroscante de cubierta</t>
  </si>
  <si>
    <t>Tornillo autoroscante de remate</t>
  </si>
  <si>
    <t>Sikaflex 1A</t>
  </si>
  <si>
    <t xml:space="preserve">Clip de fijación para cubiertas en paneles </t>
  </si>
  <si>
    <t>Clavos comunes 1"</t>
  </si>
  <si>
    <t>lb</t>
  </si>
  <si>
    <t>Ruana galvanizada C24 L=0.70m</t>
  </si>
  <si>
    <t>Can zunchado en madera común de 5,0cmx20cmx3,0m (alquiler). Incluye transporte.</t>
  </si>
  <si>
    <t>Codo 90º PVC-S CxC, Ø= 3".</t>
  </si>
  <si>
    <t>Yee PVC-S Ø= 3" - Pavco o equivalente.</t>
  </si>
  <si>
    <t>Yee PVC-S Reducida Ø= 3X2" pavco o equivalente</t>
  </si>
  <si>
    <t>Tee PVC-S Ø= 3"</t>
  </si>
  <si>
    <t>Tee PVC-S Ø= 3"x2"</t>
  </si>
  <si>
    <t>Limpiador Removedor PVC x 1/4 de galón.</t>
  </si>
  <si>
    <t xml:space="preserve">Soldadura PVC (1/4 gal) </t>
  </si>
  <si>
    <t>Unión PVC-S Ø= 3"</t>
  </si>
  <si>
    <t>Suministro y vaciado de ENCHAPE CERÁMICO ANTIDESLIZANTE  GUARDAESCOBA DE 10x50 Incluye suministro y transporte de los materiales, mortero de nivelación 1:5, pegacor o su equivalente y todos los elementos necesarios para su correcta instalación y funcionamiento. referencia GRIS PRATO o silimiar.</t>
  </si>
  <si>
    <t>Vigas de amarre aereas en general en concreto de f' c=21 Mpa (210Kg/cm2) para ESCALERAS MACIZAS en concreto e= 0,15mt, el acero se pagara en su item</t>
  </si>
  <si>
    <t xml:space="preserve">Tubo rectangular  2"x1" </t>
  </si>
  <si>
    <t>Varilla redonda de 3/4"</t>
  </si>
  <si>
    <t xml:space="preserve">Platina 2" x 1/2" </t>
  </si>
  <si>
    <t xml:space="preserve">Acarreo </t>
  </si>
  <si>
    <t>concreto 21 Mpa</t>
  </si>
  <si>
    <t>Granito blanco</t>
  </si>
  <si>
    <t>Cemento blanco</t>
  </si>
  <si>
    <t>Hierro de refuerzo</t>
  </si>
  <si>
    <t>Tubería de 2" pvc</t>
  </si>
  <si>
    <t>Placas de madera para formaleta con acabado liso</t>
  </si>
  <si>
    <t>Und</t>
  </si>
  <si>
    <t>Tubería PVC-S Ø= 4"</t>
  </si>
  <si>
    <t>Codo 90º PVC-S CxC, Ø= 4".</t>
  </si>
  <si>
    <t>Tapón prueba PVC-S Ø= 4"</t>
  </si>
  <si>
    <t>Tee PVC-S Ø= 4"x3"</t>
  </si>
  <si>
    <t>Estopa</t>
  </si>
  <si>
    <t>Suministro, transporte e instalación de SALIDA SANITARIA DE 4". Incluye todos los accesorios hasta el tapón de prueba. Se pagará dicha salida hasta un recorrido máximo de tubería no mayor a 3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</si>
  <si>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Yee PVC-S Ø= 4" - Pavco o equivalente.</t>
  </si>
  <si>
    <t>Yee PVC-S Reducida Ø= 4X3" pavco o equivalente</t>
  </si>
  <si>
    <t>Yee PVC-S Reducida Ø= 4X2" pavco o equivalente</t>
  </si>
  <si>
    <t>Tee PVC-S Ø= 4"</t>
  </si>
  <si>
    <t>Tee PVC-S Ø= 4"x2"</t>
  </si>
  <si>
    <t>Tubería PVC-S Ø= 2"</t>
  </si>
  <si>
    <t>Codo 90º PVC-S CxC, Ø= 2".</t>
  </si>
  <si>
    <t>Yee PVC-S Ø= 2" - Pavco o equivalente.</t>
  </si>
  <si>
    <t>Tee PVC-S Ø= 2"</t>
  </si>
  <si>
    <t>Tee PVC-S Ø= 2"x1 1/2"</t>
  </si>
  <si>
    <t xml:space="preserve">Buje soldado PVC-S de 2 X 1 1/2" </t>
  </si>
  <si>
    <t>Suministro, transporte e instalación de SALIDA SANITARIA DE 2". Incluye todos los accesorios hasta el tapón de prueba. Se pagará dicha salida hasta un recorrido máximo de tubería no mayor a 3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</si>
  <si>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y colocación de tubería PVC-S para aguas negras y aguas lluvias. Incluye: accesorios, limpiador y soldaduras Ø = 4".</t>
  </si>
  <si>
    <t>Suministro y colocación de tubería PVC-S para aguas negras y aguas lluvias. Incluye: accesorios, limpiador y soldaduras Ø = 2".</t>
  </si>
  <si>
    <t>Tapón prueba PVC-S Ø= 2"</t>
  </si>
  <si>
    <t>Suministro y colocación de tubería PVC. Presión Ø = ½" RDE 9, incluye accesorios,limpiador y soldaduras</t>
  </si>
  <si>
    <t>Unión PVC-P, Ø= 1/2"</t>
  </si>
  <si>
    <t>Codo 90º PVC-P Ø= 1/2".</t>
  </si>
  <si>
    <t>Tee PVC-P Ø= 1/2"</t>
  </si>
  <si>
    <t>Adaptador macho PVC-P Ø= 1/2"</t>
  </si>
  <si>
    <t>Ducha cromada sencilla  con escudo cromado</t>
  </si>
  <si>
    <t>Cemento blanco (saco 40 kilos) Argos</t>
  </si>
  <si>
    <t>Construcción de cajas de registro de 80 x 80 x altura hasta 120 cm. en concreto de 21Mpa. con impermeabiIizante integral tipo Sika o equivalente, con concrefibra el piso y tapa en concreto, la tapa con su respectivo herraje. Incluye suministro, transporte e instalación de los materiales, formaleta, vibrado, acero de refuerzo y todos los elementos necesarios apara su correcta construcción y funcionamiento. Según diseño y especificaciones de E.P.M. La excavación, llenos y entresuelo se pagarán en su ítem respectivo.</t>
  </si>
  <si>
    <t>Concreto de 21 MPA -3000psi</t>
  </si>
  <si>
    <t>Sika</t>
  </si>
  <si>
    <t>Larguero de 2"X2" por 3m</t>
  </si>
  <si>
    <t>Acero refuerzo</t>
  </si>
  <si>
    <t>Clavos de 1"</t>
  </si>
  <si>
    <t>Herraje de 70x70 cm. para caja inspeccion de 60x60 cm.</t>
  </si>
  <si>
    <t>Breaker enchufable 1x20A o 1x30A, de 10kA</t>
  </si>
  <si>
    <t>AYUDANTE ELECTRICO</t>
  </si>
  <si>
    <t>OFICIAL ELECTRICO</t>
  </si>
  <si>
    <t>Rotomartillo</t>
  </si>
  <si>
    <t>Tablero multibreaker de 24 circuitos, 2 fases - 4 hilos 240/120 con espacio para totalizador</t>
  </si>
  <si>
    <t>sunchadora</t>
  </si>
  <si>
    <t>terminal ponchable N°4</t>
  </si>
  <si>
    <t>cinta aislante roja</t>
  </si>
  <si>
    <t>cinta aislante Roja</t>
  </si>
  <si>
    <t>ZONAS DEPORTIVAS MUNICIPAL DE LIBORINA</t>
  </si>
  <si>
    <t>terminal de ojo 12-10</t>
  </si>
  <si>
    <t>pesca de 30 mts</t>
  </si>
  <si>
    <t>terminal EMT 3/4</t>
  </si>
  <si>
    <t>union EMT 3/4</t>
  </si>
  <si>
    <t>abrazadera doble ala 3/4</t>
  </si>
  <si>
    <t>chazos y tornillos</t>
  </si>
  <si>
    <t>conector de resorte rojo amarillo</t>
  </si>
  <si>
    <t>Calienta tubo</t>
  </si>
  <si>
    <t>terminal PVC 1/2</t>
  </si>
  <si>
    <t>Construcción de VIGAS AÉREAS de 0,2 x 0,2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t>
  </si>
  <si>
    <t>Media tensión, suministros, adecuaciones y retiros</t>
  </si>
  <si>
    <t>Un</t>
  </si>
  <si>
    <t>Certificado de cumplimiento RETIE de la instalación a intervenir, incluye certificación desde medida, seccionamiento interno, sistema de distribución en media tensión, transformación, alimentador principal en baja tensión y gabinete de distribución principal en zona deportivas. El ente certificador debe estar acreditado por la ONAC.</t>
  </si>
  <si>
    <t>Juego de 3 DPS 12kV, 10kA, MCOV: 10,2kV para instalar en crucetas de poste proyectado, incluye elementos de fijación y demás accesorios para su correcta instalación y puesta en servicio.</t>
  </si>
  <si>
    <t>Protecciones, gabinetes, celdas y tableros</t>
  </si>
  <si>
    <t>Interruptor automático (breaker) tripolar enchufable 2x15, 2x20, 2x30, Icc&gt;10 kA, 220 V. Incluye cintas y anillos de marcación</t>
  </si>
  <si>
    <t>Interruptor automático (breaker) tripolar enchufable 3x15, 3x20, 3x30, Icc&gt;10 kA, 220 V. Incluye cintas y anillos de marcación</t>
  </si>
  <si>
    <t>Interruptor automático (breaker) monopolar enchufable 1x15,1x20,1x30, A, Icc&gt;10 kA, 220 V. Incluye cintas y anillos de marcación</t>
  </si>
  <si>
    <t>Alimentadores eléctricos</t>
  </si>
  <si>
    <t>Alimentador eléctrico trifásico en cable de aluminio serie AA8000, 3No.4/0+ 1No.2/0)THWN. Incluye: terminales bimetálicas, aplicación de gel retardante a la corrosión, cintas, marcación con placas en acrílico con el número de circuito en cajas de paso, elementos de fijación y demás elementos necesarios para su correcta instalación.</t>
  </si>
  <si>
    <t>Alimentador eléctrico trifásico en cable de aluminio serie AA8000 3No.6 AWG THWN. Incluye: terminales bimetálicas, aplicación de gel retardante a la corrosión, cintas, marcación con placas en acrílico con el número de circuito en cajas de paso, elementos de fijación y demás elementos necesarios para su correcta instalación.</t>
  </si>
  <si>
    <t>Alimentador eléctrico en cable de cobre 3No.10 AWG THWN. Incluye: Conectores terminales, cintas, marcaciones, elementos de fijaión y demas elementos necesarios para su correcta instalación.</t>
  </si>
  <si>
    <t>Cable encauchetado 3x10AWG THWN. Incluye: Conetores, terminales, elementos de fijación y marcación.</t>
  </si>
  <si>
    <t>Alimentador eléctrico en cable de cobre  3xN° 12 AWG THWN para circuitos de tomas e iluminación. Incluye: terminales, cintas, marcaciones, elementos de fijaión y demas elementos necesarios para su correcta instalación.</t>
  </si>
  <si>
    <t>Cable encauchetado 3x12AWG  THWN. Incluye: Conetores, terminales, elementos de fijación y marcación.</t>
  </si>
  <si>
    <t>Salidas eléctricas</t>
  </si>
  <si>
    <t xml:space="preserve">Canalizaciones </t>
  </si>
  <si>
    <t>Tubería EMT de 1/2". Incluye: Uniones, entradas a caja, conduletas, elementos de fijación, marcación y demas accesorios necesarios para su correcta instalación.</t>
  </si>
  <si>
    <t>Tubería EMT de 3/4". Incluye: Uniones, entradas a caja, conduletas, elementos de fijación, marcación y demas accesorios necesarios para su correcta instalación.</t>
  </si>
  <si>
    <t>Caja metálica 12x12x5cm con tapa troquelada universal y/o lisa color gris texturizado. Incluye: Elementos de fijación y marcación.</t>
  </si>
  <si>
    <t>CAJA EMPALME termoplástica 15x15x10cm  para intemperie con puerta bisagra color gris texturizado. Incluye: Elementos de fijación y marcación.</t>
  </si>
  <si>
    <t>Tubería IMC de 3/4". Incluye: Uniones, entradas a caja, elementos de fijación con cinta bandit, marcación y demas accesorios necesarios para su correcta instalación.</t>
  </si>
  <si>
    <t>Bajante en tubería metálica galvanizada IMC 3''x6m + 4''x6m. Incluye: elementos de fijación (cinta Band-it de 5/8'' con sus hebillas), boquillas o capacetes, según proyecto, curvas PVC, marcación y demás elementos requeridos para su correcta instalación.</t>
  </si>
  <si>
    <t>Caja de unión para red de distribución, según norma EPM RS3-003. Incluye excavación, herraje con tapa, todos los materiales y accesorios que indica la norma. (A la caja llegarán los tubos indicados en planos)</t>
  </si>
  <si>
    <t xml:space="preserve">Caja de unión para red de distribución de 30x30cm internos libres. Incluye excavación, herrajes de tapa y caja, materiales y accesorios. </t>
  </si>
  <si>
    <t>Iluminación</t>
  </si>
  <si>
    <t>Proyector led 100W, CRI&gt;80, 4000°K, 6167Lm 127-240V, diseñado con módulo de led (DOB), para anclar, con cuerpo termoplástico (PA) inyectado. Sujetador fabricado en lámina de hierro calibre #14, con acabado en pintura poliester electroestática en polvo, incluye encauchetado 3x14AWG y  todos los elementos para su correcta instalación y puesta en servicio.</t>
  </si>
  <si>
    <t xml:space="preserve">Poste de fibra de vidrio para iluminación de cancha sintética de 14m de largo  de 750kgf de rotura, carga de operación de 300kgf,  apantallamiento y puesta a tierra con varilla de cobre de 5/8, armado de las secciones completamente firmes, excavación completa, incada del poste y relleno, debe de cumplir con las normas EPM para postes en fibra de vidrio para su buen y debido entrerramiento, incluye transporte en grua, el poste debe de quedar firme y debidamente aplomado, con sus respectivos certificados de cumplimiento RETIE, placa de identificación  y demas accesorios necesarios (tornillos, arandelas, tuercas para su correcta instalacion
</t>
  </si>
  <si>
    <t>Puesta a tierra y otros</t>
  </si>
  <si>
    <t>Suministro, transporte e instalación de varilla CooperWeld de 2,4m de longitud de cobre macizo, incluye excavación y conector certificado para conexión de varilla a cable de cobre desnudo 1/0 AWG</t>
  </si>
  <si>
    <t>Suministro, transporte e instalación de cable de cobre desnudo N°1/0 AWG</t>
  </si>
  <si>
    <t>Suministro, transporte e instalación de Conector en C 4/0 -4/0 bimetálico para conexiones de elementos de malla de puesta a tierra</t>
  </si>
  <si>
    <t>Para rayos tipo punta franklin galvanizado</t>
  </si>
  <si>
    <t>Suministro, transporte y aplicación de bulto de favigel de 25Kg o equivalente a sus especificaciones técnicas, para tratamiento del terreno sobre las cuatro varillas cooperweld de malla de puesta a tierra proyectada, incluye preparación y mezcla en sitio según recomendaciones del proveedor. Se aplicará 1 bulto de 25Kg por cada 6 metros lineales de conductor y/o varilla de malla.</t>
  </si>
  <si>
    <t>PLAZO INCIAL EN MESES</t>
  </si>
  <si>
    <t xml:space="preserve">Construcción de COLUMNAS DE 0.2 x 0,2m.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t>
  </si>
  <si>
    <t>Construcción de LOSA PARA RAMPA en concreto de 21 Mpa. con un espesor de 0.10m. Incluye suministro, transporte e instalación del concreto, mano de obra, vibrado, protección y curado, para estructuras de acuerdo con las diferentes dimensiones establecidas en los planos y diseños. No incluye refuerzo.</t>
  </si>
  <si>
    <t xml:space="preserve">Teja termoacustica de 2 mm cresta baja de 1,07 m de desarrollo color blanco </t>
  </si>
  <si>
    <t>Suministro, transporte e instalación de teja upvc termoacustica de 2 mm cresta baja con todos sus accesorios para su correcta Instalacion. Incluye  perfil en tubo rectangular de 80X40X2,5mm o similar pintado con anticorrosivo ubicados cada 1.8 m a eje longitudinal y 1.21 m a eje trasversal  y todo lo necesario para su correcta construcción y funcionamiento. Según diseño.</t>
  </si>
  <si>
    <t>Transformador de distribucion monofasico  50kVA, 13.2kV/220-127V</t>
  </si>
  <si>
    <t>Certificacion RETIE</t>
  </si>
  <si>
    <t xml:space="preserve">DPS 12kV, 10kA, MCOV: 10,2kV </t>
  </si>
  <si>
    <t>Breaker Totalizador principal regulable de 3x150A en caja moldeada</t>
  </si>
  <si>
    <t>Interruptor automático (breaker) tripolar enchufable 3x15, 3x20, 3x30, Icc&gt;10 kA, 220 V</t>
  </si>
  <si>
    <t>Interruptor automático (breaker) tripolar enchufable 2x15, 2x20, 2x30, Icc&gt;10 kA, 220 V.</t>
  </si>
  <si>
    <t>cable de aluminio serie AA8000, 3No.4/0+ 1No.2/0)THWN</t>
  </si>
  <si>
    <t>cable de aluminio serie AA8000 3No.6 AWG THWN</t>
  </si>
  <si>
    <t>cable de cobre 3No.10 AWG THWN</t>
  </si>
  <si>
    <t>Cable encauchetado 3x10AWG THWN</t>
  </si>
  <si>
    <t>cable de cobre  3xN° 12 AWG THWN</t>
  </si>
  <si>
    <t>Cable encauchetado 3x12AWG THWN</t>
  </si>
  <si>
    <t>toma corriente doble con polo a tierra color blanco, 125V, 15A</t>
  </si>
  <si>
    <t>Caja metálica 12x12x5cm</t>
  </si>
  <si>
    <t>conectores tipo resorte</t>
  </si>
  <si>
    <t>accesorios de fijación</t>
  </si>
  <si>
    <t>Salida eléctrica para toma corriente doble con polo a tierra color blanco, 125V, 15A en tubería EMT. Incluye: Caja metálica 12x12x5cm, conectores tipo resorte, accesorios de fijación y demás elementos para su correcta instalación. NO Incluye tubería ni cableado.</t>
  </si>
  <si>
    <t>Salida eléctrica 120V para iluminación Incluye: toma corriente doble con polo a tierra color blanco, 125V, 15A.  Caja metálica 12x12x5cm, conectores tipo resorte, accesorios de fijación y demás elementos para su correcta instalación. NO Incluye tubería ni cableado.</t>
  </si>
  <si>
    <t>Pulidora</t>
  </si>
  <si>
    <t>Revoque</t>
  </si>
  <si>
    <t>Caja PVC 4''x4''</t>
  </si>
  <si>
    <t>Salida eléctrica para toma corriente doble con polo a tierra color blanco, 125V, 15A en tubería PVC empotrada en muro. Incluye: Caja PVC 4''x4'', tapa flux PVC 4''x4'',  conectores tipo resorte y accesorios.  NO Incluye tubería.</t>
  </si>
  <si>
    <t>tapa flux PVC 4''x4''</t>
  </si>
  <si>
    <t>Salida eléctrica para interruptor sencillo 120V, 15A, expuesta en tubería EMT. Incluye: Caja metálica Rawelt 2''x4'', conectores tipo resorte, accesorios de fijación y demás elementos para su correcta instalación. NO Incluye tubería ni cableado.</t>
  </si>
  <si>
    <t>Caja metálica Rawelt 2''x4'',</t>
  </si>
  <si>
    <t>Tubería EMT de 1/2"</t>
  </si>
  <si>
    <t>Uniones</t>
  </si>
  <si>
    <t>cinta marcacion</t>
  </si>
  <si>
    <t>Entradas a caja</t>
  </si>
  <si>
    <t>Tubería EMT de 3/4"</t>
  </si>
  <si>
    <t>Tubería conduit de 3/4"</t>
  </si>
  <si>
    <t xml:space="preserve">Tubería CONDUIT de 3/4" empotrada en muro. Incluye: Canalización, elementos de fijación y accesorios necesarios para su correcta instalación. </t>
  </si>
  <si>
    <t xml:space="preserve">Tubería CONDUIT de 1" . Incluye: Elementos de fijación, uniones y/o pega CONDUIT, terminales, cinta de peligo y accesorios necesarios para su correcta instalación. </t>
  </si>
  <si>
    <t>Tubería conduit de 1"</t>
  </si>
  <si>
    <t>caja 12x12x5cm</t>
  </si>
  <si>
    <t>tapa troquelasa</t>
  </si>
  <si>
    <t>caja empalme 15x15x10 intemperie</t>
  </si>
  <si>
    <t xml:space="preserve">Tubería COMDUIT de 3" . Incluye: Elementos de fijación, uniones y/o pega CONDUIT, terminales, cinta de peligo y accesorios necesarios para su correcta instalación. </t>
  </si>
  <si>
    <t>Tubería COMDUIT de 3</t>
  </si>
  <si>
    <t>Tubería IMC de 3/4".</t>
  </si>
  <si>
    <t>tubo IMC 3"x3mts</t>
  </si>
  <si>
    <t>tubo IMC 4"x3mts</t>
  </si>
  <si>
    <t>capacete IMC 3"</t>
  </si>
  <si>
    <t>capacete IMC 4"</t>
  </si>
  <si>
    <t>union IMC 3"</t>
  </si>
  <si>
    <t>union IMC 4"</t>
  </si>
  <si>
    <t>cinta bandy</t>
  </si>
  <si>
    <t>hebillas bandy</t>
  </si>
  <si>
    <t>curva PVC 3"</t>
  </si>
  <si>
    <t>curba PVC 4"</t>
  </si>
  <si>
    <t>herraje 60*80 tipo pesado</t>
  </si>
  <si>
    <t>materiales civiles caja vaciada</t>
  </si>
  <si>
    <t>herraje 30*30 tipo pesado</t>
  </si>
  <si>
    <t xml:space="preserve">LUMINARIA Hermetica 2x32W 1,20MT </t>
  </si>
  <si>
    <t>Cuelgas</t>
  </si>
  <si>
    <t>Instalacion de LUMINARIA Hermetica 2x18w</t>
  </si>
  <si>
    <t>LED Luminaria de emergencia 4W, 6500K, 100-240V</t>
  </si>
  <si>
    <t>Luminaria LED  de emergencia 4W, 6500K, 100-240V, factor de potencia 0,9, batería 2.5AH, ciclos de descarga &gt;300, voltaje 110-130V, tiempo de carga 24h, álgulo de apertura 120°, incluye encauchetado 3x16AWG, prensaestopa, conectores, riel omega, y demás elementos necesarios para su correcta instalación, fijación y puesta en funcionamiento.</t>
  </si>
  <si>
    <t>encauchetado 3x16AWG</t>
  </si>
  <si>
    <t>tornilleria</t>
  </si>
  <si>
    <t>Proyector LED 960 W o equivalente, color negro o gris, 960W, flujo luminoso nominal de 142641Lm, 220V, factor de potencia de 0,95, 5000°K, CRI&gt;=70, eficiencia del 91%, L70 &gt;= 100000 horas, 5 años de garantía, incluye driver, elementos de fijación, y demás componentes para su correcta instalación y puesta en servicio.</t>
  </si>
  <si>
    <t>Proyector LED 960 W</t>
  </si>
  <si>
    <t>Elemento de fijacion</t>
  </si>
  <si>
    <t>Proyector led 100W</t>
  </si>
  <si>
    <t xml:space="preserve"> caja metálica 12x12x5cm</t>
  </si>
  <si>
    <t>Sensor De Movimiento Sobreponer Techo 360 CILES PT544316</t>
  </si>
  <si>
    <t>Suministro, transporte e instalación de Sensor De Movimiento Sobreponer Techo 360 con 1 año de garantía, para montaje en techo, , incluye caja metálica 12x12x5cm, elementos de fijación y demás accesorios para su correcta instalación</t>
  </si>
  <si>
    <t>Poste de fibra de vidrio de 14 m de largo de 750 kg</t>
  </si>
  <si>
    <t>Obra civil</t>
  </si>
  <si>
    <t xml:space="preserve">varilla CooperWeld de 2,4m de longitud de </t>
  </si>
  <si>
    <t>conector de varilla a cable de cobre desnudo 1/0 AWG</t>
  </si>
  <si>
    <t>cable de cobre desnudo N°1/0 AWG</t>
  </si>
  <si>
    <t>Conector en C 4/0 -4/0 bimetálico</t>
  </si>
  <si>
    <t>Pararayos tipo punta franklin galvanizado</t>
  </si>
  <si>
    <t xml:space="preserve"> bulto de favigel de 25K</t>
  </si>
  <si>
    <t>Construcción de VIGAS DE FUNDACIÓN de 0,3 x 0,3 m. en concreto de 21 Mpa. Incluye suministro, transporte y colocación del concreto, formaleta de primera calidad en súper T de 19 mm o equivalente,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t>
  </si>
  <si>
    <t>ANALISIS DE PRECIOS UNITARIOS</t>
  </si>
  <si>
    <t>No. Item</t>
  </si>
  <si>
    <t>LOCALIZACIÓN, TRAZADO Y REPLANTEO. Se utilizará personal experto con equipo de precisión. Se hará con la frecuencia que lo indique la interventoría. Incluye demarcación con pintura, línea de trazado, corte de piso, libretas y planos.</t>
  </si>
  <si>
    <t>Clave</t>
  </si>
  <si>
    <t>Materiales</t>
  </si>
  <si>
    <t>Cantidad</t>
  </si>
  <si>
    <t>V/Unitario</t>
  </si>
  <si>
    <t>V/Total</t>
  </si>
  <si>
    <t>CLAVOCOMUN11/2"</t>
  </si>
  <si>
    <t>Clavo común de 1 1/2"</t>
  </si>
  <si>
    <t>PINTURABASEACEITE</t>
  </si>
  <si>
    <t>Pintura base aceite x galón.</t>
  </si>
  <si>
    <t>gal</t>
  </si>
  <si>
    <t>LARGMADCOM5X5CMX2,8M</t>
  </si>
  <si>
    <t>Larguero de madera común 5x5cm - 2.8m (2 1/2" x 2 1/2" Canteado)</t>
  </si>
  <si>
    <t>Total de Materiales</t>
  </si>
  <si>
    <t>SUBTOTAL</t>
  </si>
  <si>
    <t>Mano de Obra</t>
  </si>
  <si>
    <t>TOPOGRAFO</t>
  </si>
  <si>
    <t>Topógrafo con Licencia</t>
  </si>
  <si>
    <t>CADENERO1</t>
  </si>
  <si>
    <t>Cadenero 1</t>
  </si>
  <si>
    <t>Total de Mano de Obra</t>
  </si>
  <si>
    <t>Herramienta</t>
  </si>
  <si>
    <t>HERRMENOR</t>
  </si>
  <si>
    <t>Herramienta Menor (% de MdeO)</t>
  </si>
  <si>
    <t>(%)mo</t>
  </si>
  <si>
    <t>Total de Herramienta</t>
  </si>
  <si>
    <t>Equipo</t>
  </si>
  <si>
    <t>NIVELPRECISION</t>
  </si>
  <si>
    <t>Nivel de precisión</t>
  </si>
  <si>
    <t>ESTACIONTOTAL</t>
  </si>
  <si>
    <t>Estación total</t>
  </si>
  <si>
    <t>Total de Equipo</t>
  </si>
  <si>
    <t>Fletes</t>
  </si>
  <si>
    <t>AUXTRANSPPERSYEQ</t>
  </si>
  <si>
    <t>Auxilio para Transporte personal y equipo (viaje ida y regreso)</t>
  </si>
  <si>
    <t>viaje</t>
  </si>
  <si>
    <t>Total de Fletes</t>
  </si>
  <si>
    <t>P R E C I O   U N I T A R I O</t>
  </si>
  <si>
    <t>LISTONMADCOM2X1</t>
  </si>
  <si>
    <t>Listón de madera común de 2" X 1"</t>
  </si>
  <si>
    <t>TELAVERDEPOLIP</t>
  </si>
  <si>
    <t>Tela verde tejida de polipropileno  de alta resistencia para cerramiento, (ancho 2.10m) 55gr/m2</t>
  </si>
  <si>
    <t xml:space="preserve">m </t>
  </si>
  <si>
    <t>TACOMADCOM2,8M</t>
  </si>
  <si>
    <t>Taco en madera común diámetro 0,10 m x 2,80 m de alto (taco redondo)</t>
  </si>
  <si>
    <t>Oficial</t>
  </si>
  <si>
    <t>Ayudante Raso</t>
  </si>
  <si>
    <t>Equipo o Auxiliares</t>
  </si>
  <si>
    <t>Fletes o Matrices</t>
  </si>
  <si>
    <t xml:space="preserve">Cargue MANUAL, transporte y disposición final de material proveniente de demolición, excavación y voladura de roca a sitio autorizado. Su medida será de acuerdo a las demoliciones, excavaciones y/o voladuras. El ítem incluye el factor de expansión. Incluye pago de derecho a botadero. </t>
  </si>
  <si>
    <t>EXCAVACIÓN MANUAL de material heterogéneo de 0-2 m, bajo cualquier grado de humedad. Incluye: roca descompuesta, bolas de roca de volumen inferior a 0.35 m³. Incluye transporte interno del material proveniente de las excavaciones al sitio donde lo indique la interventoría y su medida será en el sitio. No incluye entibado ni botada del material.</t>
  </si>
  <si>
    <t>Acarreo Interno</t>
  </si>
  <si>
    <t>Acarreo maquina</t>
  </si>
  <si>
    <t>Acarreo interno de materiales. Distancia entre 0 a 50 metros, en condiciones normales.</t>
  </si>
  <si>
    <t>DEMOLICIÓN DE ESTRUCTURAS DE CONCRETO de cualquier resistencia, reforzado, ciclópeo y en cualquier clase y forma de estructura: Estructuras de contención, fundaciones, columnas, vigas, losas, escaleras, muros, coberturas, cámaras de inspección, entre otros; incluye transporte interno hasta el sitio de almacenamiento.</t>
  </si>
  <si>
    <t>2AYUDANTE</t>
  </si>
  <si>
    <t>Cuadrilla 2 Ayudantes</t>
  </si>
  <si>
    <t>ANDAMIOCARG4M</t>
  </si>
  <si>
    <t>Andamio de carga certificado 2.07 x 2.07m, h=4.00m, 4 ruedas, incluye transporte</t>
  </si>
  <si>
    <t>PLATAFORMAANDAMIO</t>
  </si>
  <si>
    <t>Plataforma con escotilla de 0.61 x 2.00m</t>
  </si>
  <si>
    <t>COMPRNEUMATALQHR</t>
  </si>
  <si>
    <t>Compresor neumático 125 pies3/min, con martillo demoledor o perforador en superficie, punta, manguera de 40 m, combustible y operador. Tarifa por hora</t>
  </si>
  <si>
    <t>PULIDORAMANUALINCDISCO</t>
  </si>
  <si>
    <t>Pulidora manual 7" y 9", incluye disco</t>
  </si>
  <si>
    <t>EXTENSELECTRENCAUCH12</t>
  </si>
  <si>
    <t>Extensión Eléctrica en cable encauchetado 2#12 AWG. Longitud=50m</t>
  </si>
  <si>
    <t>Ayudantes</t>
  </si>
  <si>
    <t>COMPACTIPORANADIA</t>
  </si>
  <si>
    <t xml:space="preserve">Equipo de compactación tipo rana </t>
  </si>
  <si>
    <t>CONCRE OBRA 14MPA</t>
  </si>
  <si>
    <t>Concreto de 14 Mpa preparado en obra (2000 PSI)</t>
  </si>
  <si>
    <t>Tabla madera común</t>
  </si>
  <si>
    <t>Larguero madera común 4cmx8cmx2.80m.</t>
  </si>
  <si>
    <t>Alambre recocido C 18</t>
  </si>
  <si>
    <t>Clavo común</t>
  </si>
  <si>
    <t>Separol o equivalente (Desmoldante)</t>
  </si>
  <si>
    <t>3AYUDANTE</t>
  </si>
  <si>
    <t>3Ayudantes</t>
  </si>
  <si>
    <t>CONCRE OBRA 21MPA</t>
  </si>
  <si>
    <t>Concreto de 21 Mpa preparado en obra (3000 PSI)</t>
  </si>
  <si>
    <t>Taco metálico mediano hasta 3,40 m., incluye trasnporte</t>
  </si>
  <si>
    <t>COSTAL DE FIQUE (Gante para curado)</t>
  </si>
  <si>
    <t>Larguero madera común 4cmx8cmx2.80m. Incluye transporte.</t>
  </si>
  <si>
    <t>Super T de 19 mm de 1.83x2.44 m</t>
  </si>
  <si>
    <t>Sikafluid o equivalente (Fluidificante para mezclas de concreto. Presentacion: 25 kg Rendimiento 250g por bulto de cemento de 50 kg. 1% del peso del concreto.</t>
  </si>
  <si>
    <t>Moldura en madera 1/4 bocel de L=3.00 m. Chingale</t>
  </si>
  <si>
    <t>2Ayudantes</t>
  </si>
  <si>
    <t>AYUDANTE ENTENDIDO</t>
  </si>
  <si>
    <t>Ayudante</t>
  </si>
  <si>
    <t>CUAD 1OF+1AYU O.N.</t>
  </si>
  <si>
    <t>Cuadrilla 1Of + 1 Ay Obra Negra</t>
  </si>
  <si>
    <t>jor</t>
  </si>
  <si>
    <t>VIBRADOR CONCRE ELEC</t>
  </si>
  <si>
    <t>Vibrador de concreto eléctrico a 110v (alquiler). Tipo aguja</t>
  </si>
  <si>
    <t>LARGUERO 1X1"</t>
  </si>
  <si>
    <t>Larguero de madera comun de 1" x 1"</t>
  </si>
  <si>
    <t>MALLA ELECTROSO D84</t>
  </si>
  <si>
    <t>Malla electrosoldada D-84</t>
  </si>
  <si>
    <t>PIEDRA ENTRESU + TTE</t>
  </si>
  <si>
    <t>Piedra de entresuelo (limpia), tamaño máximo 15 cm, con transporte.</t>
  </si>
  <si>
    <t>ARENILLA + TTE</t>
  </si>
  <si>
    <t>Arenilla con transporte.</t>
  </si>
  <si>
    <t>SIKA SEPAROL</t>
  </si>
  <si>
    <t>Separol o equivalente (Desmoldante para evitar adherencia de concretos a formaletas.Presentación 15Kg. Rendimiento metal :45g/m2 madera:55g/m2 (15 kg)). para metal puro, para madera diluir hasta 5 partes de agua segun porosidad de la madera.</t>
  </si>
  <si>
    <t>CLAVO 1 1/2"</t>
  </si>
  <si>
    <t>Clavo común de 1 1/2". Caja x 500gr.</t>
  </si>
  <si>
    <t>POLIETILENO NEGRO</t>
  </si>
  <si>
    <t>Polietileno negro construccion</t>
  </si>
  <si>
    <t>SUPERT19MM 1.83X2.44</t>
  </si>
  <si>
    <t>COMPACT TIPO RANA</t>
  </si>
  <si>
    <t>Compactador tipo Rana a gasolina</t>
  </si>
  <si>
    <t>ACARREO INT MAT (M3)</t>
  </si>
  <si>
    <t>Acarreo interno de materiales</t>
  </si>
  <si>
    <t>ALAMBRE RECOCIDO</t>
  </si>
  <si>
    <t>MOLDURA 1/4</t>
  </si>
  <si>
    <t>LARGUMADERCOMUN</t>
  </si>
  <si>
    <t>SUPERT 19MM (UN)</t>
  </si>
  <si>
    <t>Super T de 19 mm. de 1,53 x 2,44 m.</t>
  </si>
  <si>
    <t>SIKAFLUID 25KG</t>
  </si>
  <si>
    <t>CUAD VAC CONC ESTR</t>
  </si>
  <si>
    <t>Cuadrilla armado y vaciado de concreto en estructuras</t>
  </si>
  <si>
    <t>TELERA 90</t>
  </si>
  <si>
    <t>Telera de 0,90 x 1,35 m.</t>
  </si>
  <si>
    <t>MARCO ANDAMIOMODULAR</t>
  </si>
  <si>
    <t>Marco Andamio Modular. Incluye transporte.</t>
  </si>
  <si>
    <t>TIJERA ANDAMIO MODUL</t>
  </si>
  <si>
    <t>Tijera para andamio modular. Incluye transporte.</t>
  </si>
  <si>
    <t>TACO MET MEDIANO</t>
  </si>
  <si>
    <t>CERCHA MET 3M ALQUIL</t>
  </si>
  <si>
    <t>Cercha metálica de 3m (alquiler). Incluye transporte.</t>
  </si>
  <si>
    <t>CAN ZUNCHADO ALQUILE</t>
  </si>
  <si>
    <t>Super T de 19 mm de 1.53x2.44 m</t>
  </si>
  <si>
    <t>3,10</t>
  </si>
  <si>
    <t>OBRA FALSA</t>
  </si>
  <si>
    <t>Plataforma para obra falsa</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</si>
  <si>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</si>
  <si>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ACERO ESTRUCTURAS</t>
  </si>
  <si>
    <t>PERNOS GALVAN 1/2-1"</t>
  </si>
  <si>
    <t>PINTURA ANTICORROSIV</t>
  </si>
  <si>
    <t>Pintura anticorrosivo gris. Pintuco</t>
  </si>
  <si>
    <t>ESMALTE BASE ACEITE</t>
  </si>
  <si>
    <t>Esmalte a Base de Aceite, Rendimiento 30m2/gl</t>
  </si>
  <si>
    <t>DISOLVE PINT BAS ACE</t>
  </si>
  <si>
    <t>Disolvente para Pinturas a Base de Aceite.</t>
  </si>
  <si>
    <t>SOLDADURA 7018</t>
  </si>
  <si>
    <t>CUAD MONT EST METALI</t>
  </si>
  <si>
    <t>Cuadrilla de Montaje de Estructuras Metálicas</t>
  </si>
  <si>
    <t>OFICIAL OBRA BLANCA</t>
  </si>
  <si>
    <t>Oficial Obra Blanca</t>
  </si>
  <si>
    <t>AYUDANTE RASO</t>
  </si>
  <si>
    <t>Ayudante raso</t>
  </si>
  <si>
    <t>EQUIPO SOL ELEC MILL</t>
  </si>
  <si>
    <t>Equipo de soldadura eléctrica MILLER XMT CC/W 300 AMP. Incluye transporte.</t>
  </si>
  <si>
    <t>ANDA CARGA 1X1.5 CER</t>
  </si>
  <si>
    <t>Andamio de carga certificado marco de 1.00 x 1.50 (alto X ancho)</t>
  </si>
  <si>
    <t>EQUIPO DE OXICORTE</t>
  </si>
  <si>
    <t>PULIDO MANUAL ELECTR</t>
  </si>
  <si>
    <t>Pulidora manual eléctrica con disco</t>
  </si>
  <si>
    <t>DIFERENCIAL 3 TON</t>
  </si>
  <si>
    <t>TALADRO PERCUTOR</t>
  </si>
  <si>
    <t>ACERO 60 FIGURADO</t>
  </si>
  <si>
    <t>Acero refuerzo G-60 figurado</t>
  </si>
  <si>
    <t>MALLA ELECTROSO D50</t>
  </si>
  <si>
    <t>Malla electrosoldada D-50</t>
  </si>
  <si>
    <t>OFICIAL + AYUDANTE1</t>
  </si>
  <si>
    <t>Cuadrilla 1 Oficial + 1 Ayudante Entendido</t>
  </si>
  <si>
    <t>BLOQ2PINT15X20X40</t>
  </si>
  <si>
    <t>BLOQUE CONCRETO R-10Mpa 2P INTERMEDIO 15 X 20 X 40 puesto en obra</t>
  </si>
  <si>
    <t>CONCRE OBRA 10.5MPA</t>
  </si>
  <si>
    <t>Concreto de 10.5 Mpa preparado en obra</t>
  </si>
  <si>
    <t>MORTERO 1:4</t>
  </si>
  <si>
    <t>Mortero 1:4 en obra</t>
  </si>
  <si>
    <t>CUAD MAMPOSTERIA</t>
  </si>
  <si>
    <t>Cuadrilla Mampostería</t>
  </si>
  <si>
    <t>ANDAMIO COMPLE+ RUED</t>
  </si>
  <si>
    <t>Sección completa de andamio (1.2m-1.5m) x 1.5 m. (+ 4 ruedas) Incluye transporte.</t>
  </si>
  <si>
    <t>CORTADO LADR+DIS+OP</t>
  </si>
  <si>
    <t>Cortadora de ladrillo / disco y operador</t>
  </si>
  <si>
    <t>REVOQUE 1:4 CAL</t>
  </si>
  <si>
    <t>SIKA ESTUKA ACRILICO</t>
  </si>
  <si>
    <t>Estuka Acrílico. Estuco plástico listo para usar en interiores y exteriores. Presentación: 5gl, Rendimiento:2kg/m2 ó 4 m2/galon.</t>
  </si>
  <si>
    <t>LIJA 400</t>
  </si>
  <si>
    <t>Lija de agua 400</t>
  </si>
  <si>
    <t>ESTOPA</t>
  </si>
  <si>
    <t>CUAD 1OF+1AYU O.B.</t>
  </si>
  <si>
    <t>Cuadrilla 1Of Obra Blanca+ 1 Ay Entendido</t>
  </si>
  <si>
    <t>Aplicación de PINTURA A BASE DE AGUA EN MUROS REVOCADOS, CON VINILO TIPO 1 de primera calidad sobre muros revocados, dos manos.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</si>
  <si>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PINTURA VINILO ANTI</t>
  </si>
  <si>
    <t xml:space="preserve">Pintura vinilo tipo 1 </t>
  </si>
  <si>
    <t>ESTUCOR</t>
  </si>
  <si>
    <t>Estucor kg - Sumicol</t>
  </si>
  <si>
    <t>LIJA 200</t>
  </si>
  <si>
    <t>Lija 200</t>
  </si>
  <si>
    <t>Estucor (25 kg) - Sumicol</t>
  </si>
  <si>
    <t>Pintura aceite</t>
  </si>
  <si>
    <t>perfil rectangular 80*40*2,5</t>
  </si>
  <si>
    <t>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t>
  </si>
  <si>
    <t>TUBERIA PVC-V ALL 3</t>
  </si>
  <si>
    <t>Tubería PVC-V Ø= 3" A.LL</t>
  </si>
  <si>
    <t>UNION PVC-S 3"</t>
  </si>
  <si>
    <t>CODO 45 PVC-S CXC 3"</t>
  </si>
  <si>
    <t>Codo 45º PVC-S CxC, Ø= 3".</t>
  </si>
  <si>
    <t>CODO 90 PVC-S CXC 3"</t>
  </si>
  <si>
    <t>YEE PVC-S 3"</t>
  </si>
  <si>
    <t>YEE PVC-S 3X2"</t>
  </si>
  <si>
    <t>TEE PVC-S 3"</t>
  </si>
  <si>
    <t>TEE PVC-S RED 3X2</t>
  </si>
  <si>
    <t>BUJE PVC-S 3X2"</t>
  </si>
  <si>
    <t>Buje soldado PVC-S de 3" a 2"</t>
  </si>
  <si>
    <t>ABRAZA FIJADOR 3</t>
  </si>
  <si>
    <t>Abrazadera tipo fijador galvanizado para tubo de Ø= 3" + tornillos marca mecano ref FPAG300 o equivalente.</t>
  </si>
  <si>
    <t>WASH PRIMER COMP B</t>
  </si>
  <si>
    <t>Pintura acondicionador de superficies Tipo Wash Primer, componente B. Presentación por 1/4 galón</t>
  </si>
  <si>
    <t>LIMPIADOR PVC</t>
  </si>
  <si>
    <t>SOLDADURA PVC 1/4</t>
  </si>
  <si>
    <t>Soldadura PVC (Unión simple) 1/4</t>
  </si>
  <si>
    <t>CUAD FONTANERIA</t>
  </si>
  <si>
    <t>Cuadrilla de Instalaciones Hidrosanitarias</t>
  </si>
  <si>
    <t>CERAMICAEGEOPARED</t>
  </si>
  <si>
    <t>Ceramica piso 60x60 cm</t>
  </si>
  <si>
    <t>BOQUILLA BLANCA</t>
  </si>
  <si>
    <t>Boquilla  (concolor 5-15)- Sumicol. (rend. 0,5 Kg./m², para juntas de 3mm)</t>
  </si>
  <si>
    <t>PEGACOR GRIS</t>
  </si>
  <si>
    <t>Adhesivo cerámico Pegacor gris - Corona</t>
  </si>
  <si>
    <t>MOLDURA PVCBLANCA</t>
  </si>
  <si>
    <t>Moldura plastica blanco (toro plastico) 2.40m</t>
  </si>
  <si>
    <t>BURIL CORTADORACERAM</t>
  </si>
  <si>
    <t xml:space="preserve">Buril para Cortadora de Cerámica </t>
  </si>
  <si>
    <t>CORTADORA CERAMICA</t>
  </si>
  <si>
    <t>Cortadora de Cerámica TX-900 TM-50 TS-60</t>
  </si>
  <si>
    <t>CERAMICAEGEOPARED1</t>
  </si>
  <si>
    <t xml:space="preserve">Ceramica pared egeo de 30 x 60 cm. Blanca </t>
  </si>
  <si>
    <t xml:space="preserve">Distanciadores 2mm </t>
  </si>
  <si>
    <t>Tornillos</t>
  </si>
  <si>
    <t>5AYUDANTE</t>
  </si>
  <si>
    <t>5Ayudantes</t>
  </si>
  <si>
    <t>LAMINA GALVAN CAL 18</t>
  </si>
  <si>
    <t>Lámina galvanizada calibre 18 de 1.20 x 2.40 mt.</t>
  </si>
  <si>
    <t xml:space="preserve">CERRADURA </t>
  </si>
  <si>
    <t>PTS 30X30X3MM</t>
  </si>
  <si>
    <t>PTS 30 x 30 x 3 mm.</t>
  </si>
  <si>
    <t>SOLDADURA 6013 X 1/8</t>
  </si>
  <si>
    <t>Soldadura lincoln 6013 x 1/8"</t>
  </si>
  <si>
    <t>BISAGRA ALA GALV</t>
  </si>
  <si>
    <t>PINTURA BASE ACEITE</t>
  </si>
  <si>
    <t>CUAD 1OF+1AYU FAB</t>
  </si>
  <si>
    <t>Cuadrilla 1Of + 1 Ay Fabricación</t>
  </si>
  <si>
    <t>CUAD 1OF+1AYU INSTAL</t>
  </si>
  <si>
    <t>Cuadrilla 1Of + 1 Ay Instalación</t>
  </si>
  <si>
    <t>OFICIAL PINTURA</t>
  </si>
  <si>
    <t>Oficial Pintura</t>
  </si>
  <si>
    <t>EQUIPO SOL ELEC LINC</t>
  </si>
  <si>
    <t>SOLDADURA 6011 X 1/8</t>
  </si>
  <si>
    <t>Soldadura LIN-6011 x 1/8</t>
  </si>
  <si>
    <t>LAMINA 3/16</t>
  </si>
  <si>
    <t>Lámina metálica de 3/16" o 5mm</t>
  </si>
  <si>
    <t>FALLEBA DE 5/8"</t>
  </si>
  <si>
    <t>Falleba de 5/8"</t>
  </si>
  <si>
    <t>CHAPA CANDADO</t>
  </si>
  <si>
    <t>Chapa candado para puertas metálicas</t>
  </si>
  <si>
    <t>TUBERIA NEGRA ½ C16</t>
  </si>
  <si>
    <t xml:space="preserve">Tubería negra de 1.5mm 1/2" </t>
  </si>
  <si>
    <t>PLATINA 2" X 3/8"</t>
  </si>
  <si>
    <t>Platina de 2" x 3/8"</t>
  </si>
  <si>
    <t>BISAGRA 2 1/2" X 4"</t>
  </si>
  <si>
    <t>BASE ANTICORROSIVA</t>
  </si>
  <si>
    <t>Base anticorrosiva y adherente</t>
  </si>
  <si>
    <t>PERNO EXPAN 3/8X3</t>
  </si>
  <si>
    <t>Perno de expansión ref TEA08x075 de 3/8"X 3". Marca mecano o equivalente</t>
  </si>
  <si>
    <t xml:space="preserve">PTS 2"x1" </t>
  </si>
  <si>
    <t>TUBERIA NEGRA 3/4</t>
  </si>
  <si>
    <t xml:space="preserve">PLATINA </t>
  </si>
  <si>
    <t>CRISTAL TEMPLADO 6MM</t>
  </si>
  <si>
    <t>Cristal claro templado de 6 mm.</t>
  </si>
  <si>
    <t>PERFIL ALUM ALN-392</t>
  </si>
  <si>
    <t>Perfil CABEZAL ALN-392 de alumina en aluminio anodizado color natural, sistema VP-744</t>
  </si>
  <si>
    <t>PERFIL ALUM ALN-387</t>
  </si>
  <si>
    <t>Perfil SILLAR ALN-387 de alumina en aluminio anodizado color natural, sistema VP-744</t>
  </si>
  <si>
    <t>PERFIL ALUM ALN-393</t>
  </si>
  <si>
    <t>Perfil JAMBA ALN-393 de alumina en aluminio anodizado color natural, sistema VP-744</t>
  </si>
  <si>
    <t>PERFIL ALUM ALN-391</t>
  </si>
  <si>
    <t>Perfil ENGANCHE ALN-391 de alumina en aluminio anodizado color natural, sistema VP-744</t>
  </si>
  <si>
    <t>PERFIL ALUM ALN-388</t>
  </si>
  <si>
    <t>Perfil TRASLAPE ALN-388 de alumina en aluminio anodizado color natural, sistema VP-744</t>
  </si>
  <si>
    <t>PERFIL ALUM ALN-389</t>
  </si>
  <si>
    <t>Perfil HORIZONTAL SUPERIOR ALN-389 de alumina en aluminio anodizado color natural, sistema VP-744</t>
  </si>
  <si>
    <t>PERFIL ALUM ALN-390</t>
  </si>
  <si>
    <t>Perfil HORIZONTAL INFERIOR ALN-390 de alumina en aluminio anodizado color natural, sistema VP-744</t>
  </si>
  <si>
    <t>EMPAQUE NEOPREN EN U</t>
  </si>
  <si>
    <t>Empaque de neopreno en "U"</t>
  </si>
  <si>
    <t>RODACHIN PC-744</t>
  </si>
  <si>
    <t>Rodachin para sistema PC-744</t>
  </si>
  <si>
    <t>CERRADSEGUROCHAPA</t>
  </si>
  <si>
    <t>Cerradura Seguro Chapa para sistema PC-744</t>
  </si>
  <si>
    <t>TORNILLO 6X1 LAM</t>
  </si>
  <si>
    <t>Tornillo lámina ranurado de 6 x 1".</t>
  </si>
  <si>
    <t>SIKAFLEX 1A</t>
  </si>
  <si>
    <t>Sikaflex 1 - A color blanco, gris y negro. Sellador elastico de poliuretano de alta durabilidad. Rendimiento:1 un de 300cm3 . 3ml en junta de 1cm x 1cm. Incluye transporte</t>
  </si>
  <si>
    <t>SIKA ROD 1/4</t>
  </si>
  <si>
    <t>Sika Rod de 1 1/4". Fondo de Juntas para aplicar masillas en frio. Presentacion: Rollos de 1700ml   Rendimiento: 1ml x 1ml</t>
  </si>
  <si>
    <t>TRANSPORTE INT MATER</t>
  </si>
  <si>
    <t>DIVISION ORINAL</t>
  </si>
  <si>
    <t>División para orinal de 0.46 x 0.96 m. en acero inoxidable AISI 304, cal 20, e= 3 cm.</t>
  </si>
  <si>
    <t>SANITARIO ECONOBLANC</t>
  </si>
  <si>
    <t>Sanitario linea económica blanco. Consumo 6lt.</t>
  </si>
  <si>
    <t>CEMENTO BLANCO</t>
  </si>
  <si>
    <t>SIKA SIL-C</t>
  </si>
  <si>
    <t>Silicona antihongos. Presentacion 280ml Rendimiento de 8ml/en junta de 6mm x 6mm</t>
  </si>
  <si>
    <t>TAPON ROSCADO BRIDA</t>
  </si>
  <si>
    <t>Tapón rosca para brida de fijación</t>
  </si>
  <si>
    <t>BRIDAFIJAC</t>
  </si>
  <si>
    <t>Brida sanitaria de fijación 4", incluye empaque de caucho y tornillos de fijación</t>
  </si>
  <si>
    <t>SOLDAD + LIMPIAD PVC</t>
  </si>
  <si>
    <t>Soldadura PVC (1/4 gal) + Limpiador PVC (1/4 gal)</t>
  </si>
  <si>
    <t>ABASTO METALICO</t>
  </si>
  <si>
    <t>Abasto metálico (llave de regulación liviana de 1/2"metálica con manguera metálica)</t>
  </si>
  <si>
    <t>ORINAL GRANDE</t>
  </si>
  <si>
    <t>GRIFERIA PUSH 75121</t>
  </si>
  <si>
    <t>SIFON BOTELLA ORINAL</t>
  </si>
  <si>
    <t>GRAPA APAR. SANITARI</t>
  </si>
  <si>
    <t>Grapas para soporte de aparatos sanitarios</t>
  </si>
  <si>
    <t>par</t>
  </si>
  <si>
    <t>GRANITO</t>
  </si>
  <si>
    <t>ACERO</t>
  </si>
  <si>
    <t>TUBERIA</t>
  </si>
  <si>
    <t>MADERA</t>
  </si>
  <si>
    <t>TUBERIA PVC-S 4"</t>
  </si>
  <si>
    <t>CODO 90 PVC-S CXC 4"</t>
  </si>
  <si>
    <t>CODO 45 PVC-S CXC 4"</t>
  </si>
  <si>
    <t>Codo 45º PVC-S CxC, Ø= 4".</t>
  </si>
  <si>
    <t>TAPON PRUEPVC-S 4"</t>
  </si>
  <si>
    <t>BUJE PVC-S 4X3"</t>
  </si>
  <si>
    <t xml:space="preserve">Buje soldado PVC-S de 4" a 3" </t>
  </si>
  <si>
    <t>TEE PVC-S RED 4X3</t>
  </si>
  <si>
    <t>UNION PVC-S 4"</t>
  </si>
  <si>
    <t>Unión PVC-S Ø= 4"</t>
  </si>
  <si>
    <t>YEE PVC-S 4"</t>
  </si>
  <si>
    <t>YEE PVC-S 4X3"</t>
  </si>
  <si>
    <t>YEE PVC-S 4X2"</t>
  </si>
  <si>
    <t>TEE PVC-S 4"</t>
  </si>
  <si>
    <t>TEE PVC-S RED 4X2</t>
  </si>
  <si>
    <t>BUJE PVC-S 4X2"</t>
  </si>
  <si>
    <t>Buje soldado PVC-S de 4" a 2"</t>
  </si>
  <si>
    <t>TUBERIA PVC-S 2"</t>
  </si>
  <si>
    <t>CODO 90 PVC-S CXC 2"</t>
  </si>
  <si>
    <t>CODO 45 PVC-S CXC 2"</t>
  </si>
  <si>
    <t>Codo 45º PVC-S CxC, Ø= 2".</t>
  </si>
  <si>
    <t>TAPON PRUEPVC-S 2"</t>
  </si>
  <si>
    <t>BUJE PVC-S 2X1½"</t>
  </si>
  <si>
    <t>TEE PVC-S RED 2X1½</t>
  </si>
  <si>
    <t>UNION PVC-S 2"</t>
  </si>
  <si>
    <t xml:space="preserve">Unión PVC-S Ø= 2" </t>
  </si>
  <si>
    <t>YEE PVC-S 2"</t>
  </si>
  <si>
    <t>TEE PVC-S 2"</t>
  </si>
  <si>
    <t>TUBER PVC-P RDE9 ½</t>
  </si>
  <si>
    <t>Tubería PVC-P RDE 9 500 PSI, Ø= 1/2" - Pavco o equivalente.</t>
  </si>
  <si>
    <t>UNION PVC-P  1/2"</t>
  </si>
  <si>
    <t>CODO 90 PVC-P 1/2"</t>
  </si>
  <si>
    <t>TEE PVC-P 1/2"</t>
  </si>
  <si>
    <t>ADA MACHO PVCP 1/2"</t>
  </si>
  <si>
    <t>ADAPT.HEMBRA PVCP ½</t>
  </si>
  <si>
    <t>Adaptador hembra PVC-P Ø= 1/2" - Pavco o equivalente.</t>
  </si>
  <si>
    <t>11.10</t>
  </si>
  <si>
    <t>SIFON BOTELLA LAVAMA</t>
  </si>
  <si>
    <t>GRIFERIA ALTA</t>
  </si>
  <si>
    <t>11.11</t>
  </si>
  <si>
    <t>11.12</t>
  </si>
  <si>
    <t>Fosa séptica de polietileno de alta densidad (PEAD/HDPE), de 8000 litros, de 2000 mm de diámetro y 3040 mm de longitud, para 40 usuarios (H.E.), con boca de acceso de 500 mm de diámetro, boca de entrada y boca de salida de 125 mm de diámetro, para tratamiento primario de aguas residuales</t>
  </si>
  <si>
    <t>LADRILLO 12X20X40RH</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</si>
  <si>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t>
  </si>
  <si>
    <t>Acarreo interno</t>
  </si>
  <si>
    <t>Construcción de SOBRECIMIENTO EN BLOQUE DE CONCRETO DE 12 x 20 x 40 cm. ESPESOR de 12 cm. (bloque de primera calidad, 1 HILADAS). Incluye el suministro y el transporte de materiales, mortero de pega 1:4, relleno en concreto fluido de 10.5Mpa en todas las celdas, y todos los elementos necesarios para su correcta ejecución y funcionamiento.</t>
  </si>
  <si>
    <t>Construcción de MAMPOSTERIA EN LADRILLO DE 12 x 20 x 40 cm. ESPESOR DE 12 cm. Incluye el suministro y transporte del bloque, el mortero de pega 1:4 espesor max=0.015 m y todos los demás elementos necesarios para su correcta construcción y funcionamiento.</t>
  </si>
  <si>
    <t>LADRILLO 12X20X40 . puesto en obra</t>
  </si>
  <si>
    <t>Revoque 1:4 preparado en obra</t>
  </si>
  <si>
    <t>Ceramica piso 50x50 cm</t>
  </si>
  <si>
    <t>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cierre con pasador interno, cuatro(4) bisagras metálicas de taco para trabajo pesado de ½" , soldadura, pintura anticorrosiva negro, acabado en pintura esmalte color negro mate y todo lo necesario para su correcta instalación y funcionamiento. 0.60/0.75 x 2.20 m. Una ala.</t>
  </si>
  <si>
    <t>Suministro, transporte e instalación de puerta reja metálica de dos alas pivotantes; Cada ala esta compuesta por un bastidor en tubería PTS de 80 x 40 x 2,0 mm., platinas de 1 1/2" x 3/16" colocadas horizontalmente cada 0.099 m., cada ala lleva una varilla vertical de Ø 3/4 en la mitad, según diseño. Incluye pivotes superior e inferior, rodamientos para facilitar el desplazamiento, cerradura de seguridad de primera calidad tipo yale o su equivalente y falleba de piso y superior estos elementos los lleva cada ala, pintura anticorrosiva color negro, acabado en pintura esmalte color negro mate y todos los demás elementos necesarios para su correcta instalación y funcionamiento. De 1,00x2,00 m</t>
  </si>
  <si>
    <t>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cierre con pasador interno, cuatro(4) bisagras metálicas de taco para trabajo pesado de ½" , soldadura, pintura anticorrosiva negro, acabado en pintura esmalte color negro mate y todo lo necesario para su correcta instalación y funcionamiento. 0,76/1,00 x 2.20 m. Una ala.</t>
  </si>
  <si>
    <t>Suministro y colocación de pasamanos metálico en tubo rectangular PTS 2"x 1"(colocado horizontalmente en la parte superior)+ varilla redonda de 3/4" colocada verticalmente cada 0,10 m y apoyos verticales en doble platina de 2" x 1/2" cada 1.00 m. colocados sobre platina de 1/2" anclada a losa mediante 4 pernos de 1/2"; y platina de 2" x 1/2" colocado horizontalmente en la parte inferior del pasamanos . Incluye base anticorrosiva, catalizador acabado final en pintura esmalte semibrillante para exteriores tipo poliuretano, color negro.Según diseño. h=1.10 m.</t>
  </si>
  <si>
    <t>Suministro, transporte y colocación de ventanas en aluminio anodizado negro mate y cristal templado de 6 mm., sistema 8025 de alúmina o equivalente y sistema Vp-3831. parte superior en celosía fija de aluminio anodizado natural el 40% de la altura del vano , parte inferior dividida en dos cuerpos verticales, uno fijo y otro corredizo ,alas corrediza en cristal templado de 6 mm. Marco y estructura en aluminio anodizado color negro mate,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</si>
  <si>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Suministro, transporte e instalación de división para orinales en acero inoxidable calibre 20 acabado satinado, incluye: chazos y tornillos de fijación De 0,90 x 0,60 m.</t>
  </si>
  <si>
    <t>Pasador</t>
  </si>
  <si>
    <t>Pintura acabado negro mate</t>
  </si>
  <si>
    <t xml:space="preserve">PTS 80 x 40 x 2 mm </t>
  </si>
  <si>
    <t>PTS 80X40X2MM</t>
  </si>
  <si>
    <t>Pintura negro mate</t>
  </si>
  <si>
    <t xml:space="preserve">PINTURA </t>
  </si>
  <si>
    <t>Perno de expansión  3/8"</t>
  </si>
  <si>
    <t>Bisagra de ala galvanizada</t>
  </si>
  <si>
    <t>Instalación de SANITARIO INTEGRAL (línea Acuacer/one pice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</si>
  <si>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Suministro e instalación de orinal de porcelana sanitaria, con alimentación y desagüe vistos, gama básica, color blanco, grifería temporizada empotrada, gama media, acabado cromado, con sifón botella, color blanco. Incluye conexión a la red de agua fría y a la red de evacuación existente, fijación del aparato y sellado con silicona. Totalmente instalado, conexionado, probado y en funcionamiento.</t>
  </si>
  <si>
    <t>Suministro e instalaciòn de ducha cromada sencilla con escudo cromado, y todo lo necesario para su correcta instalaciòn. ( referencias tipo grival o equivalente)</t>
  </si>
  <si>
    <t>Suministro, transporte e instalación de Grifería tipo Institucional De Mesa Tipo Push Para Lavamanos o similar, incluye lo necesario para su correcta instalación</t>
  </si>
  <si>
    <t>Fosa séptica de polietileno de alta densidad (PEAD/HDPE) o fibra de vidrio, de 4000 litros, incluye excavacion</t>
  </si>
  <si>
    <t>Orinal pequeño blanco</t>
  </si>
  <si>
    <t>Sifón botella para orinal pequeño</t>
  </si>
  <si>
    <t>Grifería valvula de Push  (orinal)</t>
  </si>
  <si>
    <t>Grifería lavamanos tipo push</t>
  </si>
  <si>
    <t>Sifón acordeon</t>
  </si>
  <si>
    <t>Transformador monofasico de 5kVA, 13.2kV/220-127V, refrigerado en aceite, instalado en poste según norma EPM RA2-026. Incluye: Cruceta en L de 2,4m transporte y pruebas certificadas ante EPM, tornillo espaciador, collarín, fusibles tipo T y barras en alambre de cobre y demás elementos necesarios para su correcta instalación y funcionamiento. Deben entregar certificados de laboratorio y RETIE y protocolos.</t>
  </si>
  <si>
    <t>Tablero eléctrico de distribución (ML), 3 fases, 5 hilos (3 barras de fase + una barra aislada de neutro + una barra de tierra), tensión de operación 208/120V, barrajes para fases y neutro en cobre del alta pureza, lámina cold rolled calibre 16, pintura electrostática a base de polvo epóxico color gris texturizado RAL 7035, grado de protección IP40 (servicio interior), de dimensiones aproximadas (altura, ancho, profundidad = 120x90x40cm, doble fondo y frente muerto abatible en la misma lámina, con puerta y chapa; con espacios para instalación de Breaker Totalizador principal 3x150A en caja moldeada, un panel para 24 breaker enchufables cada uno. Incluye los siguientes equipos:- (1) Breaker Totalizador principal regulable de 3x150A en caja moldeada, Iu=40kA, Ics=100%Icu, Easypact CVS o equivalente a todas sus especificaciones técnicas.-- (1) paneles de 24 espacios para breakers enchufables con sus barras de neutro y tierra respectivas junto con cableado de conexión al barraje de cobre según diagrama unifilar.Incluye además: elementos de fijación, marcadores tipo anillo para fases neutros y tierra de TODOS los circuito, marcación frontal con placa en acrílico. El tablero debe tener certificado de conformidad RETIE.NOTA: Se debe garantizar la coordinación de protecciones mediante el cálculo.</t>
  </si>
  <si>
    <t>ADMINISTRACION</t>
  </si>
  <si>
    <t>UTILIDAD</t>
  </si>
  <si>
    <t>PMA</t>
  </si>
  <si>
    <t>TOTAL CONTRATO DE OBRA</t>
  </si>
  <si>
    <t>GYM</t>
  </si>
  <si>
    <t>MUNICIPIO DE LIBORINA ANTIOQUIA</t>
  </si>
  <si>
    <t>DURACION DEL PROYECTO EN MESES</t>
  </si>
  <si>
    <t>COSTO DIRECTO</t>
  </si>
  <si>
    <t>COSTO TOTAL</t>
  </si>
  <si>
    <t>GASTOS DE LEGALIZACIÓN DEL CONTRATO</t>
  </si>
  <si>
    <t>RETENCION FONDO DE SEGURIDAD - DEPARTAMENTO</t>
  </si>
  <si>
    <t>ESTAMPILLA PROCULTURA- MUNICIPIO</t>
  </si>
  <si>
    <t>ESTAMPILLA PRO ANCIANO- MUNICIPIO</t>
  </si>
  <si>
    <t>TASA PRO HOSPITAL - DEPARTAMENTO</t>
  </si>
  <si>
    <t>ESTAMPILLA PARA LA JUSTICIA FAMILIAR- MUNICIPIO</t>
  </si>
  <si>
    <t>TASA PRO DEPORTES (DEPARTAMENTO VG 2025)</t>
  </si>
  <si>
    <t>TOTAL.</t>
  </si>
  <si>
    <t>GASTOS DESEMBOLSABLES</t>
  </si>
  <si>
    <t>DESCRIPCION</t>
  </si>
  <si>
    <t>Valor/mes</t>
  </si>
  <si>
    <t>Cantidad en meses</t>
  </si>
  <si>
    <t>Vr. Total</t>
  </si>
  <si>
    <t>Campamento y punto de atencion, incluye servicios</t>
  </si>
  <si>
    <t>Papeleria</t>
  </si>
  <si>
    <t>Valla (3,0X2,0m). Incluye estructura metálica para fijación y soporte</t>
  </si>
  <si>
    <t>Polizas</t>
  </si>
  <si>
    <t>Auxilio rodamiento traslado personal administrativo a los dos frentes</t>
  </si>
  <si>
    <t>GASTOS DE PERSONAL.</t>
  </si>
  <si>
    <t>Personal</t>
  </si>
  <si>
    <t>Sueldo/mes</t>
  </si>
  <si>
    <t>Director de Obra</t>
  </si>
  <si>
    <t>Residente de obra</t>
  </si>
  <si>
    <t>Residente SISOMA</t>
  </si>
  <si>
    <t>Tecnólogo Electrico</t>
  </si>
  <si>
    <t>TOTAL GASTO PERSONAL.</t>
  </si>
  <si>
    <t>COSTO TOTAL DE LA ADMINISTRACIÓN</t>
  </si>
  <si>
    <t>COSTO TOTAL DEL AU</t>
  </si>
  <si>
    <t xml:space="preserve">Elaboró: </t>
  </si>
  <si>
    <t>JUAN SEBASTIAN HINCAPIE HERNANDEZ</t>
  </si>
  <si>
    <t>Secretario de Planeación y Desarrollo Territorial</t>
  </si>
  <si>
    <t>Municipio de Liborina</t>
  </si>
  <si>
    <t>REPÚBLICA DE COLOMBIA</t>
  </si>
  <si>
    <t>DEPARTAMENTO DE ANTIOQUIA</t>
  </si>
  <si>
    <t>MUNICIPIO DE LIBORINA</t>
  </si>
  <si>
    <t>PMA GENERAL</t>
  </si>
  <si>
    <t>ITEM</t>
  </si>
  <si>
    <t>UNIDAD</t>
  </si>
  <si>
    <t>CANTIDAD</t>
  </si>
  <si>
    <t>VR.UNITARIO</t>
  </si>
  <si>
    <t>VALOR TOTAL</t>
  </si>
  <si>
    <t>PROGRAMA / PROYECTO GESTIÓN AMBIENTAL</t>
  </si>
  <si>
    <t/>
  </si>
  <si>
    <t xml:space="preserve">MANEJO Y DISPOSICION FINAL DE RESIDUOS SOLIDOS CONVENCIONALES Y ESPECIALES  </t>
  </si>
  <si>
    <t>JUEGO DE TRES RECIPIENTES O CANECAS DE 55 GALONES INCLUYE IVA</t>
  </si>
  <si>
    <t xml:space="preserve">DISPOSICIÓN DE RESIDUOS PELIGROSOS Y ESPECIALES CON EMPRESAS CERTIFICADAS </t>
  </si>
  <si>
    <t>MES</t>
  </si>
  <si>
    <t xml:space="preserve">SEÑALIZACIÓN FRENTES DE OBRASY SITIOS TEMPORALES (DEMARCACIÓN DE ÁREAS DE TRABAJO Y CENTROS DE ACOPIO) </t>
  </si>
  <si>
    <t>CINTA SEÑALIZACIÓN CALIBRE 4, 12 CM DE ALTO, COLOR NARANJA - BLANCO O AMARILLO- NEGRO, DE 500 M. (INCLUYE IVA)</t>
  </si>
  <si>
    <t>ROLLO</t>
  </si>
  <si>
    <t xml:space="preserve">PROYECTO DE MANEJO INTEGRAL DE MATERIALES DE CONSTRUCCION Y MANEJO DE FUENTES DE EMISIONES ATMOSFÉRICAS </t>
  </si>
  <si>
    <t xml:space="preserve">TELERAS 1,35M X 0,90 M </t>
  </si>
  <si>
    <t>MANEJO DE RESIDUOS LÍQUIDOS DOMÉSTICOS E INDUSTRIALES</t>
  </si>
  <si>
    <t xml:space="preserve">KIT DE EMERGENCIA PARA DERRAMES </t>
  </si>
  <si>
    <t xml:space="preserve">PROGRAMA DE SEGURIDAD Y SALUD EN EL TRABAJO </t>
  </si>
  <si>
    <t>CAMILLA EMERGENCIA POLIETILENO 185X45CM (INCLUYE IVA)</t>
  </si>
  <si>
    <t>EXTINTOR ABC 20 LB (INCLUYE IVA)</t>
  </si>
  <si>
    <t xml:space="preserve">BOTIQUÍN CRUZ ROJA DE PRIMEROS AUXILIOS REF. 115 EN LONA </t>
  </si>
  <si>
    <t>GESTIÓN SOCIAL</t>
  </si>
  <si>
    <t xml:space="preserve">REUNIONES, TALLERES INFORMATIVOS Y DE SOCIALIZACIÓN CON LA COMUNIDAD AFECTADA POR EL PROYECTO. INICIO, AVANCE Y FIN DE OBRA. INCLUYE LOGÍSTICA Y REFRIGERIOS. </t>
  </si>
  <si>
    <t>TOTAL PLAN DE MANEJO AMBIENTAL - PMA</t>
  </si>
  <si>
    <t>BOLSAS POLIETILENO ALTA DENSIDAD (PAQUETE 10 UNIDADES). INCLUYE IVA</t>
  </si>
  <si>
    <t>PLAN DE MANEJO AMBIENTAL - PMA (BÁSICO) GYM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</si>
</sst>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 #,##0.00_-;\-&quot;$&quot;\ * #,##0.00_-;_-&quot;$&quot;\ * &quot;-&quot;??_-;_-@_-"/>
    <numFmt numFmtId="165" formatCode="#,##0_);\(#,##0\)"/>
    <numFmt numFmtId="166" formatCode="#,##0.0_);\(#,##0.0\)"/>
    <numFmt numFmtId="167" formatCode="_ * #,##0.00_ ;_ * \-#,##0.00_ ;_ * &quot;-&quot;??_ ;_ @_ "/>
    <numFmt numFmtId="168" formatCode="_-&quot;$&quot;\ * #,##0_-;\-&quot;$&quot;\ * #,##0_-;_-&quot;$&quot;\ * &quot;-&quot;??_-;_-@_-"/>
    <numFmt numFmtId="169" formatCode="_(* #,##0.00_);_(* \(#,##0.00\);_(* &quot;-&quot;??_);_(@_)"/>
    <numFmt numFmtId="170" formatCode="&quot;$&quot;\ #,##0"/>
    <numFmt numFmtId="171" formatCode="_(&quot;$&quot;* #,##0.00_);_(&quot;$&quot;* \(#,##0.00\);_(&quot;$&quot;* &quot;-&quot;??_);_(@_)"/>
    <numFmt numFmtId="172" formatCode="_(&quot;$&quot;* #,##0_);_(&quot;$&quot;* \(#,##0\);_(&quot;$&quot;* &quot;-&quot;??_);_(@_)"/>
    <numFmt numFmtId="173" formatCode="&quot;$&quot;#,##0.00"/>
    <numFmt numFmtId="174" formatCode="&quot;$&quot;#,##0;[Red]\-&quot;$&quot;#,##0"/>
    <numFmt numFmtId="175" formatCode="0.000"/>
    <numFmt numFmtId="176" formatCode="#,##0.00_);\(#,##0.00\)"/>
    <numFmt numFmtId="177" formatCode="_-[$$-240A]\ * #,##0.00_-;\-[$$-240A]\ * #,##0.00_-;_-[$$-240A]\ * &quot;-&quot;??_-;_-@_-"/>
    <numFmt numFmtId="178" formatCode="_-[$$-240A]\ * #,##0_-;\-[$$-240A]\ * #,##0_-;_-[$$-240A]\ * &quot;-&quot;??_-;_-@_-"/>
    <numFmt numFmtId="179" formatCode="_-* #,##0.00000_-;\-* #,##0.00000_-;_-* &quot;-&quot;??_-;_-@_-"/>
    <numFmt numFmtId="180" formatCode="_-[$$-240A]\ * #,##0.0000_-;\-[$$-240A]\ * #,##0.0000_-;_-[$$-240A]\ * &quot;-&quot;??_-;_-@_-"/>
    <numFmt numFmtId="181" formatCode="0.0%"/>
    <numFmt numFmtId="182" formatCode="0.0"/>
    <numFmt numFmtId="183" formatCode="0.000%"/>
  </numFmts>
  <fonts count="43" x14ac:knownFonts="1">
    <font>
      <sz val="11"/>
      <color theme="1"/>
      <name val="Calibri"/>
      <family val="2"/>
      <scheme val="minor"/>
    </font>
    <font>
      <sz val="11"/>
      <color theme="1"/>
      <name val="Calibri"/>
      <family val="2"/>
      <scheme val="minor"/>
    </font>
    <font>
      <sz val="10"/>
      <name val="Arial"/>
      <family val="2"/>
    </font>
    <font>
      <sz val="12"/>
      <name val="Times New Roman"/>
      <family val="1"/>
    </font>
    <font>
      <sz val="10"/>
      <name val="Arial"/>
      <family val="2"/>
    </font>
    <font>
      <u/>
      <sz val="10"/>
      <color indexed="12"/>
      <name val="Arial"/>
      <family val="2"/>
    </font>
    <font>
      <sz val="12"/>
      <color theme="1"/>
      <name val="Swis721 Cn BT"/>
      <family val="2"/>
    </font>
    <font>
      <b/>
      <sz val="12"/>
      <color theme="1"/>
      <name val="Swis721 Cn BT"/>
      <family val="2"/>
    </font>
    <font>
      <b/>
      <sz val="12"/>
      <name val="Swis721 Cn BT"/>
      <family val="2"/>
    </font>
    <font>
      <sz val="12"/>
      <name val="Swis721 Cn BT"/>
      <family val="2"/>
    </font>
    <font>
      <sz val="8"/>
      <name val="Calibri"/>
      <family val="2"/>
      <scheme val="minor"/>
    </font>
    <font>
      <sz val="12"/>
      <name val="Arial"/>
      <family val="2"/>
    </font>
    <font>
      <b/>
      <sz val="12"/>
      <name val="Arial"/>
      <family val="2"/>
    </font>
    <font>
      <sz val="12"/>
      <name val="Calibri"/>
      <family val="2"/>
      <scheme val="minor"/>
    </font>
    <font>
      <sz val="12"/>
      <color theme="1"/>
      <name val="Calibri"/>
      <family val="2"/>
      <scheme val="minor"/>
    </font>
    <font>
      <b/>
      <sz val="12"/>
      <name val="Calibri"/>
      <family val="2"/>
      <scheme val="minor"/>
    </font>
    <font>
      <b/>
      <sz val="12"/>
      <color theme="1"/>
      <name val="Calibri"/>
      <family val="2"/>
      <scheme val="minor"/>
    </font>
    <font>
      <sz val="12"/>
      <color theme="1"/>
      <name val="Arial"/>
      <family val="2"/>
    </font>
    <font>
      <b/>
      <sz val="12"/>
      <color theme="1"/>
      <name val="Arial"/>
      <family val="2"/>
    </font>
    <font>
      <b/>
      <u/>
      <sz val="12"/>
      <name val="Calibri"/>
      <family val="2"/>
      <scheme val="minor"/>
    </font>
    <font>
      <b/>
      <sz val="12"/>
      <color rgb="FF000000"/>
      <name val="Arial"/>
      <family val="2"/>
    </font>
    <font>
      <b/>
      <sz val="9"/>
      <color rgb="FF000000"/>
      <name val="Arial"/>
      <family val="2"/>
    </font>
    <font>
      <sz val="9"/>
      <color rgb="FF000000"/>
      <name val="Arial"/>
      <family val="2"/>
    </font>
    <font>
      <b/>
      <sz val="10"/>
      <color rgb="FF000000"/>
      <name val="Arial"/>
      <family val="2"/>
    </font>
    <font>
      <sz val="10"/>
      <color rgb="FF000000"/>
      <name val="Arial"/>
      <family val="2"/>
    </font>
    <font>
      <b/>
      <i/>
      <sz val="10"/>
      <color rgb="FF000000"/>
      <name val="Arial"/>
      <family val="2"/>
    </font>
    <font>
      <b/>
      <sz val="11"/>
      <color rgb="FFFFFFFF"/>
      <name val="Arial"/>
      <family val="2"/>
    </font>
    <font>
      <sz val="10"/>
      <color rgb="FF000000"/>
      <name val="Arial"/>
    </font>
    <font>
      <sz val="9"/>
      <color rgb="FF000000"/>
      <name val="Arial"/>
    </font>
    <font>
      <b/>
      <sz val="11"/>
      <color theme="1"/>
      <name val="Calibri"/>
      <family val="2"/>
      <scheme val="minor"/>
    </font>
    <font>
      <b/>
      <sz val="9"/>
      <name val="Arial"/>
      <family val="2"/>
    </font>
    <font>
      <b/>
      <sz val="9"/>
      <color theme="1"/>
      <name val="Arial"/>
      <family val="2"/>
    </font>
    <font>
      <sz val="9"/>
      <name val="Arial"/>
      <family val="2"/>
    </font>
    <font>
      <sz val="9"/>
      <color theme="1"/>
      <name val="Arial"/>
      <family val="2"/>
    </font>
    <font>
      <b/>
      <sz val="10"/>
      <color theme="1"/>
      <name val="Arial"/>
      <family val="2"/>
    </font>
    <font>
      <b/>
      <sz val="10"/>
      <name val="Arial"/>
      <family val="2"/>
    </font>
    <font>
      <sz val="10"/>
      <color theme="1"/>
      <name val="Arial"/>
      <family val="2"/>
    </font>
    <font>
      <b/>
      <sz val="14"/>
      <name val="Arial"/>
      <family val="2"/>
    </font>
    <font>
      <b/>
      <sz val="11"/>
      <color indexed="8"/>
      <name val="Calibri"/>
      <family val="2"/>
    </font>
    <font>
      <b/>
      <sz val="9"/>
      <color indexed="8"/>
      <name val="Calibri"/>
      <family val="2"/>
    </font>
    <font>
      <b/>
      <sz val="9"/>
      <name val="Calibri"/>
      <family val="2"/>
    </font>
    <font>
      <sz val="9"/>
      <color indexed="8"/>
      <name val="Calibri"/>
      <family val="2"/>
    </font>
    <font>
      <sz val="9"/>
      <name val="Calibri"/>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rgb="FF969696"/>
        <bgColor indexed="64"/>
      </patternFill>
    </fill>
    <fill>
      <patternFill patternType="solid">
        <fgColor rgb="FFD9D9D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34998626667073579"/>
        <bgColor indexed="64"/>
      </patternFill>
    </fill>
    <fill>
      <patternFill patternType="solid">
        <fgColor theme="4" tint="0.599993896298104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style="medium">
        <color auto="1"/>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3">
    <xf numFmtId="0" fontId="0" fillId="0" borderId="0"/>
    <xf numFmtId="0" fontId="3" fillId="0" borderId="0"/>
    <xf numFmtId="167" fontId="2" fillId="0" borderId="0" applyFont="0" applyFill="0" applyBorder="0" applyAlignment="0" applyProtection="0"/>
    <xf numFmtId="0" fontId="2" fillId="0" borderId="0"/>
    <xf numFmtId="167" fontId="2" fillId="0" borderId="0" applyFont="0" applyFill="0" applyBorder="0" applyAlignment="0" applyProtection="0"/>
    <xf numFmtId="0" fontId="1" fillId="0" borderId="0"/>
    <xf numFmtId="0" fontId="4" fillId="0" borderId="0"/>
    <xf numFmtId="0" fontId="5" fillId="0" borderId="0" applyNumberFormat="0" applyFill="0" applyBorder="0" applyAlignment="0" applyProtection="0">
      <alignment vertical="top"/>
      <protection locked="0"/>
    </xf>
    <xf numFmtId="0" fontId="2"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169" fontId="1" fillId="0" borderId="0" applyFont="0" applyFill="0" applyBorder="0" applyAlignment="0" applyProtection="0"/>
    <xf numFmtId="0" fontId="1" fillId="0" borderId="0"/>
    <xf numFmtId="43" fontId="2"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43" fontId="2" fillId="0" borderId="0"/>
    <xf numFmtId="0" fontId="1" fillId="0" borderId="0"/>
    <xf numFmtId="9" fontId="2" fillId="0" borderId="0" applyFont="0" applyFill="0" applyBorder="0" applyAlignment="0" applyProtection="0"/>
    <xf numFmtId="0" fontId="2" fillId="0" borderId="0"/>
    <xf numFmtId="164" fontId="1" fillId="0" borderId="0" applyFont="0" applyFill="0" applyBorder="0" applyAlignment="0" applyProtection="0"/>
  </cellStyleXfs>
  <cellXfs count="332">
    <xf numFmtId="0" fontId="0" fillId="0" borderId="0" xfId="0"/>
    <xf numFmtId="0" fontId="8" fillId="2" borderId="1" xfId="0" applyFont="1" applyFill="1" applyBorder="1" applyAlignment="1">
      <alignment horizontal="center" vertical="center" wrapText="1"/>
    </xf>
    <xf numFmtId="165" fontId="8" fillId="2" borderId="1" xfId="0" applyNumberFormat="1" applyFont="1" applyFill="1" applyBorder="1" applyAlignment="1">
      <alignment horizontal="center" vertical="center"/>
    </xf>
    <xf numFmtId="166" fontId="8" fillId="2" borderId="1" xfId="0" applyNumberFormat="1" applyFont="1" applyFill="1" applyBorder="1" applyAlignment="1">
      <alignment horizontal="center" vertical="center" wrapText="1"/>
    </xf>
    <xf numFmtId="166" fontId="8" fillId="2" borderId="1" xfId="0"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6" fontId="9" fillId="0" borderId="1" xfId="0" applyNumberFormat="1" applyFont="1" applyBorder="1" applyAlignment="1">
      <alignment horizontal="left" vertical="center" wrapText="1" readingOrder="1"/>
    </xf>
    <xf numFmtId="166" fontId="9" fillId="3" borderId="1" xfId="0" applyNumberFormat="1" applyFont="1" applyFill="1" applyBorder="1" applyAlignment="1">
      <alignment horizontal="left" vertical="center" wrapText="1" readingOrder="1"/>
    </xf>
    <xf numFmtId="166" fontId="9" fillId="3" borderId="1" xfId="0" applyNumberFormat="1" applyFont="1" applyFill="1" applyBorder="1" applyAlignment="1">
      <alignment horizontal="center" vertical="center"/>
    </xf>
    <xf numFmtId="0" fontId="6" fillId="0" borderId="0" xfId="0" applyFont="1" applyAlignment="1">
      <alignment horizontal="justify" vertical="center"/>
    </xf>
    <xf numFmtId="0" fontId="6" fillId="0" borderId="0" xfId="0" applyFont="1" applyAlignment="1">
      <alignment vertical="center"/>
    </xf>
    <xf numFmtId="0" fontId="6" fillId="0" borderId="1" xfId="0" applyFont="1" applyBorder="1" applyAlignment="1">
      <alignment horizontal="justify" vertical="center"/>
    </xf>
    <xf numFmtId="168" fontId="8" fillId="2" borderId="1" xfId="9" applyNumberFormat="1" applyFont="1" applyFill="1" applyBorder="1" applyAlignment="1">
      <alignment horizontal="center" vertical="center" wrapText="1" shrinkToFit="1"/>
    </xf>
    <xf numFmtId="168" fontId="8" fillId="2" borderId="1" xfId="9" applyNumberFormat="1" applyFont="1" applyFill="1" applyBorder="1" applyAlignment="1">
      <alignment horizontal="center" vertical="center"/>
    </xf>
    <xf numFmtId="168" fontId="9" fillId="0" borderId="1" xfId="9" applyNumberFormat="1" applyFont="1" applyBorder="1" applyAlignment="1">
      <alignment horizontal="center" vertical="center"/>
    </xf>
    <xf numFmtId="176" fontId="8" fillId="2" borderId="1" xfId="0" applyNumberFormat="1" applyFont="1" applyFill="1" applyBorder="1" applyAlignment="1">
      <alignment horizontal="center" vertical="center" wrapText="1" shrinkToFit="1"/>
    </xf>
    <xf numFmtId="176" fontId="8" fillId="2" borderId="1" xfId="0" applyNumberFormat="1" applyFont="1" applyFill="1" applyBorder="1" applyAlignment="1">
      <alignment horizontal="center" vertical="center"/>
    </xf>
    <xf numFmtId="176" fontId="9" fillId="0" borderId="1" xfId="0" applyNumberFormat="1" applyFont="1" applyBorder="1" applyAlignment="1">
      <alignment horizontal="center" vertical="center"/>
    </xf>
    <xf numFmtId="0" fontId="14" fillId="0" borderId="1" xfId="19" applyFont="1" applyBorder="1" applyAlignment="1">
      <alignment horizontal="center" vertical="center"/>
    </xf>
    <xf numFmtId="172" fontId="13" fillId="0" borderId="1" xfId="19" applyNumberFormat="1" applyFont="1" applyBorder="1" applyAlignment="1">
      <alignment horizontal="right" vertical="center"/>
    </xf>
    <xf numFmtId="2" fontId="13" fillId="0" borderId="1" xfId="19" applyNumberFormat="1" applyFont="1" applyBorder="1" applyAlignment="1">
      <alignment horizontal="center" vertical="center"/>
    </xf>
    <xf numFmtId="0" fontId="14" fillId="0" borderId="0" xfId="0" applyFont="1" applyAlignment="1">
      <alignment vertical="center"/>
    </xf>
    <xf numFmtId="0" fontId="15" fillId="0" borderId="2" xfId="19" quotePrefix="1" applyFont="1" applyBorder="1" applyAlignment="1">
      <alignment horizontal="left" vertical="center"/>
    </xf>
    <xf numFmtId="0" fontId="15" fillId="0" borderId="5" xfId="19" quotePrefix="1" applyFont="1" applyBorder="1" applyAlignment="1">
      <alignment horizontal="left" vertical="center"/>
    </xf>
    <xf numFmtId="0" fontId="15" fillId="0" borderId="7" xfId="19" quotePrefix="1" applyFont="1" applyBorder="1" applyAlignment="1">
      <alignment horizontal="left" vertical="center"/>
    </xf>
    <xf numFmtId="0" fontId="15" fillId="0" borderId="31" xfId="19" applyFont="1" applyBorder="1" applyAlignment="1">
      <alignment vertical="center"/>
    </xf>
    <xf numFmtId="0" fontId="15" fillId="0" borderId="2" xfId="19" applyFont="1" applyBorder="1" applyAlignment="1">
      <alignment horizontal="centerContinuous" vertical="center"/>
    </xf>
    <xf numFmtId="0" fontId="15" fillId="0" borderId="3" xfId="19" applyFont="1" applyBorder="1" applyAlignment="1">
      <alignment horizontal="centerContinuous" vertical="center"/>
    </xf>
    <xf numFmtId="0" fontId="15" fillId="0" borderId="3" xfId="19" applyFont="1" applyBorder="1" applyAlignment="1">
      <alignment horizontal="center" vertical="center"/>
    </xf>
    <xf numFmtId="0" fontId="15" fillId="0" borderId="3" xfId="19" applyFont="1" applyBorder="1" applyAlignment="1">
      <alignment horizontal="center" vertical="center" wrapText="1"/>
    </xf>
    <xf numFmtId="0" fontId="15" fillId="0" borderId="4" xfId="19" applyFont="1" applyBorder="1" applyAlignment="1">
      <alignment horizontal="center" vertical="center"/>
    </xf>
    <xf numFmtId="9" fontId="13" fillId="0" borderId="1" xfId="10" applyFont="1" applyBorder="1" applyAlignment="1">
      <alignment horizontal="center" vertical="center"/>
    </xf>
    <xf numFmtId="172" fontId="13" fillId="0" borderId="6" xfId="19" applyNumberFormat="1" applyFont="1" applyBorder="1" applyAlignment="1">
      <alignment horizontal="right" vertical="center"/>
    </xf>
    <xf numFmtId="170" fontId="13" fillId="0" borderId="1" xfId="19" applyNumberFormat="1" applyFont="1" applyBorder="1" applyAlignment="1">
      <alignment horizontal="center" vertical="center"/>
    </xf>
    <xf numFmtId="0" fontId="15" fillId="0" borderId="30" xfId="19" applyFont="1" applyBorder="1" applyAlignment="1">
      <alignment horizontal="right" vertical="center"/>
    </xf>
    <xf numFmtId="172" fontId="15" fillId="0" borderId="9" xfId="19" applyNumberFormat="1" applyFont="1" applyBorder="1" applyAlignment="1">
      <alignment horizontal="right" vertical="center"/>
    </xf>
    <xf numFmtId="0" fontId="15" fillId="0" borderId="21" xfId="19" applyFont="1" applyBorder="1" applyAlignment="1">
      <alignment vertical="center"/>
    </xf>
    <xf numFmtId="0" fontId="15" fillId="0" borderId="5" xfId="19" applyFont="1" applyBorder="1" applyAlignment="1">
      <alignment horizontal="centerContinuous" vertical="center"/>
    </xf>
    <xf numFmtId="0" fontId="15" fillId="0" borderId="1" xfId="19" applyFont="1" applyBorder="1" applyAlignment="1">
      <alignment horizontal="centerContinuous" vertical="center"/>
    </xf>
    <xf numFmtId="0" fontId="15" fillId="0" borderId="1" xfId="19" applyFont="1" applyBorder="1" applyAlignment="1">
      <alignment horizontal="center" vertical="center"/>
    </xf>
    <xf numFmtId="0" fontId="15" fillId="0" borderId="6" xfId="19" applyFont="1" applyBorder="1" applyAlignment="1">
      <alignment horizontal="center" vertical="center"/>
    </xf>
    <xf numFmtId="171" fontId="13" fillId="0" borderId="6" xfId="19" applyNumberFormat="1" applyFont="1" applyBorder="1" applyAlignment="1">
      <alignment horizontal="center" vertical="center"/>
    </xf>
    <xf numFmtId="171" fontId="13" fillId="0" borderId="1" xfId="19" applyNumberFormat="1" applyFont="1" applyBorder="1" applyAlignment="1">
      <alignment horizontal="right" vertical="center"/>
    </xf>
    <xf numFmtId="0" fontId="13" fillId="0" borderId="1" xfId="19" applyFont="1" applyBorder="1" applyAlignment="1">
      <alignment vertical="center"/>
    </xf>
    <xf numFmtId="0" fontId="15" fillId="0" borderId="1" xfId="19" applyFont="1" applyBorder="1" applyAlignment="1">
      <alignment horizontal="center" vertical="center" wrapText="1"/>
    </xf>
    <xf numFmtId="0" fontId="13" fillId="0" borderId="1" xfId="19" applyFont="1" applyBorder="1" applyAlignment="1">
      <alignment horizontal="center" vertical="center"/>
    </xf>
    <xf numFmtId="171" fontId="13" fillId="0" borderId="6" xfId="19" applyNumberFormat="1" applyFont="1" applyBorder="1" applyAlignment="1">
      <alignment horizontal="right" vertical="center"/>
    </xf>
    <xf numFmtId="172" fontId="15" fillId="0" borderId="29" xfId="19" applyNumberFormat="1" applyFont="1" applyBorder="1" applyAlignment="1">
      <alignment horizontal="right" vertical="center"/>
    </xf>
    <xf numFmtId="2" fontId="13" fillId="0" borderId="1" xfId="20" applyNumberFormat="1" applyFont="1" applyBorder="1" applyAlignment="1">
      <alignment horizontal="center" vertical="center"/>
    </xf>
    <xf numFmtId="172" fontId="15" fillId="0" borderId="27" xfId="19" applyNumberFormat="1" applyFont="1" applyBorder="1" applyAlignment="1">
      <alignment horizontal="right" vertical="center"/>
    </xf>
    <xf numFmtId="0" fontId="14" fillId="3" borderId="0" xfId="0" applyFont="1" applyFill="1" applyAlignment="1">
      <alignment vertical="center"/>
    </xf>
    <xf numFmtId="172" fontId="13" fillId="0" borderId="1" xfId="19" applyNumberFormat="1" applyFont="1" applyBorder="1" applyAlignment="1">
      <alignment horizontal="center" vertical="center"/>
    </xf>
    <xf numFmtId="164" fontId="13" fillId="0" borderId="1" xfId="9" applyFont="1" applyBorder="1" applyAlignment="1">
      <alignment horizontal="center" vertical="center"/>
    </xf>
    <xf numFmtId="164" fontId="13" fillId="0" borderId="1" xfId="9" applyFont="1" applyBorder="1" applyAlignment="1">
      <alignment vertical="center"/>
    </xf>
    <xf numFmtId="4" fontId="13" fillId="0" borderId="6" xfId="19" applyNumberFormat="1" applyFont="1" applyBorder="1" applyAlignment="1">
      <alignment horizontal="center" vertical="center"/>
    </xf>
    <xf numFmtId="0" fontId="11" fillId="0" borderId="1" xfId="0" applyFont="1" applyBorder="1" applyAlignment="1">
      <alignment horizontal="justify" vertical="center" wrapText="1"/>
    </xf>
    <xf numFmtId="4" fontId="11" fillId="0" borderId="1" xfId="0" applyNumberFormat="1" applyFont="1" applyBorder="1" applyAlignment="1">
      <alignment horizontal="center" vertical="center" wrapText="1"/>
    </xf>
    <xf numFmtId="0" fontId="17" fillId="0" borderId="1" xfId="0" applyFont="1" applyBorder="1" applyAlignment="1">
      <alignment horizontal="center" vertical="center"/>
    </xf>
    <xf numFmtId="164" fontId="18" fillId="2" borderId="19" xfId="9" applyFont="1" applyFill="1" applyBorder="1" applyAlignment="1">
      <alignment vertical="center"/>
    </xf>
    <xf numFmtId="168" fontId="18" fillId="2" borderId="42" xfId="9" applyNumberFormat="1" applyFont="1" applyFill="1" applyBorder="1" applyAlignment="1">
      <alignment horizontal="center" vertical="center"/>
    </xf>
    <xf numFmtId="0" fontId="18" fillId="0" borderId="0" xfId="0" applyFont="1" applyAlignment="1">
      <alignment horizontal="right" vertical="center"/>
    </xf>
    <xf numFmtId="0" fontId="17" fillId="0" borderId="0" xfId="0" applyFont="1" applyAlignment="1">
      <alignment vertical="center"/>
    </xf>
    <xf numFmtId="0" fontId="17" fillId="0" borderId="0" xfId="0" applyFont="1" applyAlignment="1">
      <alignment horizontal="center" vertical="center"/>
    </xf>
    <xf numFmtId="176" fontId="17" fillId="0" borderId="0" xfId="0" applyNumberFormat="1" applyFont="1" applyAlignment="1">
      <alignment horizontal="center" vertical="center"/>
    </xf>
    <xf numFmtId="164" fontId="17" fillId="0" borderId="0" xfId="9" applyFont="1" applyAlignment="1">
      <alignment horizontal="center" vertical="center"/>
    </xf>
    <xf numFmtId="168" fontId="17" fillId="0" borderId="0" xfId="9" applyNumberFormat="1" applyFont="1" applyAlignment="1">
      <alignment horizontal="center" vertical="center"/>
    </xf>
    <xf numFmtId="168" fontId="18" fillId="2" borderId="27" xfId="9" applyNumberFormat="1" applyFont="1" applyFill="1" applyBorder="1" applyAlignment="1">
      <alignment horizontal="center" vertical="center"/>
    </xf>
    <xf numFmtId="0" fontId="17" fillId="0" borderId="0" xfId="13" applyFont="1" applyAlignment="1">
      <alignment vertical="center"/>
    </xf>
    <xf numFmtId="175" fontId="13" fillId="3" borderId="1" xfId="19" applyNumberFormat="1" applyFont="1" applyFill="1" applyBorder="1" applyAlignment="1">
      <alignment horizontal="center"/>
    </xf>
    <xf numFmtId="0" fontId="13" fillId="0" borderId="0" xfId="0" applyFont="1" applyAlignment="1">
      <alignment vertical="center"/>
    </xf>
    <xf numFmtId="0" fontId="13" fillId="0" borderId="31" xfId="19" applyFont="1" applyBorder="1" applyAlignment="1">
      <alignment vertical="center"/>
    </xf>
    <xf numFmtId="0" fontId="13" fillId="0" borderId="0" xfId="19" applyFont="1" applyAlignment="1">
      <alignment vertical="center"/>
    </xf>
    <xf numFmtId="0" fontId="13" fillId="0" borderId="32" xfId="19" applyFont="1" applyBorder="1" applyAlignment="1">
      <alignment vertical="center"/>
    </xf>
    <xf numFmtId="172" fontId="13" fillId="0" borderId="0" xfId="0" applyNumberFormat="1" applyFont="1" applyAlignment="1">
      <alignment vertical="center"/>
    </xf>
    <xf numFmtId="0" fontId="13" fillId="0" borderId="33" xfId="19" applyFont="1" applyBorder="1" applyAlignment="1">
      <alignment vertical="center"/>
    </xf>
    <xf numFmtId="0" fontId="13" fillId="0" borderId="30" xfId="19" applyFont="1" applyBorder="1" applyAlignment="1">
      <alignment vertical="center"/>
    </xf>
    <xf numFmtId="0" fontId="13" fillId="0" borderId="22" xfId="19" applyFont="1" applyBorder="1" applyAlignment="1">
      <alignment vertical="center"/>
    </xf>
    <xf numFmtId="0" fontId="13" fillId="0" borderId="40" xfId="19" applyFont="1" applyBorder="1" applyAlignment="1">
      <alignment vertical="center"/>
    </xf>
    <xf numFmtId="0" fontId="13" fillId="3" borderId="31" xfId="0" applyFont="1" applyFill="1" applyBorder="1" applyAlignment="1">
      <alignment vertical="center"/>
    </xf>
    <xf numFmtId="0" fontId="13" fillId="3" borderId="0" xfId="0" applyFont="1" applyFill="1" applyAlignment="1">
      <alignment vertical="center"/>
    </xf>
    <xf numFmtId="0" fontId="13" fillId="3" borderId="32" xfId="0" applyFont="1" applyFill="1" applyBorder="1" applyAlignment="1">
      <alignment vertical="center"/>
    </xf>
    <xf numFmtId="174" fontId="13" fillId="0" borderId="0" xfId="0" applyNumberFormat="1" applyFont="1" applyAlignment="1">
      <alignment vertical="center"/>
    </xf>
    <xf numFmtId="173" fontId="13" fillId="0" borderId="0" xfId="0" applyNumberFormat="1" applyFont="1" applyAlignment="1">
      <alignment vertical="center"/>
    </xf>
    <xf numFmtId="0" fontId="13" fillId="0" borderId="0" xfId="0" applyFont="1"/>
    <xf numFmtId="0" fontId="13" fillId="0" borderId="1" xfId="19" applyFont="1" applyBorder="1" applyAlignment="1">
      <alignment horizontal="center"/>
    </xf>
    <xf numFmtId="166" fontId="9" fillId="0" borderId="13" xfId="0" applyNumberFormat="1" applyFont="1" applyBorder="1" applyAlignment="1">
      <alignment horizontal="left" vertical="center" wrapText="1" readingOrder="1"/>
    </xf>
    <xf numFmtId="166" fontId="9" fillId="0" borderId="13" xfId="0" applyNumberFormat="1" applyFont="1" applyBorder="1" applyAlignment="1">
      <alignment horizontal="center" vertical="center"/>
    </xf>
    <xf numFmtId="176" fontId="9" fillId="0" borderId="13" xfId="0" applyNumberFormat="1" applyFont="1" applyBorder="1" applyAlignment="1">
      <alignment horizontal="center" vertical="center"/>
    </xf>
    <xf numFmtId="168" fontId="9" fillId="0" borderId="13" xfId="9" applyNumberFormat="1" applyFont="1" applyBorder="1" applyAlignment="1">
      <alignment horizontal="center" vertical="center"/>
    </xf>
    <xf numFmtId="172" fontId="13" fillId="0" borderId="1" xfId="0" applyNumberFormat="1" applyFont="1" applyBorder="1" applyAlignment="1">
      <alignment vertical="center"/>
    </xf>
    <xf numFmtId="2" fontId="9" fillId="0" borderId="13" xfId="0" applyNumberFormat="1" applyFont="1" applyBorder="1" applyAlignment="1">
      <alignment horizontal="center" vertical="center"/>
    </xf>
    <xf numFmtId="176" fontId="6" fillId="0" borderId="0" xfId="0" applyNumberFormat="1" applyFont="1" applyAlignment="1">
      <alignment vertical="center"/>
    </xf>
    <xf numFmtId="168" fontId="6" fillId="0" borderId="0" xfId="9" applyNumberFormat="1" applyFont="1" applyAlignment="1">
      <alignment vertical="center"/>
    </xf>
    <xf numFmtId="0" fontId="6" fillId="0" borderId="0" xfId="0" applyFont="1" applyAlignment="1">
      <alignment vertical="center" wrapText="1"/>
    </xf>
    <xf numFmtId="168" fontId="6" fillId="0" borderId="0" xfId="0" applyNumberFormat="1" applyFont="1" applyAlignment="1">
      <alignment vertical="center"/>
    </xf>
    <xf numFmtId="9" fontId="6" fillId="0" borderId="0" xfId="10" applyFont="1" applyAlignment="1">
      <alignment vertical="center"/>
    </xf>
    <xf numFmtId="177" fontId="6" fillId="0" borderId="0" xfId="0" applyNumberFormat="1" applyFont="1" applyAlignment="1">
      <alignment vertical="center"/>
    </xf>
    <xf numFmtId="178" fontId="6" fillId="0" borderId="0" xfId="0" applyNumberFormat="1" applyFont="1" applyAlignment="1">
      <alignment vertical="center"/>
    </xf>
    <xf numFmtId="2" fontId="9" fillId="0" borderId="1" xfId="0" applyNumberFormat="1" applyFont="1" applyBorder="1" applyAlignment="1">
      <alignment horizontal="center" vertical="center"/>
    </xf>
    <xf numFmtId="1" fontId="8" fillId="2" borderId="1" xfId="0" applyNumberFormat="1" applyFont="1" applyFill="1" applyBorder="1" applyAlignment="1">
      <alignment horizontal="center" vertical="center"/>
    </xf>
    <xf numFmtId="0" fontId="21" fillId="0" borderId="46" xfId="0" applyFont="1" applyBorder="1" applyAlignment="1">
      <alignment horizontal="center" vertical="center" wrapText="1" readingOrder="1"/>
    </xf>
    <xf numFmtId="0" fontId="23" fillId="7" borderId="45" xfId="0" applyFont="1" applyFill="1" applyBorder="1" applyAlignment="1">
      <alignment horizontal="left" wrapText="1" readingOrder="1"/>
    </xf>
    <xf numFmtId="0" fontId="23" fillId="7" borderId="46" xfId="0" applyFont="1" applyFill="1" applyBorder="1" applyAlignment="1">
      <alignment horizontal="center" wrapText="1" readingOrder="1"/>
    </xf>
    <xf numFmtId="0" fontId="23" fillId="7" borderId="46" xfId="0" applyFont="1" applyFill="1" applyBorder="1" applyAlignment="1">
      <alignment horizontal="center" vertical="center" wrapText="1" readingOrder="1"/>
    </xf>
    <xf numFmtId="0" fontId="24" fillId="0" borderId="45" xfId="0" applyFont="1" applyBorder="1" applyAlignment="1">
      <alignment horizontal="left" vertical="center" wrapText="1" readingOrder="1"/>
    </xf>
    <xf numFmtId="0" fontId="24" fillId="0" borderId="46" xfId="0" applyFont="1" applyBorder="1" applyAlignment="1">
      <alignment horizontal="left" vertical="center" wrapText="1" readingOrder="1"/>
    </xf>
    <xf numFmtId="179" fontId="22" fillId="0" borderId="46" xfId="0" applyNumberFormat="1" applyFont="1" applyBorder="1" applyAlignment="1">
      <alignment horizontal="center" vertical="center" wrapText="1" readingOrder="1"/>
    </xf>
    <xf numFmtId="0" fontId="22" fillId="0" borderId="46" xfId="0" applyFont="1" applyBorder="1" applyAlignment="1">
      <alignment horizontal="right" vertical="center" wrapText="1" readingOrder="1"/>
    </xf>
    <xf numFmtId="178" fontId="22" fillId="0" borderId="46" xfId="0" applyNumberFormat="1" applyFont="1" applyBorder="1" applyAlignment="1">
      <alignment horizontal="right" vertical="center" wrapText="1" readingOrder="1"/>
    </xf>
    <xf numFmtId="0" fontId="23" fillId="0" borderId="45" xfId="0" applyFont="1" applyBorder="1" applyAlignment="1">
      <alignment horizontal="left" wrapText="1" readingOrder="1"/>
    </xf>
    <xf numFmtId="0" fontId="24" fillId="0" borderId="46" xfId="0" applyFont="1" applyBorder="1" applyAlignment="1">
      <alignment horizontal="left" wrapText="1" readingOrder="1"/>
    </xf>
    <xf numFmtId="179" fontId="24" fillId="0" borderId="46" xfId="0" applyNumberFormat="1" applyFont="1" applyBorder="1" applyAlignment="1">
      <alignment horizontal="left" wrapText="1" readingOrder="1"/>
    </xf>
    <xf numFmtId="0" fontId="25" fillId="0" borderId="46" xfId="0" applyFont="1" applyBorder="1" applyAlignment="1">
      <alignment horizontal="right" wrapText="1" readingOrder="1"/>
    </xf>
    <xf numFmtId="178" fontId="23" fillId="0" borderId="46" xfId="0" applyNumberFormat="1" applyFont="1" applyBorder="1" applyAlignment="1">
      <alignment horizontal="left" wrapText="1" readingOrder="1"/>
    </xf>
    <xf numFmtId="0" fontId="14" fillId="3" borderId="36" xfId="0" applyFont="1" applyFill="1" applyBorder="1" applyAlignment="1">
      <alignment vertical="center"/>
    </xf>
    <xf numFmtId="0" fontId="14" fillId="3" borderId="20" xfId="0" applyFont="1" applyFill="1" applyBorder="1" applyAlignment="1">
      <alignment vertical="center"/>
    </xf>
    <xf numFmtId="0" fontId="14" fillId="3" borderId="35" xfId="0" applyFont="1" applyFill="1" applyBorder="1" applyAlignment="1">
      <alignment vertical="center"/>
    </xf>
    <xf numFmtId="0" fontId="14" fillId="3" borderId="43" xfId="0" applyFont="1" applyFill="1" applyBorder="1" applyAlignment="1">
      <alignment vertical="center"/>
    </xf>
    <xf numFmtId="0" fontId="14" fillId="3" borderId="41" xfId="0" applyFont="1" applyFill="1" applyBorder="1" applyAlignment="1">
      <alignment vertical="center"/>
    </xf>
    <xf numFmtId="178" fontId="14" fillId="0" borderId="0" xfId="0" applyNumberFormat="1" applyFont="1" applyAlignment="1">
      <alignment vertical="center"/>
    </xf>
    <xf numFmtId="177" fontId="14" fillId="0" borderId="0" xfId="0" applyNumberFormat="1" applyFont="1" applyAlignment="1">
      <alignment vertical="center"/>
    </xf>
    <xf numFmtId="180" fontId="14" fillId="0" borderId="0" xfId="0" applyNumberFormat="1" applyFont="1" applyAlignment="1">
      <alignment vertical="center"/>
    </xf>
    <xf numFmtId="0" fontId="27" fillId="0" borderId="45" xfId="0" applyFont="1" applyBorder="1" applyAlignment="1">
      <alignment horizontal="left" vertical="center" wrapText="1" readingOrder="1"/>
    </xf>
    <xf numFmtId="0" fontId="27" fillId="0" borderId="46" xfId="0" applyFont="1" applyBorder="1" applyAlignment="1">
      <alignment horizontal="left" vertical="center" wrapText="1" readingOrder="1"/>
    </xf>
    <xf numFmtId="179" fontId="28" fillId="0" borderId="46" xfId="0" applyNumberFormat="1" applyFont="1" applyBorder="1" applyAlignment="1">
      <alignment horizontal="center" vertical="center" wrapText="1" readingOrder="1"/>
    </xf>
    <xf numFmtId="0" fontId="28" fillId="0" borderId="46" xfId="0" applyFont="1" applyBorder="1" applyAlignment="1">
      <alignment horizontal="right" vertical="center" wrapText="1" readingOrder="1"/>
    </xf>
    <xf numFmtId="178" fontId="28" fillId="0" borderId="46" xfId="0" applyNumberFormat="1" applyFont="1" applyBorder="1" applyAlignment="1">
      <alignment horizontal="right" vertical="center" wrapText="1" readingOrder="1"/>
    </xf>
    <xf numFmtId="175" fontId="22" fillId="0" borderId="46" xfId="0" applyNumberFormat="1" applyFont="1" applyBorder="1" applyAlignment="1">
      <alignment horizontal="right" vertical="center" wrapText="1" readingOrder="1"/>
    </xf>
    <xf numFmtId="175" fontId="14" fillId="0" borderId="0" xfId="0" applyNumberFormat="1" applyFont="1" applyAlignment="1">
      <alignment vertical="center"/>
    </xf>
    <xf numFmtId="172" fontId="13" fillId="0" borderId="0" xfId="0" applyNumberFormat="1" applyFont="1"/>
    <xf numFmtId="168" fontId="13" fillId="0" borderId="0" xfId="9" applyNumberFormat="1" applyFont="1" applyAlignment="1">
      <alignment vertical="center"/>
    </xf>
    <xf numFmtId="168" fontId="13" fillId="0" borderId="1" xfId="9" applyNumberFormat="1" applyFont="1" applyBorder="1" applyAlignment="1">
      <alignment horizontal="center" vertical="center"/>
    </xf>
    <xf numFmtId="43" fontId="13" fillId="0" borderId="0" xfId="0" applyNumberFormat="1" applyFont="1" applyAlignment="1">
      <alignment vertical="center"/>
    </xf>
    <xf numFmtId="10" fontId="18" fillId="2" borderId="19" xfId="10" applyNumberFormat="1" applyFont="1" applyFill="1" applyBorder="1" applyAlignment="1">
      <alignment horizontal="center" vertical="center"/>
    </xf>
    <xf numFmtId="164" fontId="6" fillId="0" borderId="0" xfId="9" applyFont="1" applyAlignment="1">
      <alignment vertical="center"/>
    </xf>
    <xf numFmtId="10" fontId="0" fillId="0" borderId="0" xfId="10" applyNumberFormat="1" applyFont="1" applyAlignment="1">
      <alignment horizontal="center" vertical="center"/>
    </xf>
    <xf numFmtId="0" fontId="0" fillId="0" borderId="0" xfId="0" applyAlignment="1">
      <alignment horizontal="center" vertical="center"/>
    </xf>
    <xf numFmtId="0" fontId="0" fillId="0" borderId="0" xfId="0" applyAlignment="1">
      <alignment vertical="center"/>
    </xf>
    <xf numFmtId="2" fontId="30" fillId="8" borderId="6" xfId="0" applyNumberFormat="1" applyFont="1" applyFill="1" applyBorder="1" applyAlignment="1">
      <alignment horizontal="center" vertical="center" wrapText="1"/>
    </xf>
    <xf numFmtId="168" fontId="30" fillId="9" borderId="6" xfId="9" applyNumberFormat="1" applyFont="1" applyFill="1" applyBorder="1" applyAlignment="1">
      <alignment horizontal="center" vertical="center" wrapText="1"/>
    </xf>
    <xf numFmtId="10" fontId="33" fillId="0" borderId="1" xfId="0" applyNumberFormat="1" applyFont="1" applyBorder="1" applyAlignment="1">
      <alignment horizontal="center" vertical="center"/>
    </xf>
    <xf numFmtId="181" fontId="31" fillId="8" borderId="1" xfId="0" applyNumberFormat="1" applyFont="1" applyFill="1" applyBorder="1" applyAlignment="1">
      <alignment horizontal="center" vertical="center"/>
    </xf>
    <xf numFmtId="164" fontId="0" fillId="0" borderId="0" xfId="9" applyFont="1" applyAlignment="1">
      <alignment vertical="center"/>
    </xf>
    <xf numFmtId="164" fontId="0" fillId="0" borderId="0" xfId="0" applyNumberFormat="1" applyAlignment="1">
      <alignment vertical="center"/>
    </xf>
    <xf numFmtId="0" fontId="35" fillId="0" borderId="5" xfId="0" applyFont="1" applyBorder="1" applyAlignment="1">
      <alignment horizontal="left" vertical="center"/>
    </xf>
    <xf numFmtId="0" fontId="35" fillId="0" borderId="1" xfId="0" applyFont="1" applyBorder="1" applyAlignment="1">
      <alignment horizontal="center" vertical="center" wrapText="1"/>
    </xf>
    <xf numFmtId="164" fontId="35" fillId="0" borderId="6" xfId="0" applyNumberFormat="1" applyFont="1" applyBorder="1" applyAlignment="1">
      <alignment horizontal="center" vertical="center"/>
    </xf>
    <xf numFmtId="43" fontId="36" fillId="0" borderId="5" xfId="14" applyFont="1" applyBorder="1" applyAlignment="1">
      <alignment horizontal="left" vertical="center" wrapText="1"/>
    </xf>
    <xf numFmtId="2" fontId="36" fillId="3" borderId="1" xfId="14" applyNumberFormat="1" applyFont="1" applyFill="1" applyBorder="1" applyAlignment="1">
      <alignment horizontal="center" vertical="center"/>
    </xf>
    <xf numFmtId="168" fontId="36" fillId="0" borderId="1" xfId="9" applyNumberFormat="1" applyFont="1" applyBorder="1" applyAlignment="1">
      <alignment vertical="center"/>
    </xf>
    <xf numFmtId="2" fontId="36" fillId="0" borderId="1" xfId="0" applyNumberFormat="1" applyFont="1" applyBorder="1" applyAlignment="1">
      <alignment horizontal="center" vertical="center"/>
    </xf>
    <xf numFmtId="168" fontId="36" fillId="0" borderId="6" xfId="9" applyNumberFormat="1" applyFont="1" applyBorder="1" applyAlignment="1">
      <alignment vertical="center"/>
    </xf>
    <xf numFmtId="43" fontId="36" fillId="0" borderId="5" xfId="14" applyFont="1" applyBorder="1" applyAlignment="1">
      <alignment horizontal="left" vertical="center"/>
    </xf>
    <xf numFmtId="168" fontId="36" fillId="0" borderId="1" xfId="9" applyNumberFormat="1" applyFont="1" applyBorder="1" applyAlignment="1">
      <alignment horizontal="center" vertical="center"/>
    </xf>
    <xf numFmtId="175" fontId="36" fillId="0" borderId="1" xfId="10" applyNumberFormat="1" applyFont="1" applyBorder="1" applyAlignment="1">
      <alignment horizontal="center" vertical="center"/>
    </xf>
    <xf numFmtId="2" fontId="24" fillId="0" borderId="1" xfId="9" applyNumberFormat="1" applyFont="1" applyBorder="1" applyAlignment="1">
      <alignment horizontal="center" vertical="center"/>
    </xf>
    <xf numFmtId="2" fontId="36" fillId="0" borderId="1" xfId="14" applyNumberFormat="1" applyFont="1" applyBorder="1" applyAlignment="1">
      <alignment horizontal="center" vertical="center"/>
    </xf>
    <xf numFmtId="168" fontId="36" fillId="0" borderId="1" xfId="9" applyNumberFormat="1" applyFont="1" applyFill="1" applyBorder="1" applyAlignment="1">
      <alignment vertical="center"/>
    </xf>
    <xf numFmtId="168" fontId="34" fillId="10" borderId="6" xfId="9" applyNumberFormat="1" applyFont="1" applyFill="1" applyBorder="1" applyAlignment="1">
      <alignment horizontal="right" vertical="center"/>
    </xf>
    <xf numFmtId="0" fontId="36" fillId="0" borderId="5" xfId="14" applyNumberFormat="1" applyFont="1" applyBorder="1" applyAlignment="1">
      <alignment horizontal="left" vertical="center" wrapText="1"/>
    </xf>
    <xf numFmtId="0" fontId="2" fillId="0" borderId="5" xfId="8" applyBorder="1" applyAlignment="1">
      <alignment horizontal="left" vertical="center" wrapText="1"/>
    </xf>
    <xf numFmtId="168" fontId="34" fillId="8" borderId="6" xfId="9" applyNumberFormat="1" applyFont="1" applyFill="1" applyBorder="1" applyAlignment="1">
      <alignment vertical="center"/>
    </xf>
    <xf numFmtId="10" fontId="34" fillId="11" borderId="1" xfId="10" applyNumberFormat="1" applyFont="1" applyFill="1" applyBorder="1" applyAlignment="1">
      <alignment vertical="center"/>
    </xf>
    <xf numFmtId="168" fontId="34" fillId="11" borderId="6" xfId="9" applyNumberFormat="1" applyFont="1" applyFill="1" applyBorder="1" applyAlignment="1">
      <alignment vertical="center"/>
    </xf>
    <xf numFmtId="178" fontId="0" fillId="0" borderId="0" xfId="0" applyNumberFormat="1" applyAlignment="1">
      <alignment horizontal="center" vertical="center"/>
    </xf>
    <xf numFmtId="177" fontId="0" fillId="0" borderId="0" xfId="0" applyNumberFormat="1" applyAlignment="1">
      <alignment vertical="center"/>
    </xf>
    <xf numFmtId="10" fontId="34" fillId="11" borderId="8" xfId="10" applyNumberFormat="1" applyFont="1" applyFill="1" applyBorder="1" applyAlignment="1">
      <alignment vertical="center"/>
    </xf>
    <xf numFmtId="168" fontId="34" fillId="11" borderId="9" xfId="9" applyNumberFormat="1" applyFont="1" applyFill="1" applyBorder="1" applyAlignment="1">
      <alignment vertical="center"/>
    </xf>
    <xf numFmtId="0" fontId="17" fillId="0" borderId="31" xfId="0" applyFont="1" applyBorder="1" applyAlignment="1">
      <alignment vertical="center"/>
    </xf>
    <xf numFmtId="164" fontId="17" fillId="0" borderId="0" xfId="9" applyFont="1" applyBorder="1" applyAlignment="1">
      <alignment horizontal="center" vertical="center"/>
    </xf>
    <xf numFmtId="168" fontId="17" fillId="0" borderId="32" xfId="9" applyNumberFormat="1" applyFont="1" applyBorder="1" applyAlignment="1">
      <alignment horizontal="center" vertical="center"/>
    </xf>
    <xf numFmtId="10" fontId="6" fillId="0" borderId="0" xfId="10" applyNumberFormat="1" applyFont="1" applyAlignment="1">
      <alignment horizontal="center"/>
    </xf>
    <xf numFmtId="0" fontId="6" fillId="0" borderId="0" xfId="0" applyFont="1" applyAlignment="1">
      <alignment horizontal="center"/>
    </xf>
    <xf numFmtId="0" fontId="6" fillId="0" borderId="0" xfId="0" applyFont="1"/>
    <xf numFmtId="0" fontId="0" fillId="0" borderId="31" xfId="0" applyBorder="1" applyAlignment="1">
      <alignment vertical="center"/>
    </xf>
    <xf numFmtId="164" fontId="0" fillId="0" borderId="32" xfId="0" applyNumberFormat="1" applyBorder="1" applyAlignment="1">
      <alignment vertical="center"/>
    </xf>
    <xf numFmtId="0" fontId="17" fillId="0" borderId="31" xfId="13" applyFont="1" applyBorder="1" applyAlignment="1">
      <alignment vertical="center"/>
    </xf>
    <xf numFmtId="10" fontId="17" fillId="0" borderId="0" xfId="10" applyNumberFormat="1" applyFont="1" applyAlignment="1">
      <alignment horizontal="center" vertical="center"/>
    </xf>
    <xf numFmtId="0" fontId="17" fillId="0" borderId="33" xfId="13" applyFont="1" applyBorder="1" applyAlignment="1">
      <alignment vertical="center"/>
    </xf>
    <xf numFmtId="0" fontId="17" fillId="0" borderId="30" xfId="0" applyFont="1" applyBorder="1" applyAlignment="1">
      <alignment vertical="center"/>
    </xf>
    <xf numFmtId="0" fontId="17" fillId="0" borderId="30" xfId="0" applyFont="1" applyBorder="1" applyAlignment="1">
      <alignment horizontal="center" vertical="center"/>
    </xf>
    <xf numFmtId="176" fontId="17" fillId="0" borderId="30" xfId="0" applyNumberFormat="1" applyFont="1" applyBorder="1" applyAlignment="1">
      <alignment horizontal="center" vertical="center"/>
    </xf>
    <xf numFmtId="164" fontId="17" fillId="0" borderId="30" xfId="9" applyFont="1" applyBorder="1" applyAlignment="1">
      <alignment horizontal="center" vertical="center"/>
    </xf>
    <xf numFmtId="168" fontId="17" fillId="0" borderId="34" xfId="9" applyNumberFormat="1" applyFont="1" applyBorder="1" applyAlignment="1">
      <alignment horizontal="center" vertical="center"/>
    </xf>
    <xf numFmtId="183" fontId="0" fillId="0" borderId="0" xfId="10" applyNumberFormat="1" applyFont="1" applyAlignment="1">
      <alignment horizontal="center" vertical="center"/>
    </xf>
    <xf numFmtId="0" fontId="39" fillId="5" borderId="49" xfId="13" applyFont="1" applyFill="1" applyBorder="1" applyAlignment="1">
      <alignment horizontal="center" vertical="center"/>
    </xf>
    <xf numFmtId="0" fontId="39" fillId="5" borderId="13" xfId="13" applyFont="1" applyFill="1" applyBorder="1" applyAlignment="1">
      <alignment horizontal="center" vertical="center"/>
    </xf>
    <xf numFmtId="170" fontId="39" fillId="5" borderId="13" xfId="13" applyNumberFormat="1" applyFont="1" applyFill="1" applyBorder="1" applyAlignment="1">
      <alignment horizontal="center" vertical="center"/>
    </xf>
    <xf numFmtId="170" fontId="39" fillId="5" borderId="50" xfId="13" applyNumberFormat="1" applyFont="1" applyFill="1" applyBorder="1" applyAlignment="1">
      <alignment horizontal="center" vertical="center"/>
    </xf>
    <xf numFmtId="0" fontId="39" fillId="8" borderId="5" xfId="13" applyFont="1" applyFill="1" applyBorder="1" applyAlignment="1">
      <alignment horizontal="center" vertical="center"/>
    </xf>
    <xf numFmtId="4" fontId="40" fillId="8" borderId="1" xfId="13" applyNumberFormat="1" applyFont="1" applyFill="1" applyBorder="1" applyAlignment="1">
      <alignment horizontal="left" vertical="center" wrapText="1"/>
    </xf>
    <xf numFmtId="4" fontId="40" fillId="8" borderId="1" xfId="13" applyNumberFormat="1" applyFont="1" applyFill="1" applyBorder="1" applyAlignment="1">
      <alignment horizontal="center" vertical="center"/>
    </xf>
    <xf numFmtId="170" fontId="40" fillId="8" borderId="1" xfId="13" applyNumberFormat="1" applyFont="1" applyFill="1" applyBorder="1" applyAlignment="1">
      <alignment horizontal="center" vertical="center"/>
    </xf>
    <xf numFmtId="170" fontId="40" fillId="8" borderId="6" xfId="13" applyNumberFormat="1" applyFont="1" applyFill="1" applyBorder="1" applyAlignment="1">
      <alignment horizontal="center" vertical="center"/>
    </xf>
    <xf numFmtId="0" fontId="39" fillId="2" borderId="5" xfId="13" applyFont="1" applyFill="1" applyBorder="1" applyAlignment="1">
      <alignment horizontal="center" vertical="center"/>
    </xf>
    <xf numFmtId="4" fontId="40" fillId="2" borderId="1" xfId="13" applyNumberFormat="1" applyFont="1" applyFill="1" applyBorder="1" applyAlignment="1">
      <alignment horizontal="left" vertical="center" wrapText="1"/>
    </xf>
    <xf numFmtId="4" fontId="40" fillId="2" borderId="1" xfId="13" applyNumberFormat="1" applyFont="1" applyFill="1" applyBorder="1" applyAlignment="1">
      <alignment horizontal="center" vertical="center"/>
    </xf>
    <xf numFmtId="170" fontId="40" fillId="2" borderId="1" xfId="13" applyNumberFormat="1" applyFont="1" applyFill="1" applyBorder="1" applyAlignment="1">
      <alignment horizontal="center" vertical="center"/>
    </xf>
    <xf numFmtId="170" fontId="40" fillId="2" borderId="6" xfId="10" applyNumberFormat="1" applyFont="1" applyFill="1" applyBorder="1" applyAlignment="1">
      <alignment horizontal="center" vertical="center"/>
    </xf>
    <xf numFmtId="0" fontId="41" fillId="0" borderId="5" xfId="13" applyFont="1" applyBorder="1" applyAlignment="1">
      <alignment horizontal="center" vertical="center"/>
    </xf>
    <xf numFmtId="4" fontId="42" fillId="0" borderId="1" xfId="13" applyNumberFormat="1" applyFont="1" applyBorder="1" applyAlignment="1">
      <alignment horizontal="left" vertical="center" wrapText="1"/>
    </xf>
    <xf numFmtId="4" fontId="42" fillId="0" borderId="1" xfId="13" applyNumberFormat="1" applyFont="1" applyBorder="1" applyAlignment="1">
      <alignment horizontal="center" vertical="center"/>
    </xf>
    <xf numFmtId="170" fontId="42" fillId="0" borderId="1" xfId="13" applyNumberFormat="1" applyFont="1" applyBorder="1" applyAlignment="1">
      <alignment horizontal="center" vertical="center"/>
    </xf>
    <xf numFmtId="170" fontId="42" fillId="0" borderId="6" xfId="10" applyNumberFormat="1" applyFont="1" applyFill="1" applyBorder="1" applyAlignment="1">
      <alignment horizontal="center" vertical="center"/>
    </xf>
    <xf numFmtId="0" fontId="40" fillId="2" borderId="5" xfId="13" applyFont="1" applyFill="1" applyBorder="1" applyAlignment="1">
      <alignment horizontal="center" vertical="center"/>
    </xf>
    <xf numFmtId="170" fontId="40" fillId="8" borderId="6" xfId="10" applyNumberFormat="1" applyFont="1" applyFill="1" applyBorder="1" applyAlignment="1">
      <alignment horizontal="center" vertical="center"/>
    </xf>
    <xf numFmtId="170" fontId="40" fillId="10" borderId="6" xfId="10" applyNumberFormat="1" applyFont="1" applyFill="1" applyBorder="1" applyAlignment="1">
      <alignment horizontal="center" vertical="center"/>
    </xf>
    <xf numFmtId="164" fontId="17" fillId="0" borderId="32" xfId="9" applyFont="1" applyBorder="1" applyAlignment="1">
      <alignment horizontal="center" vertical="center"/>
    </xf>
    <xf numFmtId="2" fontId="0" fillId="0" borderId="0" xfId="10" applyNumberFormat="1" applyFont="1" applyAlignment="1">
      <alignment horizontal="center" vertical="center"/>
    </xf>
    <xf numFmtId="0" fontId="18" fillId="2" borderId="23" xfId="0" applyFont="1" applyFill="1" applyBorder="1" applyAlignment="1">
      <alignment horizontal="center" vertical="center"/>
    </xf>
    <xf numFmtId="0" fontId="18" fillId="2" borderId="24" xfId="0" applyFont="1" applyFill="1" applyBorder="1" applyAlignment="1">
      <alignment horizontal="center" vertical="center"/>
    </xf>
    <xf numFmtId="0" fontId="12" fillId="4" borderId="16" xfId="8" applyFont="1" applyFill="1" applyBorder="1" applyAlignment="1">
      <alignment horizontal="center" vertical="center" wrapText="1"/>
    </xf>
    <xf numFmtId="0" fontId="12" fillId="4" borderId="17" xfId="8" applyFont="1" applyFill="1" applyBorder="1" applyAlignment="1">
      <alignment horizontal="center" vertical="center" wrapText="1"/>
    </xf>
    <xf numFmtId="0" fontId="12" fillId="4" borderId="18" xfId="8" applyFont="1" applyFill="1" applyBorder="1" applyAlignment="1">
      <alignment horizontal="center" vertical="center" wrapText="1"/>
    </xf>
    <xf numFmtId="0" fontId="18" fillId="2" borderId="38"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44" xfId="0" applyFont="1" applyFill="1" applyBorder="1" applyAlignment="1">
      <alignment horizontal="center" vertical="center"/>
    </xf>
    <xf numFmtId="0" fontId="7"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5" borderId="11" xfId="0" applyFont="1" applyFill="1" applyBorder="1" applyAlignment="1">
      <alignment horizontal="center" vertical="center" wrapText="1"/>
    </xf>
    <xf numFmtId="0" fontId="12" fillId="4" borderId="10" xfId="21" applyFont="1" applyFill="1" applyBorder="1" applyAlignment="1">
      <alignment horizontal="center" vertical="center" wrapText="1"/>
    </xf>
    <xf numFmtId="0" fontId="12" fillId="4" borderId="11" xfId="21" applyFont="1" applyFill="1" applyBorder="1" applyAlignment="1">
      <alignment horizontal="center" vertical="center" wrapText="1"/>
    </xf>
    <xf numFmtId="168" fontId="12" fillId="4" borderId="1" xfId="9" applyNumberFormat="1" applyFont="1" applyFill="1" applyBorder="1" applyAlignment="1">
      <alignment horizontal="center" vertical="center" wrapText="1"/>
    </xf>
    <xf numFmtId="168" fontId="12" fillId="4" borderId="6" xfId="9" applyNumberFormat="1" applyFont="1" applyFill="1" applyBorder="1" applyAlignment="1">
      <alignment horizontal="center" vertical="center" wrapText="1"/>
    </xf>
    <xf numFmtId="2" fontId="12" fillId="4" borderId="1" xfId="21" applyNumberFormat="1" applyFont="1" applyFill="1" applyBorder="1" applyAlignment="1">
      <alignment horizontal="center" vertical="center" wrapText="1"/>
    </xf>
    <xf numFmtId="2" fontId="12" fillId="4" borderId="6" xfId="21" applyNumberFormat="1" applyFont="1" applyFill="1" applyBorder="1" applyAlignment="1">
      <alignment horizontal="center" vertical="center" wrapText="1"/>
    </xf>
    <xf numFmtId="0" fontId="31" fillId="8" borderId="5" xfId="0" applyFont="1" applyFill="1" applyBorder="1" applyAlignment="1">
      <alignment horizontal="center" vertical="center"/>
    </xf>
    <xf numFmtId="0" fontId="31" fillId="8" borderId="1" xfId="0" applyFont="1" applyFill="1" applyBorder="1" applyAlignment="1">
      <alignment horizontal="center" vertical="center"/>
    </xf>
    <xf numFmtId="0" fontId="31" fillId="8" borderId="6" xfId="0" applyFont="1" applyFill="1" applyBorder="1" applyAlignment="1">
      <alignment horizontal="center" vertical="center"/>
    </xf>
    <xf numFmtId="0" fontId="12" fillId="8" borderId="2"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2" fillId="8" borderId="5"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30" fillId="8" borderId="5" xfId="0" applyFont="1" applyFill="1" applyBorder="1" applyAlignment="1">
      <alignment horizontal="right" vertical="center" wrapText="1"/>
    </xf>
    <xf numFmtId="0" fontId="30" fillId="8" borderId="1" xfId="0" applyFont="1" applyFill="1" applyBorder="1" applyAlignment="1">
      <alignment horizontal="right" vertical="center" wrapText="1"/>
    </xf>
    <xf numFmtId="0" fontId="30" fillId="9" borderId="10" xfId="0" applyFont="1" applyFill="1" applyBorder="1" applyAlignment="1">
      <alignment horizontal="right" vertical="center" wrapText="1"/>
    </xf>
    <xf numFmtId="0" fontId="30" fillId="9" borderId="11" xfId="0" applyFont="1" applyFill="1" applyBorder="1" applyAlignment="1">
      <alignment horizontal="right" vertical="center" wrapText="1"/>
    </xf>
    <xf numFmtId="0" fontId="30" fillId="9" borderId="15" xfId="0" applyFont="1" applyFill="1" applyBorder="1" applyAlignment="1">
      <alignment horizontal="right" vertical="center" wrapText="1"/>
    </xf>
    <xf numFmtId="0" fontId="32" fillId="0" borderId="5" xfId="0" applyFont="1" applyBorder="1" applyAlignment="1">
      <alignment horizontal="left" vertical="center" wrapText="1"/>
    </xf>
    <xf numFmtId="0" fontId="33" fillId="0" borderId="1" xfId="0" applyFont="1" applyBorder="1" applyAlignment="1">
      <alignment horizontal="left" vertical="center" wrapText="1"/>
    </xf>
    <xf numFmtId="168" fontId="33" fillId="0" borderId="1" xfId="9" applyNumberFormat="1" applyFont="1" applyFill="1" applyBorder="1" applyAlignment="1">
      <alignment horizontal="center" vertical="center"/>
    </xf>
    <xf numFmtId="168" fontId="33" fillId="0" borderId="6" xfId="9" applyNumberFormat="1" applyFont="1" applyFill="1" applyBorder="1" applyAlignment="1">
      <alignment horizontal="center" vertical="center"/>
    </xf>
    <xf numFmtId="0" fontId="32" fillId="0" borderId="5" xfId="0" applyFont="1" applyBorder="1" applyAlignment="1">
      <alignment horizontal="left" vertical="center"/>
    </xf>
    <xf numFmtId="0" fontId="32" fillId="0" borderId="1" xfId="0" applyFont="1" applyBorder="1" applyAlignment="1">
      <alignment horizontal="left" vertical="center"/>
    </xf>
    <xf numFmtId="182" fontId="35" fillId="10" borderId="5" xfId="11" applyNumberFormat="1" applyFont="1" applyFill="1" applyBorder="1" applyAlignment="1">
      <alignment horizontal="center" vertical="center" wrapText="1"/>
    </xf>
    <xf numFmtId="182" fontId="35" fillId="10" borderId="1" xfId="11" applyNumberFormat="1" applyFont="1" applyFill="1" applyBorder="1" applyAlignment="1">
      <alignment horizontal="center" vertical="center" wrapText="1"/>
    </xf>
    <xf numFmtId="0" fontId="30" fillId="8" borderId="5" xfId="0" applyFont="1" applyFill="1" applyBorder="1" applyAlignment="1">
      <alignment horizontal="left" vertical="center"/>
    </xf>
    <xf numFmtId="0" fontId="30" fillId="8" borderId="1" xfId="0" applyFont="1" applyFill="1" applyBorder="1" applyAlignment="1">
      <alignment horizontal="left" vertical="center"/>
    </xf>
    <xf numFmtId="168" fontId="31" fillId="8" borderId="1" xfId="9" applyNumberFormat="1" applyFont="1" applyFill="1" applyBorder="1" applyAlignment="1">
      <alignment horizontal="center" vertical="center"/>
    </xf>
    <xf numFmtId="168" fontId="31" fillId="8" borderId="6" xfId="9" applyNumberFormat="1" applyFont="1" applyFill="1" applyBorder="1" applyAlignment="1">
      <alignment horizontal="center" vertical="center"/>
    </xf>
    <xf numFmtId="0" fontId="34" fillId="10" borderId="5" xfId="0" applyFont="1" applyFill="1" applyBorder="1" applyAlignment="1">
      <alignment horizontal="center" vertical="center"/>
    </xf>
    <xf numFmtId="0" fontId="34" fillId="10" borderId="1" xfId="0" applyFont="1" applyFill="1" applyBorder="1" applyAlignment="1">
      <alignment horizontal="center" vertical="center"/>
    </xf>
    <xf numFmtId="0" fontId="34" fillId="10" borderId="6" xfId="0" applyFont="1" applyFill="1" applyBorder="1" applyAlignment="1">
      <alignment horizontal="center" vertical="center"/>
    </xf>
    <xf numFmtId="0" fontId="34" fillId="8" borderId="5" xfId="0" applyFont="1" applyFill="1" applyBorder="1" applyAlignment="1">
      <alignment horizontal="center" vertical="center"/>
    </xf>
    <xf numFmtId="0" fontId="34" fillId="8" borderId="1" xfId="0" applyFont="1" applyFill="1" applyBorder="1" applyAlignment="1">
      <alignment horizontal="center" vertical="center"/>
    </xf>
    <xf numFmtId="0" fontId="34" fillId="11" borderId="5" xfId="0" applyFont="1" applyFill="1" applyBorder="1" applyAlignment="1">
      <alignment horizontal="right" vertical="center"/>
    </xf>
    <xf numFmtId="0" fontId="34" fillId="11" borderId="1" xfId="0" applyFont="1" applyFill="1" applyBorder="1" applyAlignment="1">
      <alignment horizontal="right" vertical="center"/>
    </xf>
    <xf numFmtId="0" fontId="34" fillId="11" borderId="7" xfId="0" applyFont="1" applyFill="1" applyBorder="1" applyAlignment="1">
      <alignment horizontal="right" vertical="center"/>
    </xf>
    <xf numFmtId="0" fontId="34" fillId="11" borderId="8" xfId="0" applyFont="1" applyFill="1" applyBorder="1" applyAlignment="1">
      <alignment horizontal="right" vertical="center"/>
    </xf>
    <xf numFmtId="0" fontId="39" fillId="10" borderId="10" xfId="13" applyFont="1" applyFill="1" applyBorder="1" applyAlignment="1">
      <alignment horizontal="right" vertical="center"/>
    </xf>
    <xf numFmtId="0" fontId="39" fillId="10" borderId="11" xfId="13" applyFont="1" applyFill="1" applyBorder="1" applyAlignment="1">
      <alignment horizontal="right" vertical="center"/>
    </xf>
    <xf numFmtId="0" fontId="37" fillId="5" borderId="2" xfId="0" applyFont="1" applyFill="1" applyBorder="1" applyAlignment="1">
      <alignment horizontal="center" vertical="center"/>
    </xf>
    <xf numFmtId="0" fontId="37" fillId="5" borderId="3" xfId="0" applyFont="1" applyFill="1" applyBorder="1" applyAlignment="1">
      <alignment horizontal="center" vertical="center"/>
    </xf>
    <xf numFmtId="0" fontId="37" fillId="5" borderId="4" xfId="0" applyFont="1" applyFill="1" applyBorder="1" applyAlignment="1">
      <alignment horizontal="center" vertical="center"/>
    </xf>
    <xf numFmtId="0" fontId="37" fillId="5" borderId="5" xfId="0" applyFont="1" applyFill="1" applyBorder="1" applyAlignment="1">
      <alignment horizontal="center" vertical="center"/>
    </xf>
    <xf numFmtId="0" fontId="37" fillId="5" borderId="1" xfId="0" applyFont="1" applyFill="1" applyBorder="1" applyAlignment="1">
      <alignment horizontal="center" vertical="center"/>
    </xf>
    <xf numFmtId="0" fontId="37" fillId="5" borderId="6" xfId="0" applyFont="1" applyFill="1" applyBorder="1" applyAlignment="1">
      <alignment horizontal="center" vertical="center"/>
    </xf>
    <xf numFmtId="0" fontId="38" fillId="0" borderId="5" xfId="13" applyFont="1" applyBorder="1" applyAlignment="1">
      <alignment horizontal="center" vertical="center"/>
    </xf>
    <xf numFmtId="0" fontId="38" fillId="0" borderId="1" xfId="13" applyFont="1" applyBorder="1" applyAlignment="1">
      <alignment horizontal="center" vertical="center"/>
    </xf>
    <xf numFmtId="0" fontId="38" fillId="0" borderId="6" xfId="13" applyFont="1" applyBorder="1" applyAlignment="1">
      <alignment horizontal="center" vertical="center"/>
    </xf>
    <xf numFmtId="0" fontId="29" fillId="10" borderId="5" xfId="0" applyFont="1" applyFill="1" applyBorder="1" applyAlignment="1">
      <alignment horizontal="center"/>
    </xf>
    <xf numFmtId="0" fontId="29" fillId="10" borderId="1" xfId="0" applyFont="1" applyFill="1" applyBorder="1" applyAlignment="1">
      <alignment horizontal="center"/>
    </xf>
    <xf numFmtId="0" fontId="29" fillId="10" borderId="6" xfId="0" applyFont="1" applyFill="1" applyBorder="1" applyAlignment="1">
      <alignment horizontal="center"/>
    </xf>
    <xf numFmtId="0" fontId="16" fillId="3" borderId="43" xfId="13" applyFont="1" applyFill="1" applyBorder="1" applyAlignment="1">
      <alignment horizontal="center" vertical="center"/>
    </xf>
    <xf numFmtId="0" fontId="16" fillId="3" borderId="0" xfId="13" applyFont="1" applyFill="1" applyAlignment="1">
      <alignment horizontal="center" vertical="center"/>
    </xf>
    <xf numFmtId="0" fontId="16" fillId="3" borderId="41" xfId="13" applyFont="1" applyFill="1" applyBorder="1" applyAlignment="1">
      <alignment horizontal="center" vertical="center"/>
    </xf>
    <xf numFmtId="0" fontId="16" fillId="3" borderId="28" xfId="13" applyFont="1" applyFill="1" applyBorder="1" applyAlignment="1">
      <alignment horizontal="center" vertical="center"/>
    </xf>
    <xf numFmtId="0" fontId="16" fillId="3" borderId="39" xfId="13" applyFont="1" applyFill="1" applyBorder="1" applyAlignment="1">
      <alignment horizontal="center" vertical="center"/>
    </xf>
    <xf numFmtId="0" fontId="16" fillId="3" borderId="44" xfId="13" applyFont="1" applyFill="1" applyBorder="1" applyAlignment="1">
      <alignment horizontal="center" vertical="center"/>
    </xf>
    <xf numFmtId="0" fontId="20" fillId="0" borderId="45" xfId="0" applyFont="1" applyBorder="1" applyAlignment="1">
      <alignment horizontal="center" vertical="center" wrapText="1" readingOrder="1"/>
    </xf>
    <xf numFmtId="0" fontId="20" fillId="6" borderId="45" xfId="0" applyFont="1" applyFill="1" applyBorder="1" applyAlignment="1">
      <alignment horizontal="center" wrapText="1" readingOrder="1"/>
    </xf>
    <xf numFmtId="0" fontId="21" fillId="0" borderId="45" xfId="0" applyFont="1" applyBorder="1" applyAlignment="1">
      <alignment horizontal="center" wrapText="1" readingOrder="1"/>
    </xf>
    <xf numFmtId="2" fontId="22" fillId="0" borderId="45" xfId="0" applyNumberFormat="1" applyFont="1" applyBorder="1" applyAlignment="1">
      <alignment horizontal="center" vertical="center" wrapText="1" readingOrder="1"/>
    </xf>
    <xf numFmtId="0" fontId="26" fillId="6" borderId="47" xfId="0" applyFont="1" applyFill="1" applyBorder="1" applyAlignment="1">
      <alignment horizontal="right" vertical="center" wrapText="1" readingOrder="1"/>
    </xf>
    <xf numFmtId="178" fontId="26" fillId="6" borderId="48" xfId="0" applyNumberFormat="1" applyFont="1" applyFill="1" applyBorder="1" applyAlignment="1">
      <alignment horizontal="right" vertical="center" wrapText="1" readingOrder="1"/>
    </xf>
    <xf numFmtId="0" fontId="13" fillId="0" borderId="10" xfId="19" applyFont="1" applyBorder="1" applyAlignment="1">
      <alignment horizontal="left"/>
    </xf>
    <xf numFmtId="0" fontId="13" fillId="0" borderId="11" xfId="19" applyFont="1" applyBorder="1" applyAlignment="1">
      <alignment horizontal="left"/>
    </xf>
    <xf numFmtId="0" fontId="13" fillId="0" borderId="15" xfId="19" applyFont="1" applyBorder="1" applyAlignment="1">
      <alignment horizontal="left"/>
    </xf>
    <xf numFmtId="0" fontId="13" fillId="0" borderId="10" xfId="19" applyFont="1" applyBorder="1" applyAlignment="1">
      <alignment horizontal="left" vertical="center"/>
    </xf>
    <xf numFmtId="0" fontId="13" fillId="0" borderId="11" xfId="19" applyFont="1" applyBorder="1" applyAlignment="1">
      <alignment horizontal="left" vertical="center"/>
    </xf>
    <xf numFmtId="0" fontId="13" fillId="0" borderId="15" xfId="19" applyFont="1" applyBorder="1" applyAlignment="1">
      <alignment horizontal="left" vertical="center"/>
    </xf>
    <xf numFmtId="0" fontId="13" fillId="0" borderId="14" xfId="19" applyFont="1" applyBorder="1" applyAlignment="1" applyProtection="1">
      <alignment horizontal="left" vertical="center" wrapText="1"/>
      <protection locked="0"/>
    </xf>
    <xf numFmtId="0" fontId="13" fillId="0" borderId="12" xfId="19" applyFont="1" applyBorder="1" applyAlignment="1">
      <alignment horizontal="left" vertical="center"/>
    </xf>
    <xf numFmtId="0" fontId="19" fillId="3" borderId="21" xfId="19" applyFont="1" applyFill="1" applyBorder="1" applyAlignment="1">
      <alignment horizontal="center" vertical="center"/>
    </xf>
    <xf numFmtId="0" fontId="19" fillId="3" borderId="22" xfId="19" applyFont="1" applyFill="1" applyBorder="1" applyAlignment="1">
      <alignment horizontal="center" vertical="center"/>
    </xf>
    <xf numFmtId="0" fontId="19" fillId="3" borderId="37" xfId="19" applyFont="1" applyFill="1" applyBorder="1" applyAlignment="1">
      <alignment horizontal="center" vertical="center"/>
    </xf>
    <xf numFmtId="0" fontId="19" fillId="3" borderId="31" xfId="19" applyFont="1" applyFill="1" applyBorder="1" applyAlignment="1">
      <alignment horizontal="center" vertical="center"/>
    </xf>
    <xf numFmtId="0" fontId="19" fillId="3" borderId="0" xfId="19" applyFont="1" applyFill="1" applyAlignment="1">
      <alignment horizontal="center" vertical="center"/>
    </xf>
    <xf numFmtId="0" fontId="19" fillId="3" borderId="41" xfId="19" applyFont="1" applyFill="1" applyBorder="1" applyAlignment="1">
      <alignment horizontal="center" vertical="center"/>
    </xf>
    <xf numFmtId="0" fontId="15" fillId="3" borderId="22" xfId="19" applyFont="1" applyFill="1" applyBorder="1" applyAlignment="1">
      <alignment horizontal="center" vertical="center" wrapText="1"/>
    </xf>
    <xf numFmtId="0" fontId="15" fillId="3" borderId="40" xfId="19" applyFont="1" applyFill="1" applyBorder="1" applyAlignment="1">
      <alignment horizontal="center" vertical="center" wrapText="1"/>
    </xf>
    <xf numFmtId="0" fontId="15" fillId="3" borderId="0" xfId="19" applyFont="1" applyFill="1" applyAlignment="1">
      <alignment horizontal="center" vertical="center" wrapText="1"/>
    </xf>
    <xf numFmtId="0" fontId="15" fillId="3" borderId="32" xfId="19" applyFont="1" applyFill="1" applyBorder="1" applyAlignment="1">
      <alignment horizontal="center" vertical="center" wrapText="1"/>
    </xf>
    <xf numFmtId="0" fontId="15" fillId="0" borderId="3" xfId="19" applyFont="1" applyBorder="1" applyAlignment="1" applyProtection="1">
      <alignment horizontal="center" vertical="center"/>
      <protection locked="0"/>
    </xf>
    <xf numFmtId="0" fontId="15" fillId="0" borderId="4" xfId="19" applyFont="1" applyBorder="1" applyAlignment="1" applyProtection="1">
      <alignment horizontal="center" vertical="center"/>
      <protection locked="0"/>
    </xf>
    <xf numFmtId="2" fontId="13" fillId="0" borderId="14" xfId="19" applyNumberFormat="1" applyFont="1" applyBorder="1" applyAlignment="1" applyProtection="1">
      <alignment horizontal="center" vertical="center"/>
      <protection locked="0"/>
    </xf>
    <xf numFmtId="2" fontId="13" fillId="0" borderId="11" xfId="19" applyNumberFormat="1" applyFont="1" applyBorder="1" applyAlignment="1" applyProtection="1">
      <alignment horizontal="center" vertical="center"/>
      <protection locked="0"/>
    </xf>
    <xf numFmtId="2" fontId="13" fillId="0" borderId="15" xfId="19" applyNumberFormat="1" applyFont="1" applyBorder="1" applyAlignment="1" applyProtection="1">
      <alignment horizontal="center" vertical="center"/>
      <protection locked="0"/>
    </xf>
    <xf numFmtId="0" fontId="15" fillId="0" borderId="14" xfId="19" applyFont="1" applyBorder="1" applyAlignment="1">
      <alignment horizontal="center" vertical="center"/>
    </xf>
    <xf numFmtId="0" fontId="15" fillId="0" borderId="15" xfId="19" applyFont="1" applyBorder="1" applyAlignment="1">
      <alignment horizontal="center" vertical="center"/>
    </xf>
    <xf numFmtId="0" fontId="13" fillId="0" borderId="5" xfId="19" applyFont="1" applyBorder="1" applyAlignment="1">
      <alignment horizontal="left"/>
    </xf>
    <xf numFmtId="0" fontId="13" fillId="0" borderId="1" xfId="19" applyFont="1" applyBorder="1" applyAlignment="1">
      <alignment horizontal="left"/>
    </xf>
    <xf numFmtId="14" fontId="13" fillId="0" borderId="8" xfId="19" applyNumberFormat="1" applyFont="1" applyBorder="1" applyAlignment="1" applyProtection="1">
      <alignment horizontal="left" vertical="center"/>
      <protection locked="0"/>
    </xf>
    <xf numFmtId="14" fontId="13" fillId="0" borderId="9" xfId="19" applyNumberFormat="1" applyFont="1" applyBorder="1" applyAlignment="1" applyProtection="1">
      <alignment horizontal="left" vertical="center"/>
      <protection locked="0"/>
    </xf>
    <xf numFmtId="0" fontId="13" fillId="0" borderId="10" xfId="19" applyFont="1" applyBorder="1" applyAlignment="1">
      <alignment horizontal="left" vertical="center" wrapText="1"/>
    </xf>
    <xf numFmtId="0" fontId="13" fillId="0" borderId="11" xfId="19" applyFont="1" applyBorder="1" applyAlignment="1">
      <alignment horizontal="left" vertical="center" wrapText="1"/>
    </xf>
    <xf numFmtId="0" fontId="13" fillId="0" borderId="15" xfId="19" applyFont="1" applyBorder="1" applyAlignment="1">
      <alignment horizontal="left" vertical="center" wrapText="1"/>
    </xf>
    <xf numFmtId="0" fontId="13" fillId="0" borderId="5" xfId="19" applyFont="1" applyBorder="1" applyAlignment="1">
      <alignment horizontal="left" vertical="center"/>
    </xf>
    <xf numFmtId="0" fontId="13" fillId="0" borderId="1" xfId="19" applyFont="1" applyBorder="1" applyAlignment="1">
      <alignment horizontal="left" vertical="center"/>
    </xf>
    <xf numFmtId="0" fontId="13" fillId="0" borderId="5" xfId="19" applyFont="1" applyBorder="1" applyAlignment="1">
      <alignment horizontal="left" vertical="center" wrapText="1"/>
    </xf>
    <xf numFmtId="0" fontId="13" fillId="0" borderId="1" xfId="19" applyFont="1" applyBorder="1" applyAlignment="1">
      <alignment horizontal="left" vertical="center" wrapText="1"/>
    </xf>
    <xf numFmtId="0" fontId="15" fillId="0" borderId="10" xfId="19" applyFont="1" applyBorder="1" applyAlignment="1">
      <alignment horizontal="center" vertical="center"/>
    </xf>
    <xf numFmtId="0" fontId="15" fillId="3" borderId="31" xfId="13" applyFont="1" applyFill="1" applyBorder="1" applyAlignment="1">
      <alignment horizontal="center" vertical="center"/>
    </xf>
    <xf numFmtId="0" fontId="15" fillId="3" borderId="0" xfId="13" applyFont="1" applyFill="1" applyAlignment="1">
      <alignment horizontal="center" vertical="center"/>
    </xf>
    <xf numFmtId="0" fontId="15" fillId="3" borderId="32" xfId="13" applyFont="1" applyFill="1" applyBorder="1" applyAlignment="1">
      <alignment horizontal="center" vertical="center"/>
    </xf>
    <xf numFmtId="0" fontId="15" fillId="3" borderId="33" xfId="13" applyFont="1" applyFill="1" applyBorder="1" applyAlignment="1">
      <alignment horizontal="center" vertical="center"/>
    </xf>
    <xf numFmtId="0" fontId="15" fillId="3" borderId="30" xfId="13" applyFont="1" applyFill="1" applyBorder="1" applyAlignment="1">
      <alignment horizontal="center" vertical="center"/>
    </xf>
    <xf numFmtId="0" fontId="15" fillId="3" borderId="34" xfId="13" applyFont="1" applyFill="1" applyBorder="1" applyAlignment="1">
      <alignment horizontal="center" vertical="center"/>
    </xf>
    <xf numFmtId="0" fontId="15" fillId="0" borderId="25" xfId="19" applyFont="1" applyBorder="1" applyAlignment="1">
      <alignment horizontal="right" vertical="center"/>
    </xf>
    <xf numFmtId="0" fontId="15" fillId="0" borderId="26" xfId="19" applyFont="1" applyBorder="1" applyAlignment="1">
      <alignment horizontal="right" vertical="center"/>
    </xf>
  </cellXfs>
  <cellStyles count="23">
    <cellStyle name="0,0_x000d__x000a_NA_x000d__x000a_" xfId="1" xr:uid="{6A0E05F7-D236-4C87-9D4F-DFE4DB37DA50}"/>
    <cellStyle name="Hipervínculo 2" xfId="7" xr:uid="{36487338-688E-4903-BF81-CDFCE7C54916}"/>
    <cellStyle name="Millares 2" xfId="12" xr:uid="{1E3817B6-852D-4AD3-B057-9AAF6B3FDFD5}"/>
    <cellStyle name="Millares 4 2 2" xfId="2" xr:uid="{D8519D0A-341E-49F4-90A5-F0584A773C4C}"/>
    <cellStyle name="Millares 4 3" xfId="4" xr:uid="{52ADC694-998E-4BD2-8105-662F89AB9EB6}"/>
    <cellStyle name="Moneda" xfId="9" builtinId="4"/>
    <cellStyle name="Moneda 18" xfId="17" xr:uid="{4DCB8D6F-85E2-40AE-B0D6-BAA9855BE80A}"/>
    <cellStyle name="Moneda 2 8" xfId="22" xr:uid="{726C3261-8BC0-4B42-8142-4D58BA84C84C}"/>
    <cellStyle name="Normal" xfId="0" builtinId="0"/>
    <cellStyle name="Normal 18" xfId="14" xr:uid="{8041DA1F-4FED-4B0B-9D36-8A62DAFEDEE1}"/>
    <cellStyle name="Normal 18 2" xfId="18" xr:uid="{1A0DB464-CFD9-401E-9E02-75D0B39D8934}"/>
    <cellStyle name="Normal 2" xfId="6" xr:uid="{863500F2-3CBF-491A-B46D-086F7610FF7E}"/>
    <cellStyle name="Normal 2 2" xfId="8" xr:uid="{002A1B38-2312-44A7-9DCA-F4EE7D9E5BBB}"/>
    <cellStyle name="Normal 2 2 4" xfId="19" xr:uid="{B13DF39D-1FD5-410B-A017-2AF7C0502B59}"/>
    <cellStyle name="Normal 3 2" xfId="3" xr:uid="{CAA0BCA7-7A3D-4711-A8CF-0C05FDEA9C3A}"/>
    <cellStyle name="Normal 3 6" xfId="15" xr:uid="{BF1D5BAC-D774-429D-BAB2-942108F56F92}"/>
    <cellStyle name="Normal 34" xfId="21" xr:uid="{509CF66F-D56D-4EDC-A4A6-0E0AACE0FE3E}"/>
    <cellStyle name="Normal 4 2" xfId="5" xr:uid="{CA2143AB-F9B3-4F9D-91D1-AC0D051ED29F}"/>
    <cellStyle name="Normal 5 2 5" xfId="11" xr:uid="{C789B249-2DCF-4074-A7E9-9E87F5141D35}"/>
    <cellStyle name="Normal 6 2 2" xfId="13" xr:uid="{C1B21C8E-196C-4027-8BE5-0686B64BFA35}"/>
    <cellStyle name="Porcentaje" xfId="10" builtinId="5"/>
    <cellStyle name="Porcentaje 11" xfId="16" xr:uid="{BDFCE55F-A050-4299-BF05-451450A9AA3E}"/>
    <cellStyle name="Porcentaje 3" xfId="20" xr:uid="{B4DF478A-E5DD-4DED-9FC2-DEAA7E7075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205"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sharedStrings" Target="sharedStrings.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externalLink" Target="externalLinks/externalLink4.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externalLink" Target="externalLinks/externalLink2.xml"/><Relationship Id="rId105"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206" Type="http://schemas.microsoft.com/office/2017/06/relationships/rdRichValue" Target="richData/rdrichvalue.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externalLink" Target="externalLinks/externalLink5.xml"/><Relationship Id="rId108"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04" Type="http://schemas.microsoft.com/office/2017/06/relationships/rdRichValueStructure" Target="richData/rdrichvaluestructure.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1.xml"/><Relationship Id="rId101"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externalLink" Target="externalLinks/externalLink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image" Target="../media/image2.emf"/></Relationships>
</file>

<file path=xl/drawings/_rels/drawing8.xml.rels><?xml version="1.0" encoding="UTF-8" standalone="yes"?>
<Relationships xmlns="http://schemas.openxmlformats.org/package/2006/relationships"><Relationship Id="rId1" Type="http://schemas.openxmlformats.org/officeDocument/2006/relationships/image" Target="../media/image2.emf"/></Relationships>
</file>

<file path=xl/drawings/_rels/drawing9.xml.rels><?xml version="1.0" encoding="UTF-8" standalone="yes"?>
<Relationships xmlns="http://schemas.openxmlformats.org/package/2006/relationships"><Relationship Id="rId1" Type="http://schemas.openxmlformats.org/officeDocument/2006/relationships/image" Target="../media/image2.emf"/></Relationships>
</file>

<file path=xl/drawings/_rels/drawing10.xml.rels><?xml version="1.0" encoding="UTF-8" standalone="yes"?>
<Relationships xmlns="http://schemas.openxmlformats.org/package/2006/relationships"><Relationship Id="rId1" Type="http://schemas.openxmlformats.org/officeDocument/2006/relationships/image" Target="../media/image2.emf"/></Relationships>
</file>

<file path=xl/drawings/_rels/drawing11.xml.rels><?xml version="1.0" encoding="UTF-8" standalone="yes"?>
<Relationships xmlns="http://schemas.openxmlformats.org/package/2006/relationships"><Relationship Id="rId1" Type="http://schemas.openxmlformats.org/officeDocument/2006/relationships/image" Target="../media/image2.emf"/></Relationships>
</file>

<file path=xl/drawings/_rels/drawing12.xml.rels><?xml version="1.0" encoding="UTF-8" standalone="yes"?>
<Relationships xmlns="http://schemas.openxmlformats.org/package/2006/relationships"><Relationship Id="rId1" Type="http://schemas.openxmlformats.org/officeDocument/2006/relationships/image" Target="../media/image2.emf"/></Relationships>
</file>

<file path=xl/drawings/_rels/drawing13.xml.rels><?xml version="1.0" encoding="UTF-8" standalone="yes"?>
<Relationships xmlns="http://schemas.openxmlformats.org/package/2006/relationships"><Relationship Id="rId1" Type="http://schemas.openxmlformats.org/officeDocument/2006/relationships/image" Target="../media/image2.emf"/></Relationships>
</file>

<file path=xl/drawings/_rels/drawing14.xml.rels><?xml version="1.0" encoding="UTF-8" standalone="yes"?>
<Relationships xmlns="http://schemas.openxmlformats.org/package/2006/relationships"><Relationship Id="rId1" Type="http://schemas.openxmlformats.org/officeDocument/2006/relationships/image" Target="../media/image2.emf"/></Relationships>
</file>

<file path=xl/drawings/_rels/drawing15.xml.rels><?xml version="1.0" encoding="UTF-8" standalone="yes"?>
<Relationships xmlns="http://schemas.openxmlformats.org/package/2006/relationships"><Relationship Id="rId1" Type="http://schemas.openxmlformats.org/officeDocument/2006/relationships/image" Target="../media/image2.emf"/></Relationships>
</file>

<file path=xl/drawings/_rels/drawing16.xml.rels><?xml version="1.0" encoding="UTF-8" standalone="yes"?>
<Relationships xmlns="http://schemas.openxmlformats.org/package/2006/relationships"><Relationship Id="rId1" Type="http://schemas.openxmlformats.org/officeDocument/2006/relationships/image" Target="../media/image2.emf"/></Relationships>
</file>

<file path=xl/drawings/_rels/drawing17.xml.rels><?xml version="1.0" encoding="UTF-8" standalone="yes"?>
<Relationships xmlns="http://schemas.openxmlformats.org/package/2006/relationships"><Relationship Id="rId1" Type="http://schemas.openxmlformats.org/officeDocument/2006/relationships/image" Target="../media/image2.emf"/></Relationships>
</file>

<file path=xl/drawings/_rels/drawing18.xml.rels><?xml version="1.0" encoding="UTF-8" standalone="yes"?>
<Relationships xmlns="http://schemas.openxmlformats.org/package/2006/relationships"><Relationship Id="rId1" Type="http://schemas.openxmlformats.org/officeDocument/2006/relationships/image" Target="../media/image2.emf"/></Relationships>
</file>

<file path=xl/drawings/_rels/drawing19.xml.rels><?xml version="1.0" encoding="UTF-8" standalone="yes"?>
<Relationships xmlns="http://schemas.openxmlformats.org/package/2006/relationships"><Relationship Id="rId1" Type="http://schemas.openxmlformats.org/officeDocument/2006/relationships/image" Target="../media/image2.emf"/></Relationships>
</file>

<file path=xl/drawings/_rels/drawing20.xml.rels><?xml version="1.0" encoding="UTF-8" standalone="yes"?>
<Relationships xmlns="http://schemas.openxmlformats.org/package/2006/relationships"><Relationship Id="rId1" Type="http://schemas.openxmlformats.org/officeDocument/2006/relationships/image" Target="../media/image2.emf"/></Relationships>
</file>

<file path=xl/drawings/_rels/drawing21.xml.rels><?xml version="1.0" encoding="UTF-8" standalone="yes"?>
<Relationships xmlns="http://schemas.openxmlformats.org/package/2006/relationships"><Relationship Id="rId1" Type="http://schemas.openxmlformats.org/officeDocument/2006/relationships/image" Target="../media/image2.emf"/></Relationships>
</file>

<file path=xl/drawings/_rels/drawing22.xml.rels><?xml version="1.0" encoding="UTF-8" standalone="yes"?>
<Relationships xmlns="http://schemas.openxmlformats.org/package/2006/relationships"><Relationship Id="rId1" Type="http://schemas.openxmlformats.org/officeDocument/2006/relationships/image" Target="../media/image2.emf"/></Relationships>
</file>

<file path=xl/drawings/_rels/drawing23.xml.rels><?xml version="1.0" encoding="UTF-8" standalone="yes"?>
<Relationships xmlns="http://schemas.openxmlformats.org/package/2006/relationships"><Relationship Id="rId1" Type="http://schemas.openxmlformats.org/officeDocument/2006/relationships/image" Target="../media/image2.emf"/></Relationships>
</file>

<file path=xl/drawings/_rels/drawing24.xml.rels><?xml version="1.0" encoding="UTF-8" standalone="yes"?>
<Relationships xmlns="http://schemas.openxmlformats.org/package/2006/relationships"><Relationship Id="rId1" Type="http://schemas.openxmlformats.org/officeDocument/2006/relationships/image" Target="../media/image2.emf"/></Relationships>
</file>

<file path=xl/drawings/_rels/drawing25.xml.rels><?xml version="1.0" encoding="UTF-8" standalone="yes"?>
<Relationships xmlns="http://schemas.openxmlformats.org/package/2006/relationships"><Relationship Id="rId1" Type="http://schemas.openxmlformats.org/officeDocument/2006/relationships/image" Target="../media/image2.emf"/></Relationships>
</file>

<file path=xl/drawings/_rels/drawing26.xml.rels><?xml version="1.0" encoding="UTF-8" standalone="yes"?>
<Relationships xmlns="http://schemas.openxmlformats.org/package/2006/relationships"><Relationship Id="rId1" Type="http://schemas.openxmlformats.org/officeDocument/2006/relationships/image" Target="../media/image2.emf"/></Relationships>
</file>

<file path=xl/drawings/_rels/drawing27.xml.rels><?xml version="1.0" encoding="UTF-8" standalone="yes"?>
<Relationships xmlns="http://schemas.openxmlformats.org/package/2006/relationships"><Relationship Id="rId1" Type="http://schemas.openxmlformats.org/officeDocument/2006/relationships/image" Target="../media/image2.emf"/></Relationships>
</file>

<file path=xl/drawings/_rels/drawing28.xml.rels><?xml version="1.0" encoding="UTF-8" standalone="yes"?>
<Relationships xmlns="http://schemas.openxmlformats.org/package/2006/relationships"><Relationship Id="rId1" Type="http://schemas.openxmlformats.org/officeDocument/2006/relationships/image" Target="../media/image2.emf"/></Relationships>
</file>

<file path=xl/drawings/_rels/drawing29.xml.rels><?xml version="1.0" encoding="UTF-8" standalone="yes"?>
<Relationships xmlns="http://schemas.openxmlformats.org/package/2006/relationships"><Relationship Id="rId1" Type="http://schemas.openxmlformats.org/officeDocument/2006/relationships/image" Target="../media/image2.emf"/></Relationships>
</file>

<file path=xl/drawings/_rels/drawing30.xml.rels><?xml version="1.0" encoding="UTF-8" standalone="yes"?>
<Relationships xmlns="http://schemas.openxmlformats.org/package/2006/relationships"><Relationship Id="rId1" Type="http://schemas.openxmlformats.org/officeDocument/2006/relationships/image" Target="../media/image2.emf"/></Relationships>
</file>

<file path=xl/drawings/_rels/drawing31.xml.rels><?xml version="1.0" encoding="UTF-8" standalone="yes"?>
<Relationships xmlns="http://schemas.openxmlformats.org/package/2006/relationships"><Relationship Id="rId1" Type="http://schemas.openxmlformats.org/officeDocument/2006/relationships/image" Target="../media/image2.emf"/></Relationships>
</file>

<file path=xl/drawings/_rels/drawing3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3.xml.rels><?xml version="1.0" encoding="UTF-8" standalone="yes"?>
<Relationships xmlns="http://schemas.openxmlformats.org/package/2006/relationships"><Relationship Id="rId1" Type="http://schemas.openxmlformats.org/officeDocument/2006/relationships/image" Target="../media/image2.emf"/></Relationships>
</file>

<file path=xl/drawings/_rels/drawing34.xml.rels><?xml version="1.0" encoding="UTF-8" standalone="yes"?>
<Relationships xmlns="http://schemas.openxmlformats.org/package/2006/relationships"><Relationship Id="rId1" Type="http://schemas.openxmlformats.org/officeDocument/2006/relationships/image" Target="../media/image2.emf"/></Relationships>
</file>

<file path=xl/drawings/_rels/drawing35.xml.rels><?xml version="1.0" encoding="UTF-8" standalone="yes"?>
<Relationships xmlns="http://schemas.openxmlformats.org/package/2006/relationships"><Relationship Id="rId1" Type="http://schemas.openxmlformats.org/officeDocument/2006/relationships/image" Target="../media/image2.emf"/></Relationships>
</file>

<file path=xl/drawings/_rels/drawing36.xml.rels><?xml version="1.0" encoding="UTF-8" standalone="yes"?>
<Relationships xmlns="http://schemas.openxmlformats.org/package/2006/relationships"><Relationship Id="rId1" Type="http://schemas.openxmlformats.org/officeDocument/2006/relationships/image" Target="../media/image2.emf"/></Relationships>
</file>

<file path=xl/drawings/_rels/drawing37.xml.rels><?xml version="1.0" encoding="UTF-8" standalone="yes"?>
<Relationships xmlns="http://schemas.openxmlformats.org/package/2006/relationships"><Relationship Id="rId1" Type="http://schemas.openxmlformats.org/officeDocument/2006/relationships/image" Target="../media/image2.emf"/></Relationships>
</file>

<file path=xl/drawings/_rels/drawing38.xml.rels><?xml version="1.0" encoding="UTF-8" standalone="yes"?>
<Relationships xmlns="http://schemas.openxmlformats.org/package/2006/relationships"><Relationship Id="rId1" Type="http://schemas.openxmlformats.org/officeDocument/2006/relationships/image" Target="../media/image2.emf"/></Relationships>
</file>

<file path=xl/drawings/_rels/drawing39.xml.rels><?xml version="1.0" encoding="UTF-8" standalone="yes"?>
<Relationships xmlns="http://schemas.openxmlformats.org/package/2006/relationships"><Relationship Id="rId1" Type="http://schemas.openxmlformats.org/officeDocument/2006/relationships/image" Target="../media/image2.emf"/></Relationships>
</file>

<file path=xl/drawings/_rels/drawing40.xml.rels><?xml version="1.0" encoding="UTF-8" standalone="yes"?>
<Relationships xmlns="http://schemas.openxmlformats.org/package/2006/relationships"><Relationship Id="rId1" Type="http://schemas.openxmlformats.org/officeDocument/2006/relationships/image" Target="../media/image2.emf"/></Relationships>
</file>

<file path=xl/drawings/_rels/drawing41.xml.rels><?xml version="1.0" encoding="UTF-8" standalone="yes"?>
<Relationships xmlns="http://schemas.openxmlformats.org/package/2006/relationships"><Relationship Id="rId1" Type="http://schemas.openxmlformats.org/officeDocument/2006/relationships/image" Target="../media/image2.emf"/></Relationships>
</file>

<file path=xl/drawings/_rels/drawing42.xml.rels><?xml version="1.0" encoding="UTF-8" standalone="yes"?>
<Relationships xmlns="http://schemas.openxmlformats.org/package/2006/relationships"><Relationship Id="rId1" Type="http://schemas.openxmlformats.org/officeDocument/2006/relationships/image" Target="../media/image2.emf"/></Relationships>
</file>

<file path=xl/drawings/_rels/drawing4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4.xml.rels><?xml version="1.0" encoding="UTF-8" standalone="yes"?>
<Relationships xmlns="http://schemas.openxmlformats.org/package/2006/relationships"><Relationship Id="rId1" Type="http://schemas.openxmlformats.org/officeDocument/2006/relationships/image" Target="../media/image2.emf"/></Relationships>
</file>

<file path=xl/drawings/_rels/drawing45.xml.rels><?xml version="1.0" encoding="UTF-8" standalone="yes"?>
<Relationships xmlns="http://schemas.openxmlformats.org/package/2006/relationships"><Relationship Id="rId1" Type="http://schemas.openxmlformats.org/officeDocument/2006/relationships/image" Target="../media/image2.emf"/></Relationships>
</file>

<file path=xl/drawings/_rels/drawing46.xml.rels><?xml version="1.0" encoding="UTF-8" standalone="yes"?>
<Relationships xmlns="http://schemas.openxmlformats.org/package/2006/relationships"><Relationship Id="rId1" Type="http://schemas.openxmlformats.org/officeDocument/2006/relationships/image" Target="../media/image2.emf"/></Relationships>
</file>

<file path=xl/drawings/_rels/drawing47.xml.rels><?xml version="1.0" encoding="UTF-8" standalone="yes"?>
<Relationships xmlns="http://schemas.openxmlformats.org/package/2006/relationships"><Relationship Id="rId1" Type="http://schemas.openxmlformats.org/officeDocument/2006/relationships/image" Target="../media/image2.emf"/></Relationships>
</file>

<file path=xl/drawings/_rels/drawing48.xml.rels><?xml version="1.0" encoding="UTF-8" standalone="yes"?>
<Relationships xmlns="http://schemas.openxmlformats.org/package/2006/relationships"><Relationship Id="rId1" Type="http://schemas.openxmlformats.org/officeDocument/2006/relationships/image" Target="../media/image2.emf"/></Relationships>
</file>

<file path=xl/drawings/_rels/drawing49.xml.rels><?xml version="1.0" encoding="UTF-8" standalone="yes"?>
<Relationships xmlns="http://schemas.openxmlformats.org/package/2006/relationships"><Relationship Id="rId1" Type="http://schemas.openxmlformats.org/officeDocument/2006/relationships/image" Target="../media/image2.emf"/></Relationships>
</file>

<file path=xl/drawings/_rels/drawing50.xml.rels><?xml version="1.0" encoding="UTF-8" standalone="yes"?>
<Relationships xmlns="http://schemas.openxmlformats.org/package/2006/relationships"><Relationship Id="rId1" Type="http://schemas.openxmlformats.org/officeDocument/2006/relationships/image" Target="../media/image2.emf"/></Relationships>
</file>

<file path=xl/drawings/_rels/drawing51.xml.rels><?xml version="1.0" encoding="UTF-8" standalone="yes"?>
<Relationships xmlns="http://schemas.openxmlformats.org/package/2006/relationships"><Relationship Id="rId1" Type="http://schemas.openxmlformats.org/officeDocument/2006/relationships/image" Target="../media/image2.emf"/></Relationships>
</file>

<file path=xl/drawings/_rels/drawing52.xml.rels><?xml version="1.0" encoding="UTF-8" standalone="yes"?>
<Relationships xmlns="http://schemas.openxmlformats.org/package/2006/relationships"><Relationship Id="rId1" Type="http://schemas.openxmlformats.org/officeDocument/2006/relationships/image" Target="../media/image2.emf"/></Relationships>
</file>

<file path=xl/drawings/_rels/drawing53.xml.rels><?xml version="1.0" encoding="UTF-8" standalone="yes"?>
<Relationships xmlns="http://schemas.openxmlformats.org/package/2006/relationships"><Relationship Id="rId1" Type="http://schemas.openxmlformats.org/officeDocument/2006/relationships/image" Target="../media/image2.emf"/></Relationships>
</file>

<file path=xl/drawings/_rels/drawing5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5.xml.rels><?xml version="1.0" encoding="UTF-8" standalone="yes"?>
<Relationships xmlns="http://schemas.openxmlformats.org/package/2006/relationships"><Relationship Id="rId1" Type="http://schemas.openxmlformats.org/officeDocument/2006/relationships/image" Target="../media/image2.emf"/></Relationships>
</file>

<file path=xl/drawings/_rels/drawing56.xml.rels><?xml version="1.0" encoding="UTF-8" standalone="yes"?>
<Relationships xmlns="http://schemas.openxmlformats.org/package/2006/relationships"><Relationship Id="rId1" Type="http://schemas.openxmlformats.org/officeDocument/2006/relationships/image" Target="../media/image2.emf"/></Relationships>
</file>

<file path=xl/drawings/_rels/drawing57.xml.rels><?xml version="1.0" encoding="UTF-8" standalone="yes"?>
<Relationships xmlns="http://schemas.openxmlformats.org/package/2006/relationships"><Relationship Id="rId1" Type="http://schemas.openxmlformats.org/officeDocument/2006/relationships/image" Target="../media/image2.emf"/></Relationships>
</file>

<file path=xl/drawings/_rels/drawing58.xml.rels><?xml version="1.0" encoding="UTF-8" standalone="yes"?>
<Relationships xmlns="http://schemas.openxmlformats.org/package/2006/relationships"><Relationship Id="rId1" Type="http://schemas.openxmlformats.org/officeDocument/2006/relationships/image" Target="../media/image2.emf"/></Relationships>
</file>

<file path=xl/drawings/_rels/drawing59.xml.rels><?xml version="1.0" encoding="UTF-8" standalone="yes"?>
<Relationships xmlns="http://schemas.openxmlformats.org/package/2006/relationships"><Relationship Id="rId1" Type="http://schemas.openxmlformats.org/officeDocument/2006/relationships/image" Target="../media/image2.emf"/></Relationships>
</file>

<file path=xl/drawings/_rels/drawing60.xml.rels><?xml version="1.0" encoding="UTF-8" standalone="yes"?>
<Relationships xmlns="http://schemas.openxmlformats.org/package/2006/relationships"><Relationship Id="rId1" Type="http://schemas.openxmlformats.org/officeDocument/2006/relationships/image" Target="../media/image2.emf"/></Relationships>
</file>

<file path=xl/drawings/_rels/drawing61.xml.rels><?xml version="1.0" encoding="UTF-8" standalone="yes"?>
<Relationships xmlns="http://schemas.openxmlformats.org/package/2006/relationships"><Relationship Id="rId1" Type="http://schemas.openxmlformats.org/officeDocument/2006/relationships/image" Target="../media/image2.emf"/></Relationships>
</file>

<file path=xl/drawings/_rels/drawing62.xml.rels><?xml version="1.0" encoding="UTF-8" standalone="yes"?>
<Relationships xmlns="http://schemas.openxmlformats.org/package/2006/relationships"><Relationship Id="rId1" Type="http://schemas.openxmlformats.org/officeDocument/2006/relationships/image" Target="../media/image2.emf"/></Relationships>
</file>

<file path=xl/drawings/_rels/drawing63.xml.rels><?xml version="1.0" encoding="UTF-8" standalone="yes"?>
<Relationships xmlns="http://schemas.openxmlformats.org/package/2006/relationships"><Relationship Id="rId1" Type="http://schemas.openxmlformats.org/officeDocument/2006/relationships/image" Target="../media/image2.emf"/></Relationships>
</file>

<file path=xl/drawings/_rels/drawing64.xml.rels><?xml version="1.0" encoding="UTF-8" standalone="yes"?>
<Relationships xmlns="http://schemas.openxmlformats.org/package/2006/relationships"><Relationship Id="rId1" Type="http://schemas.openxmlformats.org/officeDocument/2006/relationships/image" Target="../media/image2.emf"/></Relationships>
</file>

<file path=xl/drawings/_rels/drawing6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6.xml.rels><?xml version="1.0" encoding="UTF-8" standalone="yes"?>
<Relationships xmlns="http://schemas.openxmlformats.org/package/2006/relationships"><Relationship Id="rId1" Type="http://schemas.openxmlformats.org/officeDocument/2006/relationships/image" Target="../media/image2.emf"/></Relationships>
</file>

<file path=xl/drawings/_rels/drawing67.xml.rels><?xml version="1.0" encoding="UTF-8" standalone="yes"?>
<Relationships xmlns="http://schemas.openxmlformats.org/package/2006/relationships"><Relationship Id="rId1" Type="http://schemas.openxmlformats.org/officeDocument/2006/relationships/image" Target="../media/image2.emf"/></Relationships>
</file>

<file path=xl/drawings/_rels/drawing68.xml.rels><?xml version="1.0" encoding="UTF-8" standalone="yes"?>
<Relationships xmlns="http://schemas.openxmlformats.org/package/2006/relationships"><Relationship Id="rId1" Type="http://schemas.openxmlformats.org/officeDocument/2006/relationships/image" Target="../media/image2.emf"/></Relationships>
</file>

<file path=xl/drawings/_rels/drawing69.xml.rels><?xml version="1.0" encoding="UTF-8" standalone="yes"?>
<Relationships xmlns="http://schemas.openxmlformats.org/package/2006/relationships"><Relationship Id="rId1" Type="http://schemas.openxmlformats.org/officeDocument/2006/relationships/image" Target="../media/image2.emf"/></Relationships>
</file>

<file path=xl/drawings/_rels/drawing70.xml.rels><?xml version="1.0" encoding="UTF-8" standalone="yes"?>
<Relationships xmlns="http://schemas.openxmlformats.org/package/2006/relationships"><Relationship Id="rId1" Type="http://schemas.openxmlformats.org/officeDocument/2006/relationships/image" Target="../media/image2.emf"/></Relationships>
</file>

<file path=xl/drawings/_rels/drawing71.xml.rels><?xml version="1.0" encoding="UTF-8" standalone="yes"?>
<Relationships xmlns="http://schemas.openxmlformats.org/package/2006/relationships"><Relationship Id="rId1" Type="http://schemas.openxmlformats.org/officeDocument/2006/relationships/image" Target="../media/image2.emf"/></Relationships>
</file>

<file path=xl/drawings/_rels/drawing72.xml.rels><?xml version="1.0" encoding="UTF-8" standalone="yes"?>
<Relationships xmlns="http://schemas.openxmlformats.org/package/2006/relationships"><Relationship Id="rId1" Type="http://schemas.openxmlformats.org/officeDocument/2006/relationships/image" Target="../media/image2.emf"/></Relationships>
</file>

<file path=xl/drawings/_rels/drawing73.xml.rels><?xml version="1.0" encoding="UTF-8" standalone="yes"?>
<Relationships xmlns="http://schemas.openxmlformats.org/package/2006/relationships"><Relationship Id="rId1" Type="http://schemas.openxmlformats.org/officeDocument/2006/relationships/image" Target="../media/image2.emf"/></Relationships>
</file>

<file path=xl/drawings/_rels/drawing74.xml.rels><?xml version="1.0" encoding="UTF-8" standalone="yes"?>
<Relationships xmlns="http://schemas.openxmlformats.org/package/2006/relationships"><Relationship Id="rId1" Type="http://schemas.openxmlformats.org/officeDocument/2006/relationships/image" Target="../media/image2.emf"/></Relationships>
</file>

<file path=xl/drawings/_rels/drawing75.xml.rels><?xml version="1.0" encoding="UTF-8" standalone="yes"?>
<Relationships xmlns="http://schemas.openxmlformats.org/package/2006/relationships"><Relationship Id="rId1" Type="http://schemas.openxmlformats.org/officeDocument/2006/relationships/image" Target="../media/image2.emf"/></Relationships>
</file>

<file path=xl/drawings/_rels/drawing7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7.xml.rels><?xml version="1.0" encoding="UTF-8" standalone="yes"?>
<Relationships xmlns="http://schemas.openxmlformats.org/package/2006/relationships"><Relationship Id="rId1" Type="http://schemas.openxmlformats.org/officeDocument/2006/relationships/image" Target="../media/image2.emf"/></Relationships>
</file>

<file path=xl/drawings/_rels/drawing78.xml.rels><?xml version="1.0" encoding="UTF-8" standalone="yes"?>
<Relationships xmlns="http://schemas.openxmlformats.org/package/2006/relationships"><Relationship Id="rId1" Type="http://schemas.openxmlformats.org/officeDocument/2006/relationships/image" Target="../media/image2.emf"/></Relationships>
</file>

<file path=xl/drawings/_rels/drawing79.xml.rels><?xml version="1.0" encoding="UTF-8" standalone="yes"?>
<Relationships xmlns="http://schemas.openxmlformats.org/package/2006/relationships"><Relationship Id="rId1" Type="http://schemas.openxmlformats.org/officeDocument/2006/relationships/image" Target="../media/image2.emf"/></Relationships>
</file>

<file path=xl/drawings/_rels/drawing80.xml.rels><?xml version="1.0" encoding="UTF-8" standalone="yes"?>
<Relationships xmlns="http://schemas.openxmlformats.org/package/2006/relationships"><Relationship Id="rId1" Type="http://schemas.openxmlformats.org/officeDocument/2006/relationships/image" Target="../media/image2.emf"/></Relationships>
</file>

<file path=xl/drawings/_rels/drawing81.xml.rels><?xml version="1.0" encoding="UTF-8" standalone="yes"?>
<Relationships xmlns="http://schemas.openxmlformats.org/package/2006/relationships"><Relationship Id="rId1" Type="http://schemas.openxmlformats.org/officeDocument/2006/relationships/image" Target="../media/image2.emf"/></Relationships>
</file>

<file path=xl/drawings/_rels/drawing82.xml.rels><?xml version="1.0" encoding="UTF-8" standalone="yes"?>
<Relationships xmlns="http://schemas.openxmlformats.org/package/2006/relationships"><Relationship Id="rId1" Type="http://schemas.openxmlformats.org/officeDocument/2006/relationships/image" Target="../media/image2.emf"/></Relationships>
</file>

<file path=xl/drawings/_rels/drawing83.xml.rels><?xml version="1.0" encoding="UTF-8" standalone="yes"?>
<Relationships xmlns="http://schemas.openxmlformats.org/package/2006/relationships"><Relationship Id="rId1" Type="http://schemas.openxmlformats.org/officeDocument/2006/relationships/image" Target="../media/image2.emf"/></Relationships>
</file>

<file path=xl/drawings/_rels/drawing84.xml.rels><?xml version="1.0" encoding="UTF-8" standalone="yes"?>
<Relationships xmlns="http://schemas.openxmlformats.org/package/2006/relationships"><Relationship Id="rId1" Type="http://schemas.openxmlformats.org/officeDocument/2006/relationships/image" Target="../media/image2.emf"/></Relationships>
</file>

<file path=xl/drawings/_rels/drawing85.xml.rels><?xml version="1.0" encoding="UTF-8" standalone="yes"?>
<Relationships xmlns="http://schemas.openxmlformats.org/package/2006/relationships"><Relationship Id="rId1" Type="http://schemas.openxmlformats.org/officeDocument/2006/relationships/image" Target="../media/image2.emf"/></Relationships>
</file>

<file path=xl/drawings/_rels/drawing86.xml.rels><?xml version="1.0" encoding="UTF-8" standalone="yes"?>
<Relationships xmlns="http://schemas.openxmlformats.org/package/2006/relationships"><Relationship Id="rId1" Type="http://schemas.openxmlformats.org/officeDocument/2006/relationships/image" Target="../media/image2.emf"/></Relationships>
</file>

<file path=xl/drawings/_rels/drawing87.xml.rels><?xml version="1.0" encoding="UTF-8" standalone="yes"?>
<Relationships xmlns="http://schemas.openxmlformats.org/package/2006/relationships"><Relationship Id="rId1" Type="http://schemas.openxmlformats.org/officeDocument/2006/relationships/image" Target="../media/image2.emf"/></Relationships>
</file>

<file path=xl/drawings/_rels/drawing88.xml.rels><?xml version="1.0" encoding="UTF-8" standalone="yes"?>
<Relationships xmlns="http://schemas.openxmlformats.org/package/2006/relationships"><Relationship Id="rId1" Type="http://schemas.openxmlformats.org/officeDocument/2006/relationships/image" Target="../media/image2.emf"/></Relationships>
</file>

<file path=xl/drawings/_rels/drawing89.xml.rels><?xml version="1.0" encoding="UTF-8" standalone="yes"?>
<Relationships xmlns="http://schemas.openxmlformats.org/package/2006/relationships"><Relationship Id="rId1" Type="http://schemas.openxmlformats.org/officeDocument/2006/relationships/image" Target="../media/image2.emf"/></Relationships>
</file>

<file path=xl/drawings/_rels/drawing90.xml.rels><?xml version="1.0" encoding="UTF-8" standalone="yes"?>
<Relationships xmlns="http://schemas.openxmlformats.org/package/2006/relationships"><Relationship Id="rId1" Type="http://schemas.openxmlformats.org/officeDocument/2006/relationships/image" Target="../media/image2.emf"/></Relationships>
</file>

<file path=xl/drawings/_rels/drawing91.xml.rels><?xml version="1.0" encoding="UTF-8" standalone="yes"?>
<Relationships xmlns="http://schemas.openxmlformats.org/package/2006/relationships"><Relationship Id="rId1" Type="http://schemas.openxmlformats.org/officeDocument/2006/relationships/image" Target="../media/image2.emf"/></Relationships>
</file>

<file path=xl/drawings/_rels/drawing92.xml.rels><?xml version="1.0" encoding="UTF-8" standalone="yes"?>
<Relationships xmlns="http://schemas.openxmlformats.org/package/2006/relationships"><Relationship Id="rId1" Type="http://schemas.openxmlformats.org/officeDocument/2006/relationships/image" Target="../media/image2.emf"/></Relationships>
</file>

<file path=xl/drawings/_rels/drawing93.xml.rels><?xml version="1.0" encoding="UTF-8" standalone="yes"?>
<Relationships xmlns="http://schemas.openxmlformats.org/package/2006/relationships"><Relationship Id="rId1" Type="http://schemas.openxmlformats.org/officeDocument/2006/relationships/image" Target="../media/image2.emf"/></Relationships>
</file>

<file path=xl/drawings/_rels/drawing94.xml.rels><?xml version="1.0" encoding="UTF-8" standalone="yes"?>
<Relationships xmlns="http://schemas.openxmlformats.org/package/2006/relationships"><Relationship Id="rId1" Type="http://schemas.openxmlformats.org/officeDocument/2006/relationships/image" Target="../media/image2.emf"/></Relationships>
</file>

<file path=xl/drawings/_rels/drawing95.xml.rels><?xml version="1.0" encoding="UTF-8" standalone="yes"?>
<Relationships xmlns="http://schemas.openxmlformats.org/package/2006/relationships"><Relationship Id="rId1" Type="http://schemas.openxmlformats.org/officeDocument/2006/relationships/image" Target="../media/image2.emf"/></Relationships>
</file>

<file path=xl/drawings/_rels/drawing96.xml.rels><?xml version="1.0" encoding="UTF-8" standalone="yes"?>
<Relationships xmlns="http://schemas.openxmlformats.org/package/2006/relationships"><Relationship Id="rId1" Type="http://schemas.openxmlformats.org/officeDocument/2006/relationships/image" Target="../media/image2.emf"/></Relationships>
</file>

<file path=xl/drawings/_rels/drawing97.xml.rels><?xml version="1.0" encoding="UTF-8" standalone="yes"?>
<Relationships xmlns="http://schemas.openxmlformats.org/package/2006/relationships"><Relationship Id="rId1" Type="http://schemas.openxmlformats.org/officeDocument/2006/relationships/image" Target="../media/image2.emf"/></Relationships>
</file>

<file path=xl/drawings/_rels/drawing98.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249382</xdr:colOff>
      <xdr:row>128</xdr:row>
      <xdr:rowOff>152400</xdr:rowOff>
    </xdr:from>
    <xdr:to>
      <xdr:col>1</xdr:col>
      <xdr:colOff>5378108</xdr:colOff>
      <xdr:row>133</xdr:row>
      <xdr:rowOff>268210</xdr:rowOff>
    </xdr:to>
    <xdr:pic>
      <xdr:nvPicPr>
        <xdr:cNvPr id="3" name="Imagen 2">
          <a:extLst>
            <a:ext uri="{FF2B5EF4-FFF2-40B4-BE49-F238E27FC236}">
              <a16:creationId xmlns:a16="http://schemas.microsoft.com/office/drawing/2014/main" id="{25EE210B-39FE-4E75-B021-941E4A28CE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9382" y="93435055"/>
          <a:ext cx="6389490" cy="194461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997769</xdr:colOff>
      <xdr:row>33</xdr:row>
      <xdr:rowOff>330901</xdr:rowOff>
    </xdr:from>
    <xdr:to>
      <xdr:col>1</xdr:col>
      <xdr:colOff>598713</xdr:colOff>
      <xdr:row>36</xdr:row>
      <xdr:rowOff>447</xdr:rowOff>
    </xdr:to>
    <xdr:pic>
      <xdr:nvPicPr>
        <xdr:cNvPr id="2" name="Imagen 1">
          <a:extLst>
            <a:ext uri="{FF2B5EF4-FFF2-40B4-BE49-F238E27FC236}">
              <a16:creationId xmlns:a16="http://schemas.microsoft.com/office/drawing/2014/main" id="{C63281BC-4670-48F0-B338-6FA01EC14053}"/>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997769" y="7341301"/>
          <a:ext cx="2001244" cy="629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594359</xdr:colOff>
      <xdr:row>24</xdr:row>
      <xdr:rowOff>304800</xdr:rowOff>
    </xdr:from>
    <xdr:to>
      <xdr:col>1</xdr:col>
      <xdr:colOff>2156944</xdr:colOff>
      <xdr:row>25</xdr:row>
      <xdr:rowOff>190499</xdr:rowOff>
    </xdr:to>
    <xdr:pic>
      <xdr:nvPicPr>
        <xdr:cNvPr id="2" name="Imagen 1">
          <a:extLst>
            <a:ext uri="{FF2B5EF4-FFF2-40B4-BE49-F238E27FC236}">
              <a16:creationId xmlns:a16="http://schemas.microsoft.com/office/drawing/2014/main" id="{EEDF1A7A-1024-4116-8DD9-D257845B5EDC}"/>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906779" y="9014460"/>
          <a:ext cx="1562585" cy="4648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217716</xdr:colOff>
      <xdr:row>25</xdr:row>
      <xdr:rowOff>65314</xdr:rowOff>
    </xdr:from>
    <xdr:to>
      <xdr:col>4</xdr:col>
      <xdr:colOff>356810</xdr:colOff>
      <xdr:row>32</xdr:row>
      <xdr:rowOff>14870</xdr:rowOff>
    </xdr:to>
    <xdr:pic>
      <xdr:nvPicPr>
        <xdr:cNvPr id="2" name="Imagen 1">
          <a:extLst>
            <a:ext uri="{FF2B5EF4-FFF2-40B4-BE49-F238E27FC236}">
              <a16:creationId xmlns:a16="http://schemas.microsoft.com/office/drawing/2014/main" id="{F7CB1F38-1055-49C4-A799-B8A06DB157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5719354"/>
          <a:ext cx="4345334" cy="133639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217716</xdr:colOff>
      <xdr:row>28</xdr:row>
      <xdr:rowOff>65314</xdr:rowOff>
    </xdr:from>
    <xdr:to>
      <xdr:col>4</xdr:col>
      <xdr:colOff>356810</xdr:colOff>
      <xdr:row>35</xdr:row>
      <xdr:rowOff>14870</xdr:rowOff>
    </xdr:to>
    <xdr:pic>
      <xdr:nvPicPr>
        <xdr:cNvPr id="2" name="Imagen 1">
          <a:extLst>
            <a:ext uri="{FF2B5EF4-FFF2-40B4-BE49-F238E27FC236}">
              <a16:creationId xmlns:a16="http://schemas.microsoft.com/office/drawing/2014/main" id="{072318C7-FF95-45A4-98ED-D966B79D6A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346474"/>
          <a:ext cx="4345334" cy="133639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217716</xdr:colOff>
      <xdr:row>28</xdr:row>
      <xdr:rowOff>65314</xdr:rowOff>
    </xdr:from>
    <xdr:to>
      <xdr:col>4</xdr:col>
      <xdr:colOff>356810</xdr:colOff>
      <xdr:row>35</xdr:row>
      <xdr:rowOff>14870</xdr:rowOff>
    </xdr:to>
    <xdr:pic>
      <xdr:nvPicPr>
        <xdr:cNvPr id="2" name="Imagen 1">
          <a:extLst>
            <a:ext uri="{FF2B5EF4-FFF2-40B4-BE49-F238E27FC236}">
              <a16:creationId xmlns:a16="http://schemas.microsoft.com/office/drawing/2014/main" id="{38F1CACD-F4AB-40F1-A72B-AFB5C555DD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5841274"/>
          <a:ext cx="4345334" cy="133639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217716</xdr:colOff>
      <xdr:row>28</xdr:row>
      <xdr:rowOff>65314</xdr:rowOff>
    </xdr:from>
    <xdr:to>
      <xdr:col>4</xdr:col>
      <xdr:colOff>356810</xdr:colOff>
      <xdr:row>35</xdr:row>
      <xdr:rowOff>14870</xdr:rowOff>
    </xdr:to>
    <xdr:pic>
      <xdr:nvPicPr>
        <xdr:cNvPr id="2" name="Imagen 1">
          <a:extLst>
            <a:ext uri="{FF2B5EF4-FFF2-40B4-BE49-F238E27FC236}">
              <a16:creationId xmlns:a16="http://schemas.microsoft.com/office/drawing/2014/main" id="{FDBDB72A-B12E-44FC-B785-F3E4A027F2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146074"/>
          <a:ext cx="4345334" cy="133639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217716</xdr:colOff>
      <xdr:row>28</xdr:row>
      <xdr:rowOff>65314</xdr:rowOff>
    </xdr:from>
    <xdr:to>
      <xdr:col>4</xdr:col>
      <xdr:colOff>356810</xdr:colOff>
      <xdr:row>35</xdr:row>
      <xdr:rowOff>14870</xdr:rowOff>
    </xdr:to>
    <xdr:pic>
      <xdr:nvPicPr>
        <xdr:cNvPr id="2" name="Imagen 1">
          <a:extLst>
            <a:ext uri="{FF2B5EF4-FFF2-40B4-BE49-F238E27FC236}">
              <a16:creationId xmlns:a16="http://schemas.microsoft.com/office/drawing/2014/main" id="{F8E86E21-99E2-4C67-9258-DCCB5995EA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077494"/>
          <a:ext cx="4345334" cy="133639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217716</xdr:colOff>
      <xdr:row>31</xdr:row>
      <xdr:rowOff>65314</xdr:rowOff>
    </xdr:from>
    <xdr:to>
      <xdr:col>4</xdr:col>
      <xdr:colOff>356810</xdr:colOff>
      <xdr:row>38</xdr:row>
      <xdr:rowOff>14870</xdr:rowOff>
    </xdr:to>
    <xdr:pic>
      <xdr:nvPicPr>
        <xdr:cNvPr id="2" name="Imagen 1">
          <a:extLst>
            <a:ext uri="{FF2B5EF4-FFF2-40B4-BE49-F238E27FC236}">
              <a16:creationId xmlns:a16="http://schemas.microsoft.com/office/drawing/2014/main" id="{14D914BC-25A4-4BC6-8ED6-D6DBB2C386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319554"/>
          <a:ext cx="4345334" cy="133639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217716</xdr:colOff>
      <xdr:row>31</xdr:row>
      <xdr:rowOff>65314</xdr:rowOff>
    </xdr:from>
    <xdr:to>
      <xdr:col>4</xdr:col>
      <xdr:colOff>356810</xdr:colOff>
      <xdr:row>38</xdr:row>
      <xdr:rowOff>14870</xdr:rowOff>
    </xdr:to>
    <xdr:pic>
      <xdr:nvPicPr>
        <xdr:cNvPr id="2" name="Imagen 1">
          <a:extLst>
            <a:ext uri="{FF2B5EF4-FFF2-40B4-BE49-F238E27FC236}">
              <a16:creationId xmlns:a16="http://schemas.microsoft.com/office/drawing/2014/main" id="{9ECFEF36-06CB-41EA-8AB7-B3BDB40459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435634"/>
          <a:ext cx="4345334" cy="133639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217716</xdr:colOff>
      <xdr:row>31</xdr:row>
      <xdr:rowOff>65314</xdr:rowOff>
    </xdr:from>
    <xdr:to>
      <xdr:col>4</xdr:col>
      <xdr:colOff>356810</xdr:colOff>
      <xdr:row>38</xdr:row>
      <xdr:rowOff>14870</xdr:rowOff>
    </xdr:to>
    <xdr:pic>
      <xdr:nvPicPr>
        <xdr:cNvPr id="2" name="Imagen 1">
          <a:extLst>
            <a:ext uri="{FF2B5EF4-FFF2-40B4-BE49-F238E27FC236}">
              <a16:creationId xmlns:a16="http://schemas.microsoft.com/office/drawing/2014/main" id="{B835D0D3-E9F9-4387-BC8E-DE82387E59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250974"/>
          <a:ext cx="4345334" cy="1336396"/>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217716</xdr:colOff>
      <xdr:row>31</xdr:row>
      <xdr:rowOff>65314</xdr:rowOff>
    </xdr:from>
    <xdr:to>
      <xdr:col>4</xdr:col>
      <xdr:colOff>356810</xdr:colOff>
      <xdr:row>38</xdr:row>
      <xdr:rowOff>14870</xdr:rowOff>
    </xdr:to>
    <xdr:pic>
      <xdr:nvPicPr>
        <xdr:cNvPr id="2" name="Imagen 1">
          <a:extLst>
            <a:ext uri="{FF2B5EF4-FFF2-40B4-BE49-F238E27FC236}">
              <a16:creationId xmlns:a16="http://schemas.microsoft.com/office/drawing/2014/main" id="{365B5D32-BB1E-4997-BCE0-B90D2146B2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572794"/>
          <a:ext cx="4345334" cy="133639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6534A0A4-138D-47FB-9DDD-03AF2D92ED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304314"/>
          <a:ext cx="4345334" cy="1336396"/>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572C4FC3-F913-4B9B-81FF-7E181A1303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304314"/>
          <a:ext cx="4345334" cy="1336396"/>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217716</xdr:colOff>
      <xdr:row>39</xdr:row>
      <xdr:rowOff>65314</xdr:rowOff>
    </xdr:from>
    <xdr:to>
      <xdr:col>4</xdr:col>
      <xdr:colOff>356810</xdr:colOff>
      <xdr:row>46</xdr:row>
      <xdr:rowOff>14870</xdr:rowOff>
    </xdr:to>
    <xdr:pic>
      <xdr:nvPicPr>
        <xdr:cNvPr id="2" name="Imagen 1">
          <a:extLst>
            <a:ext uri="{FF2B5EF4-FFF2-40B4-BE49-F238E27FC236}">
              <a16:creationId xmlns:a16="http://schemas.microsoft.com/office/drawing/2014/main" id="{ACF7E4BE-B4DA-40A2-9949-86C32AFCCE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719854"/>
          <a:ext cx="4345334" cy="1336396"/>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217716</xdr:colOff>
      <xdr:row>33</xdr:row>
      <xdr:rowOff>65314</xdr:rowOff>
    </xdr:from>
    <xdr:to>
      <xdr:col>4</xdr:col>
      <xdr:colOff>356810</xdr:colOff>
      <xdr:row>40</xdr:row>
      <xdr:rowOff>14870</xdr:rowOff>
    </xdr:to>
    <xdr:pic>
      <xdr:nvPicPr>
        <xdr:cNvPr id="2" name="Imagen 1">
          <a:extLst>
            <a:ext uri="{FF2B5EF4-FFF2-40B4-BE49-F238E27FC236}">
              <a16:creationId xmlns:a16="http://schemas.microsoft.com/office/drawing/2014/main" id="{77AA72C4-969E-4F1E-A2C1-5126C3D884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784374"/>
          <a:ext cx="4345334" cy="1336396"/>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217716</xdr:colOff>
      <xdr:row>37</xdr:row>
      <xdr:rowOff>65314</xdr:rowOff>
    </xdr:from>
    <xdr:to>
      <xdr:col>4</xdr:col>
      <xdr:colOff>356810</xdr:colOff>
      <xdr:row>44</xdr:row>
      <xdr:rowOff>14870</xdr:rowOff>
    </xdr:to>
    <xdr:pic>
      <xdr:nvPicPr>
        <xdr:cNvPr id="2" name="Imagen 1">
          <a:extLst>
            <a:ext uri="{FF2B5EF4-FFF2-40B4-BE49-F238E27FC236}">
              <a16:creationId xmlns:a16="http://schemas.microsoft.com/office/drawing/2014/main" id="{38B9E981-1B76-49C1-8795-C2E1660F8E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613174"/>
          <a:ext cx="4345334" cy="1336396"/>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217716</xdr:colOff>
      <xdr:row>35</xdr:row>
      <xdr:rowOff>65314</xdr:rowOff>
    </xdr:from>
    <xdr:to>
      <xdr:col>4</xdr:col>
      <xdr:colOff>356810</xdr:colOff>
      <xdr:row>42</xdr:row>
      <xdr:rowOff>14870</xdr:rowOff>
    </xdr:to>
    <xdr:pic>
      <xdr:nvPicPr>
        <xdr:cNvPr id="2" name="Imagen 1">
          <a:extLst>
            <a:ext uri="{FF2B5EF4-FFF2-40B4-BE49-F238E27FC236}">
              <a16:creationId xmlns:a16="http://schemas.microsoft.com/office/drawing/2014/main" id="{94210B5A-6CB5-4AC1-A9D5-96B3F4B686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462554"/>
          <a:ext cx="4345334" cy="1336396"/>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217716</xdr:colOff>
      <xdr:row>39</xdr:row>
      <xdr:rowOff>65314</xdr:rowOff>
    </xdr:from>
    <xdr:to>
      <xdr:col>4</xdr:col>
      <xdr:colOff>356810</xdr:colOff>
      <xdr:row>46</xdr:row>
      <xdr:rowOff>14870</xdr:rowOff>
    </xdr:to>
    <xdr:pic>
      <xdr:nvPicPr>
        <xdr:cNvPr id="2" name="Imagen 1">
          <a:extLst>
            <a:ext uri="{FF2B5EF4-FFF2-40B4-BE49-F238E27FC236}">
              <a16:creationId xmlns:a16="http://schemas.microsoft.com/office/drawing/2014/main" id="{148F2512-05A7-42AC-A631-C8D2576177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11662954"/>
          <a:ext cx="4345334" cy="1336396"/>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217716</xdr:colOff>
      <xdr:row>29</xdr:row>
      <xdr:rowOff>65314</xdr:rowOff>
    </xdr:from>
    <xdr:to>
      <xdr:col>4</xdr:col>
      <xdr:colOff>356810</xdr:colOff>
      <xdr:row>36</xdr:row>
      <xdr:rowOff>14870</xdr:rowOff>
    </xdr:to>
    <xdr:pic>
      <xdr:nvPicPr>
        <xdr:cNvPr id="2" name="Imagen 1">
          <a:extLst>
            <a:ext uri="{FF2B5EF4-FFF2-40B4-BE49-F238E27FC236}">
              <a16:creationId xmlns:a16="http://schemas.microsoft.com/office/drawing/2014/main" id="{7D384C25-BC65-428E-BA76-BF609DA60E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136674"/>
          <a:ext cx="4345334" cy="1336396"/>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217716</xdr:colOff>
      <xdr:row>39</xdr:row>
      <xdr:rowOff>65314</xdr:rowOff>
    </xdr:from>
    <xdr:to>
      <xdr:col>4</xdr:col>
      <xdr:colOff>356810</xdr:colOff>
      <xdr:row>46</xdr:row>
      <xdr:rowOff>14870</xdr:rowOff>
    </xdr:to>
    <xdr:pic>
      <xdr:nvPicPr>
        <xdr:cNvPr id="2" name="Imagen 1">
          <a:extLst>
            <a:ext uri="{FF2B5EF4-FFF2-40B4-BE49-F238E27FC236}">
              <a16:creationId xmlns:a16="http://schemas.microsoft.com/office/drawing/2014/main" id="{DDCB0F76-509F-4295-88A4-7793EF0363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12021094"/>
          <a:ext cx="4345334" cy="1336396"/>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217716</xdr:colOff>
      <xdr:row>37</xdr:row>
      <xdr:rowOff>65314</xdr:rowOff>
    </xdr:from>
    <xdr:to>
      <xdr:col>4</xdr:col>
      <xdr:colOff>356810</xdr:colOff>
      <xdr:row>44</xdr:row>
      <xdr:rowOff>14870</xdr:rowOff>
    </xdr:to>
    <xdr:pic>
      <xdr:nvPicPr>
        <xdr:cNvPr id="2" name="Imagen 1">
          <a:extLst>
            <a:ext uri="{FF2B5EF4-FFF2-40B4-BE49-F238E27FC236}">
              <a16:creationId xmlns:a16="http://schemas.microsoft.com/office/drawing/2014/main" id="{86CB5D78-A2C4-44CA-8376-2A7673F37A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613174"/>
          <a:ext cx="4345334" cy="1336396"/>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217716</xdr:colOff>
      <xdr:row>37</xdr:row>
      <xdr:rowOff>65314</xdr:rowOff>
    </xdr:from>
    <xdr:to>
      <xdr:col>4</xdr:col>
      <xdr:colOff>356810</xdr:colOff>
      <xdr:row>44</xdr:row>
      <xdr:rowOff>14870</xdr:rowOff>
    </xdr:to>
    <xdr:pic>
      <xdr:nvPicPr>
        <xdr:cNvPr id="2" name="Imagen 1">
          <a:extLst>
            <a:ext uri="{FF2B5EF4-FFF2-40B4-BE49-F238E27FC236}">
              <a16:creationId xmlns:a16="http://schemas.microsoft.com/office/drawing/2014/main" id="{2369A38C-900F-48DC-986D-B10E168C22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10024654"/>
          <a:ext cx="4345334" cy="1336396"/>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217716</xdr:colOff>
      <xdr:row>26</xdr:row>
      <xdr:rowOff>65314</xdr:rowOff>
    </xdr:from>
    <xdr:to>
      <xdr:col>4</xdr:col>
      <xdr:colOff>356810</xdr:colOff>
      <xdr:row>33</xdr:row>
      <xdr:rowOff>14870</xdr:rowOff>
    </xdr:to>
    <xdr:pic>
      <xdr:nvPicPr>
        <xdr:cNvPr id="2" name="Imagen 1">
          <a:extLst>
            <a:ext uri="{FF2B5EF4-FFF2-40B4-BE49-F238E27FC236}">
              <a16:creationId xmlns:a16="http://schemas.microsoft.com/office/drawing/2014/main" id="{6317967A-B939-4381-98A6-619B55F6EF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130834"/>
          <a:ext cx="4345334" cy="1336396"/>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217716</xdr:colOff>
      <xdr:row>26</xdr:row>
      <xdr:rowOff>65314</xdr:rowOff>
    </xdr:from>
    <xdr:to>
      <xdr:col>4</xdr:col>
      <xdr:colOff>356810</xdr:colOff>
      <xdr:row>33</xdr:row>
      <xdr:rowOff>14870</xdr:rowOff>
    </xdr:to>
    <xdr:pic>
      <xdr:nvPicPr>
        <xdr:cNvPr id="2" name="Imagen 1">
          <a:extLst>
            <a:ext uri="{FF2B5EF4-FFF2-40B4-BE49-F238E27FC236}">
              <a16:creationId xmlns:a16="http://schemas.microsoft.com/office/drawing/2014/main" id="{943A92C1-CC9D-471E-8CA7-04D62BE223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130834"/>
          <a:ext cx="4345334" cy="1336396"/>
        </a:xfrm>
        <a:prstGeom prst="rect">
          <a:avLst/>
        </a:prstGeom>
        <a:noFill/>
        <a:ln>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217716</xdr:colOff>
      <xdr:row>26</xdr:row>
      <xdr:rowOff>65314</xdr:rowOff>
    </xdr:from>
    <xdr:to>
      <xdr:col>4</xdr:col>
      <xdr:colOff>356810</xdr:colOff>
      <xdr:row>33</xdr:row>
      <xdr:rowOff>14870</xdr:rowOff>
    </xdr:to>
    <xdr:pic>
      <xdr:nvPicPr>
        <xdr:cNvPr id="2" name="Imagen 1">
          <a:extLst>
            <a:ext uri="{FF2B5EF4-FFF2-40B4-BE49-F238E27FC236}">
              <a16:creationId xmlns:a16="http://schemas.microsoft.com/office/drawing/2014/main" id="{9122644F-32A2-4CF1-9290-720E7526C1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267994"/>
          <a:ext cx="4345334" cy="1336396"/>
        </a:xfrm>
        <a:prstGeom prst="rect">
          <a:avLst/>
        </a:prstGeom>
        <a:noFill/>
        <a:ln>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217716</xdr:colOff>
      <xdr:row>29</xdr:row>
      <xdr:rowOff>65314</xdr:rowOff>
    </xdr:from>
    <xdr:to>
      <xdr:col>4</xdr:col>
      <xdr:colOff>356810</xdr:colOff>
      <xdr:row>36</xdr:row>
      <xdr:rowOff>14870</xdr:rowOff>
    </xdr:to>
    <xdr:pic>
      <xdr:nvPicPr>
        <xdr:cNvPr id="2" name="Imagen 1">
          <a:extLst>
            <a:ext uri="{FF2B5EF4-FFF2-40B4-BE49-F238E27FC236}">
              <a16:creationId xmlns:a16="http://schemas.microsoft.com/office/drawing/2014/main" id="{E17F715E-D132-43F0-83A9-79AF527E40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700554"/>
          <a:ext cx="4345334" cy="1336396"/>
        </a:xfrm>
        <a:prstGeom prst="rect">
          <a:avLst/>
        </a:prstGeom>
        <a:noFill/>
        <a:ln>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217716</xdr:colOff>
      <xdr:row>27</xdr:row>
      <xdr:rowOff>65314</xdr:rowOff>
    </xdr:from>
    <xdr:to>
      <xdr:col>4</xdr:col>
      <xdr:colOff>356810</xdr:colOff>
      <xdr:row>34</xdr:row>
      <xdr:rowOff>14870</xdr:rowOff>
    </xdr:to>
    <xdr:pic>
      <xdr:nvPicPr>
        <xdr:cNvPr id="2" name="Imagen 1">
          <a:extLst>
            <a:ext uri="{FF2B5EF4-FFF2-40B4-BE49-F238E27FC236}">
              <a16:creationId xmlns:a16="http://schemas.microsoft.com/office/drawing/2014/main" id="{3C8A2841-494E-414C-811E-D25C956631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228114"/>
          <a:ext cx="4345334" cy="1336396"/>
        </a:xfrm>
        <a:prstGeom prst="rect">
          <a:avLst/>
        </a:prstGeom>
        <a:noFill/>
        <a:ln>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217716</xdr:colOff>
      <xdr:row>26</xdr:row>
      <xdr:rowOff>65314</xdr:rowOff>
    </xdr:from>
    <xdr:to>
      <xdr:col>4</xdr:col>
      <xdr:colOff>356810</xdr:colOff>
      <xdr:row>33</xdr:row>
      <xdr:rowOff>14870</xdr:rowOff>
    </xdr:to>
    <xdr:pic>
      <xdr:nvPicPr>
        <xdr:cNvPr id="2" name="Imagen 1">
          <a:extLst>
            <a:ext uri="{FF2B5EF4-FFF2-40B4-BE49-F238E27FC236}">
              <a16:creationId xmlns:a16="http://schemas.microsoft.com/office/drawing/2014/main" id="{5B65AC23-35CA-4429-B3FC-59A9AFFF513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022374"/>
          <a:ext cx="4345334" cy="1336396"/>
        </a:xfrm>
        <a:prstGeom prst="rect">
          <a:avLst/>
        </a:prstGeom>
        <a:noFill/>
        <a:ln>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217716</xdr:colOff>
      <xdr:row>27</xdr:row>
      <xdr:rowOff>65314</xdr:rowOff>
    </xdr:from>
    <xdr:to>
      <xdr:col>4</xdr:col>
      <xdr:colOff>356810</xdr:colOff>
      <xdr:row>34</xdr:row>
      <xdr:rowOff>14870</xdr:rowOff>
    </xdr:to>
    <xdr:pic>
      <xdr:nvPicPr>
        <xdr:cNvPr id="2" name="Imagen 1">
          <a:extLst>
            <a:ext uri="{FF2B5EF4-FFF2-40B4-BE49-F238E27FC236}">
              <a16:creationId xmlns:a16="http://schemas.microsoft.com/office/drawing/2014/main" id="{8A046999-E433-4C5D-94C0-FB87A83FE2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220494"/>
          <a:ext cx="4345334" cy="1336396"/>
        </a:xfrm>
        <a:prstGeom prst="rect">
          <a:avLst/>
        </a:prstGeom>
        <a:noFill/>
        <a:ln>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217716</xdr:colOff>
      <xdr:row>27</xdr:row>
      <xdr:rowOff>65314</xdr:rowOff>
    </xdr:from>
    <xdr:to>
      <xdr:col>4</xdr:col>
      <xdr:colOff>356810</xdr:colOff>
      <xdr:row>34</xdr:row>
      <xdr:rowOff>14870</xdr:rowOff>
    </xdr:to>
    <xdr:pic>
      <xdr:nvPicPr>
        <xdr:cNvPr id="2" name="Imagen 1">
          <a:extLst>
            <a:ext uri="{FF2B5EF4-FFF2-40B4-BE49-F238E27FC236}">
              <a16:creationId xmlns:a16="http://schemas.microsoft.com/office/drawing/2014/main" id="{5618E5C0-8631-46CE-A0FB-8A4A831174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220494"/>
          <a:ext cx="4345334" cy="1336396"/>
        </a:xfrm>
        <a:prstGeom prst="rect">
          <a:avLst/>
        </a:prstGeom>
        <a:noFill/>
        <a:ln>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217716</xdr:colOff>
      <xdr:row>24</xdr:row>
      <xdr:rowOff>65314</xdr:rowOff>
    </xdr:from>
    <xdr:to>
      <xdr:col>4</xdr:col>
      <xdr:colOff>356810</xdr:colOff>
      <xdr:row>31</xdr:row>
      <xdr:rowOff>14870</xdr:rowOff>
    </xdr:to>
    <xdr:pic>
      <xdr:nvPicPr>
        <xdr:cNvPr id="2" name="Imagen 1">
          <a:extLst>
            <a:ext uri="{FF2B5EF4-FFF2-40B4-BE49-F238E27FC236}">
              <a16:creationId xmlns:a16="http://schemas.microsoft.com/office/drawing/2014/main" id="{80FCE623-A40C-4D43-9ADC-D2ACE24AA4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626134"/>
          <a:ext cx="4345334" cy="1336396"/>
        </a:xfrm>
        <a:prstGeom prst="rect">
          <a:avLst/>
        </a:prstGeom>
        <a:noFill/>
        <a:ln>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217716</xdr:colOff>
      <xdr:row>29</xdr:row>
      <xdr:rowOff>65314</xdr:rowOff>
    </xdr:from>
    <xdr:to>
      <xdr:col>4</xdr:col>
      <xdr:colOff>356810</xdr:colOff>
      <xdr:row>36</xdr:row>
      <xdr:rowOff>14870</xdr:rowOff>
    </xdr:to>
    <xdr:pic>
      <xdr:nvPicPr>
        <xdr:cNvPr id="2" name="Imagen 1">
          <a:extLst>
            <a:ext uri="{FF2B5EF4-FFF2-40B4-BE49-F238E27FC236}">
              <a16:creationId xmlns:a16="http://schemas.microsoft.com/office/drawing/2014/main" id="{D21CD49E-2936-4467-808B-1700406854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319554"/>
          <a:ext cx="4345334" cy="1336396"/>
        </a:xfrm>
        <a:prstGeom prst="rect">
          <a:avLst/>
        </a:prstGeom>
        <a:noFill/>
        <a:ln>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217716</xdr:colOff>
      <xdr:row>29</xdr:row>
      <xdr:rowOff>65314</xdr:rowOff>
    </xdr:from>
    <xdr:to>
      <xdr:col>4</xdr:col>
      <xdr:colOff>356810</xdr:colOff>
      <xdr:row>36</xdr:row>
      <xdr:rowOff>14870</xdr:rowOff>
    </xdr:to>
    <xdr:pic>
      <xdr:nvPicPr>
        <xdr:cNvPr id="2" name="Imagen 1">
          <a:extLst>
            <a:ext uri="{FF2B5EF4-FFF2-40B4-BE49-F238E27FC236}">
              <a16:creationId xmlns:a16="http://schemas.microsoft.com/office/drawing/2014/main" id="{F7230F1C-80E4-454D-A474-E80F4E7159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182394"/>
          <a:ext cx="4345334" cy="1336396"/>
        </a:xfrm>
        <a:prstGeom prst="rect">
          <a:avLst/>
        </a:prstGeom>
        <a:noFill/>
        <a:ln>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217716</xdr:colOff>
      <xdr:row>39</xdr:row>
      <xdr:rowOff>65314</xdr:rowOff>
    </xdr:from>
    <xdr:to>
      <xdr:col>4</xdr:col>
      <xdr:colOff>356810</xdr:colOff>
      <xdr:row>46</xdr:row>
      <xdr:rowOff>14870</xdr:rowOff>
    </xdr:to>
    <xdr:pic>
      <xdr:nvPicPr>
        <xdr:cNvPr id="2" name="Imagen 1">
          <a:extLst>
            <a:ext uri="{FF2B5EF4-FFF2-40B4-BE49-F238E27FC236}">
              <a16:creationId xmlns:a16="http://schemas.microsoft.com/office/drawing/2014/main" id="{560DF6FF-706D-48AF-AE9A-9F6B1E581D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10382794"/>
          <a:ext cx="4345334" cy="1336396"/>
        </a:xfrm>
        <a:prstGeom prst="rect">
          <a:avLst/>
        </a:prstGeom>
        <a:noFill/>
        <a:ln>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217716</xdr:colOff>
      <xdr:row>30</xdr:row>
      <xdr:rowOff>65314</xdr:rowOff>
    </xdr:from>
    <xdr:to>
      <xdr:col>4</xdr:col>
      <xdr:colOff>356810</xdr:colOff>
      <xdr:row>37</xdr:row>
      <xdr:rowOff>14870</xdr:rowOff>
    </xdr:to>
    <xdr:pic>
      <xdr:nvPicPr>
        <xdr:cNvPr id="2" name="Imagen 1">
          <a:extLst>
            <a:ext uri="{FF2B5EF4-FFF2-40B4-BE49-F238E27FC236}">
              <a16:creationId xmlns:a16="http://schemas.microsoft.com/office/drawing/2014/main" id="{082B58E5-F89F-47E3-B0FC-073772BA02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696994"/>
          <a:ext cx="4345334" cy="1336396"/>
        </a:xfrm>
        <a:prstGeom prst="rect">
          <a:avLst/>
        </a:prstGeom>
        <a:noFill/>
        <a:ln>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217716</xdr:colOff>
      <xdr:row>30</xdr:row>
      <xdr:rowOff>65314</xdr:rowOff>
    </xdr:from>
    <xdr:to>
      <xdr:col>4</xdr:col>
      <xdr:colOff>356810</xdr:colOff>
      <xdr:row>37</xdr:row>
      <xdr:rowOff>14870</xdr:rowOff>
    </xdr:to>
    <xdr:pic>
      <xdr:nvPicPr>
        <xdr:cNvPr id="2" name="Imagen 1">
          <a:extLst>
            <a:ext uri="{FF2B5EF4-FFF2-40B4-BE49-F238E27FC236}">
              <a16:creationId xmlns:a16="http://schemas.microsoft.com/office/drawing/2014/main" id="{CAD1D954-5B24-4081-A6F3-CE27CDDEEC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696994"/>
          <a:ext cx="4345334" cy="1336396"/>
        </a:xfrm>
        <a:prstGeom prst="rect">
          <a:avLst/>
        </a:prstGeom>
        <a:noFill/>
        <a:ln>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217716</xdr:colOff>
      <xdr:row>30</xdr:row>
      <xdr:rowOff>65314</xdr:rowOff>
    </xdr:from>
    <xdr:to>
      <xdr:col>4</xdr:col>
      <xdr:colOff>356810</xdr:colOff>
      <xdr:row>37</xdr:row>
      <xdr:rowOff>14870</xdr:rowOff>
    </xdr:to>
    <xdr:pic>
      <xdr:nvPicPr>
        <xdr:cNvPr id="2" name="Imagen 1">
          <a:extLst>
            <a:ext uri="{FF2B5EF4-FFF2-40B4-BE49-F238E27FC236}">
              <a16:creationId xmlns:a16="http://schemas.microsoft.com/office/drawing/2014/main" id="{6FD03960-9CFC-4987-A1A2-6C96835506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696994"/>
          <a:ext cx="4345334" cy="1336396"/>
        </a:xfrm>
        <a:prstGeom prst="rect">
          <a:avLst/>
        </a:prstGeom>
        <a:noFill/>
        <a:ln>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217716</xdr:colOff>
      <xdr:row>30</xdr:row>
      <xdr:rowOff>65314</xdr:rowOff>
    </xdr:from>
    <xdr:to>
      <xdr:col>4</xdr:col>
      <xdr:colOff>356810</xdr:colOff>
      <xdr:row>37</xdr:row>
      <xdr:rowOff>14870</xdr:rowOff>
    </xdr:to>
    <xdr:pic>
      <xdr:nvPicPr>
        <xdr:cNvPr id="2" name="Imagen 1">
          <a:extLst>
            <a:ext uri="{FF2B5EF4-FFF2-40B4-BE49-F238E27FC236}">
              <a16:creationId xmlns:a16="http://schemas.microsoft.com/office/drawing/2014/main" id="{1163468D-BA1C-4338-BDED-E464629B55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696994"/>
          <a:ext cx="4345334" cy="1336396"/>
        </a:xfrm>
        <a:prstGeom prst="rect">
          <a:avLst/>
        </a:prstGeom>
        <a:noFill/>
        <a:ln>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217716</xdr:colOff>
      <xdr:row>30</xdr:row>
      <xdr:rowOff>65314</xdr:rowOff>
    </xdr:from>
    <xdr:to>
      <xdr:col>4</xdr:col>
      <xdr:colOff>356810</xdr:colOff>
      <xdr:row>37</xdr:row>
      <xdr:rowOff>14870</xdr:rowOff>
    </xdr:to>
    <xdr:pic>
      <xdr:nvPicPr>
        <xdr:cNvPr id="2" name="Imagen 1">
          <a:extLst>
            <a:ext uri="{FF2B5EF4-FFF2-40B4-BE49-F238E27FC236}">
              <a16:creationId xmlns:a16="http://schemas.microsoft.com/office/drawing/2014/main" id="{FA56C82E-E9E9-4151-986B-9EED306F18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361714"/>
          <a:ext cx="4345334" cy="1336396"/>
        </a:xfrm>
        <a:prstGeom prst="rect">
          <a:avLst/>
        </a:prstGeom>
        <a:noFill/>
        <a:ln>
          <a:noFill/>
        </a:ln>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0DCA3AE8-E836-41BA-91AF-C7D105775A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127274"/>
          <a:ext cx="4345334" cy="1336396"/>
        </a:xfrm>
        <a:prstGeom prst="rect">
          <a:avLst/>
        </a:prstGeom>
        <a:noFill/>
        <a:ln>
          <a:no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B1D0A48E-064E-4625-A256-97CD4CB8C0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256814"/>
          <a:ext cx="4345334" cy="1336396"/>
        </a:xfrm>
        <a:prstGeom prst="rect">
          <a:avLst/>
        </a:prstGeom>
        <a:noFill/>
        <a:ln>
          <a:noFill/>
        </a:ln>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217716</xdr:colOff>
      <xdr:row>38</xdr:row>
      <xdr:rowOff>65314</xdr:rowOff>
    </xdr:from>
    <xdr:to>
      <xdr:col>4</xdr:col>
      <xdr:colOff>356810</xdr:colOff>
      <xdr:row>45</xdr:row>
      <xdr:rowOff>14870</xdr:rowOff>
    </xdr:to>
    <xdr:pic>
      <xdr:nvPicPr>
        <xdr:cNvPr id="2" name="Imagen 1">
          <a:extLst>
            <a:ext uri="{FF2B5EF4-FFF2-40B4-BE49-F238E27FC236}">
              <a16:creationId xmlns:a16="http://schemas.microsoft.com/office/drawing/2014/main" id="{395B7D7B-1B42-4BEF-B7C2-605A42CDD5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308374"/>
          <a:ext cx="4345334" cy="1336396"/>
        </a:xfrm>
        <a:prstGeom prst="rect">
          <a:avLst/>
        </a:prstGeom>
        <a:noFill/>
        <a:ln>
          <a:noFill/>
        </a:ln>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96DDE4CC-7B18-46BC-9A19-6168D2DA0F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119654"/>
          <a:ext cx="4345334" cy="1336396"/>
        </a:xfrm>
        <a:prstGeom prst="rect">
          <a:avLst/>
        </a:prstGeom>
        <a:noFill/>
        <a:ln>
          <a:noFill/>
        </a:ln>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FC067598-DC3B-4FF5-83DC-41CBBE9676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119654"/>
          <a:ext cx="4345334" cy="1336396"/>
        </a:xfrm>
        <a:prstGeom prst="rect">
          <a:avLst/>
        </a:prstGeom>
        <a:noFill/>
        <a:ln>
          <a:noFill/>
        </a:ln>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217716</xdr:colOff>
      <xdr:row>37</xdr:row>
      <xdr:rowOff>65314</xdr:rowOff>
    </xdr:from>
    <xdr:to>
      <xdr:col>4</xdr:col>
      <xdr:colOff>356810</xdr:colOff>
      <xdr:row>44</xdr:row>
      <xdr:rowOff>14870</xdr:rowOff>
    </xdr:to>
    <xdr:pic>
      <xdr:nvPicPr>
        <xdr:cNvPr id="2" name="Imagen 1">
          <a:extLst>
            <a:ext uri="{FF2B5EF4-FFF2-40B4-BE49-F238E27FC236}">
              <a16:creationId xmlns:a16="http://schemas.microsoft.com/office/drawing/2014/main" id="{6233627D-200F-4D61-9E1F-784A41D6AB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12021094"/>
          <a:ext cx="4345334" cy="1336396"/>
        </a:xfrm>
        <a:prstGeom prst="rect">
          <a:avLst/>
        </a:prstGeom>
        <a:noFill/>
        <a:ln>
          <a:noFill/>
        </a:ln>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217716</xdr:colOff>
      <xdr:row>26</xdr:row>
      <xdr:rowOff>65314</xdr:rowOff>
    </xdr:from>
    <xdr:to>
      <xdr:col>4</xdr:col>
      <xdr:colOff>356810</xdr:colOff>
      <xdr:row>33</xdr:row>
      <xdr:rowOff>14870</xdr:rowOff>
    </xdr:to>
    <xdr:pic>
      <xdr:nvPicPr>
        <xdr:cNvPr id="2" name="Imagen 1">
          <a:extLst>
            <a:ext uri="{FF2B5EF4-FFF2-40B4-BE49-F238E27FC236}">
              <a16:creationId xmlns:a16="http://schemas.microsoft.com/office/drawing/2014/main" id="{F88AD3C9-A36A-4A2B-9C47-1EA60921AD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626134"/>
          <a:ext cx="4345334" cy="1336396"/>
        </a:xfrm>
        <a:prstGeom prst="rect">
          <a:avLst/>
        </a:prstGeom>
        <a:noFill/>
        <a:ln>
          <a:noFill/>
        </a:ln>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217716</xdr:colOff>
      <xdr:row>32</xdr:row>
      <xdr:rowOff>65314</xdr:rowOff>
    </xdr:from>
    <xdr:to>
      <xdr:col>4</xdr:col>
      <xdr:colOff>356810</xdr:colOff>
      <xdr:row>39</xdr:row>
      <xdr:rowOff>14870</xdr:rowOff>
    </xdr:to>
    <xdr:pic>
      <xdr:nvPicPr>
        <xdr:cNvPr id="2" name="Imagen 1">
          <a:extLst>
            <a:ext uri="{FF2B5EF4-FFF2-40B4-BE49-F238E27FC236}">
              <a16:creationId xmlns:a16="http://schemas.microsoft.com/office/drawing/2014/main" id="{81B72E43-0AA8-4327-AA31-F96BE852A6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660674"/>
          <a:ext cx="4345334" cy="1336396"/>
        </a:xfrm>
        <a:prstGeom prst="rect">
          <a:avLst/>
        </a:prstGeom>
        <a:noFill/>
        <a:ln>
          <a:noFill/>
        </a:ln>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217716</xdr:colOff>
      <xdr:row>28</xdr:row>
      <xdr:rowOff>65314</xdr:rowOff>
    </xdr:from>
    <xdr:to>
      <xdr:col>4</xdr:col>
      <xdr:colOff>356810</xdr:colOff>
      <xdr:row>35</xdr:row>
      <xdr:rowOff>14870</xdr:rowOff>
    </xdr:to>
    <xdr:pic>
      <xdr:nvPicPr>
        <xdr:cNvPr id="2" name="Imagen 1">
          <a:extLst>
            <a:ext uri="{FF2B5EF4-FFF2-40B4-BE49-F238E27FC236}">
              <a16:creationId xmlns:a16="http://schemas.microsoft.com/office/drawing/2014/main" id="{31AEEAD8-ECDA-48A0-9AC4-5D596808AA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228114"/>
          <a:ext cx="4345334" cy="1336396"/>
        </a:xfrm>
        <a:prstGeom prst="rect">
          <a:avLst/>
        </a:prstGeom>
        <a:noFill/>
        <a:ln>
          <a:noFill/>
        </a:ln>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217716</xdr:colOff>
      <xdr:row>30</xdr:row>
      <xdr:rowOff>65314</xdr:rowOff>
    </xdr:from>
    <xdr:to>
      <xdr:col>4</xdr:col>
      <xdr:colOff>356810</xdr:colOff>
      <xdr:row>37</xdr:row>
      <xdr:rowOff>14870</xdr:rowOff>
    </xdr:to>
    <xdr:pic>
      <xdr:nvPicPr>
        <xdr:cNvPr id="2" name="Imagen 1">
          <a:extLst>
            <a:ext uri="{FF2B5EF4-FFF2-40B4-BE49-F238E27FC236}">
              <a16:creationId xmlns:a16="http://schemas.microsoft.com/office/drawing/2014/main" id="{A709925B-57B9-42A3-B43F-2F04122A94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418614"/>
          <a:ext cx="4345334" cy="1336396"/>
        </a:xfrm>
        <a:prstGeom prst="rect">
          <a:avLst/>
        </a:prstGeom>
        <a:noFill/>
        <a:ln>
          <a:noFill/>
        </a:ln>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217716</xdr:colOff>
      <xdr:row>33</xdr:row>
      <xdr:rowOff>65314</xdr:rowOff>
    </xdr:from>
    <xdr:to>
      <xdr:col>4</xdr:col>
      <xdr:colOff>356810</xdr:colOff>
      <xdr:row>40</xdr:row>
      <xdr:rowOff>14870</xdr:rowOff>
    </xdr:to>
    <xdr:pic>
      <xdr:nvPicPr>
        <xdr:cNvPr id="2" name="Imagen 1">
          <a:extLst>
            <a:ext uri="{FF2B5EF4-FFF2-40B4-BE49-F238E27FC236}">
              <a16:creationId xmlns:a16="http://schemas.microsoft.com/office/drawing/2014/main" id="{D553EE66-3DA9-4832-9AFE-0E276E5493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875814"/>
          <a:ext cx="4345334" cy="1336396"/>
        </a:xfrm>
        <a:prstGeom prst="rect">
          <a:avLst/>
        </a:prstGeom>
        <a:noFill/>
        <a:ln>
          <a:noFill/>
        </a:ln>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217716</xdr:colOff>
      <xdr:row>38</xdr:row>
      <xdr:rowOff>65314</xdr:rowOff>
    </xdr:from>
    <xdr:to>
      <xdr:col>4</xdr:col>
      <xdr:colOff>356810</xdr:colOff>
      <xdr:row>45</xdr:row>
      <xdr:rowOff>14870</xdr:rowOff>
    </xdr:to>
    <xdr:pic>
      <xdr:nvPicPr>
        <xdr:cNvPr id="2" name="Imagen 1">
          <a:extLst>
            <a:ext uri="{FF2B5EF4-FFF2-40B4-BE49-F238E27FC236}">
              <a16:creationId xmlns:a16="http://schemas.microsoft.com/office/drawing/2014/main" id="{49218CBB-7072-41B6-BED0-CDBC865BBA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9140734"/>
          <a:ext cx="4345334" cy="1336396"/>
        </a:xfrm>
        <a:prstGeom prst="rect">
          <a:avLst/>
        </a:prstGeom>
        <a:noFill/>
        <a:ln>
          <a:noFill/>
        </a:ln>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217716</xdr:colOff>
      <xdr:row>33</xdr:row>
      <xdr:rowOff>65314</xdr:rowOff>
    </xdr:from>
    <xdr:to>
      <xdr:col>4</xdr:col>
      <xdr:colOff>356810</xdr:colOff>
      <xdr:row>40</xdr:row>
      <xdr:rowOff>14870</xdr:rowOff>
    </xdr:to>
    <xdr:pic>
      <xdr:nvPicPr>
        <xdr:cNvPr id="2" name="Imagen 1">
          <a:extLst>
            <a:ext uri="{FF2B5EF4-FFF2-40B4-BE49-F238E27FC236}">
              <a16:creationId xmlns:a16="http://schemas.microsoft.com/office/drawing/2014/main" id="{E0A6B156-2279-4EB1-BBE9-49A2EC0082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875814"/>
          <a:ext cx="4345334" cy="1336396"/>
        </a:xfrm>
        <a:prstGeom prst="rect">
          <a:avLst/>
        </a:prstGeom>
        <a:noFill/>
        <a:ln>
          <a:noFill/>
        </a:ln>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217716</xdr:colOff>
      <xdr:row>34</xdr:row>
      <xdr:rowOff>65314</xdr:rowOff>
    </xdr:from>
    <xdr:to>
      <xdr:col>4</xdr:col>
      <xdr:colOff>356810</xdr:colOff>
      <xdr:row>41</xdr:row>
      <xdr:rowOff>14870</xdr:rowOff>
    </xdr:to>
    <xdr:pic>
      <xdr:nvPicPr>
        <xdr:cNvPr id="2" name="Imagen 1">
          <a:extLst>
            <a:ext uri="{FF2B5EF4-FFF2-40B4-BE49-F238E27FC236}">
              <a16:creationId xmlns:a16="http://schemas.microsoft.com/office/drawing/2014/main" id="{5FC4B73A-F7C3-4922-91B8-01C11A1620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8073934"/>
          <a:ext cx="4345334" cy="1336396"/>
        </a:xfrm>
        <a:prstGeom prst="rect">
          <a:avLst/>
        </a:prstGeom>
        <a:noFill/>
        <a:ln>
          <a:noFill/>
        </a:ln>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217716</xdr:colOff>
      <xdr:row>31</xdr:row>
      <xdr:rowOff>65314</xdr:rowOff>
    </xdr:from>
    <xdr:to>
      <xdr:col>4</xdr:col>
      <xdr:colOff>356810</xdr:colOff>
      <xdr:row>38</xdr:row>
      <xdr:rowOff>14870</xdr:rowOff>
    </xdr:to>
    <xdr:pic>
      <xdr:nvPicPr>
        <xdr:cNvPr id="2" name="Imagen 1">
          <a:extLst>
            <a:ext uri="{FF2B5EF4-FFF2-40B4-BE49-F238E27FC236}">
              <a16:creationId xmlns:a16="http://schemas.microsoft.com/office/drawing/2014/main" id="{1EA2043B-D543-497D-B962-873738B2F7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753894"/>
          <a:ext cx="4345334" cy="1336396"/>
        </a:xfrm>
        <a:prstGeom prst="rect">
          <a:avLst/>
        </a:prstGeom>
        <a:noFill/>
        <a:ln>
          <a:noFill/>
        </a:ln>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217716</xdr:colOff>
      <xdr:row>28</xdr:row>
      <xdr:rowOff>65314</xdr:rowOff>
    </xdr:from>
    <xdr:to>
      <xdr:col>4</xdr:col>
      <xdr:colOff>356810</xdr:colOff>
      <xdr:row>35</xdr:row>
      <xdr:rowOff>14870</xdr:rowOff>
    </xdr:to>
    <xdr:pic>
      <xdr:nvPicPr>
        <xdr:cNvPr id="2" name="Imagen 1">
          <a:extLst>
            <a:ext uri="{FF2B5EF4-FFF2-40B4-BE49-F238E27FC236}">
              <a16:creationId xmlns:a16="http://schemas.microsoft.com/office/drawing/2014/main" id="{F3189435-A97F-4D6E-A68F-8D446777CD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022374"/>
          <a:ext cx="4345334" cy="1336396"/>
        </a:xfrm>
        <a:prstGeom prst="rect">
          <a:avLst/>
        </a:prstGeom>
        <a:noFill/>
        <a:ln>
          <a:noFill/>
        </a:ln>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217716</xdr:colOff>
      <xdr:row>27</xdr:row>
      <xdr:rowOff>65314</xdr:rowOff>
    </xdr:from>
    <xdr:to>
      <xdr:col>4</xdr:col>
      <xdr:colOff>356810</xdr:colOff>
      <xdr:row>34</xdr:row>
      <xdr:rowOff>14870</xdr:rowOff>
    </xdr:to>
    <xdr:pic>
      <xdr:nvPicPr>
        <xdr:cNvPr id="2" name="Imagen 1">
          <a:extLst>
            <a:ext uri="{FF2B5EF4-FFF2-40B4-BE49-F238E27FC236}">
              <a16:creationId xmlns:a16="http://schemas.microsoft.com/office/drawing/2014/main" id="{903520E6-C18F-4EFC-80EA-28D47B4AA5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6824254"/>
          <a:ext cx="4345334" cy="1336396"/>
        </a:xfrm>
        <a:prstGeom prst="rect">
          <a:avLst/>
        </a:prstGeom>
        <a:noFill/>
        <a:ln>
          <a:noFill/>
        </a:ln>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217716</xdr:colOff>
      <xdr:row>31</xdr:row>
      <xdr:rowOff>65314</xdr:rowOff>
    </xdr:from>
    <xdr:to>
      <xdr:col>4</xdr:col>
      <xdr:colOff>356810</xdr:colOff>
      <xdr:row>38</xdr:row>
      <xdr:rowOff>14870</xdr:rowOff>
    </xdr:to>
    <xdr:pic>
      <xdr:nvPicPr>
        <xdr:cNvPr id="2" name="Imagen 1">
          <a:extLst>
            <a:ext uri="{FF2B5EF4-FFF2-40B4-BE49-F238E27FC236}">
              <a16:creationId xmlns:a16="http://schemas.microsoft.com/office/drawing/2014/main" id="{88610FE0-DF33-4D6C-A7FA-88A57EB1BE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753894"/>
          <a:ext cx="4345334" cy="1336396"/>
        </a:xfrm>
        <a:prstGeom prst="rect">
          <a:avLst/>
        </a:prstGeom>
        <a:noFill/>
        <a:ln>
          <a:noFill/>
        </a:ln>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217716</xdr:colOff>
      <xdr:row>26</xdr:row>
      <xdr:rowOff>65314</xdr:rowOff>
    </xdr:from>
    <xdr:to>
      <xdr:col>4</xdr:col>
      <xdr:colOff>356810</xdr:colOff>
      <xdr:row>33</xdr:row>
      <xdr:rowOff>14870</xdr:rowOff>
    </xdr:to>
    <xdr:pic>
      <xdr:nvPicPr>
        <xdr:cNvPr id="2" name="Imagen 1">
          <a:extLst>
            <a:ext uri="{FF2B5EF4-FFF2-40B4-BE49-F238E27FC236}">
              <a16:creationId xmlns:a16="http://schemas.microsoft.com/office/drawing/2014/main" id="{F1861A07-1225-473D-B2DE-F951B7F171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0776" y="7837714"/>
          <a:ext cx="4345334" cy="1336396"/>
        </a:xfrm>
        <a:prstGeom prst="rect">
          <a:avLst/>
        </a:prstGeom>
        <a:noFill/>
        <a:ln>
          <a:noFill/>
        </a:ln>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36485C23-5FE2-4033-AEFF-2C4C4EEAC1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AAF521CD-38E8-4D42-A004-66D99CD911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167270</xdr:rowOff>
    </xdr:to>
    <xdr:pic>
      <xdr:nvPicPr>
        <xdr:cNvPr id="3" name="Imagen 2">
          <a:extLst>
            <a:ext uri="{FF2B5EF4-FFF2-40B4-BE49-F238E27FC236}">
              <a16:creationId xmlns:a16="http://schemas.microsoft.com/office/drawing/2014/main" id="{D929E781-63C5-44C6-AF72-C7073A0FF1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1941629"/>
          <a:ext cx="4340980" cy="1321156"/>
        </a:xfrm>
        <a:prstGeom prst="rect">
          <a:avLst/>
        </a:prstGeom>
        <a:noFill/>
        <a:ln>
          <a:noFill/>
        </a:ln>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476551</xdr:colOff>
      <xdr:row>54</xdr:row>
      <xdr:rowOff>167270</xdr:rowOff>
    </xdr:to>
    <xdr:pic>
      <xdr:nvPicPr>
        <xdr:cNvPr id="3" name="Imagen 2">
          <a:extLst>
            <a:ext uri="{FF2B5EF4-FFF2-40B4-BE49-F238E27FC236}">
              <a16:creationId xmlns:a16="http://schemas.microsoft.com/office/drawing/2014/main" id="{26894BDE-A99D-451C-9F01-892A44F594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66D114CB-34EF-496E-B582-B413C061F9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1496A38F-3E7F-4A3F-B4F2-771449C4AB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167270</xdr:rowOff>
    </xdr:to>
    <xdr:pic>
      <xdr:nvPicPr>
        <xdr:cNvPr id="3" name="Imagen 2">
          <a:extLst>
            <a:ext uri="{FF2B5EF4-FFF2-40B4-BE49-F238E27FC236}">
              <a16:creationId xmlns:a16="http://schemas.microsoft.com/office/drawing/2014/main" id="{7C4354FF-41E0-4377-A5B4-23A2CB40D0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1941629"/>
          <a:ext cx="4340980" cy="1321156"/>
        </a:xfrm>
        <a:prstGeom prst="rect">
          <a:avLst/>
        </a:prstGeom>
        <a:noFill/>
        <a:ln>
          <a:noFill/>
        </a:ln>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35C636C0-4009-42B2-A142-CB9BD11BDF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333514"/>
          <a:ext cx="4340980" cy="1321156"/>
        </a:xfrm>
        <a:prstGeom prst="rect">
          <a:avLst/>
        </a:prstGeom>
        <a:noFill/>
        <a:ln>
          <a:noFill/>
        </a:ln>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587AB5BB-379D-45F0-9A27-01FB65B8D43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148457"/>
          <a:ext cx="4340980" cy="1321156"/>
        </a:xfrm>
        <a:prstGeom prst="rect">
          <a:avLst/>
        </a:prstGeom>
        <a:noFill/>
        <a:ln>
          <a:noFill/>
        </a:ln>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B8030D5C-E3EF-40F3-AB71-36B7B1EE16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148457"/>
          <a:ext cx="4340980" cy="1321156"/>
        </a:xfrm>
        <a:prstGeom prst="rect">
          <a:avLst/>
        </a:prstGeom>
        <a:noFill/>
        <a:ln>
          <a:noFill/>
        </a:ln>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6AF4B474-4648-4441-937C-4E8B29C49D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148457"/>
          <a:ext cx="4340980" cy="1321156"/>
        </a:xfrm>
        <a:prstGeom prst="rect">
          <a:avLst/>
        </a:prstGeom>
        <a:noFill/>
        <a:ln>
          <a:noFill/>
        </a:ln>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980B3F55-BD31-4B51-875A-56180108AE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148457"/>
          <a:ext cx="4340980" cy="1321156"/>
        </a:xfrm>
        <a:prstGeom prst="rect">
          <a:avLst/>
        </a:prstGeom>
        <a:noFill/>
        <a:ln>
          <a:noFill/>
        </a:ln>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0C1DB246-5209-4513-98F6-C71D80C122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148457"/>
          <a:ext cx="4340980" cy="1321156"/>
        </a:xfrm>
        <a:prstGeom prst="rect">
          <a:avLst/>
        </a:prstGeom>
        <a:noFill/>
        <a:ln>
          <a:noFill/>
        </a:ln>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487437</xdr:colOff>
      <xdr:row>54</xdr:row>
      <xdr:rowOff>167271</xdr:rowOff>
    </xdr:to>
    <xdr:pic>
      <xdr:nvPicPr>
        <xdr:cNvPr id="3" name="Imagen 2">
          <a:extLst>
            <a:ext uri="{FF2B5EF4-FFF2-40B4-BE49-F238E27FC236}">
              <a16:creationId xmlns:a16="http://schemas.microsoft.com/office/drawing/2014/main" id="{348B74D2-8265-4814-9FFD-0C70CB3B84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137571"/>
          <a:ext cx="4340980" cy="1321156"/>
        </a:xfrm>
        <a:prstGeom prst="rect">
          <a:avLst/>
        </a:prstGeom>
        <a:noFill/>
        <a:ln>
          <a:noFill/>
        </a:ln>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5A591CA9-37AA-40CB-AD28-FDE2082090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167270</xdr:rowOff>
    </xdr:to>
    <xdr:pic>
      <xdr:nvPicPr>
        <xdr:cNvPr id="3" name="Imagen 2">
          <a:extLst>
            <a:ext uri="{FF2B5EF4-FFF2-40B4-BE49-F238E27FC236}">
              <a16:creationId xmlns:a16="http://schemas.microsoft.com/office/drawing/2014/main" id="{FC8ADF8F-063D-49EF-88FF-A0B1D3A6A7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2094029"/>
          <a:ext cx="4340980" cy="1321156"/>
        </a:xfrm>
        <a:prstGeom prst="rect">
          <a:avLst/>
        </a:prstGeom>
        <a:noFill/>
        <a:ln>
          <a:noFill/>
        </a:ln>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167271</xdr:rowOff>
    </xdr:to>
    <xdr:pic>
      <xdr:nvPicPr>
        <xdr:cNvPr id="3" name="Imagen 2">
          <a:extLst>
            <a:ext uri="{FF2B5EF4-FFF2-40B4-BE49-F238E27FC236}">
              <a16:creationId xmlns:a16="http://schemas.microsoft.com/office/drawing/2014/main" id="{891A5F3C-447A-418C-A9A7-104F3EEBC1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1941629"/>
          <a:ext cx="4340980" cy="1321156"/>
        </a:xfrm>
        <a:prstGeom prst="rect">
          <a:avLst/>
        </a:prstGeom>
        <a:noFill/>
        <a:ln>
          <a:noFill/>
        </a:ln>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167271</xdr:rowOff>
    </xdr:to>
    <xdr:pic>
      <xdr:nvPicPr>
        <xdr:cNvPr id="3" name="Imagen 2">
          <a:extLst>
            <a:ext uri="{FF2B5EF4-FFF2-40B4-BE49-F238E27FC236}">
              <a16:creationId xmlns:a16="http://schemas.microsoft.com/office/drawing/2014/main" id="{E88EDB5D-0EB9-45DD-B434-599AB1243C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1941629"/>
          <a:ext cx="4340980" cy="1321156"/>
        </a:xfrm>
        <a:prstGeom prst="rect">
          <a:avLst/>
        </a:prstGeom>
        <a:noFill/>
        <a:ln>
          <a:noFill/>
        </a:ln>
      </xdr:spPr>
    </xdr:pic>
    <xdr:clientData/>
  </xdr:twoCellAnchor>
</xdr:wsDr>
</file>

<file path=xl/drawings/drawing78.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167271</xdr:rowOff>
    </xdr:to>
    <xdr:pic>
      <xdr:nvPicPr>
        <xdr:cNvPr id="3" name="Imagen 2">
          <a:extLst>
            <a:ext uri="{FF2B5EF4-FFF2-40B4-BE49-F238E27FC236}">
              <a16:creationId xmlns:a16="http://schemas.microsoft.com/office/drawing/2014/main" id="{4275DD99-5985-4231-B656-65B7A6FCBE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1941629"/>
          <a:ext cx="4340980" cy="1321156"/>
        </a:xfrm>
        <a:prstGeom prst="rect">
          <a:avLst/>
        </a:prstGeom>
        <a:noFill/>
        <a:ln>
          <a:noFill/>
        </a:ln>
      </xdr:spPr>
    </xdr:pic>
    <xdr:clientData/>
  </xdr:twoCellAnchor>
</xdr:wsDr>
</file>

<file path=xl/drawings/drawing79.xml><?xml version="1.0" encoding="utf-8"?>
<xdr:wsDr xmlns:xdr="http://schemas.openxmlformats.org/drawingml/2006/spreadsheetDrawing" xmlns:a="http://schemas.openxmlformats.org/drawingml/2006/main">
  <xdr:twoCellAnchor editAs="oneCell">
    <xdr:from>
      <xdr:col>2</xdr:col>
      <xdr:colOff>0</xdr:colOff>
      <xdr:row>48</xdr:row>
      <xdr:rowOff>0</xdr:rowOff>
    </xdr:from>
    <xdr:to>
      <xdr:col>5</xdr:col>
      <xdr:colOff>1358295</xdr:colOff>
      <xdr:row>54</xdr:row>
      <xdr:rowOff>167271</xdr:rowOff>
    </xdr:to>
    <xdr:pic>
      <xdr:nvPicPr>
        <xdr:cNvPr id="3" name="Imagen 2">
          <a:extLst>
            <a:ext uri="{FF2B5EF4-FFF2-40B4-BE49-F238E27FC236}">
              <a16:creationId xmlns:a16="http://schemas.microsoft.com/office/drawing/2014/main" id="{6AEF8847-5E24-4CCC-9E39-C82BF0976F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1941629"/>
          <a:ext cx="4340980" cy="1321156"/>
        </a:xfrm>
        <a:prstGeom prst="rect">
          <a:avLst/>
        </a:prstGeom>
        <a:noFill/>
        <a:ln>
          <a:noFill/>
        </a:ln>
      </xdr:spPr>
    </xdr:pic>
    <xdr:clientData/>
  </xdr:twoCellAnchor>
</xdr:wsDr>
</file>

<file path=xl/drawings/drawing80.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DE7AA476-F71E-406A-90AC-1CCCAC6EEE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81.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A26DC885-124D-42EB-B946-13C49260F0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82.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167270</xdr:rowOff>
    </xdr:to>
    <xdr:pic>
      <xdr:nvPicPr>
        <xdr:cNvPr id="3" name="Imagen 2">
          <a:extLst>
            <a:ext uri="{FF2B5EF4-FFF2-40B4-BE49-F238E27FC236}">
              <a16:creationId xmlns:a16="http://schemas.microsoft.com/office/drawing/2014/main" id="{3333A9EA-C8F1-42E5-9DA7-46919E95FA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83.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C3124D7E-2691-4699-8D3A-9E21FF1550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84.xml><?xml version="1.0" encoding="utf-8"?>
<xdr:wsDr xmlns:xdr="http://schemas.openxmlformats.org/drawingml/2006/spreadsheetDrawing" xmlns:a="http://schemas.openxmlformats.org/drawingml/2006/main">
  <xdr:twoCellAnchor editAs="oneCell">
    <xdr:from>
      <xdr:col>1</xdr:col>
      <xdr:colOff>0</xdr:colOff>
      <xdr:row>48</xdr:row>
      <xdr:rowOff>0</xdr:rowOff>
    </xdr:from>
    <xdr:to>
      <xdr:col>5</xdr:col>
      <xdr:colOff>574523</xdr:colOff>
      <xdr:row>54</xdr:row>
      <xdr:rowOff>167271</xdr:rowOff>
    </xdr:to>
    <xdr:pic>
      <xdr:nvPicPr>
        <xdr:cNvPr id="3" name="Imagen 2">
          <a:extLst>
            <a:ext uri="{FF2B5EF4-FFF2-40B4-BE49-F238E27FC236}">
              <a16:creationId xmlns:a16="http://schemas.microsoft.com/office/drawing/2014/main" id="{35792122-BE18-4CA2-A0F3-E9595D2247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1941629"/>
          <a:ext cx="4340980" cy="1321156"/>
        </a:xfrm>
        <a:prstGeom prst="rect">
          <a:avLst/>
        </a:prstGeom>
        <a:noFill/>
        <a:ln>
          <a:noFill/>
        </a:ln>
      </xdr:spPr>
    </xdr:pic>
    <xdr:clientData/>
  </xdr:twoCellAnchor>
</xdr:wsDr>
</file>

<file path=xl/drawings/drawing85.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F34B39A7-316F-4AF2-9A97-270E213503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86.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569CD3D1-4F93-4B4E-9725-60E6093EA0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87.xml><?xml version="1.0" encoding="utf-8"?>
<xdr:wsDr xmlns:xdr="http://schemas.openxmlformats.org/drawingml/2006/spreadsheetDrawing" xmlns:a="http://schemas.openxmlformats.org/drawingml/2006/main">
  <xdr:twoCellAnchor editAs="oneCell">
    <xdr:from>
      <xdr:col>2</xdr:col>
      <xdr:colOff>0</xdr:colOff>
      <xdr:row>52</xdr:row>
      <xdr:rowOff>0</xdr:rowOff>
    </xdr:from>
    <xdr:to>
      <xdr:col>5</xdr:col>
      <xdr:colOff>1358295</xdr:colOff>
      <xdr:row>58</xdr:row>
      <xdr:rowOff>167270</xdr:rowOff>
    </xdr:to>
    <xdr:pic>
      <xdr:nvPicPr>
        <xdr:cNvPr id="3" name="Imagen 2">
          <a:extLst>
            <a:ext uri="{FF2B5EF4-FFF2-40B4-BE49-F238E27FC236}">
              <a16:creationId xmlns:a16="http://schemas.microsoft.com/office/drawing/2014/main" id="{656A2810-F3EA-4694-9BEB-FFA7277D99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2725400"/>
          <a:ext cx="4340980" cy="1321156"/>
        </a:xfrm>
        <a:prstGeom prst="rect">
          <a:avLst/>
        </a:prstGeom>
        <a:noFill/>
        <a:ln>
          <a:noFill/>
        </a:ln>
      </xdr:spPr>
    </xdr:pic>
    <xdr:clientData/>
  </xdr:twoCellAnchor>
</xdr:wsDr>
</file>

<file path=xl/drawings/drawing88.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B3D2450C-EB68-499E-BC79-043E8169A4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89.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167271</xdr:rowOff>
    </xdr:to>
    <xdr:pic>
      <xdr:nvPicPr>
        <xdr:cNvPr id="3" name="Imagen 2">
          <a:extLst>
            <a:ext uri="{FF2B5EF4-FFF2-40B4-BE49-F238E27FC236}">
              <a16:creationId xmlns:a16="http://schemas.microsoft.com/office/drawing/2014/main" id="{AD843C88-9339-4D64-B40D-84B48F5A09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0.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665D2F29-F1FD-4EFA-879B-BCDE416EBC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1.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61F6D9DF-8CA9-4DCA-B5C5-0D5B89BF45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2.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5CA21AD8-65BF-4EF2-8C2E-3166984B97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3.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C7B4FD03-6579-42C6-B432-1A0BE2C1D9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4.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167270</xdr:rowOff>
    </xdr:to>
    <xdr:pic>
      <xdr:nvPicPr>
        <xdr:cNvPr id="3" name="Imagen 2">
          <a:extLst>
            <a:ext uri="{FF2B5EF4-FFF2-40B4-BE49-F238E27FC236}">
              <a16:creationId xmlns:a16="http://schemas.microsoft.com/office/drawing/2014/main" id="{A2652E26-C1A8-4AC8-BF54-B5BD9B8666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5.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167271</xdr:rowOff>
    </xdr:to>
    <xdr:pic>
      <xdr:nvPicPr>
        <xdr:cNvPr id="3" name="Imagen 2">
          <a:extLst>
            <a:ext uri="{FF2B5EF4-FFF2-40B4-BE49-F238E27FC236}">
              <a16:creationId xmlns:a16="http://schemas.microsoft.com/office/drawing/2014/main" id="{FB81E007-E767-4C27-A8FB-EEF6160A68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6.xml><?xml version="1.0" encoding="utf-8"?>
<xdr:wsDr xmlns:xdr="http://schemas.openxmlformats.org/drawingml/2006/spreadsheetDrawing" xmlns:a="http://schemas.openxmlformats.org/drawingml/2006/main">
  <xdr:twoCellAnchor editAs="oneCell">
    <xdr:from>
      <xdr:col>2</xdr:col>
      <xdr:colOff>0</xdr:colOff>
      <xdr:row>52</xdr:row>
      <xdr:rowOff>0</xdr:rowOff>
    </xdr:from>
    <xdr:to>
      <xdr:col>5</xdr:col>
      <xdr:colOff>1358295</xdr:colOff>
      <xdr:row>58</xdr:row>
      <xdr:rowOff>167270</xdr:rowOff>
    </xdr:to>
    <xdr:pic>
      <xdr:nvPicPr>
        <xdr:cNvPr id="3" name="Imagen 2">
          <a:extLst>
            <a:ext uri="{FF2B5EF4-FFF2-40B4-BE49-F238E27FC236}">
              <a16:creationId xmlns:a16="http://schemas.microsoft.com/office/drawing/2014/main" id="{FD59D1EC-CBD6-4AD0-8A03-BA6E5BA1EA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9429" y="12725400"/>
          <a:ext cx="4340980" cy="1321156"/>
        </a:xfrm>
        <a:prstGeom prst="rect">
          <a:avLst/>
        </a:prstGeom>
        <a:noFill/>
        <a:ln>
          <a:noFill/>
        </a:ln>
      </xdr:spPr>
    </xdr:pic>
    <xdr:clientData/>
  </xdr:twoCellAnchor>
</xdr:wsDr>
</file>

<file path=xl/drawings/drawing97.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167271</xdr:rowOff>
    </xdr:to>
    <xdr:pic>
      <xdr:nvPicPr>
        <xdr:cNvPr id="3" name="Imagen 2">
          <a:extLst>
            <a:ext uri="{FF2B5EF4-FFF2-40B4-BE49-F238E27FC236}">
              <a16:creationId xmlns:a16="http://schemas.microsoft.com/office/drawing/2014/main" id="{764A730B-0F29-4233-8513-8AB3D64426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5657" y="12725400"/>
          <a:ext cx="4340980" cy="1321156"/>
        </a:xfrm>
        <a:prstGeom prst="rect">
          <a:avLst/>
        </a:prstGeom>
        <a:noFill/>
        <a:ln>
          <a:noFill/>
        </a:ln>
      </xdr:spPr>
    </xdr:pic>
    <xdr:clientData/>
  </xdr:twoCellAnchor>
</xdr:wsDr>
</file>

<file path=xl/drawings/drawing98.xml><?xml version="1.0" encoding="utf-8"?>
<xdr:wsDr xmlns:xdr="http://schemas.openxmlformats.org/drawingml/2006/spreadsheetDrawing" xmlns:a="http://schemas.openxmlformats.org/drawingml/2006/main">
  <xdr:twoCellAnchor editAs="oneCell">
    <xdr:from>
      <xdr:col>1</xdr:col>
      <xdr:colOff>0</xdr:colOff>
      <xdr:row>52</xdr:row>
      <xdr:rowOff>0</xdr:rowOff>
    </xdr:from>
    <xdr:to>
      <xdr:col>5</xdr:col>
      <xdr:colOff>574523</xdr:colOff>
      <xdr:row>58</xdr:row>
      <xdr:rowOff>167271</xdr:rowOff>
    </xdr:to>
    <xdr:pic>
      <xdr:nvPicPr>
        <xdr:cNvPr id="2" name="Imagen 1">
          <a:extLst>
            <a:ext uri="{FF2B5EF4-FFF2-40B4-BE49-F238E27FC236}">
              <a16:creationId xmlns:a16="http://schemas.microsoft.com/office/drawing/2014/main" id="{A1E3916D-1C39-40D6-A0F2-5EE3F371B2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3480" y="12809220"/>
          <a:ext cx="4338803" cy="133313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fomdes20\CONFIG~1\Temp\INDEPORTES\OTROS\ARCHIVO%20PARA%20ACUERDOS%20MUNICIPA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fomdes20\CONFIG~1\Temp\INDEPORTES\OTROS\ACUERDOS%20MUNICIPALES\MATRIZ%20DE%20EVALUACI&#211;N%20-%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hector%20cuervo\NUEVO%20ARHCIVO%20ACTUALIZACI&#211;N%20DE%20PROYECT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Usuario\Downloads\AJUSTE%20PLAN%20DE%20ACCION%20Y%20POAI.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H:\Mi%20unidad\4.%20FORMULACION%20DE%20PROYECTOS\1.%20ZONAS%20DEPORTIVAS%20LIBORINA\6.%20Presupuesto%20malo%20cambiado%20por%20la%20gobernacion\2.0%20PRESUPUESTO,%20AU%20y%20PMA%20LIBORINA.xlsx" TargetMode="External"/><Relationship Id="rId1" Type="http://schemas.openxmlformats.org/officeDocument/2006/relationships/externalLinkPath" Target="2.0%20PRESUPUESTO,%20AU%20y%20PMA%20LIBORINA.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H:\Mi%20unidad\4.%20FORMULACION%20DE%20PROYECTOS\1.%20ZONAS%20DEPORTIVAS%20LIBORINA\5.%20ACTUALIZACION%202026\3.%20PRESUPUESTO%20V2\2.1%20PRES,%20MEM,%20APUs%20%20LIBORINA%20-%20V1%20GYM..xlsx" TargetMode="External"/><Relationship Id="rId1" Type="http://schemas.openxmlformats.org/officeDocument/2006/relationships/externalLinkPath" Target="/Mi%20unidad/4.%20FORMULACION%20DE%20PROYECTOS/1.%20ZONAS%20DEPORTIVAS%20LIBORINA/5.%20ACTUALIZACION%202026/3.%20PRESUPUESTO%20V2/2.1%20PRES,%20MEM,%20APUs%20%20LIBORINA%20-%20V1%20GY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BASE"/>
      <sheetName val="TABLA DINAMICA TOTAL"/>
      <sheetName val="TABLA DIN POBLACION"/>
      <sheetName val="CENTROS DE DESARROLLO DEPORTIVO"/>
      <sheetName val="ENTES MUNICIPALES DE CALIDAD"/>
      <sheetName val="BASE JUEGOS ESCOLARES - PROYEC"/>
      <sheetName val="APOPYO A DEPORTISTAS CONVENCION"/>
      <sheetName val="DEPORTISTAS PARALIMPICOS APOYAD"/>
      <sheetName val="MESAS MUNICIPALES DE ED FISICA"/>
      <sheetName val="PERSONAS CAPACITADAS"/>
      <sheetName val="ESCENARIOS APROPIADOS"/>
      <sheetName val="METROS CUADRADOS CONSTRUIDOS"/>
      <sheetName val="ESCENARIOS REMODELADOS"/>
      <sheetName val="CENTROS DE INICIACIÓN"/>
      <sheetName val="LUDOTECAS"/>
      <sheetName val="ESTRATEGIA RECREATIVA"/>
      <sheetName val="POBLACION RURAL, DISP, INDI"/>
      <sheetName val="DD"/>
      <sheetName val="h"/>
      <sheetName val="Hoja6"/>
      <sheetName val="Hoja1"/>
      <sheetName val="Hoja3"/>
      <sheetName val="Hoja2"/>
      <sheetName val="MATRIZ BASE (3)"/>
      <sheetName val="PROYECTOS DEMANDA"/>
      <sheetName val="PROYECTOS OFERTA"/>
      <sheetName val="PROYECTOS DEMAN Y OFERTA"/>
      <sheetName val="PROYECTOS POR MUN OFER Y DEMAND"/>
      <sheetName val="MATRIZ DE PROYECTOS"/>
      <sheetName val="HOJA DE RUTA POR MUNICIP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A"/>
      <sheetName val="MUNICIPIOS"/>
      <sheetName val="DATOS"/>
      <sheetName val="ORIGINAL"/>
      <sheetName val="REPETIDOS"/>
      <sheetName val="SIN PRESUPUESTO"/>
      <sheetName val="NO HACE PARTE DE LA POLITICA"/>
      <sheetName val="NO ES POSIBLE EVALUAR"/>
      <sheetName val="NO TIENE PRESUPUESTO DETALLADO"/>
      <sheetName val="NO CUMPLE PORCENTAJE DE COFINAN"/>
      <sheetName val="CIFD"/>
      <sheetName val="LUDOTECA"/>
      <sheetName val="RECREACIÓN"/>
      <sheetName val="ACTIVIDAD FÍSICA"/>
      <sheetName val="EVENTOS"/>
      <sheetName val="INFRAESTRUCTURA ADECUADA"/>
      <sheetName val="Hoja2"/>
      <sheetName val="Hoja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5"/>
      <sheetName val="Hoja6"/>
      <sheetName val="Hoja8"/>
      <sheetName val="Hoja9"/>
      <sheetName val="INFORME  - EJECUCIÓn"/>
      <sheetName val="CRON DE ACT AMPLIADO"/>
      <sheetName val="PROYECTOS A ACTUALIZAR"/>
      <sheetName val="CRON DE ACTUALI DETALLADO"/>
      <sheetName val="PROYECTOS VIEJOS"/>
      <sheetName val="PROGRAMACIÓN"/>
      <sheetName val="TABLA DINAMICA"/>
      <sheetName val="PRESUPUESTO POR INDICADOR"/>
      <sheetName val="Hoja4"/>
      <sheetName val="PRESUPUESTO POR DEPENDENCIA"/>
      <sheetName val="INFORME BANCO DE PROYECTOS"/>
      <sheetName val="Hoja12"/>
      <sheetName val="NUEVOS  - ANTIGUOS"/>
      <sheetName val="Hoja11"/>
      <sheetName val="PRESUPUESTO POR DEPENDENCIA (2)"/>
      <sheetName val="Hoja7"/>
      <sheetName val="Hoja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 PROYECTOS VIEJOS"/>
      <sheetName val="RECURSOS DISPONIBLES INFRAESTRU"/>
      <sheetName val="Hoja2"/>
      <sheetName val="Hoja1"/>
      <sheetName val="PRESUPUESTO DEPEN - JUNIO 26 VI"/>
      <sheetName val="TD PROYECTOS NUEVOS"/>
      <sheetName val="Hoja4"/>
      <sheetName val="PRESUPUESTO DEPEN - JUNIO 2 NU"/>
      <sheetName val="PROYECTOS 2012 - 2015"/>
      <sheetName val="Hoja3"/>
      <sheetName val="Hoja6"/>
      <sheetName val="TD PROYECTOS NUEVOS (2)"/>
      <sheetName val="Hoja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GYM y CANCHA"/>
      <sheetName val="AU"/>
      <sheetName val="PMA "/>
    </sheetNames>
    <sheetDataSet>
      <sheetData sheetId="0">
        <row r="4">
          <cell r="C4">
            <v>6</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sheetName val="MEMORIA 1,01"/>
      <sheetName val="APU 1,01"/>
      <sheetName val="MEMORIA 1,02"/>
      <sheetName val="APU 1,02"/>
      <sheetName val="MEMORIA 2,01"/>
      <sheetName val="APU 2.01"/>
      <sheetName val="MEMORIA 2,02"/>
      <sheetName val="APU 2.02"/>
      <sheetName val="MEMORIA 2,03"/>
      <sheetName val="APU 2.03"/>
      <sheetName val="MEMORIA 2,04"/>
      <sheetName val="APU 2.04"/>
      <sheetName val="MEMORIA 2,05"/>
      <sheetName val="APU 2.05"/>
      <sheetName val="MEMORIA 2,06"/>
      <sheetName val="APU 2.06"/>
      <sheetName val="MEMORIA 3,01"/>
      <sheetName val="APU 3.01"/>
      <sheetName val="MEMORIA 3,02"/>
      <sheetName val="APU 3.02"/>
      <sheetName val="MEMORIA 3,03"/>
      <sheetName val="APU 3.03"/>
      <sheetName val="MEMORIA 3,04"/>
      <sheetName val="APU 3.04"/>
      <sheetName val="MEMORIA 3,05"/>
      <sheetName val="APU 3.05"/>
      <sheetName val="MEMORIA 3,06"/>
      <sheetName val="APU 3.06"/>
      <sheetName val="MEMORIA 3,07"/>
      <sheetName val="APU 3.07"/>
      <sheetName val="MEMORIA 3,08"/>
      <sheetName val="APU 3.08"/>
      <sheetName val="MEMORIA 3,09"/>
      <sheetName val="APU 3.09"/>
      <sheetName val="MEMORIA 3,10"/>
      <sheetName val="APU 3.10"/>
      <sheetName val="MEMORIA 3,11"/>
      <sheetName val="APU 3.11"/>
      <sheetName val="MEMORIA 4,01"/>
      <sheetName val="APU 4.01"/>
      <sheetName val="MEMORIA 4,02"/>
      <sheetName val="APU 4.02"/>
      <sheetName val="MEMORIA 4,03"/>
      <sheetName val="APU 4.03"/>
      <sheetName val="MEMORIA 5,01"/>
      <sheetName val="APU 5.01"/>
      <sheetName val="MEMORIA 5,02"/>
      <sheetName val="APU 5.02"/>
      <sheetName val="MEMORIA 6,01"/>
      <sheetName val="APU 6.01"/>
      <sheetName val="MEMORIA 6,02"/>
      <sheetName val="APU 6.02"/>
      <sheetName val="MEMORIA 6,03"/>
      <sheetName val="APU 6.03"/>
      <sheetName val="MEMORIA 6,04"/>
      <sheetName val="APU 6.04"/>
      <sheetName val="MEMORIA 6,05"/>
      <sheetName val="APU 6.05"/>
      <sheetName val="MEMORIA 7,01"/>
      <sheetName val="APU 7.01"/>
      <sheetName val="MEMORIA 7,02"/>
      <sheetName val="APU 7.02"/>
      <sheetName val="MEMORIA 7,03"/>
      <sheetName val="APU 7.03"/>
      <sheetName val="MEMORIA 7,04"/>
      <sheetName val="APU 7.04"/>
      <sheetName val="MEMORIA 8,01"/>
      <sheetName val="APU 8.01"/>
      <sheetName val="MEMORIA 8,02"/>
      <sheetName val="APU 8.02"/>
      <sheetName val="MEMORIA 8,03"/>
      <sheetName val="APU 8.03"/>
      <sheetName val="MEMORIA 8,04"/>
      <sheetName val="APU 8.04"/>
      <sheetName val="MEMORIA 8,05"/>
      <sheetName val="APU 8.05"/>
      <sheetName val="MEMORIA 9,01"/>
      <sheetName val="APU 9.01"/>
      <sheetName val="MEMORIA 10,01"/>
      <sheetName val="APU 10,01"/>
      <sheetName val="MEMORIA 10,02"/>
      <sheetName val="APU 10,02"/>
      <sheetName val="MEMORIA 10,03"/>
      <sheetName val="APU 10,03"/>
      <sheetName val="MEMORIA 10,04"/>
      <sheetName val="APU 10,04"/>
      <sheetName val="MEMORIA 10,05"/>
      <sheetName val="APU 10,05"/>
      <sheetName val="MEMORIA 11,01"/>
      <sheetName val="APU 11,01"/>
      <sheetName val="MEMORIA 11,02"/>
      <sheetName val="APU 11,02"/>
      <sheetName val="MEMORIA 11,03"/>
      <sheetName val="APU 11,03"/>
      <sheetName val="MEMORIA 11,04"/>
      <sheetName val="APU 11,04"/>
      <sheetName val="MEMORIA 11,05"/>
      <sheetName val="APU 11,05"/>
      <sheetName val="MEMORIA 11,06"/>
      <sheetName val="APU 11,06"/>
      <sheetName val="MEMORIA 11,07"/>
      <sheetName val="APU 11,07"/>
      <sheetName val="MEMORIA 11,08"/>
      <sheetName val="APU 11,08"/>
      <sheetName val="MEMORIA 11,09"/>
      <sheetName val="APU 11,09"/>
      <sheetName val="MEMORIA 11,10"/>
      <sheetName val="APU 11,10"/>
      <sheetName val="MEMORIA 11,11"/>
      <sheetName val="APU 11,11"/>
      <sheetName val="MEMORIA 11,12"/>
      <sheetName val="APU 11,12"/>
      <sheetName val="MEMORIA 12,01"/>
      <sheetName val="APU 12,01"/>
      <sheetName val="MEMORIA 12,02"/>
      <sheetName val="APU 12,02"/>
      <sheetName val="MEMORIA 12,03"/>
      <sheetName val="APU 12,03"/>
      <sheetName val="MEMORIA 12,04"/>
      <sheetName val="APU 12,04"/>
      <sheetName val="MEMORIA 12,05"/>
      <sheetName val="APU 12,05"/>
      <sheetName val="MEMORIA 13,01"/>
      <sheetName val="APU 13,01"/>
      <sheetName val="MEMORIA 13,02"/>
      <sheetName val="APU 13,02"/>
      <sheetName val="MEMORIA 13,03"/>
      <sheetName val="APU 13,03"/>
      <sheetName val="MEMORIA 13,04"/>
      <sheetName val="APU 13,04"/>
      <sheetName val="MEMORIA 13,05"/>
      <sheetName val="APU 13,05"/>
      <sheetName val="MEMORIA 13,06"/>
      <sheetName val="APU 13,06"/>
      <sheetName val="MEMORIA 13,7"/>
      <sheetName val="APU 13,7"/>
      <sheetName val="MEMORIA 13,08"/>
      <sheetName val="APU 13,08"/>
      <sheetName val="MEMORIA 13,09"/>
      <sheetName val="APU 13,09"/>
      <sheetName val="MEMORIA 13,10"/>
      <sheetName val="APU 13,10"/>
      <sheetName val="MEMORIA 14,01"/>
      <sheetName val="APU 14,01"/>
      <sheetName val="MEMORIA 14,02"/>
      <sheetName val="APU 14,02"/>
      <sheetName val="MEMORIA 14,03"/>
      <sheetName val="APU 14,03"/>
      <sheetName val="MEMORIA 14,04"/>
      <sheetName val="APU 14,04"/>
      <sheetName val="MEMORIA 14,05"/>
      <sheetName val="APU 14,05"/>
      <sheetName val="MEMORIA 14,06"/>
      <sheetName val="APU 14,06"/>
      <sheetName val="MEMORIA 14,07"/>
      <sheetName val="APU 14,07"/>
      <sheetName val="MEMORIA 14,08"/>
      <sheetName val="APU 14,08"/>
      <sheetName val="MEMORIA 14,09"/>
      <sheetName val="APU 14,09"/>
      <sheetName val="MEMORIA 14,10"/>
      <sheetName val="APU 14,10"/>
      <sheetName val="MEMORIA 14,11"/>
      <sheetName val="APU 14,11"/>
      <sheetName val="MEMORIA 14,12"/>
      <sheetName val="APU 14,12"/>
      <sheetName val="MEMORIA 14,13"/>
      <sheetName val="APU 14,13"/>
      <sheetName val="MEMORIA 14,14"/>
      <sheetName val="APU 14,14"/>
      <sheetName val="MEMORIA 14,15"/>
      <sheetName val="APU 14,15"/>
      <sheetName val="MEMORIA 14,16"/>
      <sheetName val="APU 14,16"/>
      <sheetName val="MEMORIA 14,17"/>
      <sheetName val="APU 14,17"/>
      <sheetName val="MEMORIA 14,18"/>
      <sheetName val="APU 14,18"/>
      <sheetName val="MEMORIA 14,19"/>
      <sheetName val="APU 14,19"/>
      <sheetName val="MEMORIA 14,20"/>
      <sheetName val="APU 14,20"/>
      <sheetName val="MEMORIA 14,21"/>
      <sheetName val="APU 14,21"/>
      <sheetName val="MEMORIA 14,22"/>
      <sheetName val="APU 14,22"/>
      <sheetName val="MEMORIA 14,23"/>
      <sheetName val="APU 14,23"/>
      <sheetName val="MEMORIA 15,01"/>
      <sheetName val="APU 15,01"/>
      <sheetName val="MEMORIA 15,02"/>
      <sheetName val="APU 15,02"/>
      <sheetName val="MEMORIA 15,03"/>
      <sheetName val="APU 15,03"/>
      <sheetName val="MEMORIA 15,04"/>
      <sheetName val="APU 15,04"/>
      <sheetName val="MEMORIA 15,05"/>
      <sheetName val="APU 15,05"/>
      <sheetName val="MEMORIA 15,06"/>
      <sheetName val="APU 15,06"/>
      <sheetName val="MEMORIA 15,07"/>
      <sheetName val="APU 15,07"/>
      <sheetName val="MEMORIA 15,08"/>
      <sheetName val="APU 15,08"/>
      <sheetName val="MEMORIA 15,09"/>
      <sheetName val="APU 15,09"/>
      <sheetName val="MEMORIA 15,10"/>
      <sheetName val="APU 15,10"/>
      <sheetName val="APU 16,01"/>
      <sheetName val="APU 16,02"/>
      <sheetName val="APU 16,03"/>
      <sheetName val="APU 16,04"/>
    </sheetNames>
    <sheetDataSet>
      <sheetData sheetId="0">
        <row r="58">
          <cell r="B58" t="str">
            <v>Suministro, transporte y colocación de puerta batiente en cold rolled calibre 18., montante con una altura de 0,60m., calibre 18, (marco, ala y montante), entamborada las dos caras, lisa. Incluye bastidores para el ala y el montante en tubería en PTS de 30 x 30 x3 mm, pintura anticorrosiva y acabado con esmalte semibrillante color negro, cerradura de sobreponer y demás elementos necesarios para su correcta instalación y funcionamiento, previa aprobación de la interventoría. 0,75/1,00x2,20 mt.</v>
          </cell>
        </row>
        <row r="61">
          <cell r="B61" t="str">
            <v>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v>
    <v>8</v>
    <v>0</v>
    <v>6</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73.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74.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77.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78.xml"/></Relationships>
</file>

<file path=xl/worksheets/_rels/sheet79.xml.rels><?xml version="1.0" encoding="UTF-8" standalone="yes"?>
<Relationships xmlns="http://schemas.openxmlformats.org/package/2006/relationships"><Relationship Id="rId1" Type="http://schemas.openxmlformats.org/officeDocument/2006/relationships/drawing" Target="../drawings/drawing79.xml"/></Relationships>
</file>

<file path=xl/worksheets/_rels/sheet80.xml.rels><?xml version="1.0" encoding="UTF-8" standalone="yes"?>
<Relationships xmlns="http://schemas.openxmlformats.org/package/2006/relationships"><Relationship Id="rId1" Type="http://schemas.openxmlformats.org/officeDocument/2006/relationships/drawing" Target="../drawings/drawing80.xml"/></Relationships>
</file>

<file path=xl/worksheets/_rels/sheet81.xml.rels><?xml version="1.0" encoding="UTF-8" standalone="yes"?>
<Relationships xmlns="http://schemas.openxmlformats.org/package/2006/relationships"><Relationship Id="rId1" Type="http://schemas.openxmlformats.org/officeDocument/2006/relationships/drawing" Target="../drawings/drawing81.xml"/></Relationships>
</file>

<file path=xl/worksheets/_rels/sheet82.xml.rels><?xml version="1.0" encoding="UTF-8" standalone="yes"?>
<Relationships xmlns="http://schemas.openxmlformats.org/package/2006/relationships"><Relationship Id="rId1" Type="http://schemas.openxmlformats.org/officeDocument/2006/relationships/drawing" Target="../drawings/drawing82.xml"/></Relationships>
</file>

<file path=xl/worksheets/_rels/sheet83.xml.rels><?xml version="1.0" encoding="UTF-8" standalone="yes"?>
<Relationships xmlns="http://schemas.openxmlformats.org/package/2006/relationships"><Relationship Id="rId1" Type="http://schemas.openxmlformats.org/officeDocument/2006/relationships/drawing" Target="../drawings/drawing83.xml"/></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84.xml"/></Relationships>
</file>

<file path=xl/worksheets/_rels/sheet85.xml.rels><?xml version="1.0" encoding="UTF-8" standalone="yes"?>
<Relationships xmlns="http://schemas.openxmlformats.org/package/2006/relationships"><Relationship Id="rId1" Type="http://schemas.openxmlformats.org/officeDocument/2006/relationships/drawing" Target="../drawings/drawing85.xml"/></Relationships>
</file>

<file path=xl/worksheets/_rels/sheet86.xml.rels><?xml version="1.0" encoding="UTF-8" standalone="yes"?>
<Relationships xmlns="http://schemas.openxmlformats.org/package/2006/relationships"><Relationship Id="rId1" Type="http://schemas.openxmlformats.org/officeDocument/2006/relationships/drawing" Target="../drawings/drawing86.xml"/></Relationships>
</file>

<file path=xl/worksheets/_rels/sheet87.xml.rels><?xml version="1.0" encoding="UTF-8" standalone="yes"?>
<Relationships xmlns="http://schemas.openxmlformats.org/package/2006/relationships"><Relationship Id="rId1" Type="http://schemas.openxmlformats.org/officeDocument/2006/relationships/drawing" Target="../drawings/drawing87.xml"/></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88.xml"/></Relationships>
</file>

<file path=xl/worksheets/_rels/sheet89.xml.rels><?xml version="1.0" encoding="UTF-8" standalone="yes"?>
<Relationships xmlns="http://schemas.openxmlformats.org/package/2006/relationships"><Relationship Id="rId1" Type="http://schemas.openxmlformats.org/officeDocument/2006/relationships/drawing" Target="../drawings/drawing89.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90.xml"/></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91.xml"/></Relationships>
</file>

<file path=xl/worksheets/_rels/sheet92.xml.rels><?xml version="1.0" encoding="UTF-8" standalone="yes"?>
<Relationships xmlns="http://schemas.openxmlformats.org/package/2006/relationships"><Relationship Id="rId1" Type="http://schemas.openxmlformats.org/officeDocument/2006/relationships/drawing" Target="../drawings/drawing92.xml"/></Relationships>
</file>

<file path=xl/worksheets/_rels/sheet93.xml.rels><?xml version="1.0" encoding="UTF-8" standalone="yes"?>
<Relationships xmlns="http://schemas.openxmlformats.org/package/2006/relationships"><Relationship Id="rId1" Type="http://schemas.openxmlformats.org/officeDocument/2006/relationships/drawing" Target="../drawings/drawing93.xml"/></Relationships>
</file>

<file path=xl/worksheets/_rels/sheet94.xml.rels><?xml version="1.0" encoding="UTF-8" standalone="yes"?>
<Relationships xmlns="http://schemas.openxmlformats.org/package/2006/relationships"><Relationship Id="rId1" Type="http://schemas.openxmlformats.org/officeDocument/2006/relationships/drawing" Target="../drawings/drawing94.xml"/></Relationships>
</file>

<file path=xl/worksheets/_rels/sheet95.xml.rels><?xml version="1.0" encoding="UTF-8" standalone="yes"?>
<Relationships xmlns="http://schemas.openxmlformats.org/package/2006/relationships"><Relationship Id="rId1" Type="http://schemas.openxmlformats.org/officeDocument/2006/relationships/drawing" Target="../drawings/drawing95.xml"/></Relationships>
</file>

<file path=xl/worksheets/_rels/sheet96.xml.rels><?xml version="1.0" encoding="UTF-8" standalone="yes"?>
<Relationships xmlns="http://schemas.openxmlformats.org/package/2006/relationships"><Relationship Id="rId1" Type="http://schemas.openxmlformats.org/officeDocument/2006/relationships/drawing" Target="../drawings/drawing96.xml"/></Relationships>
</file>

<file path=xl/worksheets/_rels/sheet97.xml.rels><?xml version="1.0" encoding="UTF-8" standalone="yes"?>
<Relationships xmlns="http://schemas.openxmlformats.org/package/2006/relationships"><Relationship Id="rId1" Type="http://schemas.openxmlformats.org/officeDocument/2006/relationships/drawing" Target="../drawings/drawing97.xml"/></Relationships>
</file>

<file path=xl/worksheets/_rels/sheet98.xml.rels><?xml version="1.0" encoding="UTF-8" standalone="yes"?>
<Relationships xmlns="http://schemas.openxmlformats.org/package/2006/relationships"><Relationship Id="rId1" Type="http://schemas.openxmlformats.org/officeDocument/2006/relationships/drawing" Target="../drawings/drawing9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868A3-0DEB-4657-BA02-486219AA4C35}">
  <sheetPr>
    <tabColor rgb="FF00B0F0"/>
  </sheetPr>
  <dimension ref="A1:J134"/>
  <sheetViews>
    <sheetView showGridLines="0" view="pageBreakPreview" zoomScale="55" zoomScaleNormal="55" zoomScaleSheetLayoutView="55" workbookViewId="0">
      <pane ySplit="4" topLeftCell="A117" activePane="bottomLeft" state="frozen"/>
      <selection pane="bottomLeft" activeCell="E131" sqref="E131"/>
    </sheetView>
  </sheetViews>
  <sheetFormatPr baseColWidth="10" defaultColWidth="11.44140625" defaultRowHeight="15.6" x14ac:dyDescent="0.3"/>
  <cols>
    <col min="1" max="1" width="18.44140625" style="10" customWidth="1"/>
    <col min="2" max="2" width="82.44140625" style="10" customWidth="1"/>
    <col min="3" max="3" width="9.44140625" style="10" customWidth="1"/>
    <col min="4" max="4" width="13.6640625" style="91" bestFit="1" customWidth="1"/>
    <col min="5" max="5" width="19.109375" style="92" bestFit="1" customWidth="1"/>
    <col min="6" max="6" width="27.44140625" style="92" customWidth="1"/>
    <col min="7" max="7" width="19.6640625" style="10" bestFit="1" customWidth="1"/>
    <col min="8" max="8" width="27.5546875" style="10" customWidth="1"/>
    <col min="9" max="9" width="13.21875" style="10" bestFit="1" customWidth="1"/>
    <col min="10" max="10" width="18.44140625" style="10" bestFit="1" customWidth="1"/>
    <col min="11" max="16384" width="11.44140625" style="10"/>
  </cols>
  <sheetData>
    <row r="1" spans="1:6" ht="16.2" thickBot="1" x14ac:dyDescent="0.35"/>
    <row r="2" spans="1:6" ht="68.25" customHeight="1" x14ac:dyDescent="0.3">
      <c r="A2" s="211" t="s">
        <v>70</v>
      </c>
      <c r="B2" s="212"/>
      <c r="C2" s="212"/>
      <c r="D2" s="212"/>
      <c r="E2" s="212"/>
      <c r="F2" s="213"/>
    </row>
    <row r="3" spans="1:6" x14ac:dyDescent="0.3">
      <c r="A3" s="220" t="s">
        <v>69</v>
      </c>
      <c r="B3" s="221"/>
      <c r="C3" s="222">
        <f ca="1">+F128</f>
        <v>890052276.19240689</v>
      </c>
      <c r="D3" s="222"/>
      <c r="E3" s="222"/>
      <c r="F3" s="223"/>
    </row>
    <row r="4" spans="1:6" x14ac:dyDescent="0.3">
      <c r="A4" s="220" t="s">
        <v>247</v>
      </c>
      <c r="B4" s="221"/>
      <c r="C4" s="224">
        <v>6</v>
      </c>
      <c r="D4" s="224"/>
      <c r="E4" s="224"/>
      <c r="F4" s="225"/>
    </row>
    <row r="5" spans="1:6" ht="21" customHeight="1" x14ac:dyDescent="0.3">
      <c r="A5" s="217" t="s">
        <v>13</v>
      </c>
      <c r="B5" s="218"/>
      <c r="C5" s="218"/>
      <c r="D5" s="218"/>
      <c r="E5" s="218"/>
      <c r="F5" s="218"/>
    </row>
    <row r="6" spans="1:6" ht="14.25" customHeight="1" x14ac:dyDescent="0.3">
      <c r="A6" s="219" t="s">
        <v>202</v>
      </c>
      <c r="B6" s="219"/>
      <c r="C6" s="219"/>
      <c r="D6" s="219"/>
      <c r="E6" s="219"/>
      <c r="F6" s="219"/>
    </row>
    <row r="7" spans="1:6" ht="14.25" customHeight="1" x14ac:dyDescent="0.3">
      <c r="A7" s="219" t="s">
        <v>737</v>
      </c>
      <c r="B7" s="219"/>
      <c r="C7" s="219"/>
      <c r="D7" s="219"/>
      <c r="E7" s="219"/>
      <c r="F7" s="219"/>
    </row>
    <row r="8" spans="1:6" s="93" customFormat="1" x14ac:dyDescent="0.3">
      <c r="A8" s="1" t="s">
        <v>0</v>
      </c>
      <c r="B8" s="1" t="s">
        <v>1</v>
      </c>
      <c r="C8" s="1" t="s">
        <v>2</v>
      </c>
      <c r="D8" s="15" t="s">
        <v>3</v>
      </c>
      <c r="E8" s="12" t="s">
        <v>66</v>
      </c>
      <c r="F8" s="12" t="s">
        <v>67</v>
      </c>
    </row>
    <row r="9" spans="1:6" x14ac:dyDescent="0.3">
      <c r="A9" s="2">
        <v>1</v>
      </c>
      <c r="B9" s="3" t="s">
        <v>4</v>
      </c>
      <c r="C9" s="4"/>
      <c r="D9" s="16"/>
      <c r="E9" s="13"/>
      <c r="F9" s="13"/>
    </row>
    <row r="10" spans="1:6" ht="60" x14ac:dyDescent="0.3">
      <c r="A10" s="17">
        <v>1.01</v>
      </c>
      <c r="B10" s="55" t="s">
        <v>71</v>
      </c>
      <c r="C10" s="5" t="s">
        <v>84</v>
      </c>
      <c r="D10" s="87">
        <v>2</v>
      </c>
      <c r="E10" s="88">
        <f>+'APU 1,01'!E25</f>
        <v>764812</v>
      </c>
      <c r="F10" s="14">
        <f>+D10*E10</f>
        <v>1529624</v>
      </c>
    </row>
    <row r="11" spans="1:6" ht="78" x14ac:dyDescent="0.3">
      <c r="A11" s="17">
        <v>1.02</v>
      </c>
      <c r="B11" s="6" t="s">
        <v>700</v>
      </c>
      <c r="C11" s="5" t="s">
        <v>16</v>
      </c>
      <c r="D11" s="87">
        <v>60</v>
      </c>
      <c r="E11" s="88">
        <f>+'APU 1,02'!E28</f>
        <v>20778</v>
      </c>
      <c r="F11" s="14">
        <f t="shared" ref="F11:F71" si="0">+D11*E11</f>
        <v>1246680</v>
      </c>
    </row>
    <row r="12" spans="1:6" x14ac:dyDescent="0.3">
      <c r="A12" s="2">
        <v>2</v>
      </c>
      <c r="B12" s="3" t="s">
        <v>5</v>
      </c>
      <c r="C12" s="4"/>
      <c r="D12" s="16"/>
      <c r="E12" s="16"/>
      <c r="F12" s="16"/>
    </row>
    <row r="13" spans="1:6" ht="58.2" customHeight="1" x14ac:dyDescent="0.3">
      <c r="A13" s="17">
        <v>2.0099999999999998</v>
      </c>
      <c r="B13" s="6" t="s">
        <v>72</v>
      </c>
      <c r="C13" s="5" t="s">
        <v>6</v>
      </c>
      <c r="D13" s="87">
        <v>240</v>
      </c>
      <c r="E13" s="88">
        <f>+'APU 2.01'!E28</f>
        <v>11172</v>
      </c>
      <c r="F13" s="14">
        <f t="shared" si="0"/>
        <v>2681280</v>
      </c>
    </row>
    <row r="14" spans="1:6" ht="86.4" customHeight="1" x14ac:dyDescent="0.3">
      <c r="A14" s="17">
        <v>2.02</v>
      </c>
      <c r="B14" s="6" t="s">
        <v>73</v>
      </c>
      <c r="C14" s="5" t="s">
        <v>7</v>
      </c>
      <c r="D14" s="87">
        <v>132.80000000000001</v>
      </c>
      <c r="E14" s="88">
        <f>+'APU 2.02'!E28</f>
        <v>78960</v>
      </c>
      <c r="F14" s="14">
        <f t="shared" si="0"/>
        <v>10485888</v>
      </c>
    </row>
    <row r="15" spans="1:6" ht="99" hidden="1" customHeight="1" x14ac:dyDescent="0.3">
      <c r="A15" s="17">
        <v>2.0299999999999998</v>
      </c>
      <c r="B15" s="6" t="s">
        <v>22</v>
      </c>
      <c r="C15" s="5" t="s">
        <v>6</v>
      </c>
      <c r="D15" s="87">
        <v>0</v>
      </c>
      <c r="E15" s="88">
        <f>+'APU 2.03'!E28</f>
        <v>59655</v>
      </c>
      <c r="F15" s="14">
        <f t="shared" si="0"/>
        <v>0</v>
      </c>
    </row>
    <row r="16" spans="1:6" ht="84.6" hidden="1" customHeight="1" x14ac:dyDescent="0.3">
      <c r="A16" s="17">
        <v>2.04</v>
      </c>
      <c r="B16" s="6" t="s">
        <v>384</v>
      </c>
      <c r="C16" s="5" t="s">
        <v>7</v>
      </c>
      <c r="D16" s="87">
        <v>0</v>
      </c>
      <c r="E16" s="88">
        <f>+'APU 2.04'!E31</f>
        <v>254206</v>
      </c>
      <c r="F16" s="14">
        <f t="shared" si="0"/>
        <v>0</v>
      </c>
    </row>
    <row r="17" spans="1:6" x14ac:dyDescent="0.3">
      <c r="A17" s="17">
        <v>2.0499999999999998</v>
      </c>
      <c r="B17" s="6" t="s">
        <v>77</v>
      </c>
      <c r="C17" s="5" t="s">
        <v>78</v>
      </c>
      <c r="D17" s="87">
        <v>216.8</v>
      </c>
      <c r="E17" s="88">
        <f>+'APU 2.05'!E31</f>
        <v>42999</v>
      </c>
      <c r="F17" s="14">
        <f t="shared" si="0"/>
        <v>9322183.2000000011</v>
      </c>
    </row>
    <row r="18" spans="1:6" ht="58.8" customHeight="1" x14ac:dyDescent="0.3">
      <c r="A18" s="17">
        <v>2.06</v>
      </c>
      <c r="B18" s="6" t="s">
        <v>94</v>
      </c>
      <c r="C18" s="5" t="s">
        <v>78</v>
      </c>
      <c r="D18" s="87">
        <v>52.8</v>
      </c>
      <c r="E18" s="88">
        <f>+'APU 2.06'!E31</f>
        <v>217171</v>
      </c>
      <c r="F18" s="14">
        <f t="shared" si="0"/>
        <v>11466628.799999999</v>
      </c>
    </row>
    <row r="19" spans="1:6" x14ac:dyDescent="0.3">
      <c r="A19" s="2">
        <v>3</v>
      </c>
      <c r="B19" s="3" t="s">
        <v>75</v>
      </c>
      <c r="C19" s="4"/>
      <c r="D19" s="16"/>
      <c r="E19" s="16"/>
      <c r="F19" s="16"/>
    </row>
    <row r="20" spans="1:6" ht="46.8" x14ac:dyDescent="0.3">
      <c r="A20" s="17">
        <v>3.01</v>
      </c>
      <c r="B20" s="6" t="s">
        <v>18</v>
      </c>
      <c r="C20" s="56" t="s">
        <v>6</v>
      </c>
      <c r="D20" s="87">
        <v>150</v>
      </c>
      <c r="E20" s="88">
        <f>+'APU 3.01'!E31</f>
        <v>36126</v>
      </c>
      <c r="F20" s="14">
        <f t="shared" si="0"/>
        <v>5418900</v>
      </c>
    </row>
    <row r="21" spans="1:6" ht="98.4" customHeight="1" x14ac:dyDescent="0.3">
      <c r="A21" s="17">
        <v>3.02</v>
      </c>
      <c r="B21" s="6" t="s">
        <v>19</v>
      </c>
      <c r="C21" s="56" t="s">
        <v>7</v>
      </c>
      <c r="D21" s="87">
        <v>0.99</v>
      </c>
      <c r="E21" s="88">
        <f>+'APU 3.02'!E34</f>
        <v>1121010</v>
      </c>
      <c r="F21" s="14">
        <f t="shared" si="0"/>
        <v>1109799.8999999999</v>
      </c>
    </row>
    <row r="22" spans="1:6" ht="65.400000000000006" customHeight="1" x14ac:dyDescent="0.3">
      <c r="A22" s="17">
        <v>3.03</v>
      </c>
      <c r="B22" s="6" t="s">
        <v>8</v>
      </c>
      <c r="C22" s="56" t="s">
        <v>7</v>
      </c>
      <c r="D22" s="87">
        <v>4.4000000000000004</v>
      </c>
      <c r="E22" s="88">
        <f>+'APU 3.03'!E34</f>
        <v>864283</v>
      </c>
      <c r="F22" s="14">
        <f t="shared" si="0"/>
        <v>3802845.2</v>
      </c>
    </row>
    <row r="23" spans="1:6" ht="99.6" customHeight="1" x14ac:dyDescent="0.3">
      <c r="A23" s="17">
        <v>3.04</v>
      </c>
      <c r="B23" s="6" t="s">
        <v>248</v>
      </c>
      <c r="C23" s="56" t="s">
        <v>16</v>
      </c>
      <c r="D23" s="87">
        <v>36.799999999999997</v>
      </c>
      <c r="E23" s="88">
        <f>+'APU 3.04'!E39</f>
        <v>113802</v>
      </c>
      <c r="F23" s="14">
        <f t="shared" si="0"/>
        <v>4187913.5999999996</v>
      </c>
    </row>
    <row r="24" spans="1:6" ht="86.4" customHeight="1" x14ac:dyDescent="0.3">
      <c r="A24" s="17">
        <v>3.05</v>
      </c>
      <c r="B24" s="6" t="s">
        <v>17</v>
      </c>
      <c r="C24" s="56" t="s">
        <v>6</v>
      </c>
      <c r="D24" s="87">
        <v>144</v>
      </c>
      <c r="E24" s="88">
        <f>+'APU 3.05'!E33</f>
        <v>105936</v>
      </c>
      <c r="F24" s="14">
        <f t="shared" si="0"/>
        <v>15254784</v>
      </c>
    </row>
    <row r="25" spans="1:6" ht="89.4" customHeight="1" x14ac:dyDescent="0.3">
      <c r="A25" s="17">
        <v>3.06</v>
      </c>
      <c r="B25" s="6" t="s">
        <v>249</v>
      </c>
      <c r="C25" s="56" t="s">
        <v>6</v>
      </c>
      <c r="D25" s="87">
        <v>93.6</v>
      </c>
      <c r="E25" s="88">
        <f>+'APU 3.06'!E37</f>
        <v>1006022</v>
      </c>
      <c r="F25" s="14">
        <f t="shared" si="0"/>
        <v>94163659.199999988</v>
      </c>
    </row>
    <row r="26" spans="1:6" ht="130.80000000000001" customHeight="1" x14ac:dyDescent="0.3">
      <c r="A26" s="17">
        <v>3.07</v>
      </c>
      <c r="B26" s="6" t="s">
        <v>327</v>
      </c>
      <c r="C26" s="56" t="s">
        <v>20</v>
      </c>
      <c r="D26" s="87">
        <v>66.400000000000006</v>
      </c>
      <c r="E26" s="88">
        <f>+'APU 3.07'!E35</f>
        <v>131107</v>
      </c>
      <c r="F26" s="14">
        <f t="shared" si="0"/>
        <v>8705504.8000000007</v>
      </c>
    </row>
    <row r="27" spans="1:6" ht="159" customHeight="1" x14ac:dyDescent="0.3">
      <c r="A27" s="17">
        <v>3.08</v>
      </c>
      <c r="B27" s="6" t="s">
        <v>212</v>
      </c>
      <c r="C27" s="56" t="s">
        <v>20</v>
      </c>
      <c r="D27" s="87">
        <v>92</v>
      </c>
      <c r="E27" s="88">
        <f>+'APU 3.08'!E39</f>
        <v>147544</v>
      </c>
      <c r="F27" s="14">
        <f>+D27*E27</f>
        <v>13574048</v>
      </c>
    </row>
    <row r="28" spans="1:6" ht="184.2" customHeight="1" x14ac:dyDescent="0.3">
      <c r="A28" s="17">
        <v>3.09</v>
      </c>
      <c r="B28" s="6" t="s">
        <v>21</v>
      </c>
      <c r="C28" s="5" t="s">
        <v>20</v>
      </c>
      <c r="D28" s="87">
        <v>44</v>
      </c>
      <c r="E28" s="88">
        <f>+'APU 3.09'!E29</f>
        <v>118618</v>
      </c>
      <c r="F28" s="14">
        <f t="shared" si="0"/>
        <v>5219192</v>
      </c>
    </row>
    <row r="29" spans="1:6" ht="174" hidden="1" customHeight="1" x14ac:dyDescent="0.3">
      <c r="A29" s="17">
        <v>3.1</v>
      </c>
      <c r="B29" s="6" t="s">
        <v>25</v>
      </c>
      <c r="C29" s="5" t="s">
        <v>20</v>
      </c>
      <c r="D29" s="87">
        <v>0</v>
      </c>
      <c r="E29" s="88">
        <f>+'APU 3.10'!E39</f>
        <v>582529</v>
      </c>
      <c r="F29" s="14">
        <f t="shared" si="0"/>
        <v>0</v>
      </c>
    </row>
    <row r="30" spans="1:6" ht="78" hidden="1" x14ac:dyDescent="0.3">
      <c r="A30" s="17">
        <v>3.11</v>
      </c>
      <c r="B30" s="6" t="s">
        <v>108</v>
      </c>
      <c r="C30" s="5" t="s">
        <v>6</v>
      </c>
      <c r="D30" s="87">
        <v>0</v>
      </c>
      <c r="E30" s="88">
        <f>+'APU 3.11'!E37</f>
        <v>191671</v>
      </c>
      <c r="F30" s="14">
        <f t="shared" si="0"/>
        <v>0</v>
      </c>
    </row>
    <row r="31" spans="1:6" x14ac:dyDescent="0.3">
      <c r="A31" s="2">
        <v>4</v>
      </c>
      <c r="B31" s="3" t="s">
        <v>14</v>
      </c>
      <c r="C31" s="4"/>
      <c r="D31" s="16"/>
      <c r="E31" s="16"/>
      <c r="F31" s="16"/>
    </row>
    <row r="32" spans="1:6" ht="157.80000000000001" hidden="1" customHeight="1" x14ac:dyDescent="0.3">
      <c r="A32" s="17">
        <v>4.01</v>
      </c>
      <c r="B32" s="7" t="s">
        <v>109</v>
      </c>
      <c r="C32" s="5" t="s">
        <v>10</v>
      </c>
      <c r="D32" s="87">
        <v>0</v>
      </c>
      <c r="E32" s="88">
        <f>+'APU 4.01'!E37</f>
        <v>36509</v>
      </c>
      <c r="F32" s="14">
        <f t="shared" si="0"/>
        <v>0</v>
      </c>
    </row>
    <row r="33" spans="1:6" ht="77.400000000000006" customHeight="1" x14ac:dyDescent="0.3">
      <c r="A33" s="17">
        <v>4.0199999999999996</v>
      </c>
      <c r="B33" s="6" t="s">
        <v>9</v>
      </c>
      <c r="C33" s="5" t="s">
        <v>10</v>
      </c>
      <c r="D33" s="87">
        <v>3000</v>
      </c>
      <c r="E33" s="88">
        <f>+'APU 4.02'!E26</f>
        <v>8358</v>
      </c>
      <c r="F33" s="14">
        <f t="shared" si="0"/>
        <v>25074000</v>
      </c>
    </row>
    <row r="34" spans="1:6" ht="48.6" customHeight="1" x14ac:dyDescent="0.3">
      <c r="A34" s="17">
        <v>4.03</v>
      </c>
      <c r="B34" s="6" t="s">
        <v>79</v>
      </c>
      <c r="C34" s="5" t="s">
        <v>6</v>
      </c>
      <c r="D34" s="87">
        <v>192.4</v>
      </c>
      <c r="E34" s="88">
        <f>+'APU 4.03'!E26</f>
        <v>13240</v>
      </c>
      <c r="F34" s="14">
        <f t="shared" si="0"/>
        <v>2547376</v>
      </c>
    </row>
    <row r="35" spans="1:6" x14ac:dyDescent="0.3">
      <c r="A35" s="2">
        <v>5</v>
      </c>
      <c r="B35" s="3" t="s">
        <v>29</v>
      </c>
      <c r="C35" s="4"/>
      <c r="D35" s="16"/>
      <c r="E35" s="16"/>
      <c r="F35" s="16"/>
    </row>
    <row r="36" spans="1:6" ht="104.4" customHeight="1" x14ac:dyDescent="0.3">
      <c r="A36" s="17">
        <v>5.01</v>
      </c>
      <c r="B36" s="6" t="s">
        <v>702</v>
      </c>
      <c r="C36" s="56" t="s">
        <v>20</v>
      </c>
      <c r="D36" s="87">
        <v>94</v>
      </c>
      <c r="E36" s="88">
        <f>+'APU 5.01'!E26</f>
        <v>54144</v>
      </c>
      <c r="F36" s="14">
        <f t="shared" si="0"/>
        <v>5089536</v>
      </c>
    </row>
    <row r="37" spans="1:6" ht="70.8" customHeight="1" x14ac:dyDescent="0.3">
      <c r="A37" s="17">
        <v>5.0199999999999996</v>
      </c>
      <c r="B37" s="6" t="s">
        <v>703</v>
      </c>
      <c r="C37" s="56" t="s">
        <v>6</v>
      </c>
      <c r="D37" s="87">
        <v>206.8</v>
      </c>
      <c r="E37" s="88">
        <f>+'APU 5.02'!E29</f>
        <v>80086</v>
      </c>
      <c r="F37" s="14">
        <f t="shared" si="0"/>
        <v>16561784.800000001</v>
      </c>
    </row>
    <row r="38" spans="1:6" x14ac:dyDescent="0.3">
      <c r="A38" s="2">
        <v>6</v>
      </c>
      <c r="B38" s="3" t="s">
        <v>76</v>
      </c>
      <c r="C38" s="4"/>
      <c r="D38" s="16"/>
      <c r="E38" s="16"/>
      <c r="F38" s="16"/>
    </row>
    <row r="39" spans="1:6" ht="46.8" x14ac:dyDescent="0.3">
      <c r="A39" s="17">
        <v>6.01</v>
      </c>
      <c r="B39" s="9" t="s">
        <v>23</v>
      </c>
      <c r="C39" s="56" t="s">
        <v>6</v>
      </c>
      <c r="D39" s="87">
        <v>396</v>
      </c>
      <c r="E39" s="88">
        <f>+'APU 6.01'!E27</f>
        <v>36144</v>
      </c>
      <c r="F39" s="14">
        <f t="shared" si="0"/>
        <v>14313024</v>
      </c>
    </row>
    <row r="40" spans="1:6" hidden="1" x14ac:dyDescent="0.3">
      <c r="A40" s="17">
        <v>6.02</v>
      </c>
      <c r="B40" s="11" t="s">
        <v>74</v>
      </c>
      <c r="C40" s="5" t="s">
        <v>6</v>
      </c>
      <c r="D40" s="87">
        <v>0</v>
      </c>
      <c r="E40" s="88">
        <f>+'APU 6.02'!E26</f>
        <v>27876</v>
      </c>
      <c r="F40" s="14">
        <f t="shared" si="0"/>
        <v>0</v>
      </c>
    </row>
    <row r="41" spans="1:6" ht="128.4" customHeight="1" x14ac:dyDescent="0.3">
      <c r="A41" s="17">
        <v>6.03</v>
      </c>
      <c r="B41" s="6" t="s">
        <v>127</v>
      </c>
      <c r="C41" s="5" t="s">
        <v>6</v>
      </c>
      <c r="D41" s="87">
        <v>270</v>
      </c>
      <c r="E41" s="88">
        <f>+'APU 6.03'!E27</f>
        <v>15892</v>
      </c>
      <c r="F41" s="14">
        <f t="shared" si="0"/>
        <v>4290840</v>
      </c>
    </row>
    <row r="42" spans="1:6" ht="124.2" hidden="1" customHeight="1" x14ac:dyDescent="0.3">
      <c r="A42" s="17">
        <v>6.04</v>
      </c>
      <c r="B42" s="6" t="s">
        <v>128</v>
      </c>
      <c r="C42" s="5" t="s">
        <v>6</v>
      </c>
      <c r="D42" s="87">
        <v>0</v>
      </c>
      <c r="E42" s="88">
        <f>+'APU 6.04'!E27</f>
        <v>24561</v>
      </c>
      <c r="F42" s="14">
        <f t="shared" si="0"/>
        <v>0</v>
      </c>
    </row>
    <row r="43" spans="1:6" ht="64.2" customHeight="1" x14ac:dyDescent="0.3">
      <c r="A43" s="17">
        <v>6.05</v>
      </c>
      <c r="B43" s="6" t="s">
        <v>81</v>
      </c>
      <c r="C43" s="5" t="s">
        <v>20</v>
      </c>
      <c r="D43" s="87">
        <v>6</v>
      </c>
      <c r="E43" s="88">
        <f>+'APU 6.05'!E24</f>
        <v>17676</v>
      </c>
      <c r="F43" s="14">
        <f t="shared" si="0"/>
        <v>106056</v>
      </c>
    </row>
    <row r="44" spans="1:6" x14ac:dyDescent="0.3">
      <c r="A44" s="2">
        <v>7</v>
      </c>
      <c r="B44" s="3" t="s">
        <v>11</v>
      </c>
      <c r="C44" s="4"/>
      <c r="D44" s="16"/>
      <c r="E44" s="16"/>
      <c r="F44" s="16"/>
    </row>
    <row r="45" spans="1:6" ht="99" customHeight="1" x14ac:dyDescent="0.3">
      <c r="A45" s="17">
        <v>7.01</v>
      </c>
      <c r="B45" s="9" t="s">
        <v>251</v>
      </c>
      <c r="C45" s="5" t="s">
        <v>6</v>
      </c>
      <c r="D45" s="87">
        <v>105</v>
      </c>
      <c r="E45" s="88">
        <f>+'APU 7.01'!E29</f>
        <v>160272</v>
      </c>
      <c r="F45" s="14">
        <f t="shared" si="0"/>
        <v>16828560</v>
      </c>
    </row>
    <row r="46" spans="1:6" ht="39" hidden="1" customHeight="1" x14ac:dyDescent="0.3">
      <c r="A46" s="17">
        <v>7.02</v>
      </c>
      <c r="B46" s="6" t="s">
        <v>30</v>
      </c>
      <c r="C46" s="5" t="s">
        <v>16</v>
      </c>
      <c r="D46" s="87">
        <v>0</v>
      </c>
      <c r="E46" s="88">
        <f>+'APU 7.02'!E29</f>
        <v>90348</v>
      </c>
      <c r="F46" s="14">
        <f t="shared" si="0"/>
        <v>0</v>
      </c>
    </row>
    <row r="47" spans="1:6" ht="106.2" customHeight="1" x14ac:dyDescent="0.3">
      <c r="A47" s="17">
        <v>7.03</v>
      </c>
      <c r="B47" s="6" t="s">
        <v>15</v>
      </c>
      <c r="C47" s="5" t="s">
        <v>20</v>
      </c>
      <c r="D47" s="87">
        <v>6</v>
      </c>
      <c r="E47" s="88">
        <f>+'APU 7.03'!E39</f>
        <v>63255</v>
      </c>
      <c r="F47" s="14">
        <f t="shared" si="0"/>
        <v>379530</v>
      </c>
    </row>
    <row r="48" spans="1:6" x14ac:dyDescent="0.3">
      <c r="A48" s="2">
        <v>8</v>
      </c>
      <c r="B48" s="3" t="s">
        <v>24</v>
      </c>
      <c r="C48" s="4"/>
      <c r="D48" s="16"/>
      <c r="E48" s="16"/>
      <c r="F48" s="16"/>
    </row>
    <row r="49" spans="1:6" ht="75.599999999999994" customHeight="1" x14ac:dyDescent="0.3">
      <c r="A49" s="17">
        <v>8.01</v>
      </c>
      <c r="B49" s="6" t="s">
        <v>124</v>
      </c>
      <c r="C49" s="5" t="s">
        <v>6</v>
      </c>
      <c r="D49" s="87">
        <v>84</v>
      </c>
      <c r="E49" s="88">
        <f>+'APU 8.01'!E30</f>
        <v>124778</v>
      </c>
      <c r="F49" s="14">
        <f t="shared" si="0"/>
        <v>10481352</v>
      </c>
    </row>
    <row r="50" spans="1:6" ht="75.599999999999994" hidden="1" customHeight="1" x14ac:dyDescent="0.3">
      <c r="A50" s="17">
        <v>8.02</v>
      </c>
      <c r="B50" s="6" t="s">
        <v>125</v>
      </c>
      <c r="C50" s="5" t="s">
        <v>20</v>
      </c>
      <c r="D50" s="87">
        <v>0</v>
      </c>
      <c r="E50" s="88">
        <f>+'APU 8.02'!E30</f>
        <v>44521</v>
      </c>
      <c r="F50" s="14">
        <f t="shared" si="0"/>
        <v>0</v>
      </c>
    </row>
    <row r="51" spans="1:6" ht="75.599999999999994" customHeight="1" x14ac:dyDescent="0.3">
      <c r="A51" s="17">
        <v>8.0299999999999994</v>
      </c>
      <c r="B51" s="6" t="s">
        <v>126</v>
      </c>
      <c r="C51" s="8" t="s">
        <v>6</v>
      </c>
      <c r="D51" s="87">
        <v>10.199999999999999</v>
      </c>
      <c r="E51" s="88">
        <f>+'APU 8.03'!E30</f>
        <v>124778</v>
      </c>
      <c r="F51" s="14">
        <f t="shared" si="0"/>
        <v>1272735.5999999999</v>
      </c>
    </row>
    <row r="52" spans="1:6" ht="75.599999999999994" hidden="1" customHeight="1" x14ac:dyDescent="0.3">
      <c r="A52" s="17">
        <v>8.0399999999999991</v>
      </c>
      <c r="B52" s="6" t="s">
        <v>145</v>
      </c>
      <c r="C52" s="5" t="s">
        <v>20</v>
      </c>
      <c r="D52" s="87">
        <v>0</v>
      </c>
      <c r="E52" s="88">
        <f>+'APU 8.04'!E30</f>
        <v>44521</v>
      </c>
      <c r="F52" s="14">
        <f t="shared" si="0"/>
        <v>0</v>
      </c>
    </row>
    <row r="53" spans="1:6" ht="75.599999999999994" customHeight="1" x14ac:dyDescent="0.3">
      <c r="A53" s="17">
        <v>8.0500000000000007</v>
      </c>
      <c r="B53" s="6" t="s">
        <v>82</v>
      </c>
      <c r="C53" s="8" t="s">
        <v>6</v>
      </c>
      <c r="D53" s="87">
        <v>106.08</v>
      </c>
      <c r="E53" s="88">
        <f>+'APU 8.05'!E30</f>
        <v>87408</v>
      </c>
      <c r="F53" s="14">
        <f t="shared" si="0"/>
        <v>9272240.6400000006</v>
      </c>
    </row>
    <row r="54" spans="1:6" hidden="1" x14ac:dyDescent="0.3">
      <c r="A54" s="2">
        <v>9</v>
      </c>
      <c r="B54" s="3" t="s">
        <v>26</v>
      </c>
      <c r="C54" s="4"/>
      <c r="D54" s="16"/>
      <c r="E54" s="16"/>
      <c r="F54" s="16"/>
    </row>
    <row r="55" spans="1:6" ht="66" hidden="1" customHeight="1" x14ac:dyDescent="0.3">
      <c r="A55" s="17">
        <v>9.01</v>
      </c>
      <c r="B55" s="6" t="s">
        <v>146</v>
      </c>
      <c r="C55" s="5" t="s">
        <v>78</v>
      </c>
      <c r="D55" s="87">
        <v>0</v>
      </c>
      <c r="E55" s="88">
        <f>+'APU 9.01'!E34</f>
        <v>1840564</v>
      </c>
      <c r="F55" s="14">
        <f t="shared" si="0"/>
        <v>0</v>
      </c>
    </row>
    <row r="56" spans="1:6" x14ac:dyDescent="0.3">
      <c r="A56" s="2">
        <v>10</v>
      </c>
      <c r="B56" s="3" t="s">
        <v>28</v>
      </c>
      <c r="C56" s="4"/>
      <c r="D56" s="16"/>
      <c r="E56" s="16"/>
      <c r="F56" s="16"/>
    </row>
    <row r="57" spans="1:6" ht="155.4" customHeight="1" x14ac:dyDescent="0.3">
      <c r="A57" s="17">
        <v>10.01</v>
      </c>
      <c r="B57" s="6" t="s">
        <v>707</v>
      </c>
      <c r="C57" s="5" t="s">
        <v>12</v>
      </c>
      <c r="D57" s="87">
        <v>10</v>
      </c>
      <c r="E57" s="88">
        <f>+'APU 10,01'!E34</f>
        <v>1057979</v>
      </c>
      <c r="F57" s="14">
        <f t="shared" si="0"/>
        <v>10579790</v>
      </c>
    </row>
    <row r="58" spans="1:6" ht="156.6" customHeight="1" x14ac:dyDescent="0.3">
      <c r="A58" s="17">
        <v>10.02</v>
      </c>
      <c r="B58" s="6" t="s">
        <v>708</v>
      </c>
      <c r="C58" s="5" t="s">
        <v>12</v>
      </c>
      <c r="D58" s="87">
        <v>2</v>
      </c>
      <c r="E58" s="88">
        <f>+'APU 10,02'!E38</f>
        <v>779537</v>
      </c>
      <c r="F58" s="14">
        <f t="shared" si="0"/>
        <v>1559074</v>
      </c>
    </row>
    <row r="59" spans="1:6" ht="172.2" customHeight="1" x14ac:dyDescent="0.3">
      <c r="A59" s="17">
        <v>10.039999999999999</v>
      </c>
      <c r="B59" s="6" t="s">
        <v>709</v>
      </c>
      <c r="C59" s="5" t="s">
        <v>12</v>
      </c>
      <c r="D59" s="87">
        <v>3</v>
      </c>
      <c r="E59" s="88">
        <f>+'APU 10,04'!E34</f>
        <v>1715044</v>
      </c>
      <c r="F59" s="14">
        <f t="shared" si="0"/>
        <v>5145132</v>
      </c>
    </row>
    <row r="60" spans="1:6" ht="172.2" customHeight="1" x14ac:dyDescent="0.3">
      <c r="A60" s="17">
        <v>10.050000000000001</v>
      </c>
      <c r="B60" s="6" t="s">
        <v>710</v>
      </c>
      <c r="C60" s="5" t="s">
        <v>12</v>
      </c>
      <c r="D60" s="87">
        <v>81</v>
      </c>
      <c r="E60" s="88">
        <f>+'APU 10,05'!E34</f>
        <v>425650</v>
      </c>
      <c r="F60" s="14">
        <f t="shared" si="0"/>
        <v>34477650</v>
      </c>
    </row>
    <row r="61" spans="1:6" ht="184.8" customHeight="1" x14ac:dyDescent="0.3">
      <c r="A61" s="17">
        <v>10.06</v>
      </c>
      <c r="B61" s="6" t="s">
        <v>711</v>
      </c>
      <c r="C61" s="5" t="s">
        <v>6</v>
      </c>
      <c r="D61" s="87">
        <v>4.4000000000000004</v>
      </c>
      <c r="E61" s="88">
        <f>+'APU 10,06'!E37</f>
        <v>580180</v>
      </c>
      <c r="F61" s="14">
        <f t="shared" si="0"/>
        <v>2552792</v>
      </c>
    </row>
    <row r="62" spans="1:6" ht="63" customHeight="1" x14ac:dyDescent="0.3">
      <c r="A62" s="17">
        <v>10.08</v>
      </c>
      <c r="B62" s="6" t="s">
        <v>712</v>
      </c>
      <c r="C62" s="5" t="s">
        <v>12</v>
      </c>
      <c r="D62" s="87">
        <v>2</v>
      </c>
      <c r="E62" s="88">
        <f>+'APU 10,08'!E26</f>
        <v>566464</v>
      </c>
      <c r="F62" s="14">
        <f t="shared" ref="F62" si="1">+D62*E62</f>
        <v>1132928</v>
      </c>
    </row>
    <row r="63" spans="1:6" x14ac:dyDescent="0.3">
      <c r="A63" s="2">
        <v>11</v>
      </c>
      <c r="B63" s="3" t="s">
        <v>83</v>
      </c>
      <c r="C63" s="4"/>
      <c r="D63" s="16"/>
      <c r="E63" s="16"/>
      <c r="F63" s="16"/>
    </row>
    <row r="64" spans="1:6" ht="123" customHeight="1" x14ac:dyDescent="0.3">
      <c r="A64" s="17">
        <v>11.01</v>
      </c>
      <c r="B64" s="6" t="s">
        <v>721</v>
      </c>
      <c r="C64" s="57" t="s">
        <v>12</v>
      </c>
      <c r="D64" s="87">
        <v>6</v>
      </c>
      <c r="E64" s="88">
        <f>+'APU 11,01'!E32</f>
        <v>567118</v>
      </c>
      <c r="F64" s="14">
        <f t="shared" si="0"/>
        <v>3402708</v>
      </c>
    </row>
    <row r="65" spans="1:6" ht="108.6" customHeight="1" x14ac:dyDescent="0.3">
      <c r="A65" s="17">
        <v>11.02</v>
      </c>
      <c r="B65" s="6" t="s">
        <v>722</v>
      </c>
      <c r="C65" s="57" t="s">
        <v>12</v>
      </c>
      <c r="D65" s="87">
        <v>3</v>
      </c>
      <c r="E65" s="88">
        <f>+'APU 11,02'!E28</f>
        <v>669923</v>
      </c>
      <c r="F65" s="14">
        <f t="shared" si="0"/>
        <v>2009769</v>
      </c>
    </row>
    <row r="66" spans="1:6" ht="83.4" customHeight="1" x14ac:dyDescent="0.3">
      <c r="A66" s="17">
        <v>11.03</v>
      </c>
      <c r="B66" s="6" t="s">
        <v>27</v>
      </c>
      <c r="C66" s="57" t="s">
        <v>20</v>
      </c>
      <c r="D66" s="87">
        <v>4.5999999999999996</v>
      </c>
      <c r="E66" s="88">
        <f>+'APU 11,03'!E30</f>
        <v>338333</v>
      </c>
      <c r="F66" s="14">
        <f t="shared" si="0"/>
        <v>1556331.7999999998</v>
      </c>
    </row>
    <row r="67" spans="1:6" ht="124.2" customHeight="1" x14ac:dyDescent="0.3">
      <c r="A67" s="17">
        <v>11.04</v>
      </c>
      <c r="B67" s="6" t="s">
        <v>163</v>
      </c>
      <c r="C67" s="57" t="s">
        <v>12</v>
      </c>
      <c r="D67" s="87">
        <v>6</v>
      </c>
      <c r="E67" s="88">
        <f>+'APU 11,04'!E33</f>
        <v>202169</v>
      </c>
      <c r="F67" s="14">
        <f t="shared" si="0"/>
        <v>1213014</v>
      </c>
    </row>
    <row r="68" spans="1:6" ht="31.2" x14ac:dyDescent="0.3">
      <c r="A68" s="17">
        <v>11.05</v>
      </c>
      <c r="B68" s="6" t="s">
        <v>176</v>
      </c>
      <c r="C68" s="57" t="s">
        <v>20</v>
      </c>
      <c r="D68" s="87">
        <v>50</v>
      </c>
      <c r="E68" s="88">
        <f>+'APU 11,05'!E38</f>
        <v>77117</v>
      </c>
      <c r="F68" s="14">
        <f t="shared" si="0"/>
        <v>3855850</v>
      </c>
    </row>
    <row r="69" spans="1:6" ht="129" customHeight="1" x14ac:dyDescent="0.3">
      <c r="A69" s="17">
        <v>11.06</v>
      </c>
      <c r="B69" s="6" t="s">
        <v>175</v>
      </c>
      <c r="C69" s="57" t="s">
        <v>12</v>
      </c>
      <c r="D69" s="87">
        <v>15</v>
      </c>
      <c r="E69" s="88">
        <f>+'APU 11,06'!E33</f>
        <v>108157</v>
      </c>
      <c r="F69" s="14">
        <f t="shared" si="0"/>
        <v>1622355</v>
      </c>
    </row>
    <row r="70" spans="1:6" ht="31.2" x14ac:dyDescent="0.3">
      <c r="A70" s="17">
        <v>11.07</v>
      </c>
      <c r="B70" s="6" t="s">
        <v>177</v>
      </c>
      <c r="C70" s="57" t="s">
        <v>20</v>
      </c>
      <c r="D70" s="87">
        <v>36</v>
      </c>
      <c r="E70" s="88">
        <f>+'APU 11,07'!E34</f>
        <v>34307</v>
      </c>
      <c r="F70" s="14">
        <f t="shared" si="0"/>
        <v>1235052</v>
      </c>
    </row>
    <row r="71" spans="1:6" ht="31.2" x14ac:dyDescent="0.3">
      <c r="A71" s="17">
        <v>11.08</v>
      </c>
      <c r="B71" s="6" t="s">
        <v>179</v>
      </c>
      <c r="C71" s="57" t="s">
        <v>20</v>
      </c>
      <c r="D71" s="87">
        <v>89</v>
      </c>
      <c r="E71" s="88">
        <f>+'APU 11,08'!E31</f>
        <v>15487</v>
      </c>
      <c r="F71" s="14">
        <f t="shared" si="0"/>
        <v>1378343</v>
      </c>
    </row>
    <row r="72" spans="1:6" ht="55.2" customHeight="1" x14ac:dyDescent="0.3">
      <c r="A72" s="17">
        <v>11.09</v>
      </c>
      <c r="B72" s="6" t="s">
        <v>723</v>
      </c>
      <c r="C72" s="57" t="s">
        <v>12</v>
      </c>
      <c r="D72" s="87">
        <v>6</v>
      </c>
      <c r="E72" s="88">
        <f>+'APU 11,09'!E28</f>
        <v>281163</v>
      </c>
      <c r="F72" s="14">
        <f t="shared" ref="F72:F121" si="2">+D72*E72</f>
        <v>1686978</v>
      </c>
    </row>
    <row r="73" spans="1:6" ht="46.2" customHeight="1" x14ac:dyDescent="0.3">
      <c r="A73" s="17">
        <v>11.1</v>
      </c>
      <c r="B73" s="6" t="s">
        <v>724</v>
      </c>
      <c r="C73" s="57" t="s">
        <v>12</v>
      </c>
      <c r="D73" s="87">
        <v>6</v>
      </c>
      <c r="E73" s="88">
        <f>+'APU 11,10'!E27</f>
        <v>297034</v>
      </c>
      <c r="F73" s="14">
        <f t="shared" si="2"/>
        <v>1782204</v>
      </c>
    </row>
    <row r="74" spans="1:6" ht="115.8" customHeight="1" x14ac:dyDescent="0.3">
      <c r="A74" s="17">
        <v>11.11</v>
      </c>
      <c r="B74" s="6" t="s">
        <v>186</v>
      </c>
      <c r="C74" s="57" t="s">
        <v>12</v>
      </c>
      <c r="D74" s="87">
        <v>1</v>
      </c>
      <c r="E74" s="88">
        <f>+'APU 11,11'!E31</f>
        <v>1294271</v>
      </c>
      <c r="F74" s="14">
        <f t="shared" si="2"/>
        <v>1294271</v>
      </c>
    </row>
    <row r="75" spans="1:6" ht="31.2" x14ac:dyDescent="0.3">
      <c r="A75" s="17">
        <v>11.12</v>
      </c>
      <c r="B75" s="6" t="s">
        <v>725</v>
      </c>
      <c r="C75" s="57" t="s">
        <v>12</v>
      </c>
      <c r="D75" s="87">
        <v>1</v>
      </c>
      <c r="E75" s="88">
        <f>+'APU 11,12'!E26</f>
        <v>7419037</v>
      </c>
      <c r="F75" s="14">
        <f t="shared" si="2"/>
        <v>7419037</v>
      </c>
    </row>
    <row r="76" spans="1:6" x14ac:dyDescent="0.3">
      <c r="A76" s="2">
        <v>12</v>
      </c>
      <c r="B76" s="3" t="s">
        <v>213</v>
      </c>
      <c r="C76" s="4"/>
      <c r="D76" s="16"/>
      <c r="E76" s="16"/>
      <c r="F76" s="16"/>
    </row>
    <row r="77" spans="1:6" ht="112.8" customHeight="1" x14ac:dyDescent="0.3">
      <c r="A77" s="90">
        <v>12.01</v>
      </c>
      <c r="B77" s="85" t="s">
        <v>731</v>
      </c>
      <c r="C77" s="86" t="s">
        <v>214</v>
      </c>
      <c r="D77" s="87">
        <v>1</v>
      </c>
      <c r="E77" s="88">
        <f>+'APU 12,01'!G48</f>
        <v>9149143</v>
      </c>
      <c r="F77" s="14">
        <f t="shared" si="2"/>
        <v>9149143</v>
      </c>
    </row>
    <row r="78" spans="1:6" ht="89.4" customHeight="1" x14ac:dyDescent="0.3">
      <c r="A78" s="90">
        <v>12.02</v>
      </c>
      <c r="B78" s="85" t="s">
        <v>215</v>
      </c>
      <c r="C78" s="86" t="s">
        <v>214</v>
      </c>
      <c r="D78" s="87">
        <v>1</v>
      </c>
      <c r="E78" s="88">
        <f>+'APU 12,02'!G48</f>
        <v>5000000</v>
      </c>
      <c r="F78" s="14">
        <f t="shared" si="2"/>
        <v>5000000</v>
      </c>
    </row>
    <row r="79" spans="1:6" ht="54.6" customHeight="1" x14ac:dyDescent="0.3">
      <c r="A79" s="90">
        <v>12.03</v>
      </c>
      <c r="B79" s="85" t="s">
        <v>216</v>
      </c>
      <c r="C79" s="86" t="s">
        <v>214</v>
      </c>
      <c r="D79" s="87">
        <v>1</v>
      </c>
      <c r="E79" s="88">
        <f>+'APU 12,3'!G48</f>
        <v>581611</v>
      </c>
      <c r="F79" s="14">
        <f t="shared" si="2"/>
        <v>581611</v>
      </c>
    </row>
    <row r="80" spans="1:6" x14ac:dyDescent="0.3">
      <c r="A80" s="2">
        <v>13</v>
      </c>
      <c r="B80" s="3" t="s">
        <v>217</v>
      </c>
      <c r="C80" s="4"/>
      <c r="D80" s="16"/>
      <c r="E80" s="16"/>
      <c r="F80" s="16"/>
    </row>
    <row r="81" spans="1:6" ht="322.8" customHeight="1" x14ac:dyDescent="0.3">
      <c r="A81" s="90">
        <v>13.01</v>
      </c>
      <c r="B81" s="85" t="s">
        <v>732</v>
      </c>
      <c r="C81" s="86" t="s">
        <v>214</v>
      </c>
      <c r="D81" s="87">
        <v>1</v>
      </c>
      <c r="E81" s="88">
        <f>+'APU 13,01'!G48</f>
        <v>1045305</v>
      </c>
      <c r="F81" s="14">
        <f t="shared" si="2"/>
        <v>1045305</v>
      </c>
    </row>
    <row r="82" spans="1:6" ht="31.2" x14ac:dyDescent="0.3">
      <c r="A82" s="90">
        <v>13.02</v>
      </c>
      <c r="B82" s="85" t="s">
        <v>218</v>
      </c>
      <c r="C82" s="86" t="s">
        <v>214</v>
      </c>
      <c r="D82" s="87">
        <v>1</v>
      </c>
      <c r="E82" s="88">
        <f>+'APU 13,02'!G48</f>
        <v>115797</v>
      </c>
      <c r="F82" s="14">
        <f t="shared" si="2"/>
        <v>115797</v>
      </c>
    </row>
    <row r="83" spans="1:6" ht="31.2" x14ac:dyDescent="0.3">
      <c r="A83" s="90">
        <v>13.03</v>
      </c>
      <c r="B83" s="85" t="s">
        <v>219</v>
      </c>
      <c r="C83" s="86" t="s">
        <v>214</v>
      </c>
      <c r="D83" s="87">
        <v>1</v>
      </c>
      <c r="E83" s="88">
        <f>+'APU 13,03'!G48</f>
        <v>174142</v>
      </c>
      <c r="F83" s="14">
        <f t="shared" si="2"/>
        <v>174142</v>
      </c>
    </row>
    <row r="84" spans="1:6" ht="31.2" x14ac:dyDescent="0.3">
      <c r="A84" s="90">
        <v>13.04</v>
      </c>
      <c r="B84" s="85" t="s">
        <v>220</v>
      </c>
      <c r="C84" s="86" t="s">
        <v>214</v>
      </c>
      <c r="D84" s="87">
        <v>1</v>
      </c>
      <c r="E84" s="88">
        <f>+'APU 13,04'!G48</f>
        <v>36490</v>
      </c>
      <c r="F84" s="14">
        <f t="shared" si="2"/>
        <v>36490</v>
      </c>
    </row>
    <row r="85" spans="1:6" x14ac:dyDescent="0.3">
      <c r="A85" s="99">
        <v>14</v>
      </c>
      <c r="B85" s="3" t="s">
        <v>221</v>
      </c>
      <c r="C85" s="4"/>
      <c r="D85" s="16"/>
      <c r="E85" s="16"/>
      <c r="F85" s="16"/>
    </row>
    <row r="86" spans="1:6" ht="95.4" customHeight="1" x14ac:dyDescent="0.3">
      <c r="A86" s="90">
        <v>14.01</v>
      </c>
      <c r="B86" s="85" t="s">
        <v>222</v>
      </c>
      <c r="C86" s="86" t="s">
        <v>85</v>
      </c>
      <c r="D86" s="87">
        <v>100</v>
      </c>
      <c r="E86" s="88">
        <f>+'APU 14,01'!G48</f>
        <v>59336</v>
      </c>
      <c r="F86" s="14">
        <f t="shared" si="2"/>
        <v>5933600</v>
      </c>
    </row>
    <row r="87" spans="1:6" ht="76.8" customHeight="1" x14ac:dyDescent="0.3">
      <c r="A87" s="90">
        <v>14.02</v>
      </c>
      <c r="B87" s="85" t="s">
        <v>223</v>
      </c>
      <c r="C87" s="86" t="s">
        <v>85</v>
      </c>
      <c r="D87" s="87">
        <v>300</v>
      </c>
      <c r="E87" s="88">
        <f>+'APU 14,02'!G48</f>
        <v>22729</v>
      </c>
      <c r="F87" s="14">
        <f t="shared" si="2"/>
        <v>6818700</v>
      </c>
    </row>
    <row r="88" spans="1:6" ht="46.8" x14ac:dyDescent="0.3">
      <c r="A88" s="90">
        <v>14.03</v>
      </c>
      <c r="B88" s="85" t="s">
        <v>224</v>
      </c>
      <c r="C88" s="86" t="s">
        <v>85</v>
      </c>
      <c r="D88" s="87">
        <v>150</v>
      </c>
      <c r="E88" s="88">
        <f>+'APU 14,03'!G48</f>
        <v>38278</v>
      </c>
      <c r="F88" s="14">
        <f t="shared" si="2"/>
        <v>5741700</v>
      </c>
    </row>
    <row r="89" spans="1:6" ht="31.2" x14ac:dyDescent="0.3">
      <c r="A89" s="90">
        <v>14.04</v>
      </c>
      <c r="B89" s="85" t="s">
        <v>225</v>
      </c>
      <c r="C89" s="86" t="s">
        <v>85</v>
      </c>
      <c r="D89" s="87">
        <v>30</v>
      </c>
      <c r="E89" s="88">
        <f>+'APU 14,04'!G48</f>
        <v>27798</v>
      </c>
      <c r="F89" s="14">
        <f t="shared" si="2"/>
        <v>833940</v>
      </c>
    </row>
    <row r="90" spans="1:6" ht="46.8" x14ac:dyDescent="0.3">
      <c r="A90" s="90">
        <v>14.05</v>
      </c>
      <c r="B90" s="85" t="s">
        <v>226</v>
      </c>
      <c r="C90" s="86" t="s">
        <v>85</v>
      </c>
      <c r="D90" s="87">
        <v>150</v>
      </c>
      <c r="E90" s="88">
        <f>+'APU 14,05'!G48</f>
        <v>30647</v>
      </c>
      <c r="F90" s="14">
        <f t="shared" si="2"/>
        <v>4597050</v>
      </c>
    </row>
    <row r="91" spans="1:6" ht="31.2" x14ac:dyDescent="0.3">
      <c r="A91" s="90">
        <v>14.06</v>
      </c>
      <c r="B91" s="85" t="s">
        <v>227</v>
      </c>
      <c r="C91" s="86" t="s">
        <v>85</v>
      </c>
      <c r="D91" s="87">
        <v>35</v>
      </c>
      <c r="E91" s="88">
        <f>+'APU 14,06'!G48</f>
        <v>51857</v>
      </c>
      <c r="F91" s="14">
        <f t="shared" si="2"/>
        <v>1814995</v>
      </c>
    </row>
    <row r="92" spans="1:6" x14ac:dyDescent="0.3">
      <c r="A92" s="99">
        <v>15</v>
      </c>
      <c r="B92" s="3" t="s">
        <v>228</v>
      </c>
      <c r="C92" s="4"/>
      <c r="D92" s="16"/>
      <c r="E92" s="16"/>
      <c r="F92" s="16"/>
    </row>
    <row r="93" spans="1:6" ht="66.599999999999994" customHeight="1" x14ac:dyDescent="0.3">
      <c r="A93" s="90">
        <v>15.01</v>
      </c>
      <c r="B93" s="85" t="s">
        <v>268</v>
      </c>
      <c r="C93" s="86" t="s">
        <v>32</v>
      </c>
      <c r="D93" s="87">
        <v>5</v>
      </c>
      <c r="E93" s="88">
        <f>+'APU 15,01'!G48</f>
        <v>59953</v>
      </c>
      <c r="F93" s="14">
        <f t="shared" si="2"/>
        <v>299765</v>
      </c>
    </row>
    <row r="94" spans="1:6" ht="70.8" customHeight="1" x14ac:dyDescent="0.3">
      <c r="A94" s="90">
        <v>15.02</v>
      </c>
      <c r="B94" s="85" t="s">
        <v>269</v>
      </c>
      <c r="C94" s="86" t="s">
        <v>32</v>
      </c>
      <c r="D94" s="87">
        <v>14</v>
      </c>
      <c r="E94" s="88">
        <f>+'APU 15,02'!G48</f>
        <v>64344</v>
      </c>
      <c r="F94" s="14">
        <f t="shared" si="2"/>
        <v>900816</v>
      </c>
    </row>
    <row r="95" spans="1:6" ht="69.599999999999994" customHeight="1" x14ac:dyDescent="0.3">
      <c r="A95" s="90">
        <v>15.03</v>
      </c>
      <c r="B95" s="85" t="s">
        <v>273</v>
      </c>
      <c r="C95" s="86" t="s">
        <v>32</v>
      </c>
      <c r="D95" s="87">
        <v>4</v>
      </c>
      <c r="E95" s="88">
        <f>+'APU 15,03'!G48</f>
        <v>115554</v>
      </c>
      <c r="F95" s="14">
        <f t="shared" si="2"/>
        <v>462216</v>
      </c>
    </row>
    <row r="96" spans="1:6" ht="64.2" customHeight="1" x14ac:dyDescent="0.3">
      <c r="A96" s="90">
        <v>15.04</v>
      </c>
      <c r="B96" s="85" t="s">
        <v>275</v>
      </c>
      <c r="C96" s="86" t="s">
        <v>32</v>
      </c>
      <c r="D96" s="87">
        <v>1</v>
      </c>
      <c r="E96" s="88">
        <f>+'APU 15,04'!G48</f>
        <v>59104</v>
      </c>
      <c r="F96" s="14">
        <f t="shared" si="2"/>
        <v>59104</v>
      </c>
    </row>
    <row r="97" spans="1:6" x14ac:dyDescent="0.3">
      <c r="A97" s="99">
        <v>16</v>
      </c>
      <c r="B97" s="3" t="s">
        <v>229</v>
      </c>
      <c r="C97" s="4"/>
      <c r="D97" s="16"/>
      <c r="E97" s="16"/>
      <c r="F97" s="16"/>
    </row>
    <row r="98" spans="1:6" ht="72.599999999999994" customHeight="1" x14ac:dyDescent="0.3">
      <c r="A98" s="90">
        <v>16.010000000000002</v>
      </c>
      <c r="B98" s="85" t="s">
        <v>230</v>
      </c>
      <c r="C98" s="86" t="s">
        <v>85</v>
      </c>
      <c r="D98" s="87">
        <v>10</v>
      </c>
      <c r="E98" s="88">
        <f>+'APU 16,01'!G48</f>
        <v>38003</v>
      </c>
      <c r="F98" s="14">
        <f t="shared" si="2"/>
        <v>380030</v>
      </c>
    </row>
    <row r="99" spans="1:6" ht="48.6" customHeight="1" x14ac:dyDescent="0.3">
      <c r="A99" s="90">
        <v>16.02</v>
      </c>
      <c r="B99" s="85" t="s">
        <v>231</v>
      </c>
      <c r="C99" s="86" t="s">
        <v>85</v>
      </c>
      <c r="D99" s="87">
        <v>100</v>
      </c>
      <c r="E99" s="88">
        <f>+'APU 16,02'!G48</f>
        <v>40964</v>
      </c>
      <c r="F99" s="14">
        <f t="shared" si="2"/>
        <v>4096400</v>
      </c>
    </row>
    <row r="100" spans="1:6" ht="47.4" customHeight="1" x14ac:dyDescent="0.3">
      <c r="A100" s="90">
        <v>16.03</v>
      </c>
      <c r="B100" s="85" t="s">
        <v>283</v>
      </c>
      <c r="C100" s="86" t="s">
        <v>85</v>
      </c>
      <c r="D100" s="87">
        <v>30</v>
      </c>
      <c r="E100" s="88">
        <f>+'APU 16,03'!G48</f>
        <v>54970</v>
      </c>
      <c r="F100" s="14">
        <f t="shared" si="2"/>
        <v>1649100</v>
      </c>
    </row>
    <row r="101" spans="1:6" ht="54" customHeight="1" x14ac:dyDescent="0.3">
      <c r="A101" s="90">
        <v>16.04</v>
      </c>
      <c r="B101" s="85" t="s">
        <v>284</v>
      </c>
      <c r="C101" s="86" t="s">
        <v>85</v>
      </c>
      <c r="D101" s="87">
        <v>10</v>
      </c>
      <c r="E101" s="88">
        <f>+'APU 16,04'!G48</f>
        <v>57153</v>
      </c>
      <c r="F101" s="14">
        <f t="shared" si="2"/>
        <v>571530</v>
      </c>
    </row>
    <row r="102" spans="1:6" ht="43.2" customHeight="1" x14ac:dyDescent="0.3">
      <c r="A102" s="90">
        <v>16.05</v>
      </c>
      <c r="B102" s="85" t="s">
        <v>232</v>
      </c>
      <c r="C102" s="86" t="s">
        <v>214</v>
      </c>
      <c r="D102" s="87">
        <v>5</v>
      </c>
      <c r="E102" s="88">
        <f>+'APU 16,05'!G48</f>
        <v>62464</v>
      </c>
      <c r="F102" s="14">
        <f t="shared" si="2"/>
        <v>312320</v>
      </c>
    </row>
    <row r="103" spans="1:6" ht="40.799999999999997" customHeight="1" x14ac:dyDescent="0.3">
      <c r="A103" s="90">
        <v>16.059999999999999</v>
      </c>
      <c r="B103" s="85" t="s">
        <v>233</v>
      </c>
      <c r="C103" s="86" t="s">
        <v>214</v>
      </c>
      <c r="D103" s="87">
        <v>1</v>
      </c>
      <c r="E103" s="88">
        <f>+'APU 16,06'!G48</f>
        <v>67313</v>
      </c>
      <c r="F103" s="14">
        <f t="shared" si="2"/>
        <v>67313</v>
      </c>
    </row>
    <row r="104" spans="1:6" ht="58.2" customHeight="1" x14ac:dyDescent="0.3">
      <c r="A104" s="90">
        <v>16.07</v>
      </c>
      <c r="B104" s="85" t="s">
        <v>289</v>
      </c>
      <c r="C104" s="86" t="s">
        <v>85</v>
      </c>
      <c r="D104" s="87">
        <v>600</v>
      </c>
      <c r="E104" s="88">
        <f>+'APU 16,07'!G48</f>
        <v>78186</v>
      </c>
      <c r="F104" s="14">
        <f t="shared" si="2"/>
        <v>46911600</v>
      </c>
    </row>
    <row r="105" spans="1:6" ht="52.2" customHeight="1" x14ac:dyDescent="0.3">
      <c r="A105" s="90">
        <v>16.079999999999998</v>
      </c>
      <c r="B105" s="85" t="s">
        <v>234</v>
      </c>
      <c r="C105" s="86" t="s">
        <v>85</v>
      </c>
      <c r="D105" s="87">
        <v>10</v>
      </c>
      <c r="E105" s="88">
        <f>+'APU 16,08'!G48</f>
        <v>54391</v>
      </c>
      <c r="F105" s="14">
        <f t="shared" si="2"/>
        <v>543910</v>
      </c>
    </row>
    <row r="106" spans="1:6" ht="64.2" customHeight="1" x14ac:dyDescent="0.3">
      <c r="A106" s="90">
        <v>16.09</v>
      </c>
      <c r="B106" s="85" t="s">
        <v>235</v>
      </c>
      <c r="C106" s="86" t="s">
        <v>214</v>
      </c>
      <c r="D106" s="87">
        <v>1</v>
      </c>
      <c r="E106" s="88">
        <f>+'APU 16,09'!G52</f>
        <v>2233883</v>
      </c>
      <c r="F106" s="14">
        <f t="shared" si="2"/>
        <v>2233883</v>
      </c>
    </row>
    <row r="107" spans="1:6" ht="46.8" x14ac:dyDescent="0.3">
      <c r="A107" s="90">
        <v>16.100000000000001</v>
      </c>
      <c r="B107" s="85" t="s">
        <v>236</v>
      </c>
      <c r="C107" s="86" t="s">
        <v>214</v>
      </c>
      <c r="D107" s="87">
        <v>8</v>
      </c>
      <c r="E107" s="88">
        <f>+'APU 16,10'!G52</f>
        <v>2740274</v>
      </c>
      <c r="F107" s="14">
        <f t="shared" si="2"/>
        <v>21922192</v>
      </c>
    </row>
    <row r="108" spans="1:6" ht="31.2" x14ac:dyDescent="0.3">
      <c r="A108" s="90">
        <v>16.11</v>
      </c>
      <c r="B108" s="85" t="s">
        <v>237</v>
      </c>
      <c r="C108" s="86" t="s">
        <v>214</v>
      </c>
      <c r="D108" s="87">
        <v>1</v>
      </c>
      <c r="E108" s="88">
        <f>+'APU 16,11'!G52</f>
        <v>2026124</v>
      </c>
      <c r="F108" s="14">
        <f t="shared" si="2"/>
        <v>2026124</v>
      </c>
    </row>
    <row r="109" spans="1:6" x14ac:dyDescent="0.3">
      <c r="A109" s="99">
        <v>17</v>
      </c>
      <c r="B109" s="3" t="s">
        <v>238</v>
      </c>
      <c r="C109" s="4"/>
      <c r="D109" s="16"/>
      <c r="E109" s="16"/>
      <c r="F109" s="16"/>
    </row>
    <row r="110" spans="1:6" x14ac:dyDescent="0.3">
      <c r="A110" s="90">
        <v>17.010000000000002</v>
      </c>
      <c r="B110" s="6" t="s">
        <v>307</v>
      </c>
      <c r="C110" s="86" t="s">
        <v>32</v>
      </c>
      <c r="D110" s="87">
        <v>14</v>
      </c>
      <c r="E110" s="88">
        <f>+'APU 17,01'!G52</f>
        <v>210832</v>
      </c>
      <c r="F110" s="14">
        <f t="shared" si="2"/>
        <v>2951648</v>
      </c>
    </row>
    <row r="111" spans="1:6" ht="97.2" customHeight="1" x14ac:dyDescent="0.3">
      <c r="A111" s="90">
        <v>17.02</v>
      </c>
      <c r="B111" s="85" t="s">
        <v>309</v>
      </c>
      <c r="C111" s="86" t="s">
        <v>32</v>
      </c>
      <c r="D111" s="87">
        <v>3</v>
      </c>
      <c r="E111" s="88">
        <f>+'APU 17,02'!G52</f>
        <v>116713</v>
      </c>
      <c r="F111" s="14">
        <f t="shared" si="2"/>
        <v>350139</v>
      </c>
    </row>
    <row r="112" spans="1:6" ht="101.4" customHeight="1" x14ac:dyDescent="0.3">
      <c r="A112" s="90">
        <v>17.03</v>
      </c>
      <c r="B112" s="85" t="s">
        <v>312</v>
      </c>
      <c r="C112" s="86" t="s">
        <v>32</v>
      </c>
      <c r="D112" s="87">
        <v>18</v>
      </c>
      <c r="E112" s="88">
        <f>+'APU 17,03'!G52</f>
        <v>3751427</v>
      </c>
      <c r="F112" s="14">
        <f t="shared" si="2"/>
        <v>67525686</v>
      </c>
    </row>
    <row r="113" spans="1:10" ht="78" x14ac:dyDescent="0.3">
      <c r="A113" s="90">
        <v>17.04</v>
      </c>
      <c r="B113" s="85" t="s">
        <v>239</v>
      </c>
      <c r="C113" s="86" t="s">
        <v>32</v>
      </c>
      <c r="D113" s="87">
        <v>3</v>
      </c>
      <c r="E113" s="88">
        <f>+'APU 17,04'!G52</f>
        <v>142708</v>
      </c>
      <c r="F113" s="14">
        <f t="shared" si="2"/>
        <v>428124</v>
      </c>
    </row>
    <row r="114" spans="1:10" ht="73.2" customHeight="1" x14ac:dyDescent="0.3">
      <c r="A114" s="90">
        <v>17.05</v>
      </c>
      <c r="B114" s="85" t="s">
        <v>318</v>
      </c>
      <c r="C114" s="86" t="s">
        <v>32</v>
      </c>
      <c r="D114" s="87">
        <v>3</v>
      </c>
      <c r="E114" s="88">
        <f>+'APU 17,05'!G52</f>
        <v>43968</v>
      </c>
      <c r="F114" s="14">
        <f t="shared" si="2"/>
        <v>131904</v>
      </c>
    </row>
    <row r="115" spans="1:10" ht="168" customHeight="1" x14ac:dyDescent="0.3">
      <c r="A115" s="90">
        <v>17.059999999999999</v>
      </c>
      <c r="B115" s="85" t="s">
        <v>240</v>
      </c>
      <c r="C115" s="86" t="s">
        <v>32</v>
      </c>
      <c r="D115" s="87">
        <v>7</v>
      </c>
      <c r="E115" s="88">
        <f>+'APU 17,06'!G52</f>
        <v>3386194</v>
      </c>
      <c r="F115" s="14">
        <f t="shared" si="2"/>
        <v>23703358</v>
      </c>
    </row>
    <row r="116" spans="1:10" x14ac:dyDescent="0.3">
      <c r="A116" s="99">
        <v>18</v>
      </c>
      <c r="B116" s="3" t="s">
        <v>241</v>
      </c>
      <c r="C116" s="4"/>
      <c r="D116" s="16"/>
      <c r="E116" s="16"/>
      <c r="F116" s="16"/>
    </row>
    <row r="117" spans="1:10" ht="46.8" x14ac:dyDescent="0.3">
      <c r="A117" s="98">
        <v>18.010000000000002</v>
      </c>
      <c r="B117" s="6" t="s">
        <v>242</v>
      </c>
      <c r="C117" s="5" t="s">
        <v>214</v>
      </c>
      <c r="D117" s="17">
        <v>8</v>
      </c>
      <c r="E117" s="14">
        <f>+'APU 18,01'!G52</f>
        <v>262457</v>
      </c>
      <c r="F117" s="14">
        <f t="shared" si="2"/>
        <v>2099656</v>
      </c>
    </row>
    <row r="118" spans="1:10" x14ac:dyDescent="0.3">
      <c r="A118" s="98">
        <v>18.02</v>
      </c>
      <c r="B118" s="6" t="s">
        <v>243</v>
      </c>
      <c r="C118" s="5" t="s">
        <v>86</v>
      </c>
      <c r="D118" s="17">
        <v>300</v>
      </c>
      <c r="E118" s="14">
        <f>+'APU 18,02'!G52</f>
        <v>44863</v>
      </c>
      <c r="F118" s="14">
        <f t="shared" si="2"/>
        <v>13458900</v>
      </c>
    </row>
    <row r="119" spans="1:10" ht="31.2" x14ac:dyDescent="0.3">
      <c r="A119" s="98">
        <v>18.03</v>
      </c>
      <c r="B119" s="6" t="s">
        <v>244</v>
      </c>
      <c r="C119" s="5" t="s">
        <v>214</v>
      </c>
      <c r="D119" s="17">
        <v>10</v>
      </c>
      <c r="E119" s="14">
        <f>+'APU 18,03'!G52</f>
        <v>22880</v>
      </c>
      <c r="F119" s="14">
        <f t="shared" si="2"/>
        <v>228800</v>
      </c>
    </row>
    <row r="120" spans="1:10" x14ac:dyDescent="0.3">
      <c r="A120" s="98">
        <v>18.04</v>
      </c>
      <c r="B120" s="6" t="s">
        <v>245</v>
      </c>
      <c r="C120" s="5" t="s">
        <v>214</v>
      </c>
      <c r="D120" s="17">
        <v>7</v>
      </c>
      <c r="E120" s="14">
        <f>+'APU 18,04'!G52</f>
        <v>126018</v>
      </c>
      <c r="F120" s="14">
        <f t="shared" si="2"/>
        <v>882126</v>
      </c>
    </row>
    <row r="121" spans="1:10" ht="93" customHeight="1" x14ac:dyDescent="0.3">
      <c r="A121" s="98">
        <v>18.05</v>
      </c>
      <c r="B121" s="6" t="s">
        <v>246</v>
      </c>
      <c r="C121" s="5" t="s">
        <v>32</v>
      </c>
      <c r="D121" s="17">
        <v>10</v>
      </c>
      <c r="E121" s="14">
        <f>+'APU 18,05'!G52</f>
        <v>131287</v>
      </c>
      <c r="F121" s="14">
        <f t="shared" si="2"/>
        <v>1312870</v>
      </c>
    </row>
    <row r="122" spans="1:10" x14ac:dyDescent="0.3">
      <c r="A122" s="214" t="s">
        <v>68</v>
      </c>
      <c r="B122" s="215"/>
      <c r="C122" s="215"/>
      <c r="D122" s="216"/>
      <c r="E122" s="58"/>
      <c r="F122" s="59">
        <f>SUM(F10:F121)</f>
        <v>615641231.53999996</v>
      </c>
      <c r="G122" s="95"/>
      <c r="H122" s="97"/>
    </row>
    <row r="123" spans="1:10" x14ac:dyDescent="0.3">
      <c r="A123" s="214" t="s">
        <v>733</v>
      </c>
      <c r="B123" s="215"/>
      <c r="C123" s="215"/>
      <c r="D123" s="216"/>
      <c r="E123" s="133">
        <f ca="1">+'AU GYM'!E31</f>
        <v>0.38791122465599587</v>
      </c>
      <c r="F123" s="59">
        <f ca="1">+F122*E123</f>
        <v>238814144.07540688</v>
      </c>
      <c r="G123" s="134"/>
      <c r="H123" s="97"/>
    </row>
    <row r="124" spans="1:10" x14ac:dyDescent="0.3">
      <c r="A124" s="214" t="s">
        <v>734</v>
      </c>
      <c r="B124" s="215"/>
      <c r="C124" s="215"/>
      <c r="D124" s="216"/>
      <c r="E124" s="133">
        <f>+'AU GYM'!E32</f>
        <v>0.05</v>
      </c>
      <c r="F124" s="59">
        <f>+F122*E124</f>
        <v>30782061.577</v>
      </c>
      <c r="G124" s="95"/>
      <c r="H124" s="97"/>
    </row>
    <row r="125" spans="1:10" x14ac:dyDescent="0.3">
      <c r="A125" s="214" t="s">
        <v>735</v>
      </c>
      <c r="B125" s="215"/>
      <c r="C125" s="215"/>
      <c r="D125" s="216"/>
      <c r="E125" s="58"/>
      <c r="F125" s="59">
        <f>+'PMA GYM'!F24</f>
        <v>4814839</v>
      </c>
      <c r="G125" s="95"/>
      <c r="H125" s="97"/>
    </row>
    <row r="126" spans="1:10" x14ac:dyDescent="0.3">
      <c r="A126" s="214" t="s">
        <v>33</v>
      </c>
      <c r="B126" s="215"/>
      <c r="C126" s="215"/>
      <c r="D126" s="216"/>
      <c r="E126" s="58"/>
      <c r="F126" s="59">
        <f ca="1">SUM(F122:F125)</f>
        <v>890052276.19240689</v>
      </c>
      <c r="G126" s="95"/>
      <c r="H126" s="97"/>
    </row>
    <row r="127" spans="1:10" ht="16.2" thickBot="1" x14ac:dyDescent="0.35">
      <c r="A127" s="60"/>
      <c r="B127" s="61"/>
      <c r="C127" s="62"/>
      <c r="D127" s="63"/>
      <c r="E127" s="64"/>
      <c r="F127" s="65"/>
      <c r="H127" s="97"/>
    </row>
    <row r="128" spans="1:10" ht="16.2" thickBot="1" x14ac:dyDescent="0.35">
      <c r="A128" s="209" t="s">
        <v>736</v>
      </c>
      <c r="B128" s="210"/>
      <c r="C128" s="210"/>
      <c r="D128" s="210"/>
      <c r="E128" s="210"/>
      <c r="F128" s="66">
        <f ca="1">+F126</f>
        <v>890052276.19240689</v>
      </c>
      <c r="H128" s="97"/>
      <c r="J128" s="96"/>
    </row>
    <row r="129" spans="1:8" x14ac:dyDescent="0.3">
      <c r="A129" s="60"/>
      <c r="B129" s="61"/>
      <c r="C129" s="62"/>
      <c r="D129" s="63"/>
      <c r="E129" s="64"/>
      <c r="F129" s="65"/>
      <c r="H129" s="97"/>
    </row>
    <row r="130" spans="1:8" ht="33.75" customHeight="1" x14ac:dyDescent="0.3">
      <c r="A130" s="61"/>
      <c r="B130" s="61"/>
      <c r="C130" s="61"/>
      <c r="D130" s="63"/>
      <c r="E130" s="64"/>
      <c r="F130" s="65"/>
      <c r="H130" s="94"/>
    </row>
    <row r="131" spans="1:8" ht="30.75" customHeight="1" x14ac:dyDescent="0.3">
      <c r="A131" s="67"/>
      <c r="B131" s="61"/>
      <c r="C131" s="62"/>
      <c r="D131" s="63"/>
      <c r="E131" s="64"/>
      <c r="F131" s="65"/>
    </row>
    <row r="132" spans="1:8" ht="33" customHeight="1" x14ac:dyDescent="0.3">
      <c r="A132" s="67"/>
      <c r="B132" s="61"/>
      <c r="C132" s="62"/>
      <c r="D132" s="63"/>
      <c r="E132" s="64"/>
      <c r="F132" s="65"/>
      <c r="H132" s="94"/>
    </row>
    <row r="133" spans="1:8" ht="32.25" customHeight="1" x14ac:dyDescent="0.3">
      <c r="A133" s="67"/>
      <c r="B133" s="61"/>
      <c r="C133" s="62"/>
      <c r="D133" s="63"/>
      <c r="E133" s="64"/>
      <c r="F133" s="65"/>
      <c r="H133" s="97"/>
    </row>
    <row r="134" spans="1:8" ht="30" customHeight="1" x14ac:dyDescent="0.3">
      <c r="A134" s="67"/>
      <c r="B134" s="61"/>
      <c r="C134" s="62"/>
      <c r="D134" s="63"/>
      <c r="E134" s="64"/>
      <c r="F134" s="65"/>
    </row>
  </sheetData>
  <sheetProtection formatCells="0" formatColumns="0" formatRows="0" insertColumns="0" insertRows="0" insertHyperlinks="0" deleteColumns="0" deleteRows="0" sort="0" autoFilter="0" pivotTables="0"/>
  <protectedRanges>
    <protectedRange sqref="C20:C22 C24:C26" name="Rango1_9"/>
    <protectedRange sqref="C23" name="Rango1_10"/>
    <protectedRange sqref="C27" name="Rango1_11"/>
    <protectedRange sqref="C39" name="Rango1_13"/>
    <protectedRange sqref="B55 B41:B43" name="Rango1_2"/>
    <protectedRange sqref="C36:C37" name="Rango1_12"/>
    <protectedRange sqref="B58:B59" name="Rango1_2_4"/>
    <protectedRange sqref="B57" name="Rango1_2_2_1"/>
    <protectedRange sqref="B60:B62" name="Rango1_2_3_1"/>
    <protectedRange sqref="B64:B75" name="Rango1_2_1_2"/>
    <protectedRange sqref="C64:C65" name="Rango1_18_2"/>
    <protectedRange sqref="C66" name="Rango1_19_2"/>
    <protectedRange sqref="C67:C68 C70:C71" name="Rango1_20_2"/>
    <protectedRange sqref="C69" name="Rango1_22_2"/>
    <protectedRange sqref="C72:C75" name="Rango1_23_2"/>
  </protectedRanges>
  <mergeCells count="14">
    <mergeCell ref="A128:E128"/>
    <mergeCell ref="A2:F2"/>
    <mergeCell ref="A122:D122"/>
    <mergeCell ref="A5:F5"/>
    <mergeCell ref="A6:F6"/>
    <mergeCell ref="A3:B3"/>
    <mergeCell ref="C3:F3"/>
    <mergeCell ref="A4:B4"/>
    <mergeCell ref="C4:F4"/>
    <mergeCell ref="A7:F7"/>
    <mergeCell ref="A123:D123"/>
    <mergeCell ref="A124:D124"/>
    <mergeCell ref="A125:D125"/>
    <mergeCell ref="A126:D126"/>
  </mergeCells>
  <phoneticPr fontId="10" type="noConversion"/>
  <printOptions verticalCentered="1"/>
  <pageMargins left="0.70866141732283472" right="0.70866141732283472" top="0.74803149606299213" bottom="0.74803149606299213" header="0.31496062992125984" footer="0.31496062992125984"/>
  <pageSetup scale="48" fitToHeight="0" orientation="portrait" r:id="rId1"/>
  <headerFooter>
    <oddFooter>&amp;R&amp;12FR-PC-01 25/10/2024 VR:07</oddFooter>
  </headerFooter>
  <drawing r:id="rId2"/>
  <pictur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4F7A7-2A2B-4818-B839-83D1934B000B}">
  <sheetPr>
    <tabColor rgb="FFFFFF00"/>
    <pageSetUpPr fitToPage="1"/>
  </sheetPr>
  <dimension ref="A1:N39"/>
  <sheetViews>
    <sheetView tabSelected="1" zoomScale="70" zoomScaleNormal="70" workbookViewId="0">
      <selection activeCell="H17" sqref="H17"/>
    </sheetView>
  </sheetViews>
  <sheetFormatPr baseColWidth="10" defaultColWidth="11.44140625" defaultRowHeight="14.4" x14ac:dyDescent="0.3"/>
  <cols>
    <col min="1" max="1" width="35" style="137" bestFit="1" customWidth="1"/>
    <col min="2" max="2" width="14.5546875" style="137" customWidth="1"/>
    <col min="3" max="3" width="18.109375" style="137" bestFit="1" customWidth="1"/>
    <col min="4" max="4" width="21" style="137" customWidth="1"/>
    <col min="5" max="5" width="11.44140625" style="137"/>
    <col min="6" max="6" width="18.33203125" style="143" customWidth="1"/>
    <col min="7" max="7" width="13.109375" style="135" customWidth="1"/>
    <col min="8" max="8" width="24.109375" style="136" customWidth="1"/>
    <col min="9" max="9" width="31.88671875" style="137" customWidth="1"/>
    <col min="10" max="10" width="12.44140625" style="137" bestFit="1" customWidth="1"/>
    <col min="11" max="11" width="16.88671875" style="137" bestFit="1" customWidth="1"/>
    <col min="12" max="16384" width="11.44140625" style="137"/>
  </cols>
  <sheetData>
    <row r="1" spans="1:11" ht="15.6" x14ac:dyDescent="0.3">
      <c r="A1" s="229" t="s">
        <v>738</v>
      </c>
      <c r="B1" s="230"/>
      <c r="C1" s="230"/>
      <c r="D1" s="230"/>
      <c r="E1" s="230"/>
      <c r="F1" s="231"/>
    </row>
    <row r="2" spans="1:11" x14ac:dyDescent="0.3">
      <c r="A2" s="232" t="s">
        <v>70</v>
      </c>
      <c r="B2" s="233"/>
      <c r="C2" s="233"/>
      <c r="D2" s="233"/>
      <c r="E2" s="233"/>
      <c r="F2" s="234"/>
    </row>
    <row r="3" spans="1:11" x14ac:dyDescent="0.3">
      <c r="A3" s="232"/>
      <c r="B3" s="233"/>
      <c r="C3" s="233"/>
      <c r="D3" s="233"/>
      <c r="E3" s="233"/>
      <c r="F3" s="234"/>
    </row>
    <row r="4" spans="1:11" ht="9.75" customHeight="1" x14ac:dyDescent="0.3">
      <c r="A4" s="232"/>
      <c r="B4" s="233"/>
      <c r="C4" s="233"/>
      <c r="D4" s="233"/>
      <c r="E4" s="233"/>
      <c r="F4" s="234"/>
    </row>
    <row r="5" spans="1:11" ht="19.8" customHeight="1" x14ac:dyDescent="0.3">
      <c r="A5" s="235" t="s">
        <v>739</v>
      </c>
      <c r="B5" s="236"/>
      <c r="C5" s="236"/>
      <c r="D5" s="236"/>
      <c r="E5" s="236"/>
      <c r="F5" s="138">
        <f>+'[5]PRESUPUESTO GYM y CANCHA'!C4</f>
        <v>6</v>
      </c>
    </row>
    <row r="6" spans="1:11" ht="16.2" customHeight="1" x14ac:dyDescent="0.3">
      <c r="A6" s="237" t="s">
        <v>740</v>
      </c>
      <c r="B6" s="238"/>
      <c r="C6" s="238"/>
      <c r="D6" s="238"/>
      <c r="E6" s="239"/>
      <c r="F6" s="139">
        <f>+'PRESUPUESTO GYM'!F122</f>
        <v>615641231.53999996</v>
      </c>
    </row>
    <row r="7" spans="1:11" ht="13.8" customHeight="1" x14ac:dyDescent="0.3">
      <c r="A7" s="237" t="s">
        <v>741</v>
      </c>
      <c r="B7" s="238"/>
      <c r="C7" s="238"/>
      <c r="D7" s="238"/>
      <c r="E7" s="239"/>
      <c r="F7" s="139">
        <f ca="1">+'PRESUPUESTO GYM'!F128</f>
        <v>890052276.19240689</v>
      </c>
    </row>
    <row r="8" spans="1:11" x14ac:dyDescent="0.3">
      <c r="A8" s="226" t="s">
        <v>742</v>
      </c>
      <c r="B8" s="227"/>
      <c r="C8" s="227"/>
      <c r="D8" s="227"/>
      <c r="E8" s="227"/>
      <c r="F8" s="228"/>
    </row>
    <row r="9" spans="1:11" x14ac:dyDescent="0.3">
      <c r="A9" s="240" t="s">
        <v>743</v>
      </c>
      <c r="B9" s="241"/>
      <c r="C9" s="241"/>
      <c r="D9" s="140">
        <v>0.05</v>
      </c>
      <c r="E9" s="242">
        <f t="shared" ref="E9:E14" ca="1" si="0">+D9*$F$7</f>
        <v>44502613.809620351</v>
      </c>
      <c r="F9" s="243"/>
    </row>
    <row r="10" spans="1:11" x14ac:dyDescent="0.3">
      <c r="A10" s="244" t="s">
        <v>744</v>
      </c>
      <c r="B10" s="245"/>
      <c r="C10" s="245"/>
      <c r="D10" s="140">
        <v>0.02</v>
      </c>
      <c r="E10" s="242">
        <f t="shared" ca="1" si="0"/>
        <v>17801045.523848139</v>
      </c>
      <c r="F10" s="243"/>
    </row>
    <row r="11" spans="1:11" x14ac:dyDescent="0.3">
      <c r="A11" s="244" t="s">
        <v>745</v>
      </c>
      <c r="B11" s="245"/>
      <c r="C11" s="245"/>
      <c r="D11" s="140">
        <v>0.04</v>
      </c>
      <c r="E11" s="242">
        <f t="shared" ca="1" si="0"/>
        <v>35602091.047696277</v>
      </c>
      <c r="F11" s="243"/>
    </row>
    <row r="12" spans="1:11" x14ac:dyDescent="0.3">
      <c r="A12" s="244" t="s">
        <v>746</v>
      </c>
      <c r="B12" s="245"/>
      <c r="C12" s="245"/>
      <c r="D12" s="140">
        <v>0.01</v>
      </c>
      <c r="E12" s="242">
        <f t="shared" ca="1" si="0"/>
        <v>8900522.7619240694</v>
      </c>
      <c r="F12" s="243"/>
    </row>
    <row r="13" spans="1:11" x14ac:dyDescent="0.3">
      <c r="A13" s="244" t="s">
        <v>747</v>
      </c>
      <c r="B13" s="245"/>
      <c r="C13" s="245"/>
      <c r="D13" s="140">
        <v>0.02</v>
      </c>
      <c r="E13" s="242">
        <f t="shared" ca="1" si="0"/>
        <v>17801045.523848139</v>
      </c>
      <c r="F13" s="243"/>
    </row>
    <row r="14" spans="1:11" x14ac:dyDescent="0.3">
      <c r="A14" s="244" t="s">
        <v>748</v>
      </c>
      <c r="B14" s="245"/>
      <c r="C14" s="245"/>
      <c r="D14" s="140">
        <v>2.5000000000000001E-2</v>
      </c>
      <c r="E14" s="242">
        <f t="shared" ca="1" si="0"/>
        <v>22251306.904810175</v>
      </c>
      <c r="F14" s="243"/>
    </row>
    <row r="15" spans="1:11" x14ac:dyDescent="0.3">
      <c r="A15" s="248" t="s">
        <v>749</v>
      </c>
      <c r="B15" s="249"/>
      <c r="C15" s="249"/>
      <c r="D15" s="141">
        <f>SUM(D9:D14)</f>
        <v>0.16500000000000001</v>
      </c>
      <c r="E15" s="250">
        <f ca="1">SUM(E9:F14)</f>
        <v>146858625.57174712</v>
      </c>
      <c r="F15" s="251"/>
      <c r="H15" s="135"/>
      <c r="I15" s="142"/>
      <c r="K15" s="143"/>
    </row>
    <row r="16" spans="1:11" x14ac:dyDescent="0.3">
      <c r="A16" s="252" t="s">
        <v>750</v>
      </c>
      <c r="B16" s="253"/>
      <c r="C16" s="253"/>
      <c r="D16" s="253"/>
      <c r="E16" s="253"/>
      <c r="F16" s="254"/>
      <c r="H16" s="135"/>
    </row>
    <row r="17" spans="1:10" ht="26.4" x14ac:dyDescent="0.3">
      <c r="A17" s="144" t="s">
        <v>751</v>
      </c>
      <c r="B17" s="145" t="s">
        <v>333</v>
      </c>
      <c r="C17" s="145" t="s">
        <v>752</v>
      </c>
      <c r="D17" s="145" t="s">
        <v>31</v>
      </c>
      <c r="E17" s="145" t="s">
        <v>753</v>
      </c>
      <c r="F17" s="146" t="s">
        <v>754</v>
      </c>
      <c r="H17" s="135"/>
    </row>
    <row r="18" spans="1:10" ht="26.4" x14ac:dyDescent="0.3">
      <c r="A18" s="147" t="s">
        <v>755</v>
      </c>
      <c r="B18" s="148">
        <v>1</v>
      </c>
      <c r="C18" s="149">
        <v>1070000</v>
      </c>
      <c r="D18" s="150">
        <v>1</v>
      </c>
      <c r="E18" s="150">
        <f t="shared" ref="E18:E19" si="1">+$F$5</f>
        <v>6</v>
      </c>
      <c r="F18" s="151">
        <f>+E18*D18*C18*B18</f>
        <v>6420000</v>
      </c>
      <c r="H18" s="135"/>
      <c r="I18" s="165"/>
    </row>
    <row r="19" spans="1:10" x14ac:dyDescent="0.3">
      <c r="A19" s="152" t="s">
        <v>756</v>
      </c>
      <c r="B19" s="148">
        <v>1</v>
      </c>
      <c r="C19" s="149">
        <v>180000</v>
      </c>
      <c r="D19" s="150">
        <v>1</v>
      </c>
      <c r="E19" s="150">
        <f t="shared" si="1"/>
        <v>6</v>
      </c>
      <c r="F19" s="151">
        <f t="shared" ref="F19:F22" si="2">+E19*D19*C19*B19</f>
        <v>1080000</v>
      </c>
      <c r="H19" s="135"/>
      <c r="J19" s="142"/>
    </row>
    <row r="20" spans="1:10" ht="26.4" x14ac:dyDescent="0.3">
      <c r="A20" s="147" t="s">
        <v>757</v>
      </c>
      <c r="B20" s="148">
        <v>1</v>
      </c>
      <c r="C20" s="149">
        <v>1711008.9241793752</v>
      </c>
      <c r="D20" s="150">
        <v>1</v>
      </c>
      <c r="E20" s="150">
        <v>1</v>
      </c>
      <c r="F20" s="151">
        <f t="shared" si="2"/>
        <v>1711008.9241793752</v>
      </c>
      <c r="H20" s="135"/>
      <c r="I20" s="165"/>
    </row>
    <row r="21" spans="1:10" x14ac:dyDescent="0.3">
      <c r="A21" s="152" t="s">
        <v>758</v>
      </c>
      <c r="B21" s="148">
        <v>1</v>
      </c>
      <c r="C21" s="153">
        <f ca="1">+F7</f>
        <v>890052276.19240689</v>
      </c>
      <c r="D21" s="154">
        <v>9.9803234226661392E-3</v>
      </c>
      <c r="E21" s="155">
        <v>1</v>
      </c>
      <c r="F21" s="151">
        <f ca="1">+E21*B21*C21*D21</f>
        <v>8883009.579480391</v>
      </c>
      <c r="H21" s="135"/>
    </row>
    <row r="22" spans="1:10" ht="26.4" x14ac:dyDescent="0.3">
      <c r="A22" s="147" t="s">
        <v>759</v>
      </c>
      <c r="B22" s="156">
        <v>2</v>
      </c>
      <c r="C22" s="157">
        <v>500000</v>
      </c>
      <c r="D22" s="150">
        <v>1</v>
      </c>
      <c r="E22" s="150">
        <f>+$F$5</f>
        <v>6</v>
      </c>
      <c r="F22" s="151">
        <f t="shared" si="2"/>
        <v>6000000</v>
      </c>
      <c r="H22" s="135"/>
    </row>
    <row r="23" spans="1:10" x14ac:dyDescent="0.3">
      <c r="A23" s="246" t="s">
        <v>749</v>
      </c>
      <c r="B23" s="247"/>
      <c r="C23" s="247"/>
      <c r="D23" s="247"/>
      <c r="E23" s="247"/>
      <c r="F23" s="158">
        <f ca="1">SUM(F18:F22)</f>
        <v>24094018.503659766</v>
      </c>
      <c r="H23" s="135"/>
    </row>
    <row r="24" spans="1:10" x14ac:dyDescent="0.3">
      <c r="A24" s="252" t="s">
        <v>760</v>
      </c>
      <c r="B24" s="253"/>
      <c r="C24" s="253"/>
      <c r="D24" s="253"/>
      <c r="E24" s="253"/>
      <c r="F24" s="254"/>
      <c r="H24" s="135"/>
    </row>
    <row r="25" spans="1:10" ht="26.4" x14ac:dyDescent="0.3">
      <c r="A25" s="144" t="s">
        <v>761</v>
      </c>
      <c r="B25" s="145" t="s">
        <v>333</v>
      </c>
      <c r="C25" s="145" t="s">
        <v>762</v>
      </c>
      <c r="D25" s="145" t="s">
        <v>31</v>
      </c>
      <c r="E25" s="145" t="s">
        <v>753</v>
      </c>
      <c r="F25" s="146" t="s">
        <v>754</v>
      </c>
      <c r="H25" s="135"/>
    </row>
    <row r="26" spans="1:10" ht="15" customHeight="1" x14ac:dyDescent="0.3">
      <c r="A26" s="159" t="s">
        <v>763</v>
      </c>
      <c r="B26" s="148">
        <v>0.25</v>
      </c>
      <c r="C26" s="157">
        <v>8000000</v>
      </c>
      <c r="D26" s="150">
        <v>1.61</v>
      </c>
      <c r="E26" s="150">
        <f t="shared" ref="E26:E28" si="3">+$F$5</f>
        <v>6</v>
      </c>
      <c r="F26" s="151">
        <f>+E26*D26*C26*B26</f>
        <v>19320000</v>
      </c>
      <c r="H26" s="208"/>
      <c r="I26" s="142"/>
    </row>
    <row r="27" spans="1:10" ht="15" customHeight="1" x14ac:dyDescent="0.3">
      <c r="A27" s="159" t="s">
        <v>764</v>
      </c>
      <c r="B27" s="148">
        <v>0.5</v>
      </c>
      <c r="C27" s="157">
        <v>4500000</v>
      </c>
      <c r="D27" s="150">
        <v>1.61</v>
      </c>
      <c r="E27" s="150">
        <f t="shared" si="3"/>
        <v>6</v>
      </c>
      <c r="F27" s="151">
        <f t="shared" ref="F27:F29" si="4">+E27*D27*C27*B27</f>
        <v>21735000</v>
      </c>
      <c r="H27" s="135"/>
      <c r="I27" s="142"/>
    </row>
    <row r="28" spans="1:10" x14ac:dyDescent="0.3">
      <c r="A28" s="159" t="s">
        <v>765</v>
      </c>
      <c r="B28" s="148">
        <v>0.5</v>
      </c>
      <c r="C28" s="157">
        <v>3800000</v>
      </c>
      <c r="D28" s="150">
        <v>1.61</v>
      </c>
      <c r="E28" s="150">
        <f t="shared" si="3"/>
        <v>6</v>
      </c>
      <c r="F28" s="151">
        <f t="shared" si="4"/>
        <v>18354000</v>
      </c>
      <c r="H28" s="135"/>
      <c r="I28" s="142"/>
    </row>
    <row r="29" spans="1:10" x14ac:dyDescent="0.3">
      <c r="A29" s="160" t="s">
        <v>766</v>
      </c>
      <c r="B29" s="148">
        <v>0.5</v>
      </c>
      <c r="C29" s="157">
        <v>3500000</v>
      </c>
      <c r="D29" s="150">
        <v>1.61</v>
      </c>
      <c r="E29" s="150">
        <v>3</v>
      </c>
      <c r="F29" s="151">
        <f t="shared" si="4"/>
        <v>8452500</v>
      </c>
      <c r="H29" s="135"/>
      <c r="I29" s="142"/>
    </row>
    <row r="30" spans="1:10" x14ac:dyDescent="0.3">
      <c r="A30" s="255" t="s">
        <v>767</v>
      </c>
      <c r="B30" s="256"/>
      <c r="C30" s="256"/>
      <c r="D30" s="256"/>
      <c r="E30" s="256"/>
      <c r="F30" s="161">
        <f>SUM(F26:F29)</f>
        <v>67861500</v>
      </c>
      <c r="H30" s="135"/>
    </row>
    <row r="31" spans="1:10" x14ac:dyDescent="0.3">
      <c r="A31" s="257" t="s">
        <v>768</v>
      </c>
      <c r="B31" s="258"/>
      <c r="C31" s="258"/>
      <c r="D31" s="258"/>
      <c r="E31" s="162">
        <f ca="1">+(E15+F23+F30)/F6</f>
        <v>0.38791122465599587</v>
      </c>
      <c r="F31" s="163">
        <f ca="1">F30+F23+E15</f>
        <v>238814144.07540691</v>
      </c>
      <c r="G31" s="184"/>
      <c r="H31" s="164"/>
      <c r="I31" s="165"/>
    </row>
    <row r="32" spans="1:10" x14ac:dyDescent="0.3">
      <c r="A32" s="257" t="s">
        <v>734</v>
      </c>
      <c r="B32" s="258"/>
      <c r="C32" s="258"/>
      <c r="D32" s="258"/>
      <c r="E32" s="162">
        <v>0.05</v>
      </c>
      <c r="F32" s="163">
        <f>+E32*F6</f>
        <v>30782061.577</v>
      </c>
      <c r="H32" s="164"/>
      <c r="I32" s="165"/>
    </row>
    <row r="33" spans="1:14" ht="15" thickBot="1" x14ac:dyDescent="0.35">
      <c r="A33" s="259" t="s">
        <v>769</v>
      </c>
      <c r="B33" s="260"/>
      <c r="C33" s="260"/>
      <c r="D33" s="260"/>
      <c r="E33" s="166">
        <f ca="1">E32+E31</f>
        <v>0.43791122465599586</v>
      </c>
      <c r="F33" s="167">
        <f ca="1">F32+F31</f>
        <v>269596205.65240693</v>
      </c>
      <c r="H33" s="164"/>
      <c r="I33" s="165"/>
    </row>
    <row r="34" spans="1:14" s="173" customFormat="1" ht="45.75" customHeight="1" x14ac:dyDescent="0.3">
      <c r="A34" s="168"/>
      <c r="B34" s="61"/>
      <c r="C34" s="61"/>
      <c r="D34" s="63"/>
      <c r="E34" s="169"/>
      <c r="F34" s="170"/>
      <c r="G34" s="171"/>
      <c r="H34" s="172"/>
    </row>
    <row r="35" spans="1:14" x14ac:dyDescent="0.3">
      <c r="A35" s="174"/>
      <c r="F35" s="175"/>
    </row>
    <row r="36" spans="1:14" s="173" customFormat="1" ht="15.6" x14ac:dyDescent="0.3">
      <c r="A36" s="176" t="s">
        <v>770</v>
      </c>
      <c r="B36" s="61"/>
      <c r="C36" s="62"/>
      <c r="D36" s="63"/>
      <c r="E36" s="169"/>
      <c r="F36" s="170"/>
      <c r="G36" s="177"/>
      <c r="H36" s="63"/>
      <c r="I36" s="64"/>
      <c r="J36" s="65"/>
      <c r="K36" s="62"/>
      <c r="L36" s="63"/>
      <c r="M36" s="64"/>
      <c r="N36" s="65"/>
    </row>
    <row r="37" spans="1:14" s="173" customFormat="1" ht="15.6" x14ac:dyDescent="0.3">
      <c r="A37" s="176" t="s">
        <v>771</v>
      </c>
      <c r="B37" s="61"/>
      <c r="C37" s="62"/>
      <c r="D37" s="63"/>
      <c r="F37" s="170"/>
      <c r="G37" s="177"/>
      <c r="H37" s="63"/>
      <c r="I37" s="64"/>
      <c r="J37" s="65"/>
      <c r="K37" s="62"/>
      <c r="L37" s="63"/>
      <c r="M37" s="64"/>
      <c r="N37" s="65"/>
    </row>
    <row r="38" spans="1:14" s="173" customFormat="1" ht="15.6" x14ac:dyDescent="0.3">
      <c r="A38" s="176" t="s">
        <v>772</v>
      </c>
      <c r="B38" s="61"/>
      <c r="C38" s="62"/>
      <c r="D38" s="63"/>
      <c r="E38" s="169"/>
      <c r="F38" s="170"/>
      <c r="G38" s="177"/>
      <c r="H38" s="63"/>
      <c r="I38" s="64"/>
      <c r="J38" s="65"/>
      <c r="K38" s="62"/>
      <c r="L38" s="63"/>
      <c r="M38" s="64"/>
      <c r="N38" s="65"/>
    </row>
    <row r="39" spans="1:14" s="173" customFormat="1" ht="16.2" thickBot="1" x14ac:dyDescent="0.35">
      <c r="A39" s="178" t="s">
        <v>773</v>
      </c>
      <c r="B39" s="179"/>
      <c r="C39" s="180"/>
      <c r="D39" s="181"/>
      <c r="E39" s="182"/>
      <c r="F39" s="183"/>
      <c r="G39" s="177"/>
      <c r="H39" s="63"/>
      <c r="I39" s="64"/>
      <c r="J39" s="65"/>
      <c r="K39" s="62"/>
      <c r="L39" s="63"/>
      <c r="M39" s="64"/>
      <c r="N39" s="65"/>
    </row>
  </sheetData>
  <mergeCells count="27">
    <mergeCell ref="A24:F24"/>
    <mergeCell ref="A30:E30"/>
    <mergeCell ref="A31:D31"/>
    <mergeCell ref="A32:D32"/>
    <mergeCell ref="A33:D33"/>
    <mergeCell ref="A9:C9"/>
    <mergeCell ref="E9:F9"/>
    <mergeCell ref="A10:C10"/>
    <mergeCell ref="E10:F10"/>
    <mergeCell ref="A23:E23"/>
    <mergeCell ref="A11:C11"/>
    <mergeCell ref="E11:F11"/>
    <mergeCell ref="A12:C12"/>
    <mergeCell ref="E12:F12"/>
    <mergeCell ref="A13:C13"/>
    <mergeCell ref="E13:F13"/>
    <mergeCell ref="A14:C14"/>
    <mergeCell ref="E14:F14"/>
    <mergeCell ref="A15:C15"/>
    <mergeCell ref="E15:F15"/>
    <mergeCell ref="A16:F16"/>
    <mergeCell ref="A8:F8"/>
    <mergeCell ref="A1:F1"/>
    <mergeCell ref="A2:F4"/>
    <mergeCell ref="A5:E5"/>
    <mergeCell ref="A6:E6"/>
    <mergeCell ref="A7:E7"/>
  </mergeCells>
  <printOptions horizontalCentered="1"/>
  <pageMargins left="0.70866141732283472" right="0.70866141732283472" top="0.74803149606299213" bottom="0.74803149606299213" header="0.31496062992125984" footer="0.31496062992125984"/>
  <pageSetup paperSize="9" scale="7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51847-E174-42D6-A927-74DB08B27FE8}">
  <sheetPr>
    <tabColor rgb="FFFFFF00"/>
    <pageSetUpPr fitToPage="1"/>
  </sheetPr>
  <dimension ref="A1:F29"/>
  <sheetViews>
    <sheetView topLeftCell="A16" workbookViewId="0">
      <selection activeCell="G28" sqref="G28"/>
    </sheetView>
  </sheetViews>
  <sheetFormatPr baseColWidth="10" defaultRowHeight="14.4" x14ac:dyDescent="0.3"/>
  <cols>
    <col min="1" max="1" width="4.5546875" bestFit="1" customWidth="1"/>
    <col min="2" max="2" width="36.33203125" customWidth="1"/>
    <col min="6" max="6" width="15.5546875" bestFit="1" customWidth="1"/>
  </cols>
  <sheetData>
    <row r="1" spans="1:6" ht="17.399999999999999" x14ac:dyDescent="0.3">
      <c r="A1" s="263" t="s">
        <v>774</v>
      </c>
      <c r="B1" s="264"/>
      <c r="C1" s="264"/>
      <c r="D1" s="264"/>
      <c r="E1" s="264"/>
      <c r="F1" s="265"/>
    </row>
    <row r="2" spans="1:6" ht="17.399999999999999" x14ac:dyDescent="0.3">
      <c r="A2" s="266" t="s">
        <v>775</v>
      </c>
      <c r="B2" s="267"/>
      <c r="C2" s="267"/>
      <c r="D2" s="267"/>
      <c r="E2" s="267"/>
      <c r="F2" s="268"/>
    </row>
    <row r="3" spans="1:6" ht="17.399999999999999" x14ac:dyDescent="0.3">
      <c r="A3" s="266" t="s">
        <v>776</v>
      </c>
      <c r="B3" s="267"/>
      <c r="C3" s="267"/>
      <c r="D3" s="267"/>
      <c r="E3" s="267"/>
      <c r="F3" s="268"/>
    </row>
    <row r="4" spans="1:6" x14ac:dyDescent="0.3">
      <c r="A4" s="269" t="s">
        <v>804</v>
      </c>
      <c r="B4" s="270"/>
      <c r="C4" s="270"/>
      <c r="D4" s="270"/>
      <c r="E4" s="270"/>
      <c r="F4" s="271"/>
    </row>
    <row r="5" spans="1:6" x14ac:dyDescent="0.3">
      <c r="A5" s="272" t="s">
        <v>777</v>
      </c>
      <c r="B5" s="273"/>
      <c r="C5" s="273"/>
      <c r="D5" s="273"/>
      <c r="E5" s="273"/>
      <c r="F5" s="274"/>
    </row>
    <row r="6" spans="1:6" x14ac:dyDescent="0.3">
      <c r="A6" s="185" t="s">
        <v>778</v>
      </c>
      <c r="B6" s="186" t="s">
        <v>1</v>
      </c>
      <c r="C6" s="186" t="s">
        <v>779</v>
      </c>
      <c r="D6" s="186" t="s">
        <v>780</v>
      </c>
      <c r="E6" s="187" t="s">
        <v>781</v>
      </c>
      <c r="F6" s="188" t="s">
        <v>782</v>
      </c>
    </row>
    <row r="7" spans="1:6" x14ac:dyDescent="0.3">
      <c r="A7" s="189">
        <v>1</v>
      </c>
      <c r="B7" s="190" t="s">
        <v>783</v>
      </c>
      <c r="C7" s="191" t="s">
        <v>784</v>
      </c>
      <c r="D7" s="191"/>
      <c r="E7" s="192"/>
      <c r="F7" s="193">
        <f>SUM(F9:F17)</f>
        <v>3013108</v>
      </c>
    </row>
    <row r="8" spans="1:6" ht="24" x14ac:dyDescent="0.3">
      <c r="A8" s="194">
        <v>1.1000000000000001</v>
      </c>
      <c r="B8" s="195" t="s">
        <v>785</v>
      </c>
      <c r="C8" s="196" t="s">
        <v>784</v>
      </c>
      <c r="D8" s="196"/>
      <c r="E8" s="197"/>
      <c r="F8" s="198"/>
    </row>
    <row r="9" spans="1:6" ht="24" x14ac:dyDescent="0.3">
      <c r="A9" s="199"/>
      <c r="B9" s="200" t="s">
        <v>786</v>
      </c>
      <c r="C9" s="201" t="s">
        <v>12</v>
      </c>
      <c r="D9" s="201">
        <v>1</v>
      </c>
      <c r="E9" s="202">
        <v>813214</v>
      </c>
      <c r="F9" s="203">
        <f>+E9*D9</f>
        <v>813214</v>
      </c>
    </row>
    <row r="10" spans="1:6" ht="24" x14ac:dyDescent="0.3">
      <c r="A10" s="199"/>
      <c r="B10" s="200" t="s">
        <v>803</v>
      </c>
      <c r="C10" s="201" t="s">
        <v>12</v>
      </c>
      <c r="D10" s="201">
        <v>3</v>
      </c>
      <c r="E10" s="202">
        <v>39380.666666666664</v>
      </c>
      <c r="F10" s="203">
        <f t="shared" ref="F10:F11" si="0">+E10*D10</f>
        <v>118142</v>
      </c>
    </row>
    <row r="11" spans="1:6" ht="24" hidden="1" x14ac:dyDescent="0.3">
      <c r="A11" s="199"/>
      <c r="B11" s="200" t="s">
        <v>787</v>
      </c>
      <c r="C11" s="201" t="s">
        <v>788</v>
      </c>
      <c r="D11" s="201">
        <v>4</v>
      </c>
      <c r="E11" s="202">
        <v>246429</v>
      </c>
      <c r="F11" s="203">
        <f t="shared" si="0"/>
        <v>985716</v>
      </c>
    </row>
    <row r="12" spans="1:6" ht="36" x14ac:dyDescent="0.3">
      <c r="A12" s="204">
        <v>1.2</v>
      </c>
      <c r="B12" s="195" t="s">
        <v>789</v>
      </c>
      <c r="C12" s="196" t="s">
        <v>784</v>
      </c>
      <c r="D12" s="196" t="s">
        <v>784</v>
      </c>
      <c r="E12" s="197"/>
      <c r="F12" s="198"/>
    </row>
    <row r="13" spans="1:6" ht="36" x14ac:dyDescent="0.3">
      <c r="A13" s="199"/>
      <c r="B13" s="200" t="s">
        <v>790</v>
      </c>
      <c r="C13" s="201" t="s">
        <v>791</v>
      </c>
      <c r="D13" s="201">
        <v>1</v>
      </c>
      <c r="E13" s="202">
        <v>118286</v>
      </c>
      <c r="F13" s="203">
        <f t="shared" ref="F13" si="1">+E13*D13</f>
        <v>118286</v>
      </c>
    </row>
    <row r="14" spans="1:6" ht="36" x14ac:dyDescent="0.3">
      <c r="A14" s="194">
        <v>1.3</v>
      </c>
      <c r="B14" s="195" t="s">
        <v>792</v>
      </c>
      <c r="C14" s="196" t="s">
        <v>784</v>
      </c>
      <c r="D14" s="196" t="s">
        <v>784</v>
      </c>
      <c r="E14" s="197"/>
      <c r="F14" s="198"/>
    </row>
    <row r="15" spans="1:6" x14ac:dyDescent="0.3">
      <c r="A15" s="199"/>
      <c r="B15" s="200" t="s">
        <v>793</v>
      </c>
      <c r="C15" s="201" t="s">
        <v>12</v>
      </c>
      <c r="D15" s="201">
        <v>6</v>
      </c>
      <c r="E15" s="202">
        <v>86250</v>
      </c>
      <c r="F15" s="203">
        <f t="shared" ref="F15" si="2">+E15*D15</f>
        <v>517500</v>
      </c>
    </row>
    <row r="16" spans="1:6" ht="24" x14ac:dyDescent="0.3">
      <c r="A16" s="194">
        <v>1.4</v>
      </c>
      <c r="B16" s="195" t="s">
        <v>794</v>
      </c>
      <c r="C16" s="196" t="s">
        <v>784</v>
      </c>
      <c r="D16" s="196" t="s">
        <v>784</v>
      </c>
      <c r="E16" s="197"/>
      <c r="F16" s="198"/>
    </row>
    <row r="17" spans="1:6" x14ac:dyDescent="0.3">
      <c r="A17" s="199"/>
      <c r="B17" s="200" t="s">
        <v>795</v>
      </c>
      <c r="C17" s="201" t="s">
        <v>12</v>
      </c>
      <c r="D17" s="201">
        <v>1</v>
      </c>
      <c r="E17" s="202">
        <v>460250</v>
      </c>
      <c r="F17" s="203">
        <f t="shared" ref="F17" si="3">+E17*D17</f>
        <v>460250</v>
      </c>
    </row>
    <row r="18" spans="1:6" ht="24" x14ac:dyDescent="0.3">
      <c r="A18" s="189">
        <v>2</v>
      </c>
      <c r="B18" s="190" t="s">
        <v>796</v>
      </c>
      <c r="C18" s="191" t="s">
        <v>784</v>
      </c>
      <c r="D18" s="191" t="s">
        <v>784</v>
      </c>
      <c r="E18" s="192"/>
      <c r="F18" s="205">
        <f>SUM(F19:F21)</f>
        <v>714589</v>
      </c>
    </row>
    <row r="19" spans="1:6" ht="24" x14ac:dyDescent="0.3">
      <c r="A19" s="199"/>
      <c r="B19" s="200" t="s">
        <v>797</v>
      </c>
      <c r="C19" s="201" t="s">
        <v>12</v>
      </c>
      <c r="D19" s="201">
        <v>1</v>
      </c>
      <c r="E19" s="202">
        <v>369643</v>
      </c>
      <c r="F19" s="203">
        <f t="shared" ref="F19:F21" si="4">+E19*D19</f>
        <v>369643</v>
      </c>
    </row>
    <row r="20" spans="1:6" x14ac:dyDescent="0.3">
      <c r="A20" s="199"/>
      <c r="B20" s="200" t="s">
        <v>798</v>
      </c>
      <c r="C20" s="201" t="s">
        <v>12</v>
      </c>
      <c r="D20" s="201">
        <v>1</v>
      </c>
      <c r="E20" s="202">
        <v>197143</v>
      </c>
      <c r="F20" s="203">
        <f t="shared" si="4"/>
        <v>197143</v>
      </c>
    </row>
    <row r="21" spans="1:6" ht="24" x14ac:dyDescent="0.3">
      <c r="A21" s="199"/>
      <c r="B21" s="200" t="s">
        <v>799</v>
      </c>
      <c r="C21" s="201" t="s">
        <v>12</v>
      </c>
      <c r="D21" s="201">
        <v>1</v>
      </c>
      <c r="E21" s="202">
        <v>147803</v>
      </c>
      <c r="F21" s="203">
        <f t="shared" si="4"/>
        <v>147803</v>
      </c>
    </row>
    <row r="22" spans="1:6" x14ac:dyDescent="0.3">
      <c r="A22" s="189">
        <v>3</v>
      </c>
      <c r="B22" s="190" t="s">
        <v>800</v>
      </c>
      <c r="C22" s="191" t="s">
        <v>784</v>
      </c>
      <c r="D22" s="191" t="s">
        <v>784</v>
      </c>
      <c r="E22" s="192"/>
      <c r="F22" s="205">
        <f>SUM(F23:F23)</f>
        <v>1087142</v>
      </c>
    </row>
    <row r="23" spans="1:6" ht="48" x14ac:dyDescent="0.3">
      <c r="A23" s="199"/>
      <c r="B23" s="200" t="s">
        <v>801</v>
      </c>
      <c r="C23" s="201" t="s">
        <v>12</v>
      </c>
      <c r="D23" s="201">
        <v>2</v>
      </c>
      <c r="E23" s="202">
        <v>543571</v>
      </c>
      <c r="F23" s="203">
        <f t="shared" ref="F23" si="5">+E23*D23</f>
        <v>1087142</v>
      </c>
    </row>
    <row r="24" spans="1:6" x14ac:dyDescent="0.3">
      <c r="A24" s="261" t="s">
        <v>802</v>
      </c>
      <c r="B24" s="262"/>
      <c r="C24" s="262"/>
      <c r="F24" s="206">
        <f>+F7+F18+F22</f>
        <v>4814839</v>
      </c>
    </row>
    <row r="25" spans="1:6" s="173" customFormat="1" ht="45.75" customHeight="1" x14ac:dyDescent="0.3">
      <c r="A25" s="168"/>
      <c r="B25" s="61"/>
      <c r="C25" s="61"/>
      <c r="D25" s="63"/>
      <c r="E25" s="169"/>
      <c r="F25" s="207"/>
    </row>
    <row r="26" spans="1:6" s="173" customFormat="1" ht="15.6" x14ac:dyDescent="0.3">
      <c r="A26" s="176" t="s">
        <v>770</v>
      </c>
      <c r="B26" s="61"/>
      <c r="C26" s="62"/>
      <c r="D26" s="63"/>
      <c r="E26" s="169"/>
      <c r="F26" s="170"/>
    </row>
    <row r="27" spans="1:6" s="173" customFormat="1" ht="15.6" x14ac:dyDescent="0.3">
      <c r="A27" s="176" t="s">
        <v>771</v>
      </c>
      <c r="B27" s="61"/>
      <c r="C27" s="62"/>
      <c r="D27" s="63"/>
      <c r="E27" s="169"/>
      <c r="F27" s="170"/>
    </row>
    <row r="28" spans="1:6" s="173" customFormat="1" ht="15.6" x14ac:dyDescent="0.3">
      <c r="A28" s="176" t="s">
        <v>772</v>
      </c>
      <c r="B28" s="61"/>
      <c r="C28" s="62"/>
      <c r="D28" s="63"/>
      <c r="E28" s="169"/>
      <c r="F28" s="170"/>
    </row>
    <row r="29" spans="1:6" s="173" customFormat="1" ht="16.2" thickBot="1" x14ac:dyDescent="0.35">
      <c r="A29" s="178" t="s">
        <v>773</v>
      </c>
      <c r="B29" s="179"/>
      <c r="C29" s="180"/>
      <c r="D29" s="181"/>
      <c r="E29" s="182"/>
      <c r="F29" s="183"/>
    </row>
  </sheetData>
  <mergeCells count="7">
    <mergeCell ref="A24:C24"/>
    <mergeCell ref="A1:F1"/>
    <mergeCell ref="A2:F2"/>
    <mergeCell ref="A3:F3"/>
    <mergeCell ref="A4:F4"/>
    <mergeCell ref="A5:C5"/>
    <mergeCell ref="D5:F5"/>
  </mergeCells>
  <printOptions horizontalCentered="1"/>
  <pageMargins left="0.70866141732283472" right="0.70866141732283472" top="0.74803149606299213" bottom="0.74803149606299213" header="0.31496062992125984" footer="0.31496062992125984"/>
  <pageSetup paperSize="9" scale="5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9AA72-28FD-460C-AB16-8964FA1AB205}">
  <sheetPr>
    <tabColor rgb="FFFFC000"/>
  </sheetPr>
  <dimension ref="A1:H32"/>
  <sheetViews>
    <sheetView topLeftCell="B1" zoomScale="70" zoomScaleNormal="70" workbookViewId="0">
      <selection activeCell="G25" sqref="G24:H2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3" style="21" bestFit="1" customWidth="1"/>
    <col min="9" max="16384" width="11.44140625" style="21"/>
  </cols>
  <sheetData>
    <row r="1" spans="1:8" x14ac:dyDescent="0.3">
      <c r="A1" s="281"/>
      <c r="B1" s="281"/>
      <c r="C1" s="281"/>
      <c r="D1" s="281"/>
      <c r="E1" s="281"/>
      <c r="F1" s="281"/>
    </row>
    <row r="2" spans="1:8" x14ac:dyDescent="0.3">
      <c r="A2" s="281"/>
      <c r="B2" s="281"/>
      <c r="C2" s="281"/>
      <c r="D2" s="281"/>
      <c r="E2" s="281"/>
      <c r="F2" s="281"/>
    </row>
    <row r="3" spans="1:8" x14ac:dyDescent="0.3">
      <c r="A3" s="282" t="s">
        <v>328</v>
      </c>
      <c r="B3" s="282"/>
      <c r="C3" s="282"/>
      <c r="D3" s="282"/>
      <c r="E3" s="282"/>
      <c r="F3" s="282"/>
    </row>
    <row r="4" spans="1:8" x14ac:dyDescent="0.25">
      <c r="A4" s="283" t="s">
        <v>43</v>
      </c>
      <c r="B4" s="283"/>
      <c r="C4" s="283"/>
      <c r="D4" s="283"/>
      <c r="E4" s="100" t="s">
        <v>329</v>
      </c>
      <c r="F4" s="100" t="s">
        <v>52</v>
      </c>
    </row>
    <row r="5" spans="1:8" ht="39" customHeight="1" x14ac:dyDescent="0.3">
      <c r="A5" s="284" t="s">
        <v>330</v>
      </c>
      <c r="B5" s="284"/>
      <c r="C5" s="284"/>
      <c r="D5" s="284"/>
      <c r="E5" s="100">
        <v>1.01</v>
      </c>
      <c r="F5" s="100" t="s">
        <v>114</v>
      </c>
    </row>
    <row r="6" spans="1:8" x14ac:dyDescent="0.25">
      <c r="A6" s="101" t="s">
        <v>331</v>
      </c>
      <c r="B6" s="102" t="s">
        <v>332</v>
      </c>
      <c r="C6" s="103" t="s">
        <v>52</v>
      </c>
      <c r="D6" s="103" t="s">
        <v>333</v>
      </c>
      <c r="E6" s="103" t="s">
        <v>334</v>
      </c>
      <c r="F6" s="103" t="s">
        <v>335</v>
      </c>
    </row>
    <row r="7" spans="1:8" x14ac:dyDescent="0.3">
      <c r="A7" s="104" t="s">
        <v>336</v>
      </c>
      <c r="B7" s="105" t="s">
        <v>337</v>
      </c>
      <c r="C7" s="106" t="s">
        <v>134</v>
      </c>
      <c r="D7" s="107">
        <v>0.1</v>
      </c>
      <c r="E7" s="108">
        <v>6127</v>
      </c>
      <c r="F7" s="108">
        <f>+D7*E7</f>
        <v>612.70000000000005</v>
      </c>
    </row>
    <row r="8" spans="1:8" x14ac:dyDescent="0.3">
      <c r="A8" s="104" t="s">
        <v>338</v>
      </c>
      <c r="B8" s="105" t="s">
        <v>339</v>
      </c>
      <c r="C8" s="106" t="s">
        <v>340</v>
      </c>
      <c r="D8" s="107">
        <v>0.01</v>
      </c>
      <c r="E8" s="108">
        <v>97190</v>
      </c>
      <c r="F8" s="108">
        <f t="shared" ref="F8:F9" si="0">+D8*E8</f>
        <v>971.9</v>
      </c>
    </row>
    <row r="9" spans="1:8" ht="26.4" x14ac:dyDescent="0.3">
      <c r="A9" s="104" t="s">
        <v>341</v>
      </c>
      <c r="B9" s="105" t="s">
        <v>342</v>
      </c>
      <c r="C9" s="106" t="s">
        <v>32</v>
      </c>
      <c r="D9" s="107">
        <v>3</v>
      </c>
      <c r="E9" s="108">
        <v>11524</v>
      </c>
      <c r="F9" s="108">
        <f t="shared" si="0"/>
        <v>34572</v>
      </c>
      <c r="H9" s="120"/>
    </row>
    <row r="10" spans="1:8" x14ac:dyDescent="0.25">
      <c r="A10" s="109" t="s">
        <v>343</v>
      </c>
      <c r="B10" s="110"/>
      <c r="C10" s="111"/>
      <c r="D10" s="110"/>
      <c r="E10" s="112" t="s">
        <v>344</v>
      </c>
      <c r="F10" s="113">
        <f>SUM(F7:F9)</f>
        <v>36156.6</v>
      </c>
    </row>
    <row r="11" spans="1:8" x14ac:dyDescent="0.25">
      <c r="A11" s="101" t="s">
        <v>331</v>
      </c>
      <c r="B11" s="102" t="s">
        <v>345</v>
      </c>
      <c r="C11" s="103" t="s">
        <v>52</v>
      </c>
      <c r="D11" s="103" t="s">
        <v>333</v>
      </c>
      <c r="E11" s="103" t="s">
        <v>334</v>
      </c>
      <c r="F11" s="103" t="s">
        <v>335</v>
      </c>
    </row>
    <row r="12" spans="1:8" x14ac:dyDescent="0.3">
      <c r="A12" s="104" t="s">
        <v>346</v>
      </c>
      <c r="B12" s="105" t="s">
        <v>347</v>
      </c>
      <c r="C12" s="106" t="s">
        <v>114</v>
      </c>
      <c r="D12" s="107">
        <v>1</v>
      </c>
      <c r="E12" s="108">
        <v>249923.42763719513</v>
      </c>
      <c r="F12" s="108">
        <f>+D12*E12</f>
        <v>249923.42763719513</v>
      </c>
    </row>
    <row r="13" spans="1:8" x14ac:dyDescent="0.3">
      <c r="A13" s="104" t="s">
        <v>348</v>
      </c>
      <c r="B13" s="105" t="s">
        <v>349</v>
      </c>
      <c r="C13" s="106" t="s">
        <v>114</v>
      </c>
      <c r="D13" s="107">
        <v>1</v>
      </c>
      <c r="E13" s="108">
        <v>152529</v>
      </c>
      <c r="F13" s="108">
        <f t="shared" ref="F13" si="1">+D13*E13</f>
        <v>152529</v>
      </c>
    </row>
    <row r="14" spans="1:8" x14ac:dyDescent="0.25">
      <c r="A14" s="109" t="s">
        <v>350</v>
      </c>
      <c r="B14" s="110"/>
      <c r="C14" s="111"/>
      <c r="D14" s="110"/>
      <c r="E14" s="112" t="s">
        <v>344</v>
      </c>
      <c r="F14" s="113">
        <f>SUM(F12:F13)</f>
        <v>402452.4276371951</v>
      </c>
    </row>
    <row r="15" spans="1:8" x14ac:dyDescent="0.25">
      <c r="A15" s="101" t="s">
        <v>331</v>
      </c>
      <c r="B15" s="102" t="s">
        <v>351</v>
      </c>
      <c r="C15" s="103" t="s">
        <v>52</v>
      </c>
      <c r="D15" s="103" t="s">
        <v>333</v>
      </c>
      <c r="E15" s="103" t="s">
        <v>334</v>
      </c>
      <c r="F15" s="103" t="s">
        <v>335</v>
      </c>
    </row>
    <row r="16" spans="1:8" x14ac:dyDescent="0.3">
      <c r="A16" s="104" t="s">
        <v>352</v>
      </c>
      <c r="B16" s="105" t="s">
        <v>353</v>
      </c>
      <c r="C16" s="106" t="s">
        <v>354</v>
      </c>
      <c r="D16" s="107">
        <v>0.05</v>
      </c>
      <c r="E16" s="108">
        <f>+F14</f>
        <v>402452.4276371951</v>
      </c>
      <c r="F16" s="108">
        <f>+D16*E16</f>
        <v>20122.621381859757</v>
      </c>
    </row>
    <row r="17" spans="1:8" x14ac:dyDescent="0.25">
      <c r="A17" s="109" t="s">
        <v>355</v>
      </c>
      <c r="B17" s="110"/>
      <c r="C17" s="111"/>
      <c r="D17" s="110"/>
      <c r="E17" s="112" t="s">
        <v>344</v>
      </c>
      <c r="F17" s="113">
        <f>SUM(F16)</f>
        <v>20122.621381859757</v>
      </c>
    </row>
    <row r="18" spans="1:8" x14ac:dyDescent="0.25">
      <c r="A18" s="101" t="s">
        <v>331</v>
      </c>
      <c r="B18" s="102" t="s">
        <v>356</v>
      </c>
      <c r="C18" s="103" t="s">
        <v>52</v>
      </c>
      <c r="D18" s="103" t="s">
        <v>333</v>
      </c>
      <c r="E18" s="103" t="s">
        <v>334</v>
      </c>
      <c r="F18" s="103" t="s">
        <v>335</v>
      </c>
    </row>
    <row r="19" spans="1:8" x14ac:dyDescent="0.3">
      <c r="A19" s="104" t="s">
        <v>357</v>
      </c>
      <c r="B19" s="105" t="s">
        <v>358</v>
      </c>
      <c r="C19" s="106" t="s">
        <v>114</v>
      </c>
      <c r="D19" s="107">
        <v>1</v>
      </c>
      <c r="E19" s="108">
        <v>115193.988</v>
      </c>
      <c r="F19" s="108">
        <f>+D19*E19</f>
        <v>115193.988</v>
      </c>
    </row>
    <row r="20" spans="1:8" x14ac:dyDescent="0.3">
      <c r="A20" s="104" t="s">
        <v>359</v>
      </c>
      <c r="B20" s="105" t="s">
        <v>360</v>
      </c>
      <c r="C20" s="106" t="s">
        <v>114</v>
      </c>
      <c r="D20" s="107">
        <v>1</v>
      </c>
      <c r="E20" s="108">
        <v>164561.78699999998</v>
      </c>
      <c r="F20" s="108">
        <f>+D20*E20</f>
        <v>164561.78699999998</v>
      </c>
    </row>
    <row r="21" spans="1:8" x14ac:dyDescent="0.25">
      <c r="A21" s="109" t="s">
        <v>361</v>
      </c>
      <c r="B21" s="110"/>
      <c r="C21" s="111"/>
      <c r="D21" s="110"/>
      <c r="E21" s="112" t="s">
        <v>344</v>
      </c>
      <c r="F21" s="113">
        <f>SUM(F19:F20)</f>
        <v>279755.77499999997</v>
      </c>
    </row>
    <row r="22" spans="1:8" x14ac:dyDescent="0.25">
      <c r="A22" s="101" t="s">
        <v>331</v>
      </c>
      <c r="B22" s="102" t="s">
        <v>362</v>
      </c>
      <c r="C22" s="103" t="s">
        <v>52</v>
      </c>
      <c r="D22" s="103" t="s">
        <v>333</v>
      </c>
      <c r="E22" s="103" t="s">
        <v>334</v>
      </c>
      <c r="F22" s="103" t="s">
        <v>335</v>
      </c>
    </row>
    <row r="23" spans="1:8" ht="26.4" x14ac:dyDescent="0.3">
      <c r="A23" s="104" t="s">
        <v>363</v>
      </c>
      <c r="B23" s="105" t="s">
        <v>364</v>
      </c>
      <c r="C23" s="106" t="s">
        <v>365</v>
      </c>
      <c r="D23" s="107">
        <v>0.5</v>
      </c>
      <c r="E23" s="108">
        <v>52650</v>
      </c>
      <c r="F23" s="108">
        <f>+D23*E23</f>
        <v>26325</v>
      </c>
    </row>
    <row r="24" spans="1:8" x14ac:dyDescent="0.25">
      <c r="A24" s="109" t="s">
        <v>366</v>
      </c>
      <c r="B24" s="110"/>
      <c r="C24" s="111"/>
      <c r="D24" s="110"/>
      <c r="E24" s="112" t="s">
        <v>344</v>
      </c>
      <c r="F24" s="113">
        <f>SUM(F23)</f>
        <v>26325</v>
      </c>
    </row>
    <row r="25" spans="1:8" x14ac:dyDescent="0.3">
      <c r="A25" s="285" t="s">
        <v>367</v>
      </c>
      <c r="B25" s="285"/>
      <c r="C25" s="285"/>
      <c r="D25" s="285"/>
      <c r="E25" s="286">
        <f>ROUND((F10+F14+F17+F21+F24),0)</f>
        <v>764812</v>
      </c>
      <c r="F25" s="286"/>
      <c r="H25" s="119"/>
    </row>
    <row r="26" spans="1:8" x14ac:dyDescent="0.3">
      <c r="A26" s="114"/>
      <c r="B26" s="115"/>
      <c r="C26" s="115"/>
      <c r="D26" s="115"/>
      <c r="E26" s="115"/>
      <c r="F26" s="116"/>
    </row>
    <row r="27" spans="1:8" x14ac:dyDescent="0.3">
      <c r="A27" s="117"/>
      <c r="B27" s="50"/>
      <c r="C27" s="50"/>
      <c r="D27" s="50"/>
      <c r="E27" s="50"/>
      <c r="F27" s="118"/>
    </row>
    <row r="28" spans="1:8" x14ac:dyDescent="0.3">
      <c r="A28" s="117"/>
      <c r="B28" s="50"/>
      <c r="C28" s="50"/>
      <c r="D28" s="50"/>
      <c r="E28" s="50"/>
      <c r="F28" s="118"/>
    </row>
    <row r="29" spans="1:8" x14ac:dyDescent="0.3">
      <c r="A29" s="275"/>
      <c r="B29" s="276"/>
      <c r="C29" s="276"/>
      <c r="D29" s="276"/>
      <c r="E29" s="276"/>
      <c r="F29" s="277"/>
    </row>
    <row r="30" spans="1:8" x14ac:dyDescent="0.3">
      <c r="A30" s="275"/>
      <c r="B30" s="276"/>
      <c r="C30" s="276"/>
      <c r="D30" s="276"/>
      <c r="E30" s="276"/>
      <c r="F30" s="277"/>
    </row>
    <row r="31" spans="1:8" x14ac:dyDescent="0.3">
      <c r="A31" s="275"/>
      <c r="B31" s="276"/>
      <c r="C31" s="276"/>
      <c r="D31" s="276"/>
      <c r="E31" s="276"/>
      <c r="F31" s="277"/>
    </row>
    <row r="32" spans="1:8" x14ac:dyDescent="0.3">
      <c r="A32" s="278"/>
      <c r="B32" s="279"/>
      <c r="C32" s="279"/>
      <c r="D32" s="279"/>
      <c r="E32" s="279"/>
      <c r="F32" s="280"/>
    </row>
  </sheetData>
  <mergeCells count="11">
    <mergeCell ref="A29:F29"/>
    <mergeCell ref="A30:F30"/>
    <mergeCell ref="A31:F31"/>
    <mergeCell ref="A32:F32"/>
    <mergeCell ref="A1:F1"/>
    <mergeCell ref="A2:F2"/>
    <mergeCell ref="A3:F3"/>
    <mergeCell ref="A4:D4"/>
    <mergeCell ref="A5:D5"/>
    <mergeCell ref="A25:D25"/>
    <mergeCell ref="E25:F2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97B7E-78C8-45F1-932C-99ACE9B07ECD}">
  <sheetPr>
    <tabColor rgb="FFFFC000"/>
  </sheetPr>
  <dimension ref="A1:I35"/>
  <sheetViews>
    <sheetView topLeftCell="A16" zoomScale="70" zoomScaleNormal="70" workbookViewId="0">
      <selection activeCell="G26" sqref="G26:H30"/>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9" x14ac:dyDescent="0.3">
      <c r="A1" s="281"/>
      <c r="B1" s="281"/>
      <c r="C1" s="281"/>
      <c r="D1" s="281"/>
      <c r="E1" s="281"/>
      <c r="F1" s="281"/>
    </row>
    <row r="2" spans="1:9" x14ac:dyDescent="0.3">
      <c r="A2" s="281"/>
      <c r="B2" s="281"/>
      <c r="C2" s="281"/>
      <c r="D2" s="281"/>
      <c r="E2" s="281"/>
      <c r="F2" s="281"/>
    </row>
    <row r="3" spans="1:9" x14ac:dyDescent="0.3">
      <c r="A3" s="282" t="s">
        <v>328</v>
      </c>
      <c r="B3" s="282"/>
      <c r="C3" s="282"/>
      <c r="D3" s="282"/>
      <c r="E3" s="282"/>
      <c r="F3" s="282"/>
    </row>
    <row r="4" spans="1:9" x14ac:dyDescent="0.25">
      <c r="A4" s="283" t="s">
        <v>43</v>
      </c>
      <c r="B4" s="283"/>
      <c r="C4" s="283"/>
      <c r="D4" s="283"/>
      <c r="E4" s="100" t="s">
        <v>329</v>
      </c>
      <c r="F4" s="100" t="s">
        <v>52</v>
      </c>
    </row>
    <row r="5" spans="1:9" ht="90.6" customHeight="1" x14ac:dyDescent="0.3">
      <c r="A5" s="284" t="s">
        <v>700</v>
      </c>
      <c r="B5" s="284"/>
      <c r="C5" s="284"/>
      <c r="D5" s="284"/>
      <c r="E5" s="100">
        <v>1.02</v>
      </c>
      <c r="F5" s="100" t="s">
        <v>86</v>
      </c>
    </row>
    <row r="6" spans="1:9" x14ac:dyDescent="0.25">
      <c r="A6" s="101" t="s">
        <v>331</v>
      </c>
      <c r="B6" s="102" t="s">
        <v>332</v>
      </c>
      <c r="C6" s="103" t="s">
        <v>52</v>
      </c>
      <c r="D6" s="103" t="s">
        <v>333</v>
      </c>
      <c r="E6" s="103" t="s">
        <v>334</v>
      </c>
      <c r="F6" s="103" t="s">
        <v>335</v>
      </c>
    </row>
    <row r="7" spans="1:9" x14ac:dyDescent="0.3">
      <c r="A7" s="104" t="s">
        <v>368</v>
      </c>
      <c r="B7" s="105" t="s">
        <v>369</v>
      </c>
      <c r="C7" s="106" t="s">
        <v>32</v>
      </c>
      <c r="D7" s="107">
        <v>0.5</v>
      </c>
      <c r="E7" s="108">
        <v>5573</v>
      </c>
      <c r="F7" s="108">
        <f>+D7*E7</f>
        <v>2786.5</v>
      </c>
    </row>
    <row r="8" spans="1:9" ht="39.6" x14ac:dyDescent="0.3">
      <c r="A8" s="104" t="s">
        <v>370</v>
      </c>
      <c r="B8" s="105" t="s">
        <v>371</v>
      </c>
      <c r="C8" s="106" t="s">
        <v>372</v>
      </c>
      <c r="D8" s="107">
        <v>1.05</v>
      </c>
      <c r="E8" s="108">
        <v>1998</v>
      </c>
      <c r="F8" s="108">
        <f t="shared" ref="F8:F10" si="0">+D8*E8</f>
        <v>2097.9</v>
      </c>
    </row>
    <row r="9" spans="1:9" ht="26.4" x14ac:dyDescent="0.3">
      <c r="A9" s="104" t="s">
        <v>373</v>
      </c>
      <c r="B9" s="105" t="s">
        <v>374</v>
      </c>
      <c r="C9" s="106" t="s">
        <v>32</v>
      </c>
      <c r="D9" s="107">
        <v>1</v>
      </c>
      <c r="E9" s="108">
        <v>7110</v>
      </c>
      <c r="F9" s="108">
        <f t="shared" si="0"/>
        <v>7110</v>
      </c>
      <c r="I9" s="119"/>
    </row>
    <row r="10" spans="1:9" x14ac:dyDescent="0.3">
      <c r="A10" s="104" t="s">
        <v>336</v>
      </c>
      <c r="B10" s="105" t="s">
        <v>337</v>
      </c>
      <c r="C10" s="106" t="s">
        <v>134</v>
      </c>
      <c r="D10" s="107">
        <v>0.04</v>
      </c>
      <c r="E10" s="108">
        <v>3702</v>
      </c>
      <c r="F10" s="108">
        <f t="shared" si="0"/>
        <v>148.08000000000001</v>
      </c>
    </row>
    <row r="11" spans="1:9" x14ac:dyDescent="0.25">
      <c r="A11" s="109" t="s">
        <v>343</v>
      </c>
      <c r="B11" s="110"/>
      <c r="C11" s="111"/>
      <c r="D11" s="110"/>
      <c r="E11" s="112" t="s">
        <v>344</v>
      </c>
      <c r="F11" s="113">
        <f>SUM(F7:F10)</f>
        <v>12142.48</v>
      </c>
    </row>
    <row r="12" spans="1:9" x14ac:dyDescent="0.25">
      <c r="A12" s="101" t="s">
        <v>331</v>
      </c>
      <c r="B12" s="102" t="s">
        <v>345</v>
      </c>
      <c r="C12" s="103" t="s">
        <v>52</v>
      </c>
      <c r="D12" s="103" t="s">
        <v>333</v>
      </c>
      <c r="E12" s="103" t="s">
        <v>334</v>
      </c>
      <c r="F12" s="103" t="s">
        <v>335</v>
      </c>
    </row>
    <row r="13" spans="1:9" x14ac:dyDescent="0.3">
      <c r="A13" s="104" t="s">
        <v>88</v>
      </c>
      <c r="B13" s="105" t="s">
        <v>375</v>
      </c>
      <c r="C13" s="106" t="s">
        <v>114</v>
      </c>
      <c r="D13" s="107">
        <v>2.5000000000000001E-2</v>
      </c>
      <c r="E13" s="108">
        <v>151529</v>
      </c>
      <c r="F13" s="108">
        <f>+D13*E13</f>
        <v>3788.2250000000004</v>
      </c>
    </row>
    <row r="14" spans="1:9" x14ac:dyDescent="0.3">
      <c r="A14" s="104" t="s">
        <v>87</v>
      </c>
      <c r="B14" s="105" t="s">
        <v>376</v>
      </c>
      <c r="C14" s="106" t="s">
        <v>114</v>
      </c>
      <c r="D14" s="107">
        <v>2.5000000000000001E-2</v>
      </c>
      <c r="E14" s="108">
        <v>81327</v>
      </c>
      <c r="F14" s="108">
        <f t="shared" ref="F14:F15" si="1">+D14*E14</f>
        <v>2033.1750000000002</v>
      </c>
    </row>
    <row r="15" spans="1:9" x14ac:dyDescent="0.3">
      <c r="A15" s="104"/>
      <c r="B15" s="105"/>
      <c r="C15" s="106"/>
      <c r="D15" s="107"/>
      <c r="E15" s="108"/>
      <c r="F15" s="108">
        <f t="shared" si="1"/>
        <v>0</v>
      </c>
    </row>
    <row r="16" spans="1:9" x14ac:dyDescent="0.25">
      <c r="A16" s="109" t="s">
        <v>350</v>
      </c>
      <c r="B16" s="110"/>
      <c r="C16" s="111"/>
      <c r="D16" s="110"/>
      <c r="E16" s="112" t="s">
        <v>344</v>
      </c>
      <c r="F16" s="113">
        <f>SUM(F13:F15)</f>
        <v>5821.4000000000005</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5821.4000000000005</v>
      </c>
      <c r="F18" s="108">
        <f>+D18*E18</f>
        <v>291.07000000000005</v>
      </c>
    </row>
    <row r="19" spans="1:8" x14ac:dyDescent="0.25">
      <c r="A19" s="109" t="s">
        <v>355</v>
      </c>
      <c r="B19" s="110"/>
      <c r="C19" s="111"/>
      <c r="D19" s="110"/>
      <c r="E19" s="112" t="s">
        <v>344</v>
      </c>
      <c r="F19" s="113">
        <f>SUM(F18)</f>
        <v>291.07000000000005</v>
      </c>
    </row>
    <row r="20" spans="1:8" x14ac:dyDescent="0.25">
      <c r="A20" s="101" t="s">
        <v>331</v>
      </c>
      <c r="B20" s="102" t="s">
        <v>377</v>
      </c>
      <c r="C20" s="103" t="s">
        <v>52</v>
      </c>
      <c r="D20" s="103" t="s">
        <v>333</v>
      </c>
      <c r="E20" s="103" t="s">
        <v>334</v>
      </c>
      <c r="F20" s="103" t="s">
        <v>335</v>
      </c>
    </row>
    <row r="21" spans="1:8" x14ac:dyDescent="0.3">
      <c r="A21" s="104"/>
      <c r="B21" s="105"/>
      <c r="C21" s="106"/>
      <c r="D21" s="107"/>
      <c r="E21" s="108"/>
      <c r="F21" s="108">
        <f>+D21*E21</f>
        <v>0</v>
      </c>
    </row>
    <row r="22" spans="1:8" x14ac:dyDescent="0.3">
      <c r="A22" s="104"/>
      <c r="B22" s="105"/>
      <c r="C22" s="106"/>
      <c r="D22" s="107"/>
      <c r="E22" s="108"/>
      <c r="F22" s="108">
        <f>+D22*E22</f>
        <v>0</v>
      </c>
    </row>
    <row r="23" spans="1:8" x14ac:dyDescent="0.25">
      <c r="A23" s="109" t="s">
        <v>361</v>
      </c>
      <c r="B23" s="110"/>
      <c r="C23" s="111"/>
      <c r="D23" s="110"/>
      <c r="E23" s="112" t="s">
        <v>344</v>
      </c>
      <c r="F23" s="113">
        <f>SUM(F21:F22)</f>
        <v>0</v>
      </c>
    </row>
    <row r="24" spans="1:8" x14ac:dyDescent="0.25">
      <c r="A24" s="101" t="s">
        <v>331</v>
      </c>
      <c r="B24" s="102" t="s">
        <v>378</v>
      </c>
      <c r="C24" s="103" t="s">
        <v>52</v>
      </c>
      <c r="D24" s="103" t="s">
        <v>333</v>
      </c>
      <c r="E24" s="103" t="s">
        <v>334</v>
      </c>
      <c r="F24" s="103" t="s">
        <v>335</v>
      </c>
    </row>
    <row r="25" spans="1:8" ht="104.4" customHeight="1" x14ac:dyDescent="0.3">
      <c r="A25" s="104"/>
      <c r="B25" s="105" t="s">
        <v>379</v>
      </c>
      <c r="C25" s="106" t="s">
        <v>78</v>
      </c>
      <c r="D25" s="107">
        <v>2.47E-2</v>
      </c>
      <c r="E25" s="108">
        <v>63868</v>
      </c>
      <c r="F25" s="108">
        <f>+D25*E25</f>
        <v>1577.5396000000001</v>
      </c>
    </row>
    <row r="26" spans="1:8" ht="104.4" customHeight="1" x14ac:dyDescent="0.3">
      <c r="A26" s="104"/>
      <c r="B26" s="105" t="s">
        <v>380</v>
      </c>
      <c r="C26" s="106" t="s">
        <v>78</v>
      </c>
      <c r="D26" s="107">
        <v>1.9E-2</v>
      </c>
      <c r="E26" s="108">
        <v>49785</v>
      </c>
      <c r="F26" s="108">
        <f>+D26*E26</f>
        <v>945.91499999999996</v>
      </c>
    </row>
    <row r="27" spans="1:8" x14ac:dyDescent="0.25">
      <c r="A27" s="109" t="s">
        <v>366</v>
      </c>
      <c r="B27" s="110"/>
      <c r="C27" s="111"/>
      <c r="D27" s="110"/>
      <c r="E27" s="112" t="s">
        <v>344</v>
      </c>
      <c r="F27" s="113">
        <f>SUM(F25:F26)</f>
        <v>2523.4546</v>
      </c>
    </row>
    <row r="28" spans="1:8" x14ac:dyDescent="0.3">
      <c r="A28" s="285" t="s">
        <v>367</v>
      </c>
      <c r="B28" s="285"/>
      <c r="C28" s="285"/>
      <c r="D28" s="285"/>
      <c r="E28" s="286">
        <f>ROUND((F11+F16+F19+F23+F27),0)</f>
        <v>20778</v>
      </c>
      <c r="F28" s="286"/>
      <c r="H28" s="119"/>
    </row>
    <row r="29" spans="1:8" x14ac:dyDescent="0.3">
      <c r="A29" s="114"/>
      <c r="B29" s="115"/>
      <c r="C29" s="115"/>
      <c r="D29" s="115"/>
      <c r="E29" s="115"/>
      <c r="F29" s="116"/>
    </row>
    <row r="30" spans="1:8" x14ac:dyDescent="0.3">
      <c r="A30" s="117"/>
      <c r="B30" s="50"/>
      <c r="C30" s="50"/>
      <c r="D30" s="50"/>
      <c r="E30" s="50"/>
      <c r="F30" s="118"/>
    </row>
    <row r="31" spans="1:8" x14ac:dyDescent="0.3">
      <c r="A31" s="117"/>
      <c r="B31" s="50"/>
      <c r="C31" s="50"/>
      <c r="D31" s="50"/>
      <c r="E31" s="50"/>
      <c r="F31" s="118"/>
    </row>
    <row r="32" spans="1:8" x14ac:dyDescent="0.3">
      <c r="A32" s="275"/>
      <c r="B32" s="276"/>
      <c r="C32" s="276"/>
      <c r="D32" s="276"/>
      <c r="E32" s="276"/>
      <c r="F32" s="277"/>
    </row>
    <row r="33" spans="1:6" x14ac:dyDescent="0.3">
      <c r="A33" s="275"/>
      <c r="B33" s="276"/>
      <c r="C33" s="276"/>
      <c r="D33" s="276"/>
      <c r="E33" s="276"/>
      <c r="F33" s="277"/>
    </row>
    <row r="34" spans="1:6" x14ac:dyDescent="0.3">
      <c r="A34" s="275"/>
      <c r="B34" s="276"/>
      <c r="C34" s="276"/>
      <c r="D34" s="276"/>
      <c r="E34" s="276"/>
      <c r="F34" s="277"/>
    </row>
    <row r="35" spans="1:6" x14ac:dyDescent="0.3">
      <c r="A35" s="278"/>
      <c r="B35" s="279"/>
      <c r="C35" s="279"/>
      <c r="D35" s="279"/>
      <c r="E35" s="279"/>
      <c r="F35" s="280"/>
    </row>
  </sheetData>
  <mergeCells count="11">
    <mergeCell ref="A32:F32"/>
    <mergeCell ref="A33:F33"/>
    <mergeCell ref="A34:F34"/>
    <mergeCell ref="A35:F35"/>
    <mergeCell ref="A1:F1"/>
    <mergeCell ref="A2:F2"/>
    <mergeCell ref="A3:F3"/>
    <mergeCell ref="A4:D4"/>
    <mergeCell ref="A5:D5"/>
    <mergeCell ref="A28:D28"/>
    <mergeCell ref="E28:F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085F4-0D9F-400D-BA2E-E88AC9B31522}">
  <sheetPr>
    <tabColor rgb="FFFFC000"/>
  </sheetPr>
  <dimension ref="A1:H35"/>
  <sheetViews>
    <sheetView topLeftCell="B7" zoomScale="70" zoomScaleNormal="70" workbookViewId="0">
      <selection activeCell="G26" sqref="G26:H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72</v>
      </c>
      <c r="B5" s="284"/>
      <c r="C5" s="284"/>
      <c r="D5" s="284"/>
      <c r="E5" s="100">
        <v>2.0099999999999998</v>
      </c>
      <c r="F5" s="100" t="s">
        <v>80</v>
      </c>
    </row>
    <row r="6" spans="1:6" x14ac:dyDescent="0.25">
      <c r="A6" s="101" t="s">
        <v>331</v>
      </c>
      <c r="B6" s="102" t="s">
        <v>332</v>
      </c>
      <c r="C6" s="103" t="s">
        <v>52</v>
      </c>
      <c r="D6" s="103" t="s">
        <v>333</v>
      </c>
      <c r="E6" s="103" t="s">
        <v>334</v>
      </c>
      <c r="F6" s="103" t="s">
        <v>335</v>
      </c>
    </row>
    <row r="7" spans="1:6" x14ac:dyDescent="0.3">
      <c r="A7" s="104"/>
      <c r="B7" s="105"/>
      <c r="C7" s="106"/>
      <c r="D7" s="107"/>
      <c r="E7" s="108"/>
      <c r="F7" s="108">
        <f>+D7*E7</f>
        <v>0</v>
      </c>
    </row>
    <row r="8" spans="1:6" x14ac:dyDescent="0.3">
      <c r="A8" s="104"/>
      <c r="B8" s="105"/>
      <c r="C8" s="106"/>
      <c r="D8" s="107"/>
      <c r="E8" s="108"/>
      <c r="F8" s="108">
        <f t="shared" ref="F8:F10" si="0">+D8*E8</f>
        <v>0</v>
      </c>
    </row>
    <row r="9" spans="1:6" x14ac:dyDescent="0.3">
      <c r="A9" s="104"/>
      <c r="B9" s="105"/>
      <c r="C9" s="106"/>
      <c r="D9" s="107"/>
      <c r="E9" s="108"/>
      <c r="F9" s="108">
        <f t="shared" si="0"/>
        <v>0</v>
      </c>
    </row>
    <row r="10" spans="1:6" x14ac:dyDescent="0.3">
      <c r="A10" s="104"/>
      <c r="B10" s="105"/>
      <c r="C10" s="106"/>
      <c r="D10" s="107"/>
      <c r="E10" s="108"/>
      <c r="F10" s="108">
        <f t="shared" si="0"/>
        <v>0</v>
      </c>
    </row>
    <row r="11" spans="1:6" x14ac:dyDescent="0.25">
      <c r="A11" s="109" t="s">
        <v>343</v>
      </c>
      <c r="B11" s="110"/>
      <c r="C11" s="111"/>
      <c r="D11" s="110"/>
      <c r="E11" s="112" t="s">
        <v>344</v>
      </c>
      <c r="F11" s="113">
        <f>SUM(F7:F10)</f>
        <v>0</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0.03</v>
      </c>
      <c r="E13" s="108">
        <v>151529</v>
      </c>
      <c r="F13" s="108">
        <f>+D13*E13</f>
        <v>4545.87</v>
      </c>
    </row>
    <row r="14" spans="1:6" x14ac:dyDescent="0.3">
      <c r="A14" s="104" t="s">
        <v>87</v>
      </c>
      <c r="B14" s="105" t="s">
        <v>376</v>
      </c>
      <c r="C14" s="106" t="s">
        <v>114</v>
      </c>
      <c r="D14" s="107">
        <v>7.0000000000000007E-2</v>
      </c>
      <c r="E14" s="108">
        <v>81327</v>
      </c>
      <c r="F14" s="108">
        <f t="shared" ref="F14:F15" si="1">+D14*E14</f>
        <v>5692.89</v>
      </c>
    </row>
    <row r="15" spans="1:6" x14ac:dyDescent="0.3">
      <c r="A15" s="104"/>
      <c r="B15" s="105"/>
      <c r="C15" s="106"/>
      <c r="D15" s="107"/>
      <c r="E15" s="108"/>
      <c r="F15" s="108">
        <f t="shared" si="1"/>
        <v>0</v>
      </c>
    </row>
    <row r="16" spans="1:6" x14ac:dyDescent="0.25">
      <c r="A16" s="109" t="s">
        <v>350</v>
      </c>
      <c r="B16" s="110"/>
      <c r="C16" s="111"/>
      <c r="D16" s="110"/>
      <c r="E16" s="112" t="s">
        <v>344</v>
      </c>
      <c r="F16" s="113">
        <f>SUM(F13:F15)</f>
        <v>10238.76</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10238.76</v>
      </c>
      <c r="F18" s="108">
        <f>+D18*E18</f>
        <v>511.93800000000005</v>
      </c>
    </row>
    <row r="19" spans="1:8" x14ac:dyDescent="0.25">
      <c r="A19" s="109" t="s">
        <v>355</v>
      </c>
      <c r="B19" s="110"/>
      <c r="C19" s="111"/>
      <c r="D19" s="110"/>
      <c r="E19" s="112" t="s">
        <v>344</v>
      </c>
      <c r="F19" s="113">
        <f>SUM(F18)</f>
        <v>511.93800000000005</v>
      </c>
    </row>
    <row r="20" spans="1:8" x14ac:dyDescent="0.25">
      <c r="A20" s="101" t="s">
        <v>331</v>
      </c>
      <c r="B20" s="102" t="s">
        <v>377</v>
      </c>
      <c r="C20" s="103" t="s">
        <v>52</v>
      </c>
      <c r="D20" s="103" t="s">
        <v>333</v>
      </c>
      <c r="E20" s="103" t="s">
        <v>334</v>
      </c>
      <c r="F20" s="103" t="s">
        <v>335</v>
      </c>
    </row>
    <row r="21" spans="1:8" x14ac:dyDescent="0.3">
      <c r="A21" s="104"/>
      <c r="B21" s="105"/>
      <c r="C21" s="106"/>
      <c r="D21" s="107"/>
      <c r="E21" s="108"/>
      <c r="F21" s="108">
        <f>+D21*E21</f>
        <v>0</v>
      </c>
    </row>
    <row r="22" spans="1:8" x14ac:dyDescent="0.3">
      <c r="A22" s="104"/>
      <c r="B22" s="105"/>
      <c r="C22" s="106"/>
      <c r="D22" s="107"/>
      <c r="E22" s="108"/>
      <c r="F22" s="108">
        <f>+D22*E22</f>
        <v>0</v>
      </c>
    </row>
    <row r="23" spans="1:8" x14ac:dyDescent="0.25">
      <c r="A23" s="109" t="s">
        <v>361</v>
      </c>
      <c r="B23" s="110"/>
      <c r="C23" s="111"/>
      <c r="D23" s="110"/>
      <c r="E23" s="112" t="s">
        <v>344</v>
      </c>
      <c r="F23" s="113">
        <f>SUM(F21:F22)</f>
        <v>0</v>
      </c>
    </row>
    <row r="24" spans="1:8" x14ac:dyDescent="0.25">
      <c r="A24" s="101" t="s">
        <v>331</v>
      </c>
      <c r="B24" s="102" t="s">
        <v>378</v>
      </c>
      <c r="C24" s="103" t="s">
        <v>52</v>
      </c>
      <c r="D24" s="103" t="s">
        <v>333</v>
      </c>
      <c r="E24" s="103" t="s">
        <v>334</v>
      </c>
      <c r="F24" s="103" t="s">
        <v>335</v>
      </c>
    </row>
    <row r="25" spans="1:8" x14ac:dyDescent="0.3">
      <c r="A25" s="104"/>
      <c r="B25" s="105" t="s">
        <v>381</v>
      </c>
      <c r="C25" s="106" t="s">
        <v>89</v>
      </c>
      <c r="D25" s="107">
        <v>0.05</v>
      </c>
      <c r="E25" s="108">
        <v>4820.625</v>
      </c>
      <c r="F25" s="108">
        <f>+D25*E25</f>
        <v>241.03125</v>
      </c>
      <c r="H25" s="119"/>
    </row>
    <row r="26" spans="1:8" x14ac:dyDescent="0.3">
      <c r="A26" s="104"/>
      <c r="B26" s="105" t="s">
        <v>382</v>
      </c>
      <c r="C26" s="106" t="s">
        <v>89</v>
      </c>
      <c r="D26" s="107">
        <v>0.01</v>
      </c>
      <c r="E26" s="108">
        <v>18000</v>
      </c>
      <c r="F26" s="108">
        <f>+D26*E26</f>
        <v>180</v>
      </c>
      <c r="H26" s="119"/>
    </row>
    <row r="27" spans="1:8" x14ac:dyDescent="0.25">
      <c r="A27" s="109" t="s">
        <v>366</v>
      </c>
      <c r="B27" s="110"/>
      <c r="C27" s="111"/>
      <c r="D27" s="110"/>
      <c r="E27" s="112" t="s">
        <v>344</v>
      </c>
      <c r="F27" s="113">
        <f>SUM(F25:F26)</f>
        <v>421.03125</v>
      </c>
    </row>
    <row r="28" spans="1:8" x14ac:dyDescent="0.3">
      <c r="A28" s="285" t="s">
        <v>367</v>
      </c>
      <c r="B28" s="285"/>
      <c r="C28" s="285"/>
      <c r="D28" s="285"/>
      <c r="E28" s="286">
        <f>ROUND((F11+F16+F19+F23+F27),0)</f>
        <v>11172</v>
      </c>
      <c r="F28" s="286"/>
      <c r="H28" s="119"/>
    </row>
    <row r="29" spans="1:8" x14ac:dyDescent="0.3">
      <c r="A29" s="114"/>
      <c r="B29" s="115"/>
      <c r="C29" s="115"/>
      <c r="D29" s="115"/>
      <c r="E29" s="115"/>
      <c r="F29" s="116"/>
    </row>
    <row r="30" spans="1:8" x14ac:dyDescent="0.3">
      <c r="A30" s="117"/>
      <c r="B30" s="50"/>
      <c r="C30" s="50"/>
      <c r="D30" s="50"/>
      <c r="E30" s="50"/>
      <c r="F30" s="118"/>
    </row>
    <row r="31" spans="1:8" x14ac:dyDescent="0.3">
      <c r="A31" s="117"/>
      <c r="B31" s="50"/>
      <c r="C31" s="50"/>
      <c r="D31" s="50"/>
      <c r="E31" s="50"/>
      <c r="F31" s="118"/>
    </row>
    <row r="32" spans="1:8" x14ac:dyDescent="0.3">
      <c r="A32" s="275"/>
      <c r="B32" s="276"/>
      <c r="C32" s="276"/>
      <c r="D32" s="276"/>
      <c r="E32" s="276"/>
      <c r="F32" s="277"/>
    </row>
    <row r="33" spans="1:6" x14ac:dyDescent="0.3">
      <c r="A33" s="275"/>
      <c r="B33" s="276"/>
      <c r="C33" s="276"/>
      <c r="D33" s="276"/>
      <c r="E33" s="276"/>
      <c r="F33" s="277"/>
    </row>
    <row r="34" spans="1:6" x14ac:dyDescent="0.3">
      <c r="A34" s="275"/>
      <c r="B34" s="276"/>
      <c r="C34" s="276"/>
      <c r="D34" s="276"/>
      <c r="E34" s="276"/>
      <c r="F34" s="277"/>
    </row>
    <row r="35" spans="1:6" x14ac:dyDescent="0.3">
      <c r="A35" s="278"/>
      <c r="B35" s="279"/>
      <c r="C35" s="279"/>
      <c r="D35" s="279"/>
      <c r="E35" s="279"/>
      <c r="F35" s="280"/>
    </row>
  </sheetData>
  <mergeCells count="11">
    <mergeCell ref="A32:F32"/>
    <mergeCell ref="A33:F33"/>
    <mergeCell ref="A34:F34"/>
    <mergeCell ref="A35:F35"/>
    <mergeCell ref="A1:F1"/>
    <mergeCell ref="A2:F2"/>
    <mergeCell ref="A3:F3"/>
    <mergeCell ref="A4:D4"/>
    <mergeCell ref="A5:D5"/>
    <mergeCell ref="A28:D28"/>
    <mergeCell ref="E28:F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DD2AC-8A7E-4F23-8655-CAE6B316AE02}">
  <sheetPr>
    <tabColor rgb="FFFFC000"/>
  </sheetPr>
  <dimension ref="A1:H35"/>
  <sheetViews>
    <sheetView topLeftCell="B1" zoomScale="70" zoomScaleNormal="70" workbookViewId="0">
      <selection activeCell="G28" sqref="G28:J2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73</v>
      </c>
      <c r="B5" s="284"/>
      <c r="C5" s="284"/>
      <c r="D5" s="284"/>
      <c r="E5" s="100">
        <v>2.02</v>
      </c>
      <c r="F5" s="100" t="s">
        <v>78</v>
      </c>
    </row>
    <row r="6" spans="1:6" x14ac:dyDescent="0.25">
      <c r="A6" s="101" t="s">
        <v>331</v>
      </c>
      <c r="B6" s="102" t="s">
        <v>332</v>
      </c>
      <c r="C6" s="103" t="s">
        <v>52</v>
      </c>
      <c r="D6" s="103" t="s">
        <v>333</v>
      </c>
      <c r="E6" s="103" t="s">
        <v>334</v>
      </c>
      <c r="F6" s="103" t="s">
        <v>335</v>
      </c>
    </row>
    <row r="7" spans="1:6" x14ac:dyDescent="0.3">
      <c r="A7" s="104"/>
      <c r="B7" s="105"/>
      <c r="C7" s="106"/>
      <c r="D7" s="107"/>
      <c r="E7" s="108"/>
      <c r="F7" s="108">
        <f>+D7*E7</f>
        <v>0</v>
      </c>
    </row>
    <row r="8" spans="1:6" x14ac:dyDescent="0.3">
      <c r="A8" s="104"/>
      <c r="B8" s="105"/>
      <c r="C8" s="106"/>
      <c r="D8" s="107"/>
      <c r="E8" s="108"/>
      <c r="F8" s="108">
        <f t="shared" ref="F8:F10" si="0">+D8*E8</f>
        <v>0</v>
      </c>
    </row>
    <row r="9" spans="1:6" x14ac:dyDescent="0.3">
      <c r="A9" s="104"/>
      <c r="B9" s="105"/>
      <c r="C9" s="106"/>
      <c r="D9" s="107"/>
      <c r="E9" s="108"/>
      <c r="F9" s="108">
        <f t="shared" si="0"/>
        <v>0</v>
      </c>
    </row>
    <row r="10" spans="1:6" x14ac:dyDescent="0.3">
      <c r="A10" s="104"/>
      <c r="B10" s="105"/>
      <c r="C10" s="106"/>
      <c r="D10" s="107"/>
      <c r="E10" s="108"/>
      <c r="F10" s="108">
        <f t="shared" si="0"/>
        <v>0</v>
      </c>
    </row>
    <row r="11" spans="1:6" x14ac:dyDescent="0.25">
      <c r="A11" s="109" t="s">
        <v>343</v>
      </c>
      <c r="B11" s="110"/>
      <c r="C11" s="111"/>
      <c r="D11" s="110"/>
      <c r="E11" s="112" t="s">
        <v>344</v>
      </c>
      <c r="F11" s="113">
        <f>SUM(F7:F10)</f>
        <v>0</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0.1</v>
      </c>
      <c r="E13" s="108">
        <v>151530</v>
      </c>
      <c r="F13" s="108">
        <f>+D13*E13</f>
        <v>15153</v>
      </c>
    </row>
    <row r="14" spans="1:6" x14ac:dyDescent="0.3">
      <c r="A14" s="104" t="s">
        <v>87</v>
      </c>
      <c r="B14" s="105" t="s">
        <v>376</v>
      </c>
      <c r="C14" s="106" t="s">
        <v>114</v>
      </c>
      <c r="D14" s="107">
        <v>0.35</v>
      </c>
      <c r="E14" s="108">
        <v>81328</v>
      </c>
      <c r="F14" s="108">
        <f t="shared" ref="F14:F15" si="1">+D14*E14</f>
        <v>28464.799999999999</v>
      </c>
    </row>
    <row r="15" spans="1:6" x14ac:dyDescent="0.3">
      <c r="A15" s="104"/>
      <c r="B15" s="105"/>
      <c r="C15" s="106"/>
      <c r="D15" s="107"/>
      <c r="E15" s="108"/>
      <c r="F15" s="108">
        <f t="shared" si="1"/>
        <v>0</v>
      </c>
    </row>
    <row r="16" spans="1:6" x14ac:dyDescent="0.25">
      <c r="A16" s="109" t="s">
        <v>350</v>
      </c>
      <c r="B16" s="110"/>
      <c r="C16" s="111"/>
      <c r="D16" s="110"/>
      <c r="E16" s="112" t="s">
        <v>344</v>
      </c>
      <c r="F16" s="113">
        <f>SUM(F13:F15)</f>
        <v>43617.8</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43617.8</v>
      </c>
      <c r="F18" s="108">
        <f>+D18*E18</f>
        <v>2180.8900000000003</v>
      </c>
    </row>
    <row r="19" spans="1:8" x14ac:dyDescent="0.25">
      <c r="A19" s="109" t="s">
        <v>355</v>
      </c>
      <c r="B19" s="110"/>
      <c r="C19" s="111"/>
      <c r="D19" s="110"/>
      <c r="E19" s="112" t="s">
        <v>344</v>
      </c>
      <c r="F19" s="113">
        <f>SUM(F18)</f>
        <v>2180.8900000000003</v>
      </c>
    </row>
    <row r="20" spans="1:8" x14ac:dyDescent="0.25">
      <c r="A20" s="101" t="s">
        <v>331</v>
      </c>
      <c r="B20" s="102" t="s">
        <v>377</v>
      </c>
      <c r="C20" s="103" t="s">
        <v>52</v>
      </c>
      <c r="D20" s="103" t="s">
        <v>333</v>
      </c>
      <c r="E20" s="103" t="s">
        <v>334</v>
      </c>
      <c r="F20" s="103" t="s">
        <v>335</v>
      </c>
    </row>
    <row r="21" spans="1:8" x14ac:dyDescent="0.3">
      <c r="A21" s="104"/>
      <c r="B21" s="105"/>
      <c r="C21" s="106"/>
      <c r="D21" s="107"/>
      <c r="E21" s="108"/>
      <c r="F21" s="108">
        <f>+D21*E21</f>
        <v>0</v>
      </c>
    </row>
    <row r="22" spans="1:8" x14ac:dyDescent="0.3">
      <c r="A22" s="104"/>
      <c r="B22" s="105"/>
      <c r="C22" s="106"/>
      <c r="D22" s="107"/>
      <c r="E22" s="108"/>
      <c r="F22" s="108">
        <f>+D22*E22</f>
        <v>0</v>
      </c>
    </row>
    <row r="23" spans="1:8" x14ac:dyDescent="0.25">
      <c r="A23" s="109" t="s">
        <v>361</v>
      </c>
      <c r="B23" s="110"/>
      <c r="C23" s="111"/>
      <c r="D23" s="110"/>
      <c r="E23" s="112" t="s">
        <v>344</v>
      </c>
      <c r="F23" s="113">
        <f>SUM(F21:F22)</f>
        <v>0</v>
      </c>
    </row>
    <row r="24" spans="1:8" x14ac:dyDescent="0.25">
      <c r="A24" s="101" t="s">
        <v>331</v>
      </c>
      <c r="B24" s="102" t="s">
        <v>378</v>
      </c>
      <c r="C24" s="103" t="s">
        <v>52</v>
      </c>
      <c r="D24" s="103" t="s">
        <v>333</v>
      </c>
      <c r="E24" s="103" t="s">
        <v>334</v>
      </c>
      <c r="F24" s="103" t="s">
        <v>335</v>
      </c>
    </row>
    <row r="25" spans="1:8" ht="39.6" x14ac:dyDescent="0.3">
      <c r="A25" s="104"/>
      <c r="B25" s="105" t="s">
        <v>383</v>
      </c>
      <c r="C25" s="106" t="s">
        <v>89</v>
      </c>
      <c r="D25" s="107">
        <v>1.3</v>
      </c>
      <c r="E25" s="108">
        <v>25508.627202148444</v>
      </c>
      <c r="F25" s="108">
        <f>+D25*E25</f>
        <v>33161.21536279298</v>
      </c>
      <c r="H25" s="119"/>
    </row>
    <row r="26" spans="1:8" x14ac:dyDescent="0.3">
      <c r="A26" s="104"/>
      <c r="B26" s="105"/>
      <c r="C26" s="106"/>
      <c r="D26" s="107"/>
      <c r="E26" s="108"/>
      <c r="F26" s="108">
        <f>+D26*E26</f>
        <v>0</v>
      </c>
      <c r="H26" s="119"/>
    </row>
    <row r="27" spans="1:8" x14ac:dyDescent="0.25">
      <c r="A27" s="109" t="s">
        <v>366</v>
      </c>
      <c r="B27" s="110"/>
      <c r="C27" s="111"/>
      <c r="D27" s="110"/>
      <c r="E27" s="112" t="s">
        <v>344</v>
      </c>
      <c r="F27" s="113">
        <f>SUM(F25:F26)</f>
        <v>33161.21536279298</v>
      </c>
    </row>
    <row r="28" spans="1:8" x14ac:dyDescent="0.3">
      <c r="A28" s="285" t="s">
        <v>367</v>
      </c>
      <c r="B28" s="285"/>
      <c r="C28" s="285"/>
      <c r="D28" s="285"/>
      <c r="E28" s="286">
        <f>ROUND((F11+F16+F19+F23+F27),0)</f>
        <v>78960</v>
      </c>
      <c r="F28" s="286"/>
      <c r="H28" s="119"/>
    </row>
    <row r="29" spans="1:8" x14ac:dyDescent="0.3">
      <c r="A29" s="114"/>
      <c r="B29" s="115"/>
      <c r="C29" s="115"/>
      <c r="D29" s="115"/>
      <c r="E29" s="115"/>
      <c r="F29" s="116"/>
    </row>
    <row r="30" spans="1:8" x14ac:dyDescent="0.3">
      <c r="A30" s="117"/>
      <c r="B30" s="50"/>
      <c r="C30" s="50"/>
      <c r="D30" s="50"/>
      <c r="E30" s="50"/>
      <c r="F30" s="118"/>
    </row>
    <row r="31" spans="1:8" x14ac:dyDescent="0.3">
      <c r="A31" s="117"/>
      <c r="B31" s="50"/>
      <c r="C31" s="50"/>
      <c r="D31" s="50"/>
      <c r="E31" s="50"/>
      <c r="F31" s="118"/>
    </row>
    <row r="32" spans="1:8" x14ac:dyDescent="0.3">
      <c r="A32" s="275"/>
      <c r="B32" s="276"/>
      <c r="C32" s="276"/>
      <c r="D32" s="276"/>
      <c r="E32" s="276"/>
      <c r="F32" s="277"/>
    </row>
    <row r="33" spans="1:6" x14ac:dyDescent="0.3">
      <c r="A33" s="275"/>
      <c r="B33" s="276"/>
      <c r="C33" s="276"/>
      <c r="D33" s="276"/>
      <c r="E33" s="276"/>
      <c r="F33" s="277"/>
    </row>
    <row r="34" spans="1:6" x14ac:dyDescent="0.3">
      <c r="A34" s="275"/>
      <c r="B34" s="276"/>
      <c r="C34" s="276"/>
      <c r="D34" s="276"/>
      <c r="E34" s="276"/>
      <c r="F34" s="277"/>
    </row>
    <row r="35" spans="1:6" x14ac:dyDescent="0.3">
      <c r="A35" s="278"/>
      <c r="B35" s="279"/>
      <c r="C35" s="279"/>
      <c r="D35" s="279"/>
      <c r="E35" s="279"/>
      <c r="F35" s="280"/>
    </row>
  </sheetData>
  <mergeCells count="11">
    <mergeCell ref="A32:F32"/>
    <mergeCell ref="A33:F33"/>
    <mergeCell ref="A34:F34"/>
    <mergeCell ref="A35:F35"/>
    <mergeCell ref="A1:F1"/>
    <mergeCell ref="A2:F2"/>
    <mergeCell ref="A3:F3"/>
    <mergeCell ref="A4:D4"/>
    <mergeCell ref="A5:D5"/>
    <mergeCell ref="A28:D28"/>
    <mergeCell ref="E28:F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4E9D1-5C65-42D8-A97E-E8D8A461CB9C}">
  <sheetPr>
    <tabColor rgb="FFFFC000"/>
  </sheetPr>
  <dimension ref="A1:H35"/>
  <sheetViews>
    <sheetView zoomScale="70" zoomScaleNormal="70" workbookViewId="0">
      <selection activeCell="H34" sqref="H34"/>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22</v>
      </c>
      <c r="B5" s="284"/>
      <c r="C5" s="284"/>
      <c r="D5" s="284"/>
      <c r="E5" s="100">
        <v>2.0299999999999998</v>
      </c>
      <c r="F5" s="100" t="s">
        <v>80</v>
      </c>
    </row>
    <row r="6" spans="1:6" x14ac:dyDescent="0.25">
      <c r="A6" s="101" t="s">
        <v>331</v>
      </c>
      <c r="B6" s="102" t="s">
        <v>332</v>
      </c>
      <c r="C6" s="103" t="s">
        <v>52</v>
      </c>
      <c r="D6" s="103" t="s">
        <v>333</v>
      </c>
      <c r="E6" s="103" t="s">
        <v>334</v>
      </c>
      <c r="F6" s="103" t="s">
        <v>335</v>
      </c>
    </row>
    <row r="7" spans="1:6" ht="15.6" customHeight="1" x14ac:dyDescent="0.3">
      <c r="A7" s="104"/>
      <c r="B7" s="105" t="s">
        <v>48</v>
      </c>
      <c r="C7" s="106" t="s">
        <v>49</v>
      </c>
      <c r="D7" s="107">
        <v>0.05</v>
      </c>
      <c r="E7" s="108">
        <v>32111.042090399998</v>
      </c>
      <c r="F7" s="108">
        <f>+D7*E7</f>
        <v>1605.5521045200001</v>
      </c>
    </row>
    <row r="8" spans="1:6" ht="15.6" customHeight="1" x14ac:dyDescent="0.3">
      <c r="A8" s="104"/>
      <c r="B8" s="105" t="s">
        <v>90</v>
      </c>
      <c r="C8" s="106" t="s">
        <v>84</v>
      </c>
      <c r="D8" s="107">
        <v>0.1</v>
      </c>
      <c r="E8" s="108">
        <v>31589.999999999996</v>
      </c>
      <c r="F8" s="108">
        <f t="shared" ref="F8:F10" si="0">+D8*E8</f>
        <v>3159</v>
      </c>
    </row>
    <row r="9" spans="1:6" ht="15.6" customHeight="1" x14ac:dyDescent="0.3">
      <c r="A9" s="104"/>
      <c r="B9" s="105" t="s">
        <v>91</v>
      </c>
      <c r="C9" s="106" t="s">
        <v>84</v>
      </c>
      <c r="D9" s="107">
        <v>0.06</v>
      </c>
      <c r="E9" s="108">
        <v>89505</v>
      </c>
      <c r="F9" s="108">
        <f t="shared" si="0"/>
        <v>5370.3</v>
      </c>
    </row>
    <row r="10" spans="1:6" ht="34.200000000000003" customHeight="1" x14ac:dyDescent="0.3">
      <c r="A10" s="104"/>
      <c r="B10" s="105" t="s">
        <v>92</v>
      </c>
      <c r="C10" s="106" t="s">
        <v>84</v>
      </c>
      <c r="D10" s="107">
        <v>0.06</v>
      </c>
      <c r="E10" s="108">
        <v>57915</v>
      </c>
      <c r="F10" s="108">
        <f t="shared" si="0"/>
        <v>3474.9</v>
      </c>
    </row>
    <row r="11" spans="1:6" x14ac:dyDescent="0.25">
      <c r="A11" s="109" t="s">
        <v>343</v>
      </c>
      <c r="B11" s="110"/>
      <c r="C11" s="111"/>
      <c r="D11" s="110"/>
      <c r="E11" s="112" t="s">
        <v>344</v>
      </c>
      <c r="F11" s="113">
        <f>SUM(F7:F10)</f>
        <v>13609.752104519999</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0.14000000000000001</v>
      </c>
      <c r="E13" s="108">
        <v>187896.03</v>
      </c>
      <c r="F13" s="108">
        <f>+D13*E13</f>
        <v>26305.444200000002</v>
      </c>
    </row>
    <row r="14" spans="1:6" x14ac:dyDescent="0.3">
      <c r="A14" s="104" t="s">
        <v>87</v>
      </c>
      <c r="B14" s="105" t="s">
        <v>376</v>
      </c>
      <c r="C14" s="106" t="s">
        <v>114</v>
      </c>
      <c r="D14" s="107">
        <v>0.14000000000000001</v>
      </c>
      <c r="E14" s="108">
        <v>100846.47</v>
      </c>
      <c r="F14" s="108">
        <f t="shared" ref="F14:F15" si="1">+D14*E14</f>
        <v>14118.505800000001</v>
      </c>
    </row>
    <row r="15" spans="1:6" x14ac:dyDescent="0.3">
      <c r="A15" s="104"/>
      <c r="B15" s="105"/>
      <c r="C15" s="106"/>
      <c r="D15" s="107"/>
      <c r="E15" s="108"/>
      <c r="F15" s="108">
        <f t="shared" si="1"/>
        <v>0</v>
      </c>
    </row>
    <row r="16" spans="1:6" x14ac:dyDescent="0.25">
      <c r="A16" s="109" t="s">
        <v>350</v>
      </c>
      <c r="B16" s="110"/>
      <c r="C16" s="111"/>
      <c r="D16" s="110"/>
      <c r="E16" s="112" t="s">
        <v>344</v>
      </c>
      <c r="F16" s="113">
        <f>SUM(F13:F15)</f>
        <v>40423.950000000004</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40423.950000000004</v>
      </c>
      <c r="F18" s="108">
        <f>+D18*E18</f>
        <v>2021.1975000000002</v>
      </c>
    </row>
    <row r="19" spans="1:8" x14ac:dyDescent="0.25">
      <c r="A19" s="109" t="s">
        <v>355</v>
      </c>
      <c r="B19" s="110"/>
      <c r="C19" s="111"/>
      <c r="D19" s="110"/>
      <c r="E19" s="112" t="s">
        <v>344</v>
      </c>
      <c r="F19" s="113">
        <f>SUM(F18)</f>
        <v>2021.1975000000002</v>
      </c>
    </row>
    <row r="20" spans="1:8" x14ac:dyDescent="0.25">
      <c r="A20" s="101" t="s">
        <v>331</v>
      </c>
      <c r="B20" s="102" t="s">
        <v>377</v>
      </c>
      <c r="C20" s="103" t="s">
        <v>52</v>
      </c>
      <c r="D20" s="103" t="s">
        <v>333</v>
      </c>
      <c r="E20" s="103" t="s">
        <v>334</v>
      </c>
      <c r="F20" s="103" t="s">
        <v>335</v>
      </c>
    </row>
    <row r="21" spans="1:8" x14ac:dyDescent="0.3">
      <c r="A21" s="104"/>
      <c r="B21" s="105"/>
      <c r="C21" s="106"/>
      <c r="D21" s="107"/>
      <c r="E21" s="108"/>
      <c r="F21" s="108">
        <f>+D21*E21</f>
        <v>0</v>
      </c>
    </row>
    <row r="22" spans="1:8" x14ac:dyDescent="0.3">
      <c r="A22" s="104"/>
      <c r="B22" s="105"/>
      <c r="C22" s="106"/>
      <c r="D22" s="107"/>
      <c r="E22" s="108"/>
      <c r="F22" s="108">
        <f>+D22*E22</f>
        <v>0</v>
      </c>
    </row>
    <row r="23" spans="1:8" x14ac:dyDescent="0.25">
      <c r="A23" s="109" t="s">
        <v>361</v>
      </c>
      <c r="B23" s="110"/>
      <c r="C23" s="111"/>
      <c r="D23" s="110"/>
      <c r="E23" s="112" t="s">
        <v>344</v>
      </c>
      <c r="F23" s="113">
        <f>SUM(F21:F22)</f>
        <v>0</v>
      </c>
    </row>
    <row r="24" spans="1:8" x14ac:dyDescent="0.25">
      <c r="A24" s="101" t="s">
        <v>331</v>
      </c>
      <c r="B24" s="102" t="s">
        <v>378</v>
      </c>
      <c r="C24" s="103" t="s">
        <v>52</v>
      </c>
      <c r="D24" s="103" t="s">
        <v>333</v>
      </c>
      <c r="E24" s="103" t="s">
        <v>334</v>
      </c>
      <c r="F24" s="103" t="s">
        <v>335</v>
      </c>
    </row>
    <row r="25" spans="1:8" x14ac:dyDescent="0.3">
      <c r="A25" s="104"/>
      <c r="B25" s="105" t="s">
        <v>381</v>
      </c>
      <c r="C25" s="106" t="s">
        <v>89</v>
      </c>
      <c r="D25" s="107">
        <v>0.1</v>
      </c>
      <c r="E25" s="108">
        <v>9000</v>
      </c>
      <c r="F25" s="108">
        <f>+D25*E25</f>
        <v>900</v>
      </c>
      <c r="H25" s="119"/>
    </row>
    <row r="26" spans="1:8" x14ac:dyDescent="0.3">
      <c r="A26" s="104"/>
      <c r="B26" s="105" t="s">
        <v>382</v>
      </c>
      <c r="C26" s="106" t="s">
        <v>89</v>
      </c>
      <c r="D26" s="107">
        <v>0.1</v>
      </c>
      <c r="E26" s="108">
        <v>27000</v>
      </c>
      <c r="F26" s="108">
        <f>+D26*E26</f>
        <v>2700</v>
      </c>
      <c r="H26" s="119"/>
    </row>
    <row r="27" spans="1:8" x14ac:dyDescent="0.25">
      <c r="A27" s="109" t="s">
        <v>366</v>
      </c>
      <c r="B27" s="110"/>
      <c r="C27" s="111"/>
      <c r="D27" s="110"/>
      <c r="E27" s="112" t="s">
        <v>344</v>
      </c>
      <c r="F27" s="113">
        <f>SUM(F25:F26)</f>
        <v>3600</v>
      </c>
    </row>
    <row r="28" spans="1:8" x14ac:dyDescent="0.3">
      <c r="A28" s="285" t="s">
        <v>367</v>
      </c>
      <c r="B28" s="285"/>
      <c r="C28" s="285"/>
      <c r="D28" s="285"/>
      <c r="E28" s="286">
        <f>ROUND((F11+F16+F19+F23+F27),0)</f>
        <v>59655</v>
      </c>
      <c r="F28" s="286"/>
    </row>
    <row r="29" spans="1:8" x14ac:dyDescent="0.3">
      <c r="A29" s="114"/>
      <c r="B29" s="115"/>
      <c r="C29" s="115"/>
      <c r="D29" s="115"/>
      <c r="E29" s="115"/>
      <c r="F29" s="116"/>
    </row>
    <row r="30" spans="1:8" x14ac:dyDescent="0.3">
      <c r="A30" s="117"/>
      <c r="B30" s="50"/>
      <c r="C30" s="50"/>
      <c r="D30" s="50"/>
      <c r="E30" s="50"/>
      <c r="F30" s="118"/>
    </row>
    <row r="31" spans="1:8" x14ac:dyDescent="0.3">
      <c r="A31" s="117"/>
      <c r="B31" s="50"/>
      <c r="C31" s="50"/>
      <c r="D31" s="50"/>
      <c r="E31" s="50"/>
      <c r="F31" s="118"/>
    </row>
    <row r="32" spans="1:8" x14ac:dyDescent="0.3">
      <c r="A32" s="275"/>
      <c r="B32" s="276"/>
      <c r="C32" s="276"/>
      <c r="D32" s="276"/>
      <c r="E32" s="276"/>
      <c r="F32" s="277"/>
    </row>
    <row r="33" spans="1:6" x14ac:dyDescent="0.3">
      <c r="A33" s="275"/>
      <c r="B33" s="276"/>
      <c r="C33" s="276"/>
      <c r="D33" s="276"/>
      <c r="E33" s="276"/>
      <c r="F33" s="277"/>
    </row>
    <row r="34" spans="1:6" x14ac:dyDescent="0.3">
      <c r="A34" s="275"/>
      <c r="B34" s="276"/>
      <c r="C34" s="276"/>
      <c r="D34" s="276"/>
      <c r="E34" s="276"/>
      <c r="F34" s="277"/>
    </row>
    <row r="35" spans="1:6" x14ac:dyDescent="0.3">
      <c r="A35" s="278"/>
      <c r="B35" s="279"/>
      <c r="C35" s="279"/>
      <c r="D35" s="279"/>
      <c r="E35" s="279"/>
      <c r="F35" s="280"/>
    </row>
  </sheetData>
  <mergeCells count="11">
    <mergeCell ref="A32:F32"/>
    <mergeCell ref="A33:F33"/>
    <mergeCell ref="A34:F34"/>
    <mergeCell ref="A35:F35"/>
    <mergeCell ref="A1:F1"/>
    <mergeCell ref="A2:F2"/>
    <mergeCell ref="A3:F3"/>
    <mergeCell ref="A4:D4"/>
    <mergeCell ref="A5:D5"/>
    <mergeCell ref="A28:D28"/>
    <mergeCell ref="E28:F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401C2-98A0-4892-859E-D50CC9716949}">
  <sheetPr>
    <tabColor rgb="FFFFC000"/>
  </sheetPr>
  <dimension ref="A1:H38"/>
  <sheetViews>
    <sheetView topLeftCell="A17" zoomScale="70" zoomScaleNormal="70" workbookViewId="0">
      <selection activeCell="L15" sqref="L1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384</v>
      </c>
      <c r="B5" s="284"/>
      <c r="C5" s="284"/>
      <c r="D5" s="284"/>
      <c r="E5" s="100">
        <v>2.04</v>
      </c>
      <c r="F5" s="100" t="s">
        <v>78</v>
      </c>
    </row>
    <row r="6" spans="1:6" x14ac:dyDescent="0.25">
      <c r="A6" s="101" t="s">
        <v>331</v>
      </c>
      <c r="B6" s="102" t="s">
        <v>332</v>
      </c>
      <c r="C6" s="103" t="s">
        <v>52</v>
      </c>
      <c r="D6" s="103" t="s">
        <v>333</v>
      </c>
      <c r="E6" s="103" t="s">
        <v>334</v>
      </c>
      <c r="F6" s="103" t="s">
        <v>335</v>
      </c>
    </row>
    <row r="7" spans="1:6" ht="15.6" customHeight="1" x14ac:dyDescent="0.3">
      <c r="A7" s="104"/>
      <c r="B7" s="105"/>
      <c r="C7" s="106"/>
      <c r="D7" s="107"/>
      <c r="E7" s="108"/>
      <c r="F7" s="108">
        <f>+D7*E7</f>
        <v>0</v>
      </c>
    </row>
    <row r="8" spans="1:6" ht="15.6" customHeight="1" x14ac:dyDescent="0.3">
      <c r="A8" s="104"/>
      <c r="B8" s="105"/>
      <c r="C8" s="106"/>
      <c r="D8" s="107"/>
      <c r="E8" s="108"/>
      <c r="F8" s="108">
        <f t="shared" ref="F8:F10" si="0">+D8*E8</f>
        <v>0</v>
      </c>
    </row>
    <row r="9" spans="1:6" ht="15.6" customHeight="1" x14ac:dyDescent="0.3">
      <c r="A9" s="104"/>
      <c r="B9" s="105"/>
      <c r="C9" s="106"/>
      <c r="D9" s="107"/>
      <c r="E9" s="108"/>
      <c r="F9" s="108">
        <f t="shared" si="0"/>
        <v>0</v>
      </c>
    </row>
    <row r="10" spans="1:6" x14ac:dyDescent="0.3">
      <c r="A10" s="104"/>
      <c r="B10" s="105"/>
      <c r="C10" s="106"/>
      <c r="D10" s="107"/>
      <c r="E10" s="108"/>
      <c r="F10" s="108">
        <f t="shared" si="0"/>
        <v>0</v>
      </c>
    </row>
    <row r="11" spans="1:6" x14ac:dyDescent="0.25">
      <c r="A11" s="109" t="s">
        <v>343</v>
      </c>
      <c r="B11" s="110"/>
      <c r="C11" s="111"/>
      <c r="D11" s="110"/>
      <c r="E11" s="112" t="s">
        <v>344</v>
      </c>
      <c r="F11" s="113">
        <f>SUM(F7:F10)</f>
        <v>0</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0.05</v>
      </c>
      <c r="E13" s="108">
        <v>187896.03</v>
      </c>
      <c r="F13" s="108">
        <f>+D13*E13</f>
        <v>9394.8014999999996</v>
      </c>
    </row>
    <row r="14" spans="1:6" x14ac:dyDescent="0.3">
      <c r="A14" s="104" t="s">
        <v>385</v>
      </c>
      <c r="B14" s="105" t="s">
        <v>386</v>
      </c>
      <c r="C14" s="106" t="s">
        <v>114</v>
      </c>
      <c r="D14" s="107">
        <v>0.16666700000000001</v>
      </c>
      <c r="E14" s="108">
        <f>100846.47*2</f>
        <v>201692.94</v>
      </c>
      <c r="F14" s="108">
        <f t="shared" ref="F14:F15" si="1">+D14*E14</f>
        <v>33615.557230980005</v>
      </c>
    </row>
    <row r="15" spans="1:6" x14ac:dyDescent="0.3">
      <c r="A15" s="104"/>
      <c r="B15" s="105"/>
      <c r="C15" s="106"/>
      <c r="D15" s="107"/>
      <c r="E15" s="108"/>
      <c r="F15" s="108">
        <f t="shared" si="1"/>
        <v>0</v>
      </c>
    </row>
    <row r="16" spans="1:6" x14ac:dyDescent="0.25">
      <c r="A16" s="109" t="s">
        <v>350</v>
      </c>
      <c r="B16" s="110"/>
      <c r="C16" s="111"/>
      <c r="D16" s="110"/>
      <c r="E16" s="112" t="s">
        <v>344</v>
      </c>
      <c r="F16" s="113">
        <f>SUM(F13:F15)</f>
        <v>43010.358730980006</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43010.358730980006</v>
      </c>
      <c r="F18" s="108">
        <f>+D18*E18</f>
        <v>2150.5179365490003</v>
      </c>
    </row>
    <row r="19" spans="1:8" x14ac:dyDescent="0.25">
      <c r="A19" s="109" t="s">
        <v>355</v>
      </c>
      <c r="B19" s="110"/>
      <c r="C19" s="111"/>
      <c r="D19" s="110"/>
      <c r="E19" s="112" t="s">
        <v>344</v>
      </c>
      <c r="F19" s="113">
        <f>SUM(F18)</f>
        <v>2150.5179365490003</v>
      </c>
    </row>
    <row r="20" spans="1:8" x14ac:dyDescent="0.25">
      <c r="A20" s="101" t="s">
        <v>331</v>
      </c>
      <c r="B20" s="102" t="s">
        <v>377</v>
      </c>
      <c r="C20" s="103" t="s">
        <v>52</v>
      </c>
      <c r="D20" s="103" t="s">
        <v>333</v>
      </c>
      <c r="E20" s="103" t="s">
        <v>334</v>
      </c>
      <c r="F20" s="103" t="s">
        <v>335</v>
      </c>
    </row>
    <row r="21" spans="1:8" ht="26.4" x14ac:dyDescent="0.3">
      <c r="A21" s="104" t="s">
        <v>387</v>
      </c>
      <c r="B21" s="105" t="s">
        <v>388</v>
      </c>
      <c r="C21" s="106" t="s">
        <v>114</v>
      </c>
      <c r="D21" s="107">
        <v>8.3333000000000004E-2</v>
      </c>
      <c r="E21" s="108">
        <v>60320.789100000002</v>
      </c>
      <c r="F21" s="108">
        <f>+D21*E21</f>
        <v>5026.7123180703002</v>
      </c>
    </row>
    <row r="22" spans="1:8" x14ac:dyDescent="0.3">
      <c r="A22" s="104" t="s">
        <v>389</v>
      </c>
      <c r="B22" s="105" t="s">
        <v>390</v>
      </c>
      <c r="C22" s="106" t="s">
        <v>114</v>
      </c>
      <c r="D22" s="107">
        <v>8.3333000000000004E-2</v>
      </c>
      <c r="E22" s="108">
        <v>3308.1048000000001</v>
      </c>
      <c r="F22" s="108">
        <f t="shared" ref="F22:F25" si="2">+D22*E22</f>
        <v>275.67429729840001</v>
      </c>
    </row>
    <row r="23" spans="1:8" ht="52.8" x14ac:dyDescent="0.3">
      <c r="A23" s="104" t="s">
        <v>391</v>
      </c>
      <c r="B23" s="105" t="s">
        <v>392</v>
      </c>
      <c r="C23" s="106" t="s">
        <v>101</v>
      </c>
      <c r="D23" s="107">
        <v>1.3333330000000001</v>
      </c>
      <c r="E23" s="108">
        <v>116069.7681</v>
      </c>
      <c r="F23" s="108">
        <f t="shared" si="2"/>
        <v>154759.65211007732</v>
      </c>
    </row>
    <row r="24" spans="1:8" ht="26.4" x14ac:dyDescent="0.3">
      <c r="A24" s="104" t="s">
        <v>393</v>
      </c>
      <c r="B24" s="105" t="s">
        <v>394</v>
      </c>
      <c r="C24" s="106" t="s">
        <v>114</v>
      </c>
      <c r="D24" s="107">
        <v>0.16666700000000001</v>
      </c>
      <c r="E24" s="108">
        <v>43444.358100000005</v>
      </c>
      <c r="F24" s="108">
        <f t="shared" si="2"/>
        <v>7240.7408314527011</v>
      </c>
    </row>
    <row r="25" spans="1:8" ht="26.4" x14ac:dyDescent="0.3">
      <c r="A25" s="104" t="s">
        <v>395</v>
      </c>
      <c r="B25" s="105" t="s">
        <v>396</v>
      </c>
      <c r="C25" s="106" t="s">
        <v>114</v>
      </c>
      <c r="D25" s="107">
        <v>0.16666700000000001</v>
      </c>
      <c r="E25" s="108">
        <v>23655.960899999998</v>
      </c>
      <c r="F25" s="108">
        <f t="shared" si="2"/>
        <v>3942.6680353203001</v>
      </c>
    </row>
    <row r="26" spans="1:8" x14ac:dyDescent="0.25">
      <c r="A26" s="109" t="s">
        <v>361</v>
      </c>
      <c r="B26" s="110"/>
      <c r="C26" s="111"/>
      <c r="D26" s="110"/>
      <c r="E26" s="112" t="s">
        <v>344</v>
      </c>
      <c r="F26" s="113">
        <f>SUM(F21:F25)</f>
        <v>171245.44759221905</v>
      </c>
    </row>
    <row r="27" spans="1:8" x14ac:dyDescent="0.25">
      <c r="A27" s="101" t="s">
        <v>331</v>
      </c>
      <c r="B27" s="102" t="s">
        <v>378</v>
      </c>
      <c r="C27" s="103" t="s">
        <v>52</v>
      </c>
      <c r="D27" s="103" t="s">
        <v>333</v>
      </c>
      <c r="E27" s="103" t="s">
        <v>334</v>
      </c>
      <c r="F27" s="103" t="s">
        <v>335</v>
      </c>
    </row>
    <row r="28" spans="1:8" x14ac:dyDescent="0.3">
      <c r="A28" s="104"/>
      <c r="B28" s="105" t="s">
        <v>382</v>
      </c>
      <c r="C28" s="106" t="s">
        <v>89</v>
      </c>
      <c r="D28" s="107">
        <v>1.4</v>
      </c>
      <c r="E28" s="108">
        <v>27000</v>
      </c>
      <c r="F28" s="108">
        <f>+D28*E28</f>
        <v>37800</v>
      </c>
      <c r="H28" s="119"/>
    </row>
    <row r="29" spans="1:8" x14ac:dyDescent="0.3">
      <c r="A29" s="104"/>
      <c r="B29" s="105"/>
      <c r="C29" s="106"/>
      <c r="D29" s="107"/>
      <c r="E29" s="108"/>
      <c r="F29" s="108">
        <f>+D29*E29</f>
        <v>0</v>
      </c>
      <c r="H29" s="119"/>
    </row>
    <row r="30" spans="1:8" x14ac:dyDescent="0.25">
      <c r="A30" s="109" t="s">
        <v>366</v>
      </c>
      <c r="B30" s="110"/>
      <c r="C30" s="111"/>
      <c r="D30" s="110"/>
      <c r="E30" s="112" t="s">
        <v>344</v>
      </c>
      <c r="F30" s="113">
        <f>SUM(F28:F29)</f>
        <v>37800</v>
      </c>
    </row>
    <row r="31" spans="1:8" x14ac:dyDescent="0.3">
      <c r="A31" s="285" t="s">
        <v>367</v>
      </c>
      <c r="B31" s="285"/>
      <c r="C31" s="285"/>
      <c r="D31" s="285"/>
      <c r="E31" s="286">
        <f>ROUND((F11+F16+F19+F26+F30),0)</f>
        <v>254206</v>
      </c>
      <c r="F31" s="286"/>
    </row>
    <row r="32" spans="1:8" x14ac:dyDescent="0.3">
      <c r="A32" s="114"/>
      <c r="B32" s="115"/>
      <c r="C32" s="115"/>
      <c r="D32" s="115"/>
      <c r="E32" s="115"/>
      <c r="F32" s="116"/>
    </row>
    <row r="33" spans="1:6" x14ac:dyDescent="0.3">
      <c r="A33" s="117"/>
      <c r="B33" s="50"/>
      <c r="C33" s="50"/>
      <c r="D33" s="50"/>
      <c r="E33" s="50"/>
      <c r="F33" s="118"/>
    </row>
    <row r="34" spans="1:6" x14ac:dyDescent="0.3">
      <c r="A34" s="117"/>
      <c r="B34" s="50"/>
      <c r="C34" s="50"/>
      <c r="D34" s="50"/>
      <c r="E34" s="50"/>
      <c r="F34" s="118"/>
    </row>
    <row r="35" spans="1:6" x14ac:dyDescent="0.3">
      <c r="A35" s="275"/>
      <c r="B35" s="276"/>
      <c r="C35" s="276"/>
      <c r="D35" s="276"/>
      <c r="E35" s="276"/>
      <c r="F35" s="277"/>
    </row>
    <row r="36" spans="1:6" x14ac:dyDescent="0.3">
      <c r="A36" s="275"/>
      <c r="B36" s="276"/>
      <c r="C36" s="276"/>
      <c r="D36" s="276"/>
      <c r="E36" s="276"/>
      <c r="F36" s="277"/>
    </row>
    <row r="37" spans="1:6" x14ac:dyDescent="0.3">
      <c r="A37" s="275"/>
      <c r="B37" s="276"/>
      <c r="C37" s="276"/>
      <c r="D37" s="276"/>
      <c r="E37" s="276"/>
      <c r="F37" s="277"/>
    </row>
    <row r="38" spans="1:6" x14ac:dyDescent="0.3">
      <c r="A38" s="278"/>
      <c r="B38" s="279"/>
      <c r="C38" s="279"/>
      <c r="D38" s="279"/>
      <c r="E38" s="279"/>
      <c r="F38" s="280"/>
    </row>
  </sheetData>
  <mergeCells count="11">
    <mergeCell ref="A35:F35"/>
    <mergeCell ref="A36:F36"/>
    <mergeCell ref="A37:F37"/>
    <mergeCell ref="A38:F38"/>
    <mergeCell ref="A1:F1"/>
    <mergeCell ref="A2:F2"/>
    <mergeCell ref="A3:F3"/>
    <mergeCell ref="A4:D4"/>
    <mergeCell ref="A5:D5"/>
    <mergeCell ref="A31:D31"/>
    <mergeCell ref="E31:F3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58921-5C95-4086-BDE3-B44C0B63B92F}">
  <sheetPr>
    <tabColor rgb="FFFFC000"/>
  </sheetPr>
  <dimension ref="A1:H38"/>
  <sheetViews>
    <sheetView zoomScale="70" zoomScaleNormal="70" workbookViewId="0">
      <selection activeCell="G31" sqref="G30:H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77</v>
      </c>
      <c r="B5" s="284"/>
      <c r="C5" s="284"/>
      <c r="D5" s="284"/>
      <c r="E5" s="100">
        <v>2.0499999999999998</v>
      </c>
      <c r="F5" s="100" t="s">
        <v>78</v>
      </c>
    </row>
    <row r="6" spans="1:6" x14ac:dyDescent="0.25">
      <c r="A6" s="101" t="s">
        <v>331</v>
      </c>
      <c r="B6" s="102" t="s">
        <v>332</v>
      </c>
      <c r="C6" s="103" t="s">
        <v>52</v>
      </c>
      <c r="D6" s="103" t="s">
        <v>333</v>
      </c>
      <c r="E6" s="103" t="s">
        <v>334</v>
      </c>
      <c r="F6" s="103" t="s">
        <v>335</v>
      </c>
    </row>
    <row r="7" spans="1:6" ht="15.6" customHeight="1" x14ac:dyDescent="0.3">
      <c r="A7" s="104"/>
      <c r="B7" s="105"/>
      <c r="C7" s="106"/>
      <c r="D7" s="107"/>
      <c r="E7" s="108"/>
      <c r="F7" s="108">
        <f>+D7*E7</f>
        <v>0</v>
      </c>
    </row>
    <row r="8" spans="1:6" ht="15.6" customHeight="1" x14ac:dyDescent="0.3">
      <c r="A8" s="104"/>
      <c r="B8" s="105"/>
      <c r="C8" s="106"/>
      <c r="D8" s="107"/>
      <c r="E8" s="108"/>
      <c r="F8" s="108">
        <f t="shared" ref="F8:F10" si="0">+D8*E8</f>
        <v>0</v>
      </c>
    </row>
    <row r="9" spans="1:6" ht="15.6" customHeight="1" x14ac:dyDescent="0.3">
      <c r="A9" s="104"/>
      <c r="B9" s="105"/>
      <c r="C9" s="106"/>
      <c r="D9" s="107"/>
      <c r="E9" s="108"/>
      <c r="F9" s="108">
        <f t="shared" si="0"/>
        <v>0</v>
      </c>
    </row>
    <row r="10" spans="1:6" x14ac:dyDescent="0.3">
      <c r="A10" s="104"/>
      <c r="B10" s="105"/>
      <c r="C10" s="106"/>
      <c r="D10" s="107"/>
      <c r="E10" s="108"/>
      <c r="F10" s="108">
        <f t="shared" si="0"/>
        <v>0</v>
      </c>
    </row>
    <row r="11" spans="1:6" x14ac:dyDescent="0.25">
      <c r="A11" s="109" t="s">
        <v>343</v>
      </c>
      <c r="B11" s="110"/>
      <c r="C11" s="111"/>
      <c r="D11" s="110"/>
      <c r="E11" s="112" t="s">
        <v>344</v>
      </c>
      <c r="F11" s="113">
        <f>SUM(F7:F10)</f>
        <v>0</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0.05</v>
      </c>
      <c r="E13" s="108">
        <v>151530</v>
      </c>
      <c r="F13" s="108">
        <f>+D13*E13</f>
        <v>7576.5</v>
      </c>
    </row>
    <row r="14" spans="1:6" x14ac:dyDescent="0.3">
      <c r="A14" s="104" t="s">
        <v>87</v>
      </c>
      <c r="B14" s="105" t="s">
        <v>397</v>
      </c>
      <c r="C14" s="106" t="s">
        <v>114</v>
      </c>
      <c r="D14" s="107">
        <v>7.0000000000000007E-2</v>
      </c>
      <c r="E14" s="108">
        <v>81328</v>
      </c>
      <c r="F14" s="108">
        <f t="shared" ref="F14:F15" si="1">+D14*E14</f>
        <v>5692.9600000000009</v>
      </c>
    </row>
    <row r="15" spans="1:6" x14ac:dyDescent="0.3">
      <c r="A15" s="104"/>
      <c r="B15" s="105"/>
      <c r="C15" s="106"/>
      <c r="D15" s="107"/>
      <c r="E15" s="108"/>
      <c r="F15" s="108">
        <f t="shared" si="1"/>
        <v>0</v>
      </c>
    </row>
    <row r="16" spans="1:6" x14ac:dyDescent="0.25">
      <c r="A16" s="109" t="s">
        <v>350</v>
      </c>
      <c r="B16" s="110"/>
      <c r="C16" s="111"/>
      <c r="D16" s="110"/>
      <c r="E16" s="112" t="s">
        <v>344</v>
      </c>
      <c r="F16" s="113">
        <f>SUM(F13:F15)</f>
        <v>13269.460000000001</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13269.460000000001</v>
      </c>
      <c r="F18" s="108">
        <f>+D18*E18</f>
        <v>663.47300000000007</v>
      </c>
    </row>
    <row r="19" spans="1:8" x14ac:dyDescent="0.25">
      <c r="A19" s="109" t="s">
        <v>355</v>
      </c>
      <c r="B19" s="110"/>
      <c r="C19" s="111"/>
      <c r="D19" s="110"/>
      <c r="E19" s="112" t="s">
        <v>344</v>
      </c>
      <c r="F19" s="113">
        <f>SUM(F18)</f>
        <v>663.47300000000007</v>
      </c>
    </row>
    <row r="20" spans="1:8" x14ac:dyDescent="0.25">
      <c r="A20" s="101" t="s">
        <v>331</v>
      </c>
      <c r="B20" s="102" t="s">
        <v>377</v>
      </c>
      <c r="C20" s="103" t="s">
        <v>52</v>
      </c>
      <c r="D20" s="103" t="s">
        <v>333</v>
      </c>
      <c r="E20" s="103" t="s">
        <v>334</v>
      </c>
      <c r="F20" s="103" t="s">
        <v>335</v>
      </c>
    </row>
    <row r="21" spans="1:8" x14ac:dyDescent="0.3">
      <c r="A21" s="104" t="s">
        <v>398</v>
      </c>
      <c r="B21" s="105" t="s">
        <v>399</v>
      </c>
      <c r="C21" s="106" t="s">
        <v>114</v>
      </c>
      <c r="D21" s="107">
        <v>8.3333000000000004E-2</v>
      </c>
      <c r="E21" s="108">
        <v>55000</v>
      </c>
      <c r="F21" s="108">
        <f>+D21*E21</f>
        <v>4583.3150000000005</v>
      </c>
      <c r="H21" s="119"/>
    </row>
    <row r="22" spans="1:8" x14ac:dyDescent="0.3">
      <c r="A22" s="104"/>
      <c r="B22" s="105"/>
      <c r="C22" s="106"/>
      <c r="D22" s="107"/>
      <c r="E22" s="108"/>
      <c r="F22" s="108">
        <f t="shared" ref="F22:F25" si="2">+D22*E22</f>
        <v>0</v>
      </c>
    </row>
    <row r="23" spans="1:8" x14ac:dyDescent="0.3">
      <c r="A23" s="104"/>
      <c r="B23" s="105"/>
      <c r="C23" s="106"/>
      <c r="D23" s="107"/>
      <c r="E23" s="108"/>
      <c r="F23" s="108">
        <f t="shared" si="2"/>
        <v>0</v>
      </c>
    </row>
    <row r="24" spans="1:8" x14ac:dyDescent="0.3">
      <c r="A24" s="104"/>
      <c r="B24" s="105"/>
      <c r="C24" s="106"/>
      <c r="D24" s="107"/>
      <c r="E24" s="108"/>
      <c r="F24" s="108">
        <f t="shared" si="2"/>
        <v>0</v>
      </c>
    </row>
    <row r="25" spans="1:8" x14ac:dyDescent="0.3">
      <c r="A25" s="104"/>
      <c r="B25" s="105"/>
      <c r="C25" s="106"/>
      <c r="D25" s="107"/>
      <c r="E25" s="108"/>
      <c r="F25" s="108">
        <f t="shared" si="2"/>
        <v>0</v>
      </c>
    </row>
    <row r="26" spans="1:8" x14ac:dyDescent="0.25">
      <c r="A26" s="109" t="s">
        <v>361</v>
      </c>
      <c r="B26" s="110"/>
      <c r="C26" s="111"/>
      <c r="D26" s="110"/>
      <c r="E26" s="112" t="s">
        <v>344</v>
      </c>
      <c r="F26" s="113">
        <f>SUM(F21:F25)</f>
        <v>4583.3150000000005</v>
      </c>
    </row>
    <row r="27" spans="1:8" x14ac:dyDescent="0.25">
      <c r="A27" s="101" t="s">
        <v>331</v>
      </c>
      <c r="B27" s="102" t="s">
        <v>378</v>
      </c>
      <c r="C27" s="103" t="s">
        <v>52</v>
      </c>
      <c r="D27" s="103" t="s">
        <v>333</v>
      </c>
      <c r="E27" s="103" t="s">
        <v>334</v>
      </c>
      <c r="F27" s="103" t="s">
        <v>335</v>
      </c>
    </row>
    <row r="28" spans="1:8" x14ac:dyDescent="0.3">
      <c r="A28" s="104"/>
      <c r="B28" s="105" t="s">
        <v>701</v>
      </c>
      <c r="C28" s="106" t="s">
        <v>89</v>
      </c>
      <c r="D28" s="107">
        <v>1.3</v>
      </c>
      <c r="E28" s="108">
        <v>18832.883907865871</v>
      </c>
      <c r="F28" s="108">
        <f>+D28*E28</f>
        <v>24482.749080225632</v>
      </c>
      <c r="H28" s="119"/>
    </row>
    <row r="29" spans="1:8" x14ac:dyDescent="0.3">
      <c r="A29" s="104"/>
      <c r="B29" s="105"/>
      <c r="C29" s="106"/>
      <c r="D29" s="107"/>
      <c r="E29" s="108"/>
      <c r="F29" s="108">
        <f>+D29*E29</f>
        <v>0</v>
      </c>
      <c r="H29" s="119"/>
    </row>
    <row r="30" spans="1:8" x14ac:dyDescent="0.25">
      <c r="A30" s="109" t="s">
        <v>366</v>
      </c>
      <c r="B30" s="110"/>
      <c r="C30" s="111"/>
      <c r="D30" s="110"/>
      <c r="E30" s="112" t="s">
        <v>344</v>
      </c>
      <c r="F30" s="113">
        <f>SUM(F28:F29)</f>
        <v>24482.749080225632</v>
      </c>
    </row>
    <row r="31" spans="1:8" x14ac:dyDescent="0.3">
      <c r="A31" s="285" t="s">
        <v>367</v>
      </c>
      <c r="B31" s="285"/>
      <c r="C31" s="285"/>
      <c r="D31" s="285"/>
      <c r="E31" s="286">
        <f>ROUND((F11+F16+F19+F26+F30),0)</f>
        <v>42999</v>
      </c>
      <c r="F31" s="286"/>
      <c r="H31" s="119"/>
    </row>
    <row r="32" spans="1:8" x14ac:dyDescent="0.3">
      <c r="A32" s="114"/>
      <c r="B32" s="115"/>
      <c r="C32" s="115"/>
      <c r="D32" s="115"/>
      <c r="E32" s="115"/>
      <c r="F32" s="116"/>
    </row>
    <row r="33" spans="1:6" x14ac:dyDescent="0.3">
      <c r="A33" s="117"/>
      <c r="B33" s="50"/>
      <c r="C33" s="50"/>
      <c r="D33" s="50"/>
      <c r="E33" s="50"/>
      <c r="F33" s="118"/>
    </row>
    <row r="34" spans="1:6" x14ac:dyDescent="0.3">
      <c r="A34" s="117"/>
      <c r="B34" s="50"/>
      <c r="C34" s="50"/>
      <c r="D34" s="50"/>
      <c r="E34" s="50"/>
      <c r="F34" s="118"/>
    </row>
    <row r="35" spans="1:6" x14ac:dyDescent="0.3">
      <c r="A35" s="275"/>
      <c r="B35" s="276"/>
      <c r="C35" s="276"/>
      <c r="D35" s="276"/>
      <c r="E35" s="276"/>
      <c r="F35" s="277"/>
    </row>
    <row r="36" spans="1:6" x14ac:dyDescent="0.3">
      <c r="A36" s="275"/>
      <c r="B36" s="276"/>
      <c r="C36" s="276"/>
      <c r="D36" s="276"/>
      <c r="E36" s="276"/>
      <c r="F36" s="277"/>
    </row>
    <row r="37" spans="1:6" x14ac:dyDescent="0.3">
      <c r="A37" s="275"/>
      <c r="B37" s="276"/>
      <c r="C37" s="276"/>
      <c r="D37" s="276"/>
      <c r="E37" s="276"/>
      <c r="F37" s="277"/>
    </row>
    <row r="38" spans="1:6" x14ac:dyDescent="0.3">
      <c r="A38" s="278"/>
      <c r="B38" s="279"/>
      <c r="C38" s="279"/>
      <c r="D38" s="279"/>
      <c r="E38" s="279"/>
      <c r="F38" s="280"/>
    </row>
  </sheetData>
  <mergeCells count="11">
    <mergeCell ref="A35:F35"/>
    <mergeCell ref="A36:F36"/>
    <mergeCell ref="A37:F37"/>
    <mergeCell ref="A38:F38"/>
    <mergeCell ref="A1:F1"/>
    <mergeCell ref="A2:F2"/>
    <mergeCell ref="A3:F3"/>
    <mergeCell ref="A4:D4"/>
    <mergeCell ref="A5:D5"/>
    <mergeCell ref="A31:D31"/>
    <mergeCell ref="E31:F3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D3236-814E-4455-A27F-007B15465E58}">
  <sheetPr>
    <tabColor rgb="FFFFC000"/>
  </sheetPr>
  <dimension ref="A1:H38"/>
  <sheetViews>
    <sheetView topLeftCell="B7" zoomScale="70" zoomScaleNormal="70" workbookViewId="0">
      <selection activeCell="G31" sqref="G31:H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94</v>
      </c>
      <c r="B5" s="284"/>
      <c r="C5" s="284"/>
      <c r="D5" s="284"/>
      <c r="E5" s="100">
        <v>2.06</v>
      </c>
      <c r="F5" s="100" t="s">
        <v>78</v>
      </c>
    </row>
    <row r="6" spans="1:6" x14ac:dyDescent="0.25">
      <c r="A6" s="101" t="s">
        <v>331</v>
      </c>
      <c r="B6" s="102" t="s">
        <v>332</v>
      </c>
      <c r="C6" s="103" t="s">
        <v>52</v>
      </c>
      <c r="D6" s="103" t="s">
        <v>333</v>
      </c>
      <c r="E6" s="103" t="s">
        <v>334</v>
      </c>
      <c r="F6" s="103" t="s">
        <v>335</v>
      </c>
    </row>
    <row r="7" spans="1:6" ht="31.8" customHeight="1" x14ac:dyDescent="0.3">
      <c r="A7" s="104"/>
      <c r="B7" s="105" t="s">
        <v>95</v>
      </c>
      <c r="C7" s="106" t="s">
        <v>98</v>
      </c>
      <c r="D7" s="107">
        <v>0.01</v>
      </c>
      <c r="E7" s="108">
        <v>891805</v>
      </c>
      <c r="F7" s="108">
        <f>+D7*E7</f>
        <v>8918.0500000000011</v>
      </c>
    </row>
    <row r="8" spans="1:6" ht="47.4" customHeight="1" x14ac:dyDescent="0.3">
      <c r="A8" s="104"/>
      <c r="B8" s="105" t="s">
        <v>96</v>
      </c>
      <c r="C8" s="106" t="s">
        <v>98</v>
      </c>
      <c r="D8" s="107">
        <v>0.01</v>
      </c>
      <c r="E8" s="108">
        <v>279745</v>
      </c>
      <c r="F8" s="108">
        <f t="shared" ref="F8:F10" si="0">+D8*E8</f>
        <v>2797.4500000000003</v>
      </c>
    </row>
    <row r="9" spans="1:6" ht="31.8" customHeight="1" x14ac:dyDescent="0.3">
      <c r="A9" s="104"/>
      <c r="B9" s="105" t="s">
        <v>97</v>
      </c>
      <c r="C9" s="106" t="s">
        <v>98</v>
      </c>
      <c r="D9" s="107">
        <v>1E-3</v>
      </c>
      <c r="E9" s="108">
        <v>2234207</v>
      </c>
      <c r="F9" s="108">
        <f t="shared" si="0"/>
        <v>2234.2069999999999</v>
      </c>
    </row>
    <row r="10" spans="1:6" x14ac:dyDescent="0.3">
      <c r="A10" s="104"/>
      <c r="B10" s="105"/>
      <c r="C10" s="106"/>
      <c r="D10" s="107"/>
      <c r="E10" s="108"/>
      <c r="F10" s="108">
        <f t="shared" si="0"/>
        <v>0</v>
      </c>
    </row>
    <row r="11" spans="1:6" x14ac:dyDescent="0.25">
      <c r="A11" s="109" t="s">
        <v>343</v>
      </c>
      <c r="B11" s="110"/>
      <c r="C11" s="111"/>
      <c r="D11" s="110"/>
      <c r="E11" s="112" t="s">
        <v>344</v>
      </c>
      <c r="F11" s="113">
        <f>SUM(F7:F10)</f>
        <v>13949.707000000002</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0.05</v>
      </c>
      <c r="E13" s="108">
        <v>151530</v>
      </c>
      <c r="F13" s="108">
        <f>+D13*E13</f>
        <v>7576.5</v>
      </c>
    </row>
    <row r="14" spans="1:6" x14ac:dyDescent="0.3">
      <c r="A14" s="104" t="s">
        <v>87</v>
      </c>
      <c r="B14" s="105" t="s">
        <v>397</v>
      </c>
      <c r="C14" s="106" t="s">
        <v>114</v>
      </c>
      <c r="D14" s="107">
        <v>0.2</v>
      </c>
      <c r="E14" s="108">
        <v>81328</v>
      </c>
      <c r="F14" s="108">
        <f t="shared" ref="F14:F15" si="1">+D14*E14</f>
        <v>16265.6</v>
      </c>
    </row>
    <row r="15" spans="1:6" x14ac:dyDescent="0.3">
      <c r="A15" s="104"/>
      <c r="B15" s="105"/>
      <c r="C15" s="106"/>
      <c r="D15" s="107"/>
      <c r="E15" s="108"/>
      <c r="F15" s="108">
        <f t="shared" si="1"/>
        <v>0</v>
      </c>
    </row>
    <row r="16" spans="1:6" x14ac:dyDescent="0.25">
      <c r="A16" s="109" t="s">
        <v>350</v>
      </c>
      <c r="B16" s="110"/>
      <c r="C16" s="111"/>
      <c r="D16" s="110"/>
      <c r="E16" s="112" t="s">
        <v>344</v>
      </c>
      <c r="F16" s="113">
        <f>SUM(F13:F15)</f>
        <v>23842.1</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23842.1</v>
      </c>
      <c r="F18" s="108">
        <f>+D18*E18</f>
        <v>1192.105</v>
      </c>
    </row>
    <row r="19" spans="1:8" x14ac:dyDescent="0.25">
      <c r="A19" s="109" t="s">
        <v>355</v>
      </c>
      <c r="B19" s="110"/>
      <c r="C19" s="111"/>
      <c r="D19" s="110"/>
      <c r="E19" s="112" t="s">
        <v>344</v>
      </c>
      <c r="F19" s="113">
        <f>SUM(F18)</f>
        <v>1192.105</v>
      </c>
    </row>
    <row r="20" spans="1:8" x14ac:dyDescent="0.25">
      <c r="A20" s="101" t="s">
        <v>331</v>
      </c>
      <c r="B20" s="102" t="s">
        <v>377</v>
      </c>
      <c r="C20" s="103" t="s">
        <v>52</v>
      </c>
      <c r="D20" s="103" t="s">
        <v>333</v>
      </c>
      <c r="E20" s="103" t="s">
        <v>334</v>
      </c>
      <c r="F20" s="103" t="s">
        <v>335</v>
      </c>
    </row>
    <row r="21" spans="1:8" x14ac:dyDescent="0.3">
      <c r="A21" s="104" t="s">
        <v>398</v>
      </c>
      <c r="B21" s="105" t="s">
        <v>99</v>
      </c>
      <c r="C21" s="106" t="s">
        <v>78</v>
      </c>
      <c r="D21" s="107">
        <v>1.3</v>
      </c>
      <c r="E21" s="108">
        <v>136462</v>
      </c>
      <c r="F21" s="108">
        <f>+D21*E21</f>
        <v>177400.6</v>
      </c>
      <c r="H21" s="119"/>
    </row>
    <row r="22" spans="1:8" x14ac:dyDescent="0.3">
      <c r="A22" s="104"/>
      <c r="B22" s="105"/>
      <c r="C22" s="106"/>
      <c r="D22" s="107"/>
      <c r="E22" s="108"/>
      <c r="F22" s="108">
        <f t="shared" ref="F22:F25" si="2">+D22*E22</f>
        <v>0</v>
      </c>
    </row>
    <row r="23" spans="1:8" x14ac:dyDescent="0.3">
      <c r="A23" s="104"/>
      <c r="B23" s="105"/>
      <c r="C23" s="106"/>
      <c r="D23" s="107"/>
      <c r="E23" s="108"/>
      <c r="F23" s="108">
        <f t="shared" si="2"/>
        <v>0</v>
      </c>
    </row>
    <row r="24" spans="1:8" x14ac:dyDescent="0.3">
      <c r="A24" s="104"/>
      <c r="B24" s="105"/>
      <c r="C24" s="106"/>
      <c r="D24" s="107"/>
      <c r="E24" s="108"/>
      <c r="F24" s="108">
        <f t="shared" si="2"/>
        <v>0</v>
      </c>
    </row>
    <row r="25" spans="1:8" x14ac:dyDescent="0.3">
      <c r="A25" s="104"/>
      <c r="B25" s="105"/>
      <c r="C25" s="106"/>
      <c r="D25" s="107"/>
      <c r="E25" s="108"/>
      <c r="F25" s="108">
        <f t="shared" si="2"/>
        <v>0</v>
      </c>
    </row>
    <row r="26" spans="1:8" x14ac:dyDescent="0.25">
      <c r="A26" s="109" t="s">
        <v>361</v>
      </c>
      <c r="B26" s="110"/>
      <c r="C26" s="111"/>
      <c r="D26" s="110"/>
      <c r="E26" s="112" t="s">
        <v>344</v>
      </c>
      <c r="F26" s="113">
        <f>SUM(F21:F25)</f>
        <v>177400.6</v>
      </c>
    </row>
    <row r="27" spans="1:8" x14ac:dyDescent="0.25">
      <c r="A27" s="101" t="s">
        <v>331</v>
      </c>
      <c r="B27" s="102" t="s">
        <v>378</v>
      </c>
      <c r="C27" s="103" t="s">
        <v>52</v>
      </c>
      <c r="D27" s="103" t="s">
        <v>333</v>
      </c>
      <c r="E27" s="103" t="s">
        <v>334</v>
      </c>
      <c r="F27" s="103" t="s">
        <v>335</v>
      </c>
    </row>
    <row r="28" spans="1:8" x14ac:dyDescent="0.3">
      <c r="A28" s="104"/>
      <c r="B28" s="105" t="s">
        <v>381</v>
      </c>
      <c r="C28" s="106" t="s">
        <v>89</v>
      </c>
      <c r="D28" s="107">
        <v>0.1</v>
      </c>
      <c r="E28" s="108">
        <v>7860</v>
      </c>
      <c r="F28" s="108">
        <f>+D28*E28</f>
        <v>786</v>
      </c>
      <c r="H28" s="119"/>
    </row>
    <row r="29" spans="1:8" x14ac:dyDescent="0.3">
      <c r="A29" s="104"/>
      <c r="B29" s="105"/>
      <c r="C29" s="106"/>
      <c r="D29" s="107"/>
      <c r="E29" s="108"/>
      <c r="F29" s="108">
        <f>+D29*E29</f>
        <v>0</v>
      </c>
      <c r="H29" s="119"/>
    </row>
    <row r="30" spans="1:8" x14ac:dyDescent="0.25">
      <c r="A30" s="109" t="s">
        <v>366</v>
      </c>
      <c r="B30" s="110"/>
      <c r="C30" s="111"/>
      <c r="D30" s="110"/>
      <c r="E30" s="112" t="s">
        <v>344</v>
      </c>
      <c r="F30" s="113">
        <f>SUM(F28:F29)</f>
        <v>786</v>
      </c>
    </row>
    <row r="31" spans="1:8" x14ac:dyDescent="0.3">
      <c r="A31" s="285" t="s">
        <v>367</v>
      </c>
      <c r="B31" s="285"/>
      <c r="C31" s="285"/>
      <c r="D31" s="285"/>
      <c r="E31" s="286">
        <f>ROUND((F11+F16+F19+F26+F30),0)</f>
        <v>217171</v>
      </c>
      <c r="F31" s="286"/>
      <c r="H31" s="119"/>
    </row>
    <row r="32" spans="1:8" x14ac:dyDescent="0.3">
      <c r="A32" s="114"/>
      <c r="B32" s="115"/>
      <c r="C32" s="115"/>
      <c r="D32" s="115"/>
      <c r="E32" s="115"/>
      <c r="F32" s="116"/>
    </row>
    <row r="33" spans="1:6" x14ac:dyDescent="0.3">
      <c r="A33" s="117"/>
      <c r="B33" s="50"/>
      <c r="C33" s="50"/>
      <c r="D33" s="50"/>
      <c r="E33" s="50"/>
      <c r="F33" s="118"/>
    </row>
    <row r="34" spans="1:6" x14ac:dyDescent="0.3">
      <c r="A34" s="117"/>
      <c r="B34" s="50"/>
      <c r="C34" s="50"/>
      <c r="D34" s="50"/>
      <c r="E34" s="50"/>
      <c r="F34" s="118"/>
    </row>
    <row r="35" spans="1:6" x14ac:dyDescent="0.3">
      <c r="A35" s="275"/>
      <c r="B35" s="276"/>
      <c r="C35" s="276"/>
      <c r="D35" s="276"/>
      <c r="E35" s="276"/>
      <c r="F35" s="277"/>
    </row>
    <row r="36" spans="1:6" x14ac:dyDescent="0.3">
      <c r="A36" s="275"/>
      <c r="B36" s="276"/>
      <c r="C36" s="276"/>
      <c r="D36" s="276"/>
      <c r="E36" s="276"/>
      <c r="F36" s="277"/>
    </row>
    <row r="37" spans="1:6" x14ac:dyDescent="0.3">
      <c r="A37" s="275"/>
      <c r="B37" s="276"/>
      <c r="C37" s="276"/>
      <c r="D37" s="276"/>
      <c r="E37" s="276"/>
      <c r="F37" s="277"/>
    </row>
    <row r="38" spans="1:6" x14ac:dyDescent="0.3">
      <c r="A38" s="278"/>
      <c r="B38" s="279"/>
      <c r="C38" s="279"/>
      <c r="D38" s="279"/>
      <c r="E38" s="279"/>
      <c r="F38" s="280"/>
    </row>
  </sheetData>
  <mergeCells count="11">
    <mergeCell ref="A35:F35"/>
    <mergeCell ref="A36:F36"/>
    <mergeCell ref="A37:F37"/>
    <mergeCell ref="A38:F38"/>
    <mergeCell ref="A1:F1"/>
    <mergeCell ref="A2:F2"/>
    <mergeCell ref="A3:F3"/>
    <mergeCell ref="A4:D4"/>
    <mergeCell ref="A5:D5"/>
    <mergeCell ref="A31:D31"/>
    <mergeCell ref="E31:F3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A6DD4-4265-469C-86EA-7498A96F4917}">
  <sheetPr>
    <tabColor rgb="FFFFC000"/>
  </sheetPr>
  <dimension ref="A1:H38"/>
  <sheetViews>
    <sheetView zoomScale="70" zoomScaleNormal="70" workbookViewId="0">
      <selection activeCell="G31" sqref="G31:H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18</v>
      </c>
      <c r="B5" s="284"/>
      <c r="C5" s="284"/>
      <c r="D5" s="284"/>
      <c r="E5" s="100">
        <v>3.01</v>
      </c>
      <c r="F5" s="100" t="s">
        <v>80</v>
      </c>
    </row>
    <row r="6" spans="1:6" x14ac:dyDescent="0.25">
      <c r="A6" s="101" t="s">
        <v>331</v>
      </c>
      <c r="B6" s="102" t="s">
        <v>332</v>
      </c>
      <c r="C6" s="103" t="s">
        <v>52</v>
      </c>
      <c r="D6" s="103" t="s">
        <v>333</v>
      </c>
      <c r="E6" s="103" t="s">
        <v>334</v>
      </c>
      <c r="F6" s="103" t="s">
        <v>335</v>
      </c>
    </row>
    <row r="7" spans="1:6" x14ac:dyDescent="0.3">
      <c r="A7" s="104"/>
      <c r="B7" s="105"/>
      <c r="C7" s="106"/>
      <c r="D7" s="107"/>
      <c r="E7" s="108"/>
      <c r="F7" s="108">
        <f>+D7*E7</f>
        <v>0</v>
      </c>
    </row>
    <row r="8" spans="1:6" x14ac:dyDescent="0.3">
      <c r="A8" s="104"/>
      <c r="B8" s="105"/>
      <c r="C8" s="106"/>
      <c r="D8" s="107"/>
      <c r="E8" s="108"/>
      <c r="F8" s="108">
        <f t="shared" ref="F8:F10" si="0">+D8*E8</f>
        <v>0</v>
      </c>
    </row>
    <row r="9" spans="1:6" x14ac:dyDescent="0.3">
      <c r="A9" s="104"/>
      <c r="B9" s="105"/>
      <c r="C9" s="106"/>
      <c r="D9" s="107"/>
      <c r="E9" s="108"/>
      <c r="F9" s="108">
        <f t="shared" si="0"/>
        <v>0</v>
      </c>
    </row>
    <row r="10" spans="1:6" x14ac:dyDescent="0.3">
      <c r="A10" s="104"/>
      <c r="B10" s="105"/>
      <c r="C10" s="106"/>
      <c r="D10" s="107"/>
      <c r="E10" s="108"/>
      <c r="F10" s="108">
        <f t="shared" si="0"/>
        <v>0</v>
      </c>
    </row>
    <row r="11" spans="1:6" x14ac:dyDescent="0.25">
      <c r="A11" s="109" t="s">
        <v>343</v>
      </c>
      <c r="B11" s="110"/>
      <c r="C11" s="111"/>
      <c r="D11" s="110"/>
      <c r="E11" s="112" t="s">
        <v>344</v>
      </c>
      <c r="F11" s="113">
        <f>SUM(F7:F10)</f>
        <v>0</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27">
        <v>0.02</v>
      </c>
      <c r="E13" s="108">
        <v>151530</v>
      </c>
      <c r="F13" s="108">
        <f>+D13*E13</f>
        <v>3030.6</v>
      </c>
    </row>
    <row r="14" spans="1:6" x14ac:dyDescent="0.3">
      <c r="A14" s="104" t="s">
        <v>87</v>
      </c>
      <c r="B14" s="105" t="s">
        <v>397</v>
      </c>
      <c r="C14" s="106" t="s">
        <v>114</v>
      </c>
      <c r="D14" s="127">
        <v>0.04</v>
      </c>
      <c r="E14" s="108">
        <v>81328</v>
      </c>
      <c r="F14" s="108">
        <f t="shared" ref="F14:F15" si="1">+D14*E14</f>
        <v>3253.12</v>
      </c>
    </row>
    <row r="15" spans="1:6" x14ac:dyDescent="0.3">
      <c r="A15" s="104"/>
      <c r="B15" s="105"/>
      <c r="C15" s="106"/>
      <c r="D15" s="107"/>
      <c r="E15" s="108"/>
      <c r="F15" s="108">
        <f t="shared" si="1"/>
        <v>0</v>
      </c>
    </row>
    <row r="16" spans="1:6" x14ac:dyDescent="0.25">
      <c r="A16" s="109" t="s">
        <v>350</v>
      </c>
      <c r="B16" s="110"/>
      <c r="C16" s="111"/>
      <c r="D16" s="110"/>
      <c r="E16" s="112" t="s">
        <v>344</v>
      </c>
      <c r="F16" s="113">
        <f>SUM(F13:F15)</f>
        <v>6283.7199999999993</v>
      </c>
    </row>
    <row r="17" spans="1:8" x14ac:dyDescent="0.25">
      <c r="A17" s="101" t="s">
        <v>331</v>
      </c>
      <c r="B17" s="102" t="s">
        <v>351</v>
      </c>
      <c r="C17" s="103" t="s">
        <v>52</v>
      </c>
      <c r="D17" s="103" t="s">
        <v>333</v>
      </c>
      <c r="E17" s="103" t="s">
        <v>334</v>
      </c>
      <c r="F17" s="103" t="s">
        <v>335</v>
      </c>
    </row>
    <row r="18" spans="1:8" x14ac:dyDescent="0.3">
      <c r="A18" s="104" t="s">
        <v>352</v>
      </c>
      <c r="B18" s="105" t="s">
        <v>353</v>
      </c>
      <c r="C18" s="106" t="s">
        <v>354</v>
      </c>
      <c r="D18" s="107">
        <v>0.05</v>
      </c>
      <c r="E18" s="108">
        <f>+F16</f>
        <v>6283.7199999999993</v>
      </c>
      <c r="F18" s="108">
        <f>+D18*E18</f>
        <v>314.18599999999998</v>
      </c>
    </row>
    <row r="19" spans="1:8" x14ac:dyDescent="0.25">
      <c r="A19" s="109" t="s">
        <v>355</v>
      </c>
      <c r="B19" s="110"/>
      <c r="C19" s="111"/>
      <c r="D19" s="110"/>
      <c r="E19" s="112" t="s">
        <v>344</v>
      </c>
      <c r="F19" s="113">
        <f>SUM(F18)</f>
        <v>314.18599999999998</v>
      </c>
    </row>
    <row r="20" spans="1:8" x14ac:dyDescent="0.25">
      <c r="A20" s="101" t="s">
        <v>331</v>
      </c>
      <c r="B20" s="102" t="s">
        <v>377</v>
      </c>
      <c r="C20" s="103" t="s">
        <v>52</v>
      </c>
      <c r="D20" s="103" t="s">
        <v>333</v>
      </c>
      <c r="E20" s="103" t="s">
        <v>334</v>
      </c>
      <c r="F20" s="103" t="s">
        <v>335</v>
      </c>
    </row>
    <row r="21" spans="1:8" ht="26.4" x14ac:dyDescent="0.3">
      <c r="A21" s="104" t="s">
        <v>400</v>
      </c>
      <c r="B21" s="105" t="s">
        <v>401</v>
      </c>
      <c r="C21" s="106" t="s">
        <v>78</v>
      </c>
      <c r="D21" s="107">
        <v>5.2499999999999998E-2</v>
      </c>
      <c r="E21" s="108">
        <v>552918</v>
      </c>
      <c r="F21" s="108">
        <f>+D21*E21</f>
        <v>29028.195</v>
      </c>
      <c r="H21" s="119"/>
    </row>
    <row r="22" spans="1:8" x14ac:dyDescent="0.3">
      <c r="A22" s="104"/>
      <c r="B22" s="105"/>
      <c r="C22" s="106"/>
      <c r="D22" s="107"/>
      <c r="E22" s="108"/>
      <c r="F22" s="108">
        <f t="shared" ref="F22:F25" si="2">+D22*E22</f>
        <v>0</v>
      </c>
    </row>
    <row r="23" spans="1:8" x14ac:dyDescent="0.3">
      <c r="A23" s="104"/>
      <c r="B23" s="105"/>
      <c r="C23" s="106"/>
      <c r="D23" s="107"/>
      <c r="E23" s="108"/>
      <c r="F23" s="108">
        <f t="shared" si="2"/>
        <v>0</v>
      </c>
    </row>
    <row r="24" spans="1:8" x14ac:dyDescent="0.3">
      <c r="A24" s="104"/>
      <c r="B24" s="105"/>
      <c r="C24" s="106"/>
      <c r="D24" s="107"/>
      <c r="E24" s="108"/>
      <c r="F24" s="108">
        <f t="shared" si="2"/>
        <v>0</v>
      </c>
    </row>
    <row r="25" spans="1:8" x14ac:dyDescent="0.3">
      <c r="A25" s="104"/>
      <c r="B25" s="105"/>
      <c r="C25" s="106"/>
      <c r="D25" s="107"/>
      <c r="E25" s="108"/>
      <c r="F25" s="108">
        <f t="shared" si="2"/>
        <v>0</v>
      </c>
    </row>
    <row r="26" spans="1:8" x14ac:dyDescent="0.25">
      <c r="A26" s="109" t="s">
        <v>361</v>
      </c>
      <c r="B26" s="110"/>
      <c r="C26" s="111"/>
      <c r="D26" s="110"/>
      <c r="E26" s="112" t="s">
        <v>344</v>
      </c>
      <c r="F26" s="113">
        <f>SUM(F21:F25)</f>
        <v>29028.195</v>
      </c>
    </row>
    <row r="27" spans="1:8" x14ac:dyDescent="0.25">
      <c r="A27" s="101" t="s">
        <v>331</v>
      </c>
      <c r="B27" s="102" t="s">
        <v>378</v>
      </c>
      <c r="C27" s="103" t="s">
        <v>52</v>
      </c>
      <c r="D27" s="103" t="s">
        <v>333</v>
      </c>
      <c r="E27" s="103" t="s">
        <v>334</v>
      </c>
      <c r="F27" s="103" t="s">
        <v>335</v>
      </c>
    </row>
    <row r="28" spans="1:8" x14ac:dyDescent="0.3">
      <c r="A28" s="104"/>
      <c r="B28" s="105" t="s">
        <v>381</v>
      </c>
      <c r="C28" s="106" t="s">
        <v>89</v>
      </c>
      <c r="D28" s="107">
        <v>0.1</v>
      </c>
      <c r="E28" s="108">
        <v>5000</v>
      </c>
      <c r="F28" s="108">
        <f>+D28*E28</f>
        <v>500</v>
      </c>
      <c r="H28" s="119"/>
    </row>
    <row r="29" spans="1:8" x14ac:dyDescent="0.3">
      <c r="A29" s="104"/>
      <c r="B29" s="105"/>
      <c r="C29" s="106"/>
      <c r="D29" s="107"/>
      <c r="E29" s="108"/>
      <c r="F29" s="108">
        <f>+D29*E29</f>
        <v>0</v>
      </c>
      <c r="H29" s="119"/>
    </row>
    <row r="30" spans="1:8" x14ac:dyDescent="0.25">
      <c r="A30" s="109" t="s">
        <v>366</v>
      </c>
      <c r="B30" s="110"/>
      <c r="C30" s="111"/>
      <c r="D30" s="110"/>
      <c r="E30" s="112" t="s">
        <v>344</v>
      </c>
      <c r="F30" s="113">
        <f>SUM(F28:F29)</f>
        <v>500</v>
      </c>
    </row>
    <row r="31" spans="1:8" x14ac:dyDescent="0.3">
      <c r="A31" s="285" t="s">
        <v>367</v>
      </c>
      <c r="B31" s="285"/>
      <c r="C31" s="285"/>
      <c r="D31" s="285"/>
      <c r="E31" s="286">
        <f>ROUND((F11+F16+F19+F26+F30),0)</f>
        <v>36126</v>
      </c>
      <c r="F31" s="286"/>
      <c r="H31" s="119"/>
    </row>
    <row r="32" spans="1:8" x14ac:dyDescent="0.3">
      <c r="A32" s="114"/>
      <c r="B32" s="115"/>
      <c r="C32" s="115"/>
      <c r="D32" s="115"/>
      <c r="E32" s="115"/>
      <c r="F32" s="116"/>
    </row>
    <row r="33" spans="1:6" x14ac:dyDescent="0.3">
      <c r="A33" s="117"/>
      <c r="B33" s="50"/>
      <c r="C33" s="50"/>
      <c r="D33" s="50"/>
      <c r="E33" s="50"/>
      <c r="F33" s="118"/>
    </row>
    <row r="34" spans="1:6" x14ac:dyDescent="0.3">
      <c r="A34" s="117"/>
      <c r="B34" s="50"/>
      <c r="C34" s="50"/>
      <c r="D34" s="50"/>
      <c r="E34" s="50"/>
      <c r="F34" s="118"/>
    </row>
    <row r="35" spans="1:6" x14ac:dyDescent="0.3">
      <c r="A35" s="275"/>
      <c r="B35" s="276"/>
      <c r="C35" s="276"/>
      <c r="D35" s="276"/>
      <c r="E35" s="276"/>
      <c r="F35" s="277"/>
    </row>
    <row r="36" spans="1:6" x14ac:dyDescent="0.3">
      <c r="A36" s="275"/>
      <c r="B36" s="276"/>
      <c r="C36" s="276"/>
      <c r="D36" s="276"/>
      <c r="E36" s="276"/>
      <c r="F36" s="277"/>
    </row>
    <row r="37" spans="1:6" x14ac:dyDescent="0.3">
      <c r="A37" s="275"/>
      <c r="B37" s="276"/>
      <c r="C37" s="276"/>
      <c r="D37" s="276"/>
      <c r="E37" s="276"/>
      <c r="F37" s="277"/>
    </row>
    <row r="38" spans="1:6" x14ac:dyDescent="0.3">
      <c r="A38" s="278"/>
      <c r="B38" s="279"/>
      <c r="C38" s="279"/>
      <c r="D38" s="279"/>
      <c r="E38" s="279"/>
      <c r="F38" s="280"/>
    </row>
  </sheetData>
  <mergeCells count="11">
    <mergeCell ref="A35:F35"/>
    <mergeCell ref="A36:F36"/>
    <mergeCell ref="A37:F37"/>
    <mergeCell ref="A38:F38"/>
    <mergeCell ref="A1:F1"/>
    <mergeCell ref="A2:F2"/>
    <mergeCell ref="A3:F3"/>
    <mergeCell ref="A4:D4"/>
    <mergeCell ref="A5:D5"/>
    <mergeCell ref="A31:D31"/>
    <mergeCell ref="E31:F31"/>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70DF2-8747-44F4-BC20-2D6C8AA7C749}">
  <sheetPr>
    <tabColor rgb="FFFFC000"/>
  </sheetPr>
  <dimension ref="A1:H41"/>
  <sheetViews>
    <sheetView zoomScale="70" zoomScaleNormal="70" workbookViewId="0">
      <selection activeCell="G34" sqref="G34:H34"/>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19</v>
      </c>
      <c r="B5" s="284"/>
      <c r="C5" s="284"/>
      <c r="D5" s="284"/>
      <c r="E5" s="100">
        <v>3.02</v>
      </c>
      <c r="F5" s="100" t="s">
        <v>78</v>
      </c>
    </row>
    <row r="6" spans="1:6" x14ac:dyDescent="0.25">
      <c r="A6" s="101" t="s">
        <v>331</v>
      </c>
      <c r="B6" s="102" t="s">
        <v>332</v>
      </c>
      <c r="C6" s="103" t="s">
        <v>52</v>
      </c>
      <c r="D6" s="103" t="s">
        <v>333</v>
      </c>
      <c r="E6" s="103" t="s">
        <v>334</v>
      </c>
      <c r="F6" s="103" t="s">
        <v>335</v>
      </c>
    </row>
    <row r="7" spans="1:6" ht="26.4" x14ac:dyDescent="0.3">
      <c r="A7" s="104"/>
      <c r="B7" s="105" t="s">
        <v>100</v>
      </c>
      <c r="C7" s="106" t="s">
        <v>84</v>
      </c>
      <c r="D7" s="107">
        <v>0.25</v>
      </c>
      <c r="E7" s="108">
        <v>35364.764201320548</v>
      </c>
      <c r="F7" s="108">
        <f>+D7*E7</f>
        <v>8841.1910503301369</v>
      </c>
    </row>
    <row r="8" spans="1:6" x14ac:dyDescent="0.3">
      <c r="A8" s="104"/>
      <c r="B8" s="105" t="s">
        <v>402</v>
      </c>
      <c r="C8" s="106" t="s">
        <v>32</v>
      </c>
      <c r="D8" s="107">
        <v>14</v>
      </c>
      <c r="E8" s="108">
        <v>7868.6600347938211</v>
      </c>
      <c r="F8" s="108">
        <f t="shared" ref="F8:F13" si="0">+D8*E8</f>
        <v>110161.24048711349</v>
      </c>
    </row>
    <row r="9" spans="1:6" x14ac:dyDescent="0.3">
      <c r="A9" s="104"/>
      <c r="B9" s="105" t="s">
        <v>403</v>
      </c>
      <c r="C9" s="106" t="s">
        <v>32</v>
      </c>
      <c r="D9" s="107">
        <v>7.75</v>
      </c>
      <c r="E9" s="108">
        <v>7426.6004822773129</v>
      </c>
      <c r="F9" s="108">
        <f t="shared" si="0"/>
        <v>57556.153737649176</v>
      </c>
    </row>
    <row r="10" spans="1:6" x14ac:dyDescent="0.3">
      <c r="A10" s="104"/>
      <c r="B10" s="105" t="s">
        <v>404</v>
      </c>
      <c r="C10" s="106" t="s">
        <v>121</v>
      </c>
      <c r="D10" s="107">
        <v>0.5</v>
      </c>
      <c r="E10" s="108">
        <v>6854.5754213209557</v>
      </c>
      <c r="F10" s="108">
        <f t="shared" si="0"/>
        <v>3427.2877106604778</v>
      </c>
    </row>
    <row r="11" spans="1:6" x14ac:dyDescent="0.3">
      <c r="A11" s="104"/>
      <c r="B11" s="105" t="s">
        <v>405</v>
      </c>
      <c r="C11" s="106" t="s">
        <v>134</v>
      </c>
      <c r="D11" s="107">
        <v>1</v>
      </c>
      <c r="E11" s="108">
        <v>4862.6550776815757</v>
      </c>
      <c r="F11" s="108">
        <f t="shared" si="0"/>
        <v>4862.6550776815757</v>
      </c>
    </row>
    <row r="12" spans="1:6" x14ac:dyDescent="0.3">
      <c r="A12" s="104"/>
      <c r="B12" s="105" t="s">
        <v>406</v>
      </c>
      <c r="C12" s="106" t="s">
        <v>32</v>
      </c>
      <c r="D12" s="107">
        <v>7.0000000000000001E-3</v>
      </c>
      <c r="E12" s="108">
        <v>260974.27742364496</v>
      </c>
      <c r="F12" s="108">
        <f t="shared" si="0"/>
        <v>1826.8199419655148</v>
      </c>
    </row>
    <row r="13" spans="1:6" x14ac:dyDescent="0.3">
      <c r="A13" s="104"/>
      <c r="B13" s="105"/>
      <c r="C13" s="106"/>
      <c r="D13" s="107"/>
      <c r="E13" s="108"/>
      <c r="F13" s="108">
        <f t="shared" si="0"/>
        <v>0</v>
      </c>
    </row>
    <row r="14" spans="1:6" x14ac:dyDescent="0.25">
      <c r="A14" s="109" t="s">
        <v>343</v>
      </c>
      <c r="B14" s="110"/>
      <c r="C14" s="111"/>
      <c r="D14" s="110"/>
      <c r="E14" s="112" t="s">
        <v>344</v>
      </c>
      <c r="F14" s="113">
        <f>SUM(F7:F13)</f>
        <v>186675.34800540039</v>
      </c>
    </row>
    <row r="15" spans="1:6" x14ac:dyDescent="0.25">
      <c r="A15" s="101" t="s">
        <v>331</v>
      </c>
      <c r="B15" s="102" t="s">
        <v>345</v>
      </c>
      <c r="C15" s="103" t="s">
        <v>52</v>
      </c>
      <c r="D15" s="103" t="s">
        <v>333</v>
      </c>
      <c r="E15" s="103" t="s">
        <v>334</v>
      </c>
      <c r="F15" s="103" t="s">
        <v>335</v>
      </c>
    </row>
    <row r="16" spans="1:6" x14ac:dyDescent="0.3">
      <c r="A16" s="104" t="s">
        <v>88</v>
      </c>
      <c r="B16" s="105" t="s">
        <v>375</v>
      </c>
      <c r="C16" s="106" t="s">
        <v>114</v>
      </c>
      <c r="D16" s="107">
        <v>0.65</v>
      </c>
      <c r="E16" s="108">
        <v>151530</v>
      </c>
      <c r="F16" s="108">
        <f>+D16*E16</f>
        <v>98494.5</v>
      </c>
    </row>
    <row r="17" spans="1:8" x14ac:dyDescent="0.3">
      <c r="A17" s="104" t="s">
        <v>407</v>
      </c>
      <c r="B17" s="105" t="s">
        <v>408</v>
      </c>
      <c r="C17" s="106" t="s">
        <v>114</v>
      </c>
      <c r="D17" s="107">
        <v>0.65</v>
      </c>
      <c r="E17" s="108">
        <v>243984</v>
      </c>
      <c r="F17" s="108">
        <f t="shared" ref="F17:F18" si="1">+D17*E17</f>
        <v>158589.6</v>
      </c>
    </row>
    <row r="18" spans="1:8" x14ac:dyDescent="0.3">
      <c r="A18" s="104"/>
      <c r="B18" s="105"/>
      <c r="C18" s="106"/>
      <c r="D18" s="107"/>
      <c r="E18" s="108"/>
      <c r="F18" s="108">
        <f t="shared" si="1"/>
        <v>0</v>
      </c>
    </row>
    <row r="19" spans="1:8" x14ac:dyDescent="0.25">
      <c r="A19" s="109" t="s">
        <v>350</v>
      </c>
      <c r="B19" s="110"/>
      <c r="C19" s="111"/>
      <c r="D19" s="110"/>
      <c r="E19" s="112" t="s">
        <v>344</v>
      </c>
      <c r="F19" s="113">
        <f>SUM(F16:F18)</f>
        <v>257084.1</v>
      </c>
    </row>
    <row r="20" spans="1:8" x14ac:dyDescent="0.25">
      <c r="A20" s="101" t="s">
        <v>331</v>
      </c>
      <c r="B20" s="102" t="s">
        <v>351</v>
      </c>
      <c r="C20" s="103" t="s">
        <v>52</v>
      </c>
      <c r="D20" s="103" t="s">
        <v>333</v>
      </c>
      <c r="E20" s="103" t="s">
        <v>334</v>
      </c>
      <c r="F20" s="103" t="s">
        <v>335</v>
      </c>
    </row>
    <row r="21" spans="1:8" x14ac:dyDescent="0.3">
      <c r="A21" s="104" t="s">
        <v>352</v>
      </c>
      <c r="B21" s="105" t="s">
        <v>353</v>
      </c>
      <c r="C21" s="106" t="s">
        <v>354</v>
      </c>
      <c r="D21" s="107">
        <v>0.05</v>
      </c>
      <c r="E21" s="108">
        <f>+F19</f>
        <v>257084.1</v>
      </c>
      <c r="F21" s="108">
        <f>+D21*E21</f>
        <v>12854.205000000002</v>
      </c>
    </row>
    <row r="22" spans="1:8" x14ac:dyDescent="0.25">
      <c r="A22" s="109" t="s">
        <v>355</v>
      </c>
      <c r="B22" s="110"/>
      <c r="C22" s="111"/>
      <c r="D22" s="110"/>
      <c r="E22" s="112" t="s">
        <v>344</v>
      </c>
      <c r="F22" s="113">
        <f>SUM(F21)</f>
        <v>12854.205000000002</v>
      </c>
    </row>
    <row r="23" spans="1:8" x14ac:dyDescent="0.25">
      <c r="A23" s="101" t="s">
        <v>331</v>
      </c>
      <c r="B23" s="102" t="s">
        <v>377</v>
      </c>
      <c r="C23" s="103" t="s">
        <v>52</v>
      </c>
      <c r="D23" s="103" t="s">
        <v>333</v>
      </c>
      <c r="E23" s="103" t="s">
        <v>334</v>
      </c>
      <c r="F23" s="103" t="s">
        <v>335</v>
      </c>
    </row>
    <row r="24" spans="1:8" ht="26.4" x14ac:dyDescent="0.3">
      <c r="A24" s="104" t="s">
        <v>409</v>
      </c>
      <c r="B24" s="105" t="s">
        <v>410</v>
      </c>
      <c r="C24" s="106" t="s">
        <v>78</v>
      </c>
      <c r="D24" s="107">
        <v>1.05</v>
      </c>
      <c r="E24" s="108">
        <v>632282</v>
      </c>
      <c r="F24" s="108">
        <f>+D24*E24</f>
        <v>663896.1</v>
      </c>
      <c r="H24" s="119"/>
    </row>
    <row r="25" spans="1:8" x14ac:dyDescent="0.3">
      <c r="A25" s="104"/>
      <c r="B25" s="105"/>
      <c r="C25" s="106"/>
      <c r="D25" s="107"/>
      <c r="E25" s="108"/>
      <c r="F25" s="108">
        <f t="shared" ref="F25:F28" si="2">+D25*E25</f>
        <v>0</v>
      </c>
    </row>
    <row r="26" spans="1:8" x14ac:dyDescent="0.3">
      <c r="A26" s="104"/>
      <c r="B26" s="105"/>
      <c r="C26" s="106"/>
      <c r="D26" s="107"/>
      <c r="E26" s="108"/>
      <c r="F26" s="108">
        <f t="shared" si="2"/>
        <v>0</v>
      </c>
    </row>
    <row r="27" spans="1:8" x14ac:dyDescent="0.3">
      <c r="A27" s="104"/>
      <c r="B27" s="105"/>
      <c r="C27" s="106"/>
      <c r="D27" s="107"/>
      <c r="E27" s="108"/>
      <c r="F27" s="108">
        <f t="shared" si="2"/>
        <v>0</v>
      </c>
    </row>
    <row r="28" spans="1:8" x14ac:dyDescent="0.3">
      <c r="A28" s="104"/>
      <c r="B28" s="105"/>
      <c r="C28" s="106"/>
      <c r="D28" s="107"/>
      <c r="E28" s="108"/>
      <c r="F28" s="108">
        <f t="shared" si="2"/>
        <v>0</v>
      </c>
    </row>
    <row r="29" spans="1:8" x14ac:dyDescent="0.25">
      <c r="A29" s="109" t="s">
        <v>361</v>
      </c>
      <c r="B29" s="110"/>
      <c r="C29" s="111"/>
      <c r="D29" s="110"/>
      <c r="E29" s="112" t="s">
        <v>344</v>
      </c>
      <c r="F29" s="113">
        <f>SUM(F24:F28)</f>
        <v>663896.1</v>
      </c>
    </row>
    <row r="30" spans="1:8" x14ac:dyDescent="0.25">
      <c r="A30" s="101" t="s">
        <v>331</v>
      </c>
      <c r="B30" s="102" t="s">
        <v>378</v>
      </c>
      <c r="C30" s="103" t="s">
        <v>52</v>
      </c>
      <c r="D30" s="103" t="s">
        <v>333</v>
      </c>
      <c r="E30" s="103" t="s">
        <v>334</v>
      </c>
      <c r="F30" s="103" t="s">
        <v>335</v>
      </c>
    </row>
    <row r="31" spans="1:8" x14ac:dyDescent="0.3">
      <c r="A31" s="104"/>
      <c r="B31" s="105" t="s">
        <v>381</v>
      </c>
      <c r="C31" s="106" t="s">
        <v>89</v>
      </c>
      <c r="D31" s="107">
        <v>0.1</v>
      </c>
      <c r="E31" s="108">
        <v>5000</v>
      </c>
      <c r="F31" s="108">
        <f>+D31*E31</f>
        <v>500</v>
      </c>
      <c r="H31" s="119"/>
    </row>
    <row r="32" spans="1:8" x14ac:dyDescent="0.3">
      <c r="A32" s="104"/>
      <c r="B32" s="105"/>
      <c r="C32" s="106"/>
      <c r="D32" s="107"/>
      <c r="E32" s="108"/>
      <c r="F32" s="108">
        <f>+D32*E32</f>
        <v>0</v>
      </c>
      <c r="H32" s="119"/>
    </row>
    <row r="33" spans="1:8" x14ac:dyDescent="0.25">
      <c r="A33" s="109" t="s">
        <v>366</v>
      </c>
      <c r="B33" s="110"/>
      <c r="C33" s="111"/>
      <c r="D33" s="110"/>
      <c r="E33" s="112" t="s">
        <v>344</v>
      </c>
      <c r="F33" s="113">
        <f>SUM(F31:F32)</f>
        <v>500</v>
      </c>
    </row>
    <row r="34" spans="1:8" x14ac:dyDescent="0.3">
      <c r="A34" s="285" t="s">
        <v>367</v>
      </c>
      <c r="B34" s="285"/>
      <c r="C34" s="285"/>
      <c r="D34" s="285"/>
      <c r="E34" s="286">
        <f>ROUND((F14+F19+F22+F29+F33),0)</f>
        <v>1121010</v>
      </c>
      <c r="F34" s="286"/>
      <c r="H34" s="119"/>
    </row>
    <row r="35" spans="1:8" x14ac:dyDescent="0.3">
      <c r="A35" s="114"/>
      <c r="B35" s="115"/>
      <c r="C35" s="115"/>
      <c r="D35" s="115"/>
      <c r="E35" s="115"/>
      <c r="F35" s="116"/>
    </row>
    <row r="36" spans="1:8" x14ac:dyDescent="0.3">
      <c r="A36" s="117"/>
      <c r="B36" s="50"/>
      <c r="C36" s="50"/>
      <c r="D36" s="50"/>
      <c r="E36" s="50"/>
      <c r="F36" s="118"/>
    </row>
    <row r="37" spans="1:8" x14ac:dyDescent="0.3">
      <c r="A37" s="117"/>
      <c r="B37" s="50"/>
      <c r="C37" s="50"/>
      <c r="D37" s="50"/>
      <c r="E37" s="50"/>
      <c r="F37" s="118"/>
    </row>
    <row r="38" spans="1:8" x14ac:dyDescent="0.3">
      <c r="A38" s="275"/>
      <c r="B38" s="276"/>
      <c r="C38" s="276"/>
      <c r="D38" s="276"/>
      <c r="E38" s="276"/>
      <c r="F38" s="277"/>
    </row>
    <row r="39" spans="1:8" x14ac:dyDescent="0.3">
      <c r="A39" s="275"/>
      <c r="B39" s="276"/>
      <c r="C39" s="276"/>
      <c r="D39" s="276"/>
      <c r="E39" s="276"/>
      <c r="F39" s="277"/>
    </row>
    <row r="40" spans="1:8" x14ac:dyDescent="0.3">
      <c r="A40" s="275"/>
      <c r="B40" s="276"/>
      <c r="C40" s="276"/>
      <c r="D40" s="276"/>
      <c r="E40" s="276"/>
      <c r="F40" s="277"/>
    </row>
    <row r="41" spans="1:8"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5C096-0EDE-46C1-95D7-024C3C215376}">
  <sheetPr>
    <tabColor rgb="FFFFC000"/>
  </sheetPr>
  <dimension ref="A1:H41"/>
  <sheetViews>
    <sheetView topLeftCell="A3" zoomScale="70" zoomScaleNormal="70" workbookViewId="0">
      <selection activeCell="G34" sqref="G34:H34"/>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33.6" customHeight="1" x14ac:dyDescent="0.3">
      <c r="A5" s="284" t="s">
        <v>8</v>
      </c>
      <c r="B5" s="284"/>
      <c r="C5" s="284"/>
      <c r="D5" s="284"/>
      <c r="E5" s="100">
        <v>3.03</v>
      </c>
      <c r="F5" s="100" t="s">
        <v>78</v>
      </c>
    </row>
    <row r="6" spans="1:6" x14ac:dyDescent="0.25">
      <c r="A6" s="101" t="s">
        <v>331</v>
      </c>
      <c r="B6" s="102" t="s">
        <v>332</v>
      </c>
      <c r="C6" s="103" t="s">
        <v>52</v>
      </c>
      <c r="D6" s="103" t="s">
        <v>333</v>
      </c>
      <c r="E6" s="103" t="s">
        <v>334</v>
      </c>
      <c r="F6" s="103" t="s">
        <v>335</v>
      </c>
    </row>
    <row r="7" spans="1:6" ht="26.4" x14ac:dyDescent="0.3">
      <c r="A7" s="104"/>
      <c r="B7" s="105" t="s">
        <v>100</v>
      </c>
      <c r="C7" s="106" t="s">
        <v>84</v>
      </c>
      <c r="D7" s="107">
        <v>0.14000000000000001</v>
      </c>
      <c r="E7" s="108">
        <v>48412</v>
      </c>
      <c r="F7" s="108">
        <f>+D7*E7</f>
        <v>6777.68</v>
      </c>
    </row>
    <row r="8" spans="1:6" x14ac:dyDescent="0.3">
      <c r="A8" s="104"/>
      <c r="B8" s="105"/>
      <c r="C8" s="106"/>
      <c r="D8" s="107"/>
      <c r="E8" s="108"/>
      <c r="F8" s="108">
        <f t="shared" ref="F8:F13" si="0">+D8*E8</f>
        <v>0</v>
      </c>
    </row>
    <row r="9" spans="1:6" x14ac:dyDescent="0.3">
      <c r="A9" s="104"/>
      <c r="B9" s="105"/>
      <c r="C9" s="106"/>
      <c r="D9" s="107"/>
      <c r="E9" s="108"/>
      <c r="F9" s="108">
        <f t="shared" si="0"/>
        <v>0</v>
      </c>
    </row>
    <row r="10" spans="1:6" x14ac:dyDescent="0.3">
      <c r="A10" s="104"/>
      <c r="B10" s="105"/>
      <c r="C10" s="106"/>
      <c r="D10" s="107"/>
      <c r="E10" s="108"/>
      <c r="F10" s="108">
        <f t="shared" si="0"/>
        <v>0</v>
      </c>
    </row>
    <row r="11" spans="1:6" x14ac:dyDescent="0.3">
      <c r="A11" s="104"/>
      <c r="B11" s="105"/>
      <c r="C11" s="106"/>
      <c r="D11" s="107"/>
      <c r="E11" s="108"/>
      <c r="F11" s="108">
        <f t="shared" si="0"/>
        <v>0</v>
      </c>
    </row>
    <row r="12" spans="1:6" x14ac:dyDescent="0.3">
      <c r="A12" s="104"/>
      <c r="B12" s="105"/>
      <c r="C12" s="106"/>
      <c r="D12" s="107"/>
      <c r="E12" s="108"/>
      <c r="F12" s="108">
        <f t="shared" si="0"/>
        <v>0</v>
      </c>
    </row>
    <row r="13" spans="1:6" x14ac:dyDescent="0.3">
      <c r="A13" s="104"/>
      <c r="B13" s="105"/>
      <c r="C13" s="106"/>
      <c r="D13" s="107"/>
      <c r="E13" s="108"/>
      <c r="F13" s="108">
        <f t="shared" si="0"/>
        <v>0</v>
      </c>
    </row>
    <row r="14" spans="1:6" x14ac:dyDescent="0.25">
      <c r="A14" s="109" t="s">
        <v>343</v>
      </c>
      <c r="B14" s="110"/>
      <c r="C14" s="111"/>
      <c r="D14" s="110"/>
      <c r="E14" s="112" t="s">
        <v>344</v>
      </c>
      <c r="F14" s="113">
        <f>SUM(F7:F13)</f>
        <v>6777.68</v>
      </c>
    </row>
    <row r="15" spans="1:6" x14ac:dyDescent="0.25">
      <c r="A15" s="101" t="s">
        <v>331</v>
      </c>
      <c r="B15" s="102" t="s">
        <v>345</v>
      </c>
      <c r="C15" s="103" t="s">
        <v>52</v>
      </c>
      <c r="D15" s="103" t="s">
        <v>333</v>
      </c>
      <c r="E15" s="103" t="s">
        <v>334</v>
      </c>
      <c r="F15" s="103" t="s">
        <v>335</v>
      </c>
    </row>
    <row r="16" spans="1:6" x14ac:dyDescent="0.3">
      <c r="A16" s="104" t="s">
        <v>88</v>
      </c>
      <c r="B16" s="105" t="s">
        <v>375</v>
      </c>
      <c r="C16" s="106" t="s">
        <v>114</v>
      </c>
      <c r="D16" s="107">
        <v>0.46500000000000002</v>
      </c>
      <c r="E16" s="108">
        <v>151530</v>
      </c>
      <c r="F16" s="108">
        <f>+D16*E16</f>
        <v>70461.45</v>
      </c>
    </row>
    <row r="17" spans="1:8" x14ac:dyDescent="0.3">
      <c r="A17" s="104" t="s">
        <v>407</v>
      </c>
      <c r="B17" s="105" t="s">
        <v>408</v>
      </c>
      <c r="C17" s="106" t="s">
        <v>114</v>
      </c>
      <c r="D17" s="107">
        <v>0.46500000000000002</v>
      </c>
      <c r="E17" s="108">
        <v>243984</v>
      </c>
      <c r="F17" s="108">
        <f t="shared" ref="F17:F18" si="1">+D17*E17</f>
        <v>113452.56000000001</v>
      </c>
    </row>
    <row r="18" spans="1:8" x14ac:dyDescent="0.3">
      <c r="A18" s="104"/>
      <c r="B18" s="105"/>
      <c r="C18" s="106"/>
      <c r="D18" s="107"/>
      <c r="E18" s="108"/>
      <c r="F18" s="108">
        <f t="shared" si="1"/>
        <v>0</v>
      </c>
    </row>
    <row r="19" spans="1:8" x14ac:dyDescent="0.25">
      <c r="A19" s="109" t="s">
        <v>350</v>
      </c>
      <c r="B19" s="110"/>
      <c r="C19" s="111"/>
      <c r="D19" s="110"/>
      <c r="E19" s="112" t="s">
        <v>344</v>
      </c>
      <c r="F19" s="113">
        <f>SUM(F16:F18)</f>
        <v>183914.01</v>
      </c>
    </row>
    <row r="20" spans="1:8" x14ac:dyDescent="0.25">
      <c r="A20" s="101" t="s">
        <v>331</v>
      </c>
      <c r="B20" s="102" t="s">
        <v>351</v>
      </c>
      <c r="C20" s="103" t="s">
        <v>52</v>
      </c>
      <c r="D20" s="103" t="s">
        <v>333</v>
      </c>
      <c r="E20" s="103" t="s">
        <v>334</v>
      </c>
      <c r="F20" s="103" t="s">
        <v>335</v>
      </c>
    </row>
    <row r="21" spans="1:8" x14ac:dyDescent="0.3">
      <c r="A21" s="104" t="s">
        <v>352</v>
      </c>
      <c r="B21" s="105" t="s">
        <v>353</v>
      </c>
      <c r="C21" s="106" t="s">
        <v>354</v>
      </c>
      <c r="D21" s="107">
        <v>0.05</v>
      </c>
      <c r="E21" s="108">
        <f>+F19</f>
        <v>183914.01</v>
      </c>
      <c r="F21" s="108">
        <f>+D21*E21</f>
        <v>9195.7005000000008</v>
      </c>
    </row>
    <row r="22" spans="1:8" x14ac:dyDescent="0.25">
      <c r="A22" s="109" t="s">
        <v>355</v>
      </c>
      <c r="B22" s="110"/>
      <c r="C22" s="111"/>
      <c r="D22" s="110"/>
      <c r="E22" s="112" t="s">
        <v>344</v>
      </c>
      <c r="F22" s="113">
        <f>SUM(F21)</f>
        <v>9195.7005000000008</v>
      </c>
    </row>
    <row r="23" spans="1:8" x14ac:dyDescent="0.25">
      <c r="A23" s="101" t="s">
        <v>331</v>
      </c>
      <c r="B23" s="102" t="s">
        <v>377</v>
      </c>
      <c r="C23" s="103" t="s">
        <v>52</v>
      </c>
      <c r="D23" s="103" t="s">
        <v>333</v>
      </c>
      <c r="E23" s="103" t="s">
        <v>334</v>
      </c>
      <c r="F23" s="103" t="s">
        <v>335</v>
      </c>
    </row>
    <row r="24" spans="1:8" ht="26.4" x14ac:dyDescent="0.3">
      <c r="A24" s="104" t="s">
        <v>409</v>
      </c>
      <c r="B24" s="105" t="s">
        <v>410</v>
      </c>
      <c r="C24" s="106" t="s">
        <v>78</v>
      </c>
      <c r="D24" s="107">
        <v>1.05</v>
      </c>
      <c r="E24" s="108">
        <v>632282</v>
      </c>
      <c r="F24" s="108">
        <f>+D24*E24</f>
        <v>663896.1</v>
      </c>
      <c r="H24" s="119"/>
    </row>
    <row r="25" spans="1:8" x14ac:dyDescent="0.3">
      <c r="A25" s="104"/>
      <c r="B25" s="105"/>
      <c r="C25" s="106"/>
      <c r="D25" s="107"/>
      <c r="E25" s="108"/>
      <c r="F25" s="108">
        <f t="shared" ref="F25:F28" si="2">+D25*E25</f>
        <v>0</v>
      </c>
    </row>
    <row r="26" spans="1:8" x14ac:dyDescent="0.3">
      <c r="A26" s="104"/>
      <c r="B26" s="105"/>
      <c r="C26" s="106"/>
      <c r="D26" s="107"/>
      <c r="E26" s="108"/>
      <c r="F26" s="108">
        <f t="shared" si="2"/>
        <v>0</v>
      </c>
    </row>
    <row r="27" spans="1:8" x14ac:dyDescent="0.3">
      <c r="A27" s="104"/>
      <c r="B27" s="105"/>
      <c r="C27" s="106"/>
      <c r="D27" s="107"/>
      <c r="E27" s="108"/>
      <c r="F27" s="108">
        <f t="shared" si="2"/>
        <v>0</v>
      </c>
    </row>
    <row r="28" spans="1:8" x14ac:dyDescent="0.3">
      <c r="A28" s="104"/>
      <c r="B28" s="105"/>
      <c r="C28" s="106"/>
      <c r="D28" s="107"/>
      <c r="E28" s="108"/>
      <c r="F28" s="108">
        <f t="shared" si="2"/>
        <v>0</v>
      </c>
    </row>
    <row r="29" spans="1:8" x14ac:dyDescent="0.25">
      <c r="A29" s="109" t="s">
        <v>361</v>
      </c>
      <c r="B29" s="110"/>
      <c r="C29" s="111"/>
      <c r="D29" s="110"/>
      <c r="E29" s="112" t="s">
        <v>344</v>
      </c>
      <c r="F29" s="113">
        <f>SUM(F24:F28)</f>
        <v>663896.1</v>
      </c>
    </row>
    <row r="30" spans="1:8" x14ac:dyDescent="0.25">
      <c r="A30" s="101" t="s">
        <v>331</v>
      </c>
      <c r="B30" s="102" t="s">
        <v>378</v>
      </c>
      <c r="C30" s="103" t="s">
        <v>52</v>
      </c>
      <c r="D30" s="103" t="s">
        <v>333</v>
      </c>
      <c r="E30" s="103" t="s">
        <v>334</v>
      </c>
      <c r="F30" s="103" t="s">
        <v>335</v>
      </c>
    </row>
    <row r="31" spans="1:8" x14ac:dyDescent="0.3">
      <c r="A31" s="104"/>
      <c r="B31" s="105" t="s">
        <v>381</v>
      </c>
      <c r="C31" s="106" t="s">
        <v>89</v>
      </c>
      <c r="D31" s="107">
        <v>0.1</v>
      </c>
      <c r="E31" s="108">
        <v>5000</v>
      </c>
      <c r="F31" s="108">
        <f>+D31*E31</f>
        <v>500</v>
      </c>
      <c r="H31" s="119"/>
    </row>
    <row r="32" spans="1:8" x14ac:dyDescent="0.3">
      <c r="A32" s="104"/>
      <c r="B32" s="105"/>
      <c r="C32" s="106"/>
      <c r="D32" s="107"/>
      <c r="E32" s="108"/>
      <c r="F32" s="108">
        <f>+D32*E32</f>
        <v>0</v>
      </c>
      <c r="H32" s="119"/>
    </row>
    <row r="33" spans="1:8" x14ac:dyDescent="0.25">
      <c r="A33" s="109" t="s">
        <v>366</v>
      </c>
      <c r="B33" s="110"/>
      <c r="C33" s="111"/>
      <c r="D33" s="110"/>
      <c r="E33" s="112" t="s">
        <v>344</v>
      </c>
      <c r="F33" s="113">
        <f>SUM(F31:F32)</f>
        <v>500</v>
      </c>
    </row>
    <row r="34" spans="1:8" x14ac:dyDescent="0.3">
      <c r="A34" s="285" t="s">
        <v>367</v>
      </c>
      <c r="B34" s="285"/>
      <c r="C34" s="285"/>
      <c r="D34" s="285"/>
      <c r="E34" s="286">
        <f>ROUND((F14+F19+F22+F29+F33),0)</f>
        <v>864283</v>
      </c>
      <c r="F34" s="286"/>
      <c r="H34" s="119"/>
    </row>
    <row r="35" spans="1:8" x14ac:dyDescent="0.3">
      <c r="A35" s="114"/>
      <c r="B35" s="115"/>
      <c r="C35" s="115"/>
      <c r="D35" s="115"/>
      <c r="E35" s="115"/>
      <c r="F35" s="116"/>
    </row>
    <row r="36" spans="1:8" x14ac:dyDescent="0.3">
      <c r="A36" s="117"/>
      <c r="B36" s="50"/>
      <c r="C36" s="50"/>
      <c r="D36" s="50"/>
      <c r="E36" s="50"/>
      <c r="F36" s="118"/>
    </row>
    <row r="37" spans="1:8" x14ac:dyDescent="0.3">
      <c r="A37" s="117"/>
      <c r="B37" s="50"/>
      <c r="C37" s="50"/>
      <c r="D37" s="50"/>
      <c r="E37" s="50"/>
      <c r="F37" s="118"/>
    </row>
    <row r="38" spans="1:8" x14ac:dyDescent="0.3">
      <c r="A38" s="275"/>
      <c r="B38" s="276"/>
      <c r="C38" s="276"/>
      <c r="D38" s="276"/>
      <c r="E38" s="276"/>
      <c r="F38" s="277"/>
    </row>
    <row r="39" spans="1:8" x14ac:dyDescent="0.3">
      <c r="A39" s="275"/>
      <c r="B39" s="276"/>
      <c r="C39" s="276"/>
      <c r="D39" s="276"/>
      <c r="E39" s="276"/>
      <c r="F39" s="277"/>
    </row>
    <row r="40" spans="1:8" x14ac:dyDescent="0.3">
      <c r="A40" s="275"/>
      <c r="B40" s="276"/>
      <c r="C40" s="276"/>
      <c r="D40" s="276"/>
      <c r="E40" s="276"/>
      <c r="F40" s="277"/>
    </row>
    <row r="41" spans="1:8"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0E187-0BB4-497D-B664-DF9F600F0482}">
  <sheetPr>
    <tabColor rgb="FFFFC000"/>
  </sheetPr>
  <dimension ref="A1:I46"/>
  <sheetViews>
    <sheetView topLeftCell="A19" zoomScale="70" zoomScaleNormal="70" workbookViewId="0">
      <selection activeCell="G39" sqref="G39:H3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65.400000000000006" customHeight="1" x14ac:dyDescent="0.3">
      <c r="A5" s="284" t="s">
        <v>248</v>
      </c>
      <c r="B5" s="284"/>
      <c r="C5" s="284"/>
      <c r="D5" s="284"/>
      <c r="E5" s="100">
        <v>3.04</v>
      </c>
      <c r="F5" s="100" t="s">
        <v>86</v>
      </c>
    </row>
    <row r="6" spans="1:6" x14ac:dyDescent="0.25">
      <c r="A6" s="101" t="s">
        <v>331</v>
      </c>
      <c r="B6" s="102" t="s">
        <v>332</v>
      </c>
      <c r="C6" s="103" t="s">
        <v>52</v>
      </c>
      <c r="D6" s="103" t="s">
        <v>333</v>
      </c>
      <c r="E6" s="103" t="s">
        <v>334</v>
      </c>
      <c r="F6" s="103" t="s">
        <v>335</v>
      </c>
    </row>
    <row r="7" spans="1:6" ht="26.4" x14ac:dyDescent="0.3">
      <c r="A7" s="104"/>
      <c r="B7" s="105" t="s">
        <v>100</v>
      </c>
      <c r="C7" s="106" t="s">
        <v>84</v>
      </c>
      <c r="D7" s="107">
        <v>2.8000000000000001E-2</v>
      </c>
      <c r="E7" s="108">
        <v>38016</v>
      </c>
      <c r="F7" s="108">
        <f>+D7*E7</f>
        <v>1064.4480000000001</v>
      </c>
    </row>
    <row r="8" spans="1:6" ht="26.4" x14ac:dyDescent="0.3">
      <c r="A8" s="104"/>
      <c r="B8" s="105" t="s">
        <v>92</v>
      </c>
      <c r="C8" s="106" t="s">
        <v>84</v>
      </c>
      <c r="D8" s="107">
        <v>1.33</v>
      </c>
      <c r="E8" s="108">
        <v>25410</v>
      </c>
      <c r="F8" s="108">
        <f t="shared" ref="F8:F18" si="0">+D8*E8</f>
        <v>33795.300000000003</v>
      </c>
    </row>
    <row r="9" spans="1:6" ht="26.4" x14ac:dyDescent="0.3">
      <c r="A9" s="104"/>
      <c r="B9" s="105" t="s">
        <v>411</v>
      </c>
      <c r="C9" s="106" t="s">
        <v>84</v>
      </c>
      <c r="D9" s="107">
        <v>2.67</v>
      </c>
      <c r="E9" s="108">
        <v>380</v>
      </c>
      <c r="F9" s="108">
        <f t="shared" si="0"/>
        <v>1014.6</v>
      </c>
    </row>
    <row r="10" spans="1:6" x14ac:dyDescent="0.3">
      <c r="A10" s="104"/>
      <c r="B10" s="105" t="s">
        <v>412</v>
      </c>
      <c r="C10" s="106" t="s">
        <v>32</v>
      </c>
      <c r="D10" s="107">
        <v>0.5</v>
      </c>
      <c r="E10" s="108">
        <v>1900</v>
      </c>
      <c r="F10" s="108">
        <f t="shared" si="0"/>
        <v>950</v>
      </c>
    </row>
    <row r="11" spans="1:6" ht="26.4" x14ac:dyDescent="0.3">
      <c r="A11" s="104"/>
      <c r="B11" s="105" t="s">
        <v>413</v>
      </c>
      <c r="C11" s="106" t="s">
        <v>32</v>
      </c>
      <c r="D11" s="107">
        <v>0.7</v>
      </c>
      <c r="E11" s="108">
        <v>7983</v>
      </c>
      <c r="F11" s="108">
        <f t="shared" si="0"/>
        <v>5588.0999999999995</v>
      </c>
    </row>
    <row r="12" spans="1:6" x14ac:dyDescent="0.3">
      <c r="A12" s="104"/>
      <c r="B12" s="105" t="s">
        <v>404</v>
      </c>
      <c r="C12" s="106" t="s">
        <v>121</v>
      </c>
      <c r="D12" s="107">
        <v>0.04</v>
      </c>
      <c r="E12" s="108">
        <v>7368</v>
      </c>
      <c r="F12" s="108">
        <f t="shared" si="0"/>
        <v>294.72000000000003</v>
      </c>
    </row>
    <row r="13" spans="1:6" x14ac:dyDescent="0.3">
      <c r="A13" s="104"/>
      <c r="B13" s="105" t="s">
        <v>405</v>
      </c>
      <c r="C13" s="106" t="s">
        <v>134</v>
      </c>
      <c r="D13" s="107">
        <v>0.4</v>
      </c>
      <c r="E13" s="108">
        <v>5227</v>
      </c>
      <c r="F13" s="108">
        <f t="shared" si="0"/>
        <v>2090.8000000000002</v>
      </c>
    </row>
    <row r="14" spans="1:6" x14ac:dyDescent="0.3">
      <c r="A14" s="104"/>
      <c r="B14" s="105" t="s">
        <v>406</v>
      </c>
      <c r="C14" s="106" t="s">
        <v>32</v>
      </c>
      <c r="D14" s="107">
        <v>7.6999999999999996E-4</v>
      </c>
      <c r="E14" s="108">
        <v>280542</v>
      </c>
      <c r="F14" s="108">
        <f t="shared" si="0"/>
        <v>216.01733999999999</v>
      </c>
    </row>
    <row r="15" spans="1:6" x14ac:dyDescent="0.3">
      <c r="A15" s="104"/>
      <c r="B15" s="105" t="s">
        <v>414</v>
      </c>
      <c r="C15" s="106" t="s">
        <v>32</v>
      </c>
      <c r="D15" s="107">
        <v>4.2000000000000003E-2</v>
      </c>
      <c r="E15" s="108">
        <v>262357</v>
      </c>
      <c r="F15" s="108">
        <f t="shared" si="0"/>
        <v>11018.994000000001</v>
      </c>
    </row>
    <row r="16" spans="1:6" ht="52.8" x14ac:dyDescent="0.3">
      <c r="A16" s="104"/>
      <c r="B16" s="105" t="s">
        <v>415</v>
      </c>
      <c r="C16" s="106" t="s">
        <v>32</v>
      </c>
      <c r="D16" s="107">
        <v>2.9399999999999999E-3</v>
      </c>
      <c r="E16" s="108">
        <v>249578</v>
      </c>
      <c r="F16" s="108">
        <f t="shared" si="0"/>
        <v>733.75932</v>
      </c>
    </row>
    <row r="17" spans="1:8" ht="26.4" x14ac:dyDescent="0.3">
      <c r="A17" s="104"/>
      <c r="B17" s="105" t="s">
        <v>416</v>
      </c>
      <c r="C17" s="106" t="s">
        <v>86</v>
      </c>
      <c r="D17" s="107">
        <v>2.2999999999999998</v>
      </c>
      <c r="E17" s="108">
        <v>1285</v>
      </c>
      <c r="F17" s="108">
        <f t="shared" si="0"/>
        <v>2955.4999999999995</v>
      </c>
    </row>
    <row r="18" spans="1:8" x14ac:dyDescent="0.3">
      <c r="A18" s="104"/>
      <c r="B18" s="105"/>
      <c r="C18" s="106"/>
      <c r="D18" s="107"/>
      <c r="E18" s="108"/>
      <c r="F18" s="108">
        <f t="shared" si="0"/>
        <v>0</v>
      </c>
    </row>
    <row r="19" spans="1:8" x14ac:dyDescent="0.25">
      <c r="A19" s="109" t="s">
        <v>343</v>
      </c>
      <c r="B19" s="110"/>
      <c r="C19" s="111"/>
      <c r="D19" s="110"/>
      <c r="E19" s="112" t="s">
        <v>344</v>
      </c>
      <c r="F19" s="113">
        <f>SUM(F7:F18)</f>
        <v>59722.238659999995</v>
      </c>
    </row>
    <row r="20" spans="1:8" x14ac:dyDescent="0.25">
      <c r="A20" s="101" t="s">
        <v>331</v>
      </c>
      <c r="B20" s="102" t="s">
        <v>345</v>
      </c>
      <c r="C20" s="103" t="s">
        <v>52</v>
      </c>
      <c r="D20" s="103" t="s">
        <v>333</v>
      </c>
      <c r="E20" s="103" t="s">
        <v>334</v>
      </c>
      <c r="F20" s="103" t="s">
        <v>335</v>
      </c>
    </row>
    <row r="21" spans="1:8" x14ac:dyDescent="0.3">
      <c r="A21" s="104" t="s">
        <v>88</v>
      </c>
      <c r="B21" s="105" t="s">
        <v>375</v>
      </c>
      <c r="C21" s="106" t="s">
        <v>114</v>
      </c>
      <c r="D21" s="107">
        <v>4.1000000000000002E-2</v>
      </c>
      <c r="E21" s="108">
        <v>151530</v>
      </c>
      <c r="F21" s="108">
        <f>+D21*E21</f>
        <v>6212.7300000000005</v>
      </c>
    </row>
    <row r="22" spans="1:8" x14ac:dyDescent="0.3">
      <c r="A22" s="104" t="s">
        <v>385</v>
      </c>
      <c r="B22" s="105" t="s">
        <v>417</v>
      </c>
      <c r="C22" s="106" t="s">
        <v>114</v>
      </c>
      <c r="D22" s="107">
        <v>6.0999999999999999E-2</v>
      </c>
      <c r="E22" s="108">
        <v>162656</v>
      </c>
      <c r="F22" s="108">
        <f t="shared" ref="F22:F23" si="1">+D22*E22</f>
        <v>9922.0159999999996</v>
      </c>
    </row>
    <row r="23" spans="1:8" x14ac:dyDescent="0.3">
      <c r="A23" s="104" t="s">
        <v>418</v>
      </c>
      <c r="B23" s="105" t="s">
        <v>419</v>
      </c>
      <c r="C23" s="106" t="s">
        <v>114</v>
      </c>
      <c r="D23" s="107">
        <v>6.0999999999999999E-2</v>
      </c>
      <c r="E23" s="108">
        <v>117925</v>
      </c>
      <c r="F23" s="108">
        <f t="shared" si="1"/>
        <v>7193.4250000000002</v>
      </c>
    </row>
    <row r="24" spans="1:8" x14ac:dyDescent="0.25">
      <c r="A24" s="109" t="s">
        <v>350</v>
      </c>
      <c r="B24" s="110"/>
      <c r="C24" s="111"/>
      <c r="D24" s="110"/>
      <c r="E24" s="112" t="s">
        <v>344</v>
      </c>
      <c r="F24" s="113">
        <f>SUM(F21:F23)</f>
        <v>23328.170999999998</v>
      </c>
    </row>
    <row r="25" spans="1:8" x14ac:dyDescent="0.25">
      <c r="A25" s="101" t="s">
        <v>331</v>
      </c>
      <c r="B25" s="102" t="s">
        <v>351</v>
      </c>
      <c r="C25" s="103" t="s">
        <v>52</v>
      </c>
      <c r="D25" s="103" t="s">
        <v>333</v>
      </c>
      <c r="E25" s="103" t="s">
        <v>334</v>
      </c>
      <c r="F25" s="103" t="s">
        <v>335</v>
      </c>
    </row>
    <row r="26" spans="1:8" x14ac:dyDescent="0.3">
      <c r="A26" s="104" t="s">
        <v>352</v>
      </c>
      <c r="B26" s="105" t="s">
        <v>353</v>
      </c>
      <c r="C26" s="106" t="s">
        <v>354</v>
      </c>
      <c r="D26" s="107">
        <v>0.05</v>
      </c>
      <c r="E26" s="108">
        <f>+F24</f>
        <v>23328.170999999998</v>
      </c>
      <c r="F26" s="108">
        <f>+D26*E26</f>
        <v>1166.4085499999999</v>
      </c>
    </row>
    <row r="27" spans="1:8" x14ac:dyDescent="0.25">
      <c r="A27" s="109" t="s">
        <v>355</v>
      </c>
      <c r="B27" s="110"/>
      <c r="C27" s="111"/>
      <c r="D27" s="110"/>
      <c r="E27" s="112" t="s">
        <v>344</v>
      </c>
      <c r="F27" s="113">
        <f>SUM(F26)</f>
        <v>1166.4085499999999</v>
      </c>
    </row>
    <row r="28" spans="1:8" x14ac:dyDescent="0.25">
      <c r="A28" s="101" t="s">
        <v>331</v>
      </c>
      <c r="B28" s="102" t="s">
        <v>377</v>
      </c>
      <c r="C28" s="103" t="s">
        <v>52</v>
      </c>
      <c r="D28" s="103" t="s">
        <v>333</v>
      </c>
      <c r="E28" s="103" t="s">
        <v>334</v>
      </c>
      <c r="F28" s="103" t="s">
        <v>335</v>
      </c>
    </row>
    <row r="29" spans="1:8" ht="26.4" x14ac:dyDescent="0.3">
      <c r="A29" s="104" t="s">
        <v>409</v>
      </c>
      <c r="B29" s="105" t="s">
        <v>410</v>
      </c>
      <c r="C29" s="106" t="s">
        <v>78</v>
      </c>
      <c r="D29" s="107">
        <f>+(0.2*0.2*1)*1.15</f>
        <v>4.6000000000000006E-2</v>
      </c>
      <c r="E29" s="108">
        <v>632282</v>
      </c>
      <c r="F29" s="108">
        <f>+D29*E29</f>
        <v>29084.972000000005</v>
      </c>
      <c r="H29" s="119"/>
    </row>
    <row r="30" spans="1:8" x14ac:dyDescent="0.3">
      <c r="A30" s="104"/>
      <c r="B30" s="105"/>
      <c r="C30" s="106"/>
      <c r="D30" s="107"/>
      <c r="E30" s="108"/>
      <c r="F30" s="108">
        <f t="shared" ref="F30:F33" si="2">+D30*E30</f>
        <v>0</v>
      </c>
    </row>
    <row r="31" spans="1:8" x14ac:dyDescent="0.3">
      <c r="A31" s="104"/>
      <c r="B31" s="105"/>
      <c r="C31" s="106"/>
      <c r="D31" s="107"/>
      <c r="E31" s="108"/>
      <c r="F31" s="108">
        <f t="shared" si="2"/>
        <v>0</v>
      </c>
    </row>
    <row r="32" spans="1:8" x14ac:dyDescent="0.3">
      <c r="A32" s="104"/>
      <c r="B32" s="105"/>
      <c r="C32" s="106"/>
      <c r="D32" s="107"/>
      <c r="E32" s="108"/>
      <c r="F32" s="108">
        <f t="shared" si="2"/>
        <v>0</v>
      </c>
    </row>
    <row r="33" spans="1:9" x14ac:dyDescent="0.3">
      <c r="A33" s="104"/>
      <c r="B33" s="105"/>
      <c r="C33" s="106"/>
      <c r="D33" s="107"/>
      <c r="E33" s="108"/>
      <c r="F33" s="108">
        <f t="shared" si="2"/>
        <v>0</v>
      </c>
    </row>
    <row r="34" spans="1:9" x14ac:dyDescent="0.25">
      <c r="A34" s="109" t="s">
        <v>361</v>
      </c>
      <c r="B34" s="110"/>
      <c r="C34" s="111"/>
      <c r="D34" s="110"/>
      <c r="E34" s="112" t="s">
        <v>344</v>
      </c>
      <c r="F34" s="113">
        <f>SUM(F29:F33)</f>
        <v>29084.972000000005</v>
      </c>
    </row>
    <row r="35" spans="1:9" x14ac:dyDescent="0.25">
      <c r="A35" s="101" t="s">
        <v>331</v>
      </c>
      <c r="B35" s="102" t="s">
        <v>378</v>
      </c>
      <c r="C35" s="103" t="s">
        <v>52</v>
      </c>
      <c r="D35" s="103" t="s">
        <v>333</v>
      </c>
      <c r="E35" s="103" t="s">
        <v>334</v>
      </c>
      <c r="F35" s="103" t="s">
        <v>335</v>
      </c>
    </row>
    <row r="36" spans="1:9" x14ac:dyDescent="0.3">
      <c r="A36" s="104"/>
      <c r="B36" s="105" t="s">
        <v>381</v>
      </c>
      <c r="C36" s="106" t="s">
        <v>89</v>
      </c>
      <c r="D36" s="107">
        <v>0.1</v>
      </c>
      <c r="E36" s="108">
        <v>5000</v>
      </c>
      <c r="F36" s="108">
        <f>+D36*E36</f>
        <v>500</v>
      </c>
      <c r="H36" s="119"/>
    </row>
    <row r="37" spans="1:9" x14ac:dyDescent="0.3">
      <c r="A37" s="104"/>
      <c r="B37" s="105"/>
      <c r="C37" s="106"/>
      <c r="D37" s="107"/>
      <c r="E37" s="108"/>
      <c r="F37" s="108">
        <f>+D37*E37</f>
        <v>0</v>
      </c>
      <c r="H37" s="119"/>
    </row>
    <row r="38" spans="1:9" x14ac:dyDescent="0.25">
      <c r="A38" s="109" t="s">
        <v>366</v>
      </c>
      <c r="B38" s="110"/>
      <c r="C38" s="111"/>
      <c r="D38" s="110"/>
      <c r="E38" s="112" t="s">
        <v>344</v>
      </c>
      <c r="F38" s="113">
        <f>SUM(F36:F37)</f>
        <v>500</v>
      </c>
    </row>
    <row r="39" spans="1:9" x14ac:dyDescent="0.3">
      <c r="A39" s="285" t="s">
        <v>367</v>
      </c>
      <c r="B39" s="285"/>
      <c r="C39" s="285"/>
      <c r="D39" s="285"/>
      <c r="E39" s="286">
        <f>ROUND((F19+F24+F27+F34+F38),0)</f>
        <v>113802</v>
      </c>
      <c r="F39" s="286"/>
      <c r="H39" s="119"/>
    </row>
    <row r="40" spans="1:9" x14ac:dyDescent="0.3">
      <c r="A40" s="114"/>
      <c r="B40" s="115"/>
      <c r="C40" s="115"/>
      <c r="D40" s="115"/>
      <c r="E40" s="115"/>
      <c r="F40" s="116"/>
      <c r="I40" s="120"/>
    </row>
    <row r="41" spans="1:9" x14ac:dyDescent="0.3">
      <c r="A41" s="117"/>
      <c r="B41" s="50"/>
      <c r="C41" s="50"/>
      <c r="D41" s="50"/>
      <c r="E41" s="50"/>
      <c r="F41" s="118"/>
    </row>
    <row r="42" spans="1:9" x14ac:dyDescent="0.3">
      <c r="A42" s="117"/>
      <c r="B42" s="50"/>
      <c r="C42" s="50"/>
      <c r="D42" s="50"/>
      <c r="E42" s="50"/>
      <c r="F42" s="118"/>
    </row>
    <row r="43" spans="1:9" x14ac:dyDescent="0.3">
      <c r="A43" s="275"/>
      <c r="B43" s="276"/>
      <c r="C43" s="276"/>
      <c r="D43" s="276"/>
      <c r="E43" s="276"/>
      <c r="F43" s="277"/>
    </row>
    <row r="44" spans="1:9" x14ac:dyDescent="0.3">
      <c r="A44" s="275"/>
      <c r="B44" s="276"/>
      <c r="C44" s="276"/>
      <c r="D44" s="276"/>
      <c r="E44" s="276"/>
      <c r="F44" s="277"/>
    </row>
    <row r="45" spans="1:9" x14ac:dyDescent="0.3">
      <c r="A45" s="275"/>
      <c r="B45" s="276"/>
      <c r="C45" s="276"/>
      <c r="D45" s="276"/>
      <c r="E45" s="276"/>
      <c r="F45" s="277"/>
    </row>
    <row r="46" spans="1:9" x14ac:dyDescent="0.3">
      <c r="A46" s="278"/>
      <c r="B46" s="279"/>
      <c r="C46" s="279"/>
      <c r="D46" s="279"/>
      <c r="E46" s="279"/>
      <c r="F46" s="280"/>
    </row>
  </sheetData>
  <mergeCells count="11">
    <mergeCell ref="A43:F43"/>
    <mergeCell ref="A44:F44"/>
    <mergeCell ref="A45:F45"/>
    <mergeCell ref="A46:F46"/>
    <mergeCell ref="A1:F1"/>
    <mergeCell ref="A2:F2"/>
    <mergeCell ref="A3:F3"/>
    <mergeCell ref="A4:D4"/>
    <mergeCell ref="A5:D5"/>
    <mergeCell ref="A39:D39"/>
    <mergeCell ref="E39:F3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3B36D-709E-420D-A758-CDB9E783105C}">
  <sheetPr>
    <tabColor rgb="FFFFC000"/>
  </sheetPr>
  <dimension ref="A1:I40"/>
  <sheetViews>
    <sheetView topLeftCell="A3" zoomScale="70" zoomScaleNormal="70" workbookViewId="0">
      <selection activeCell="G33" sqref="G33:H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65.400000000000006" customHeight="1" x14ac:dyDescent="0.3">
      <c r="A5" s="284" t="s">
        <v>17</v>
      </c>
      <c r="B5" s="284"/>
      <c r="C5" s="284"/>
      <c r="D5" s="284"/>
      <c r="E5" s="100">
        <v>3.05</v>
      </c>
      <c r="F5" s="100" t="s">
        <v>80</v>
      </c>
    </row>
    <row r="6" spans="1:6" x14ac:dyDescent="0.25">
      <c r="A6" s="101" t="s">
        <v>331</v>
      </c>
      <c r="B6" s="102" t="s">
        <v>332</v>
      </c>
      <c r="C6" s="103" t="s">
        <v>52</v>
      </c>
      <c r="D6" s="103" t="s">
        <v>333</v>
      </c>
      <c r="E6" s="103" t="s">
        <v>334</v>
      </c>
      <c r="F6" s="103" t="s">
        <v>335</v>
      </c>
    </row>
    <row r="7" spans="1:6" ht="26.4" x14ac:dyDescent="0.3">
      <c r="A7" s="104"/>
      <c r="B7" s="105" t="s">
        <v>100</v>
      </c>
      <c r="C7" s="106" t="s">
        <v>84</v>
      </c>
      <c r="D7" s="107">
        <v>0.04</v>
      </c>
      <c r="E7" s="108">
        <v>45500</v>
      </c>
      <c r="F7" s="108">
        <f>+D7*E7</f>
        <v>1820</v>
      </c>
    </row>
    <row r="8" spans="1:6" x14ac:dyDescent="0.3">
      <c r="A8" s="104"/>
      <c r="B8" s="105" t="s">
        <v>405</v>
      </c>
      <c r="C8" s="106" t="s">
        <v>134</v>
      </c>
      <c r="D8" s="107">
        <v>0.1</v>
      </c>
      <c r="E8" s="108">
        <v>6100</v>
      </c>
      <c r="F8" s="108">
        <f t="shared" ref="F8:F12" si="0">+D8*E8</f>
        <v>610</v>
      </c>
    </row>
    <row r="9" spans="1:6" ht="26.4" x14ac:dyDescent="0.3">
      <c r="A9" s="104"/>
      <c r="B9" s="105" t="s">
        <v>413</v>
      </c>
      <c r="C9" s="106" t="s">
        <v>32</v>
      </c>
      <c r="D9" s="107">
        <v>0.25</v>
      </c>
      <c r="E9" s="108">
        <v>9100</v>
      </c>
      <c r="F9" s="108">
        <f t="shared" si="0"/>
        <v>2275</v>
      </c>
    </row>
    <row r="10" spans="1:6" x14ac:dyDescent="0.3">
      <c r="A10" s="104"/>
      <c r="B10" s="105" t="s">
        <v>402</v>
      </c>
      <c r="C10" s="106" t="s">
        <v>32</v>
      </c>
      <c r="D10" s="107">
        <v>0.27</v>
      </c>
      <c r="E10" s="108">
        <v>10000</v>
      </c>
      <c r="F10" s="108">
        <f t="shared" si="0"/>
        <v>2700</v>
      </c>
    </row>
    <row r="11" spans="1:6" x14ac:dyDescent="0.3">
      <c r="A11" s="104"/>
      <c r="B11" s="105"/>
      <c r="C11" s="106"/>
      <c r="D11" s="107"/>
      <c r="E11" s="108"/>
      <c r="F11" s="108">
        <f t="shared" si="0"/>
        <v>0</v>
      </c>
    </row>
    <row r="12" spans="1:6" x14ac:dyDescent="0.3">
      <c r="A12" s="104"/>
      <c r="B12" s="105"/>
      <c r="C12" s="106"/>
      <c r="D12" s="107"/>
      <c r="E12" s="108"/>
      <c r="F12" s="108">
        <f t="shared" si="0"/>
        <v>0</v>
      </c>
    </row>
    <row r="13" spans="1:6" x14ac:dyDescent="0.25">
      <c r="A13" s="109" t="s">
        <v>343</v>
      </c>
      <c r="B13" s="110"/>
      <c r="C13" s="111"/>
      <c r="D13" s="110"/>
      <c r="E13" s="112" t="s">
        <v>344</v>
      </c>
      <c r="F13" s="113">
        <f>SUM(F7:F12)</f>
        <v>7405</v>
      </c>
    </row>
    <row r="14" spans="1:6" x14ac:dyDescent="0.25">
      <c r="A14" s="101" t="s">
        <v>331</v>
      </c>
      <c r="B14" s="102" t="s">
        <v>345</v>
      </c>
      <c r="C14" s="103" t="s">
        <v>52</v>
      </c>
      <c r="D14" s="103" t="s">
        <v>333</v>
      </c>
      <c r="E14" s="103" t="s">
        <v>334</v>
      </c>
      <c r="F14" s="103" t="s">
        <v>335</v>
      </c>
    </row>
    <row r="15" spans="1:6" x14ac:dyDescent="0.3">
      <c r="A15" s="104" t="s">
        <v>420</v>
      </c>
      <c r="B15" s="105" t="s">
        <v>421</v>
      </c>
      <c r="C15" s="106" t="s">
        <v>422</v>
      </c>
      <c r="D15" s="107">
        <v>0.13316</v>
      </c>
      <c r="E15" s="108">
        <v>214437</v>
      </c>
      <c r="F15" s="108">
        <f>+D15*E15</f>
        <v>28554.430919999999</v>
      </c>
    </row>
    <row r="16" spans="1:6" x14ac:dyDescent="0.3">
      <c r="A16" s="104"/>
      <c r="B16" s="105"/>
      <c r="C16" s="106"/>
      <c r="D16" s="107"/>
      <c r="E16" s="108"/>
      <c r="F16" s="108">
        <f t="shared" ref="F16:F17" si="1">+D16*E16</f>
        <v>0</v>
      </c>
    </row>
    <row r="17" spans="1:8" x14ac:dyDescent="0.3">
      <c r="A17" s="104"/>
      <c r="B17" s="105"/>
      <c r="C17" s="106"/>
      <c r="D17" s="107"/>
      <c r="E17" s="108"/>
      <c r="F17" s="108">
        <f t="shared" si="1"/>
        <v>0</v>
      </c>
    </row>
    <row r="18" spans="1:8" x14ac:dyDescent="0.25">
      <c r="A18" s="109" t="s">
        <v>350</v>
      </c>
      <c r="B18" s="110"/>
      <c r="C18" s="111"/>
      <c r="D18" s="110"/>
      <c r="E18" s="112" t="s">
        <v>344</v>
      </c>
      <c r="F18" s="113">
        <f>SUM(F15:F17)</f>
        <v>28554.430919999999</v>
      </c>
    </row>
    <row r="19" spans="1:8" x14ac:dyDescent="0.25">
      <c r="A19" s="101" t="s">
        <v>331</v>
      </c>
      <c r="B19" s="102" t="s">
        <v>351</v>
      </c>
      <c r="C19" s="103" t="s">
        <v>52</v>
      </c>
      <c r="D19" s="103" t="s">
        <v>333</v>
      </c>
      <c r="E19" s="103" t="s">
        <v>334</v>
      </c>
      <c r="F19" s="103" t="s">
        <v>335</v>
      </c>
    </row>
    <row r="20" spans="1:8" x14ac:dyDescent="0.3">
      <c r="A20" s="104" t="s">
        <v>352</v>
      </c>
      <c r="B20" s="105" t="s">
        <v>353</v>
      </c>
      <c r="C20" s="106" t="s">
        <v>354</v>
      </c>
      <c r="D20" s="107">
        <v>0.05</v>
      </c>
      <c r="E20" s="108">
        <f>+F18</f>
        <v>28554.430919999999</v>
      </c>
      <c r="F20" s="108">
        <f>+D20*E20</f>
        <v>1427.721546</v>
      </c>
    </row>
    <row r="21" spans="1:8" x14ac:dyDescent="0.25">
      <c r="A21" s="109" t="s">
        <v>355</v>
      </c>
      <c r="B21" s="110"/>
      <c r="C21" s="111"/>
      <c r="D21" s="110"/>
      <c r="E21" s="112" t="s">
        <v>344</v>
      </c>
      <c r="F21" s="113">
        <f>SUM(F20)</f>
        <v>1427.721546</v>
      </c>
    </row>
    <row r="22" spans="1:8" x14ac:dyDescent="0.25">
      <c r="A22" s="101" t="s">
        <v>331</v>
      </c>
      <c r="B22" s="102" t="s">
        <v>377</v>
      </c>
      <c r="C22" s="103" t="s">
        <v>52</v>
      </c>
      <c r="D22" s="103" t="s">
        <v>333</v>
      </c>
      <c r="E22" s="103" t="s">
        <v>334</v>
      </c>
      <c r="F22" s="103" t="s">
        <v>335</v>
      </c>
    </row>
    <row r="23" spans="1:8" ht="26.4" x14ac:dyDescent="0.3">
      <c r="A23" s="104" t="s">
        <v>409</v>
      </c>
      <c r="B23" s="105" t="s">
        <v>410</v>
      </c>
      <c r="C23" s="106" t="s">
        <v>78</v>
      </c>
      <c r="D23" s="107">
        <v>0.105</v>
      </c>
      <c r="E23" s="108">
        <v>632282</v>
      </c>
      <c r="F23" s="108">
        <f>+D23*E23</f>
        <v>66389.61</v>
      </c>
      <c r="H23" s="119"/>
    </row>
    <row r="24" spans="1:8" ht="26.4" x14ac:dyDescent="0.3">
      <c r="A24" s="104" t="s">
        <v>423</v>
      </c>
      <c r="B24" s="105" t="s">
        <v>424</v>
      </c>
      <c r="C24" s="106" t="s">
        <v>114</v>
      </c>
      <c r="D24" s="107">
        <v>2.5000000000000001E-2</v>
      </c>
      <c r="E24" s="108">
        <v>66376</v>
      </c>
      <c r="F24" s="108">
        <f t="shared" ref="F24:F27" si="2">+D24*E24</f>
        <v>1659.4</v>
      </c>
    </row>
    <row r="25" spans="1:8" x14ac:dyDescent="0.3">
      <c r="A25" s="104"/>
      <c r="B25" s="105"/>
      <c r="C25" s="106"/>
      <c r="D25" s="107"/>
      <c r="E25" s="108"/>
      <c r="F25" s="108">
        <f t="shared" si="2"/>
        <v>0</v>
      </c>
    </row>
    <row r="26" spans="1:8" x14ac:dyDescent="0.3">
      <c r="A26" s="104"/>
      <c r="B26" s="105"/>
      <c r="C26" s="106"/>
      <c r="D26" s="107"/>
      <c r="E26" s="108"/>
      <c r="F26" s="108">
        <f t="shared" si="2"/>
        <v>0</v>
      </c>
    </row>
    <row r="27" spans="1:8" x14ac:dyDescent="0.3">
      <c r="A27" s="104"/>
      <c r="B27" s="105"/>
      <c r="C27" s="106"/>
      <c r="D27" s="107"/>
      <c r="E27" s="108"/>
      <c r="F27" s="108">
        <f t="shared" si="2"/>
        <v>0</v>
      </c>
    </row>
    <row r="28" spans="1:8" x14ac:dyDescent="0.25">
      <c r="A28" s="109" t="s">
        <v>361</v>
      </c>
      <c r="B28" s="110"/>
      <c r="C28" s="111"/>
      <c r="D28" s="110"/>
      <c r="E28" s="112" t="s">
        <v>344</v>
      </c>
      <c r="F28" s="113">
        <f>SUM(F23:F27)</f>
        <v>68049.009999999995</v>
      </c>
    </row>
    <row r="29" spans="1:8" x14ac:dyDescent="0.25">
      <c r="A29" s="101" t="s">
        <v>331</v>
      </c>
      <c r="B29" s="102" t="s">
        <v>378</v>
      </c>
      <c r="C29" s="103" t="s">
        <v>52</v>
      </c>
      <c r="D29" s="103" t="s">
        <v>333</v>
      </c>
      <c r="E29" s="103" t="s">
        <v>334</v>
      </c>
      <c r="F29" s="103" t="s">
        <v>335</v>
      </c>
    </row>
    <row r="30" spans="1:8" x14ac:dyDescent="0.3">
      <c r="A30" s="104"/>
      <c r="B30" s="105" t="s">
        <v>381</v>
      </c>
      <c r="C30" s="106" t="s">
        <v>89</v>
      </c>
      <c r="D30" s="107">
        <v>0.1</v>
      </c>
      <c r="E30" s="108">
        <v>5000</v>
      </c>
      <c r="F30" s="108">
        <f>+D30*E30</f>
        <v>500</v>
      </c>
      <c r="H30" s="119"/>
    </row>
    <row r="31" spans="1:8" x14ac:dyDescent="0.3">
      <c r="A31" s="104"/>
      <c r="B31" s="105"/>
      <c r="C31" s="106"/>
      <c r="D31" s="107"/>
      <c r="E31" s="108"/>
      <c r="F31" s="108">
        <f>+D31*E31</f>
        <v>0</v>
      </c>
      <c r="H31" s="119"/>
    </row>
    <row r="32" spans="1:8" x14ac:dyDescent="0.25">
      <c r="A32" s="109" t="s">
        <v>366</v>
      </c>
      <c r="B32" s="110"/>
      <c r="C32" s="111"/>
      <c r="D32" s="110"/>
      <c r="E32" s="112" t="s">
        <v>344</v>
      </c>
      <c r="F32" s="113">
        <f>SUM(F30:F31)</f>
        <v>500</v>
      </c>
    </row>
    <row r="33" spans="1:9" x14ac:dyDescent="0.3">
      <c r="A33" s="285" t="s">
        <v>367</v>
      </c>
      <c r="B33" s="285"/>
      <c r="C33" s="285"/>
      <c r="D33" s="285"/>
      <c r="E33" s="286">
        <f>ROUND((F13+F18+F21+F28+F32),0)</f>
        <v>105936</v>
      </c>
      <c r="F33" s="286"/>
      <c r="H33" s="119"/>
    </row>
    <row r="34" spans="1:9" x14ac:dyDescent="0.3">
      <c r="A34" s="114"/>
      <c r="B34" s="115"/>
      <c r="C34" s="115"/>
      <c r="D34" s="115"/>
      <c r="E34" s="115"/>
      <c r="F34" s="116"/>
      <c r="I34" s="120"/>
    </row>
    <row r="35" spans="1:9" x14ac:dyDescent="0.3">
      <c r="A35" s="117"/>
      <c r="B35" s="50"/>
      <c r="C35" s="50"/>
      <c r="D35" s="50"/>
      <c r="E35" s="50"/>
      <c r="F35" s="118"/>
    </row>
    <row r="36" spans="1:9" x14ac:dyDescent="0.3">
      <c r="A36" s="117"/>
      <c r="B36" s="50"/>
      <c r="C36" s="50"/>
      <c r="D36" s="50"/>
      <c r="E36" s="50"/>
      <c r="F36" s="118"/>
    </row>
    <row r="37" spans="1:9" x14ac:dyDescent="0.3">
      <c r="A37" s="275"/>
      <c r="B37" s="276"/>
      <c r="C37" s="276"/>
      <c r="D37" s="276"/>
      <c r="E37" s="276"/>
      <c r="F37" s="277"/>
    </row>
    <row r="38" spans="1:9" x14ac:dyDescent="0.3">
      <c r="A38" s="275"/>
      <c r="B38" s="276"/>
      <c r="C38" s="276"/>
      <c r="D38" s="276"/>
      <c r="E38" s="276"/>
      <c r="F38" s="277"/>
    </row>
    <row r="39" spans="1:9" x14ac:dyDescent="0.3">
      <c r="A39" s="275"/>
      <c r="B39" s="276"/>
      <c r="C39" s="276"/>
      <c r="D39" s="276"/>
      <c r="E39" s="276"/>
      <c r="F39" s="277"/>
    </row>
    <row r="40" spans="1:9" x14ac:dyDescent="0.3">
      <c r="A40" s="278"/>
      <c r="B40" s="279"/>
      <c r="C40" s="279"/>
      <c r="D40" s="279"/>
      <c r="E40" s="279"/>
      <c r="F40" s="280"/>
    </row>
  </sheetData>
  <mergeCells count="11">
    <mergeCell ref="A37:F37"/>
    <mergeCell ref="A38:F38"/>
    <mergeCell ref="A39:F39"/>
    <mergeCell ref="A40:F40"/>
    <mergeCell ref="A1:F1"/>
    <mergeCell ref="A2:F2"/>
    <mergeCell ref="A3:F3"/>
    <mergeCell ref="A4:D4"/>
    <mergeCell ref="A5:D5"/>
    <mergeCell ref="A33:D33"/>
    <mergeCell ref="E33:F33"/>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ADDC6-D276-4B5E-AA57-62598443A9CB}">
  <sheetPr>
    <tabColor rgb="FFFFC000"/>
  </sheetPr>
  <dimension ref="A1:I44"/>
  <sheetViews>
    <sheetView topLeftCell="A12" zoomScale="70" zoomScaleNormal="70" workbookViewId="0">
      <selection activeCell="G37" sqref="G37:H37"/>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249</v>
      </c>
      <c r="B5" s="284"/>
      <c r="C5" s="284"/>
      <c r="D5" s="284"/>
      <c r="E5" s="100">
        <v>3.06</v>
      </c>
      <c r="F5" s="100" t="s">
        <v>80</v>
      </c>
    </row>
    <row r="6" spans="1:6" x14ac:dyDescent="0.25">
      <c r="A6" s="101" t="s">
        <v>331</v>
      </c>
      <c r="B6" s="102" t="s">
        <v>332</v>
      </c>
      <c r="C6" s="103" t="s">
        <v>52</v>
      </c>
      <c r="D6" s="103" t="s">
        <v>333</v>
      </c>
      <c r="E6" s="103" t="s">
        <v>334</v>
      </c>
      <c r="F6" s="103" t="s">
        <v>335</v>
      </c>
    </row>
    <row r="7" spans="1:6" x14ac:dyDescent="0.3">
      <c r="A7" s="104" t="s">
        <v>425</v>
      </c>
      <c r="B7" s="105" t="s">
        <v>426</v>
      </c>
      <c r="C7" s="106" t="s">
        <v>32</v>
      </c>
      <c r="D7" s="107">
        <v>0.28000000000000003</v>
      </c>
      <c r="E7" s="108">
        <v>11918</v>
      </c>
      <c r="F7" s="108">
        <f t="shared" ref="F7:F15" si="0">+D7*E7</f>
        <v>3337.0400000000004</v>
      </c>
    </row>
    <row r="8" spans="1:6" x14ac:dyDescent="0.3">
      <c r="A8" s="104" t="s">
        <v>427</v>
      </c>
      <c r="B8" s="105" t="s">
        <v>428</v>
      </c>
      <c r="C8" s="106" t="s">
        <v>80</v>
      </c>
      <c r="D8" s="107">
        <v>1.1499999999999999</v>
      </c>
      <c r="E8" s="108">
        <v>9317</v>
      </c>
      <c r="F8" s="108">
        <f t="shared" si="0"/>
        <v>10714.55</v>
      </c>
    </row>
    <row r="9" spans="1:6" ht="26.4" x14ac:dyDescent="0.3">
      <c r="A9" s="104" t="s">
        <v>429</v>
      </c>
      <c r="B9" s="105" t="s">
        <v>430</v>
      </c>
      <c r="C9" s="106" t="s">
        <v>78</v>
      </c>
      <c r="D9" s="107">
        <v>0.1575</v>
      </c>
      <c r="E9" s="108">
        <v>296679</v>
      </c>
      <c r="F9" s="108">
        <f t="shared" si="0"/>
        <v>46726.942499999997</v>
      </c>
    </row>
    <row r="10" spans="1:6" x14ac:dyDescent="0.3">
      <c r="A10" s="104" t="s">
        <v>431</v>
      </c>
      <c r="B10" s="105" t="s">
        <v>432</v>
      </c>
      <c r="C10" s="106" t="s">
        <v>78</v>
      </c>
      <c r="D10" s="107">
        <v>6.8000000000000005E-2</v>
      </c>
      <c r="E10" s="108">
        <v>149158</v>
      </c>
      <c r="F10" s="108">
        <f t="shared" si="0"/>
        <v>10142.744000000001</v>
      </c>
    </row>
    <row r="11" spans="1:6" ht="85.8" customHeight="1" x14ac:dyDescent="0.3">
      <c r="A11" s="104" t="s">
        <v>433</v>
      </c>
      <c r="B11" s="105" t="s">
        <v>434</v>
      </c>
      <c r="C11" s="106" t="s">
        <v>32</v>
      </c>
      <c r="D11" s="107">
        <v>1E-3</v>
      </c>
      <c r="E11" s="108">
        <v>478669</v>
      </c>
      <c r="F11" s="108">
        <f t="shared" si="0"/>
        <v>478.66899999999998</v>
      </c>
    </row>
    <row r="12" spans="1:6" x14ac:dyDescent="0.3">
      <c r="A12" s="104" t="s">
        <v>435</v>
      </c>
      <c r="B12" s="105" t="s">
        <v>436</v>
      </c>
      <c r="C12" s="106" t="s">
        <v>134</v>
      </c>
      <c r="D12" s="107">
        <v>6.2E-2</v>
      </c>
      <c r="E12" s="108">
        <v>19877</v>
      </c>
      <c r="F12" s="108">
        <f t="shared" si="0"/>
        <v>1232.374</v>
      </c>
    </row>
    <row r="13" spans="1:6" x14ac:dyDescent="0.3">
      <c r="A13" s="104" t="s">
        <v>437</v>
      </c>
      <c r="B13" s="105" t="s">
        <v>438</v>
      </c>
      <c r="C13" s="106" t="s">
        <v>80</v>
      </c>
      <c r="D13" s="107">
        <v>1.07</v>
      </c>
      <c r="E13" s="108">
        <v>2918</v>
      </c>
      <c r="F13" s="108">
        <f t="shared" si="0"/>
        <v>3122.26</v>
      </c>
    </row>
    <row r="14" spans="1:6" x14ac:dyDescent="0.3">
      <c r="A14" s="104" t="s">
        <v>439</v>
      </c>
      <c r="B14" s="105" t="s">
        <v>414</v>
      </c>
      <c r="C14" s="106" t="s">
        <v>32</v>
      </c>
      <c r="D14" s="107">
        <v>0.04</v>
      </c>
      <c r="E14" s="108">
        <v>447641</v>
      </c>
      <c r="F14" s="108">
        <f t="shared" si="0"/>
        <v>17905.64</v>
      </c>
    </row>
    <row r="15" spans="1:6" x14ac:dyDescent="0.3">
      <c r="A15" s="104"/>
      <c r="B15" s="105"/>
      <c r="C15" s="106"/>
      <c r="D15" s="107"/>
      <c r="E15" s="108"/>
      <c r="F15" s="108">
        <f t="shared" si="0"/>
        <v>0</v>
      </c>
    </row>
    <row r="16" spans="1:6" x14ac:dyDescent="0.25">
      <c r="A16" s="109" t="s">
        <v>343</v>
      </c>
      <c r="B16" s="110"/>
      <c r="C16" s="111"/>
      <c r="D16" s="110"/>
      <c r="E16" s="112" t="s">
        <v>344</v>
      </c>
      <c r="F16" s="113">
        <f>SUM(F7:F15)</f>
        <v>93660.219499999992</v>
      </c>
    </row>
    <row r="17" spans="1:8" x14ac:dyDescent="0.25">
      <c r="A17" s="101" t="s">
        <v>331</v>
      </c>
      <c r="B17" s="102" t="s">
        <v>345</v>
      </c>
      <c r="C17" s="103" t="s">
        <v>52</v>
      </c>
      <c r="D17" s="103" t="s">
        <v>333</v>
      </c>
      <c r="E17" s="103" t="s">
        <v>334</v>
      </c>
      <c r="F17" s="103" t="s">
        <v>335</v>
      </c>
    </row>
    <row r="18" spans="1:8" x14ac:dyDescent="0.3">
      <c r="A18" s="104" t="s">
        <v>88</v>
      </c>
      <c r="B18" s="105" t="s">
        <v>375</v>
      </c>
      <c r="C18" s="106" t="s">
        <v>114</v>
      </c>
      <c r="D18" s="107">
        <v>0.38</v>
      </c>
      <c r="E18" s="108">
        <v>187896.03</v>
      </c>
      <c r="F18" s="108">
        <f>+D18*E18</f>
        <v>71400.491399999999</v>
      </c>
    </row>
    <row r="19" spans="1:8" x14ac:dyDescent="0.3">
      <c r="A19" s="104" t="s">
        <v>385</v>
      </c>
      <c r="B19" s="105" t="s">
        <v>417</v>
      </c>
      <c r="C19" s="106" t="s">
        <v>114</v>
      </c>
      <c r="D19" s="107">
        <v>0.38</v>
      </c>
      <c r="E19" s="108">
        <f>100846.47*2</f>
        <v>201692.94</v>
      </c>
      <c r="F19" s="108">
        <f t="shared" ref="F19:F20" si="1">+D19*E19</f>
        <v>76643.317200000005</v>
      </c>
    </row>
    <row r="20" spans="1:8" x14ac:dyDescent="0.3">
      <c r="A20" s="104"/>
      <c r="B20" s="105"/>
      <c r="C20" s="106"/>
      <c r="D20" s="107"/>
      <c r="E20" s="108"/>
      <c r="F20" s="108">
        <f t="shared" si="1"/>
        <v>0</v>
      </c>
    </row>
    <row r="21" spans="1:8" x14ac:dyDescent="0.25">
      <c r="A21" s="109" t="s">
        <v>350</v>
      </c>
      <c r="B21" s="110"/>
      <c r="C21" s="111"/>
      <c r="D21" s="110"/>
      <c r="E21" s="112" t="s">
        <v>344</v>
      </c>
      <c r="F21" s="113">
        <f>SUM(F18:F20)</f>
        <v>148043.80859999999</v>
      </c>
    </row>
    <row r="22" spans="1:8" x14ac:dyDescent="0.25">
      <c r="A22" s="101" t="s">
        <v>331</v>
      </c>
      <c r="B22" s="102" t="s">
        <v>351</v>
      </c>
      <c r="C22" s="103" t="s">
        <v>52</v>
      </c>
      <c r="D22" s="103" t="s">
        <v>333</v>
      </c>
      <c r="E22" s="103" t="s">
        <v>334</v>
      </c>
      <c r="F22" s="103" t="s">
        <v>335</v>
      </c>
    </row>
    <row r="23" spans="1:8" x14ac:dyDescent="0.3">
      <c r="A23" s="104" t="s">
        <v>352</v>
      </c>
      <c r="B23" s="105" t="s">
        <v>353</v>
      </c>
      <c r="C23" s="106" t="s">
        <v>354</v>
      </c>
      <c r="D23" s="107">
        <v>0.05</v>
      </c>
      <c r="E23" s="108">
        <f>+F21</f>
        <v>148043.80859999999</v>
      </c>
      <c r="F23" s="108">
        <f>+D23*E23</f>
        <v>7402.1904299999997</v>
      </c>
    </row>
    <row r="24" spans="1:8" x14ac:dyDescent="0.25">
      <c r="A24" s="109" t="s">
        <v>355</v>
      </c>
      <c r="B24" s="110"/>
      <c r="C24" s="111"/>
      <c r="D24" s="110"/>
      <c r="E24" s="112" t="s">
        <v>344</v>
      </c>
      <c r="F24" s="113">
        <f>SUM(F23)</f>
        <v>7402.1904299999997</v>
      </c>
    </row>
    <row r="25" spans="1:8" x14ac:dyDescent="0.25">
      <c r="A25" s="101" t="s">
        <v>331</v>
      </c>
      <c r="B25" s="102" t="s">
        <v>377</v>
      </c>
      <c r="C25" s="103" t="s">
        <v>52</v>
      </c>
      <c r="D25" s="103" t="s">
        <v>333</v>
      </c>
      <c r="E25" s="103" t="s">
        <v>334</v>
      </c>
      <c r="F25" s="103" t="s">
        <v>335</v>
      </c>
    </row>
    <row r="26" spans="1:8" ht="26.4" x14ac:dyDescent="0.3">
      <c r="A26" s="104" t="s">
        <v>409</v>
      </c>
      <c r="B26" s="105" t="s">
        <v>410</v>
      </c>
      <c r="C26" s="106" t="s">
        <v>78</v>
      </c>
      <c r="D26" s="107">
        <v>0.105</v>
      </c>
      <c r="E26" s="108">
        <v>7116416.5683982335</v>
      </c>
      <c r="F26" s="108">
        <f>+D26*E26</f>
        <v>747223.73968181445</v>
      </c>
      <c r="H26" s="121"/>
    </row>
    <row r="27" spans="1:8" ht="26.4" x14ac:dyDescent="0.3">
      <c r="A27" s="104" t="s">
        <v>423</v>
      </c>
      <c r="B27" s="105" t="s">
        <v>424</v>
      </c>
      <c r="C27" s="106" t="s">
        <v>114</v>
      </c>
      <c r="D27" s="107">
        <v>5.5E-2</v>
      </c>
      <c r="E27" s="108">
        <v>67432</v>
      </c>
      <c r="F27" s="108">
        <f t="shared" ref="F27:F28" si="2">+D27*E27</f>
        <v>3708.76</v>
      </c>
    </row>
    <row r="28" spans="1:8" x14ac:dyDescent="0.3">
      <c r="A28" s="104" t="s">
        <v>440</v>
      </c>
      <c r="B28" s="105" t="s">
        <v>441</v>
      </c>
      <c r="C28" s="106" t="s">
        <v>114</v>
      </c>
      <c r="D28" s="107">
        <v>3.2000000000000001E-2</v>
      </c>
      <c r="E28" s="108">
        <v>44226</v>
      </c>
      <c r="F28" s="108">
        <f t="shared" si="2"/>
        <v>1415.232</v>
      </c>
    </row>
    <row r="29" spans="1:8" x14ac:dyDescent="0.3">
      <c r="A29" s="104"/>
      <c r="B29" s="105"/>
      <c r="C29" s="106"/>
      <c r="D29" s="107"/>
      <c r="E29" s="108"/>
      <c r="F29" s="108"/>
    </row>
    <row r="30" spans="1:8" x14ac:dyDescent="0.3">
      <c r="A30" s="104"/>
      <c r="B30" s="105"/>
      <c r="C30" s="106"/>
      <c r="D30" s="107"/>
      <c r="E30" s="108"/>
      <c r="F30" s="108"/>
    </row>
    <row r="31" spans="1:8" x14ac:dyDescent="0.3">
      <c r="A31" s="104"/>
      <c r="B31" s="105"/>
      <c r="C31" s="106"/>
      <c r="D31" s="107"/>
      <c r="E31" s="108"/>
      <c r="F31" s="108"/>
    </row>
    <row r="32" spans="1:8" x14ac:dyDescent="0.25">
      <c r="A32" s="109" t="s">
        <v>361</v>
      </c>
      <c r="B32" s="110"/>
      <c r="C32" s="111"/>
      <c r="D32" s="110"/>
      <c r="E32" s="112" t="s">
        <v>344</v>
      </c>
      <c r="F32" s="113">
        <f>SUM(F26:F31)</f>
        <v>752347.73168181442</v>
      </c>
    </row>
    <row r="33" spans="1:9" x14ac:dyDescent="0.25">
      <c r="A33" s="101" t="s">
        <v>331</v>
      </c>
      <c r="B33" s="102" t="s">
        <v>378</v>
      </c>
      <c r="C33" s="103" t="s">
        <v>52</v>
      </c>
      <c r="D33" s="103" t="s">
        <v>333</v>
      </c>
      <c r="E33" s="103" t="s">
        <v>334</v>
      </c>
      <c r="F33" s="103" t="s">
        <v>335</v>
      </c>
    </row>
    <row r="34" spans="1:9" x14ac:dyDescent="0.3">
      <c r="A34" s="104" t="s">
        <v>442</v>
      </c>
      <c r="B34" s="105" t="s">
        <v>443</v>
      </c>
      <c r="C34" s="106" t="s">
        <v>78</v>
      </c>
      <c r="D34" s="107">
        <v>0.126</v>
      </c>
      <c r="E34" s="108">
        <v>36258</v>
      </c>
      <c r="F34" s="108">
        <f>+D34*E34</f>
        <v>4568.5079999999998</v>
      </c>
    </row>
    <row r="35" spans="1:9" x14ac:dyDescent="0.3">
      <c r="A35" s="104"/>
      <c r="B35" s="105"/>
      <c r="C35" s="106"/>
      <c r="D35" s="107"/>
      <c r="E35" s="108"/>
      <c r="F35" s="108">
        <f>+D35*E35</f>
        <v>0</v>
      </c>
      <c r="H35" s="119"/>
    </row>
    <row r="36" spans="1:9" x14ac:dyDescent="0.25">
      <c r="A36" s="109" t="s">
        <v>366</v>
      </c>
      <c r="B36" s="110"/>
      <c r="C36" s="111"/>
      <c r="D36" s="110"/>
      <c r="E36" s="112" t="s">
        <v>344</v>
      </c>
      <c r="F36" s="113">
        <f>SUM(F34:F35)</f>
        <v>4568.5079999999998</v>
      </c>
    </row>
    <row r="37" spans="1:9" x14ac:dyDescent="0.3">
      <c r="A37" s="285" t="s">
        <v>367</v>
      </c>
      <c r="B37" s="285"/>
      <c r="C37" s="285"/>
      <c r="D37" s="285"/>
      <c r="E37" s="286">
        <f>ROUND((F16+F21+F24+F32+F36),0)</f>
        <v>1006022</v>
      </c>
      <c r="F37" s="286"/>
      <c r="H37" s="119"/>
    </row>
    <row r="38" spans="1:9" x14ac:dyDescent="0.3">
      <c r="A38" s="114"/>
      <c r="B38" s="115"/>
      <c r="C38" s="115"/>
      <c r="D38" s="115"/>
      <c r="E38" s="115"/>
      <c r="F38" s="116"/>
      <c r="H38" s="120"/>
      <c r="I38" s="120"/>
    </row>
    <row r="39" spans="1:9" x14ac:dyDescent="0.3">
      <c r="A39" s="117"/>
      <c r="B39" s="50"/>
      <c r="C39" s="50"/>
      <c r="D39" s="50"/>
      <c r="E39" s="50"/>
      <c r="F39" s="118"/>
    </row>
    <row r="40" spans="1:9" x14ac:dyDescent="0.3">
      <c r="A40" s="117"/>
      <c r="B40" s="50"/>
      <c r="C40" s="50"/>
      <c r="D40" s="50"/>
      <c r="E40" s="50"/>
      <c r="F40" s="118"/>
    </row>
    <row r="41" spans="1:9" x14ac:dyDescent="0.3">
      <c r="A41" s="275"/>
      <c r="B41" s="276"/>
      <c r="C41" s="276"/>
      <c r="D41" s="276"/>
      <c r="E41" s="276"/>
      <c r="F41" s="277"/>
    </row>
    <row r="42" spans="1:9" x14ac:dyDescent="0.3">
      <c r="A42" s="275"/>
      <c r="B42" s="276"/>
      <c r="C42" s="276"/>
      <c r="D42" s="276"/>
      <c r="E42" s="276"/>
      <c r="F42" s="277"/>
    </row>
    <row r="43" spans="1:9" x14ac:dyDescent="0.3">
      <c r="A43" s="275"/>
      <c r="B43" s="276"/>
      <c r="C43" s="276"/>
      <c r="D43" s="276"/>
      <c r="E43" s="276"/>
      <c r="F43" s="277"/>
    </row>
    <row r="44" spans="1:9" x14ac:dyDescent="0.3">
      <c r="A44" s="278"/>
      <c r="B44" s="279"/>
      <c r="C44" s="279"/>
      <c r="D44" s="279"/>
      <c r="E44" s="279"/>
      <c r="F44" s="280"/>
    </row>
  </sheetData>
  <mergeCells count="11">
    <mergeCell ref="A41:F41"/>
    <mergeCell ref="A42:F42"/>
    <mergeCell ref="A43:F43"/>
    <mergeCell ref="A44:F44"/>
    <mergeCell ref="A1:F1"/>
    <mergeCell ref="A2:F2"/>
    <mergeCell ref="A3:F3"/>
    <mergeCell ref="A4:D4"/>
    <mergeCell ref="A5:D5"/>
    <mergeCell ref="A37:D37"/>
    <mergeCell ref="E37:F3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99A7C-5C06-43AB-A851-CD8A7E4B5F1A}">
  <sheetPr>
    <tabColor rgb="FFFFC000"/>
  </sheetPr>
  <dimension ref="A1:I42"/>
  <sheetViews>
    <sheetView topLeftCell="B6" zoomScale="70" zoomScaleNormal="70" workbookViewId="0">
      <selection activeCell="G35" sqref="G35:H3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327</v>
      </c>
      <c r="B5" s="284"/>
      <c r="C5" s="284"/>
      <c r="D5" s="284"/>
      <c r="E5" s="100">
        <v>3.07</v>
      </c>
      <c r="F5" s="100" t="s">
        <v>85</v>
      </c>
    </row>
    <row r="6" spans="1:6" x14ac:dyDescent="0.25">
      <c r="A6" s="101" t="s">
        <v>331</v>
      </c>
      <c r="B6" s="102" t="s">
        <v>332</v>
      </c>
      <c r="C6" s="103" t="s">
        <v>52</v>
      </c>
      <c r="D6" s="103" t="s">
        <v>333</v>
      </c>
      <c r="E6" s="103" t="s">
        <v>334</v>
      </c>
      <c r="F6" s="103" t="s">
        <v>335</v>
      </c>
    </row>
    <row r="7" spans="1:6" ht="26.4" x14ac:dyDescent="0.3">
      <c r="A7" s="104"/>
      <c r="B7" s="105" t="s">
        <v>100</v>
      </c>
      <c r="C7" s="106" t="s">
        <v>84</v>
      </c>
      <c r="D7" s="107">
        <v>0.06</v>
      </c>
      <c r="E7" s="108">
        <v>42120</v>
      </c>
      <c r="F7" s="108">
        <f t="shared" ref="F7:F14" si="0">+D7*E7</f>
        <v>2527.1999999999998</v>
      </c>
    </row>
    <row r="8" spans="1:6" x14ac:dyDescent="0.3">
      <c r="A8" s="104"/>
      <c r="B8" s="105" t="s">
        <v>405</v>
      </c>
      <c r="C8" s="106" t="s">
        <v>134</v>
      </c>
      <c r="D8" s="107">
        <v>0.1</v>
      </c>
      <c r="E8" s="108">
        <v>5791.5</v>
      </c>
      <c r="F8" s="108">
        <f t="shared" si="0"/>
        <v>579.15</v>
      </c>
    </row>
    <row r="9" spans="1:6" ht="26.4" x14ac:dyDescent="0.3">
      <c r="A9" s="104"/>
      <c r="B9" s="105" t="s">
        <v>413</v>
      </c>
      <c r="C9" s="106" t="s">
        <v>32</v>
      </c>
      <c r="D9" s="107">
        <v>1.2</v>
      </c>
      <c r="E9" s="108">
        <v>8845.1999999999989</v>
      </c>
      <c r="F9" s="108">
        <f t="shared" si="0"/>
        <v>10614.239999999998</v>
      </c>
    </row>
    <row r="10" spans="1:6" x14ac:dyDescent="0.3">
      <c r="A10" s="104"/>
      <c r="B10" s="105" t="s">
        <v>402</v>
      </c>
      <c r="C10" s="106" t="s">
        <v>32</v>
      </c>
      <c r="D10" s="107">
        <v>0.17599999999999999</v>
      </c>
      <c r="E10" s="108">
        <v>9371.6999999999989</v>
      </c>
      <c r="F10" s="108">
        <f t="shared" si="0"/>
        <v>1649.4191999999998</v>
      </c>
    </row>
    <row r="11" spans="1:6" x14ac:dyDescent="0.3">
      <c r="A11" s="104"/>
      <c r="B11" s="105" t="s">
        <v>462</v>
      </c>
      <c r="C11" s="106" t="s">
        <v>32</v>
      </c>
      <c r="D11" s="107">
        <v>3.7499999999999999E-2</v>
      </c>
      <c r="E11" s="108">
        <v>189434.69999999998</v>
      </c>
      <c r="F11" s="108">
        <f t="shared" si="0"/>
        <v>7103.8012499999995</v>
      </c>
    </row>
    <row r="12" spans="1:6" x14ac:dyDescent="0.3">
      <c r="A12" s="104"/>
      <c r="B12" s="105" t="s">
        <v>404</v>
      </c>
      <c r="C12" s="106" t="s">
        <v>121</v>
      </c>
      <c r="D12" s="107">
        <v>0.64800000000000002</v>
      </c>
      <c r="E12" s="108">
        <v>8163.9089999999997</v>
      </c>
      <c r="F12" s="108">
        <f t="shared" si="0"/>
        <v>5290.2130319999997</v>
      </c>
    </row>
    <row r="13" spans="1:6" x14ac:dyDescent="0.3">
      <c r="A13" s="104"/>
      <c r="B13" s="105"/>
      <c r="C13" s="106"/>
      <c r="D13" s="107"/>
      <c r="E13" s="108"/>
      <c r="F13" s="108">
        <f t="shared" si="0"/>
        <v>0</v>
      </c>
    </row>
    <row r="14" spans="1:6" x14ac:dyDescent="0.3">
      <c r="A14" s="104"/>
      <c r="B14" s="105"/>
      <c r="C14" s="106"/>
      <c r="D14" s="107"/>
      <c r="E14" s="108"/>
      <c r="F14" s="108">
        <f t="shared" si="0"/>
        <v>0</v>
      </c>
    </row>
    <row r="15" spans="1:6" x14ac:dyDescent="0.25">
      <c r="A15" s="109" t="s">
        <v>343</v>
      </c>
      <c r="B15" s="110"/>
      <c r="C15" s="111"/>
      <c r="D15" s="110"/>
      <c r="E15" s="112" t="s">
        <v>344</v>
      </c>
      <c r="F15" s="113">
        <f>SUM(F7:F14)</f>
        <v>27764.023481999997</v>
      </c>
    </row>
    <row r="16" spans="1:6" x14ac:dyDescent="0.25">
      <c r="A16" s="101" t="s">
        <v>331</v>
      </c>
      <c r="B16" s="102" t="s">
        <v>345</v>
      </c>
      <c r="C16" s="103" t="s">
        <v>52</v>
      </c>
      <c r="D16" s="103" t="s">
        <v>333</v>
      </c>
      <c r="E16" s="103" t="s">
        <v>334</v>
      </c>
      <c r="F16" s="103" t="s">
        <v>335</v>
      </c>
    </row>
    <row r="17" spans="1:9" x14ac:dyDescent="0.3">
      <c r="A17" s="104" t="s">
        <v>88</v>
      </c>
      <c r="B17" s="105" t="s">
        <v>375</v>
      </c>
      <c r="C17" s="106" t="s">
        <v>114</v>
      </c>
      <c r="D17" s="107">
        <v>0.12</v>
      </c>
      <c r="E17" s="108">
        <v>151530</v>
      </c>
      <c r="F17" s="108">
        <f>+D17*E17</f>
        <v>18183.599999999999</v>
      </c>
    </row>
    <row r="18" spans="1:9" x14ac:dyDescent="0.3">
      <c r="A18" s="104" t="s">
        <v>87</v>
      </c>
      <c r="B18" s="105" t="s">
        <v>397</v>
      </c>
      <c r="C18" s="106" t="s">
        <v>114</v>
      </c>
      <c r="D18" s="107">
        <v>0.12</v>
      </c>
      <c r="E18" s="108">
        <v>81328</v>
      </c>
      <c r="F18" s="108">
        <f t="shared" ref="F18:F19" si="1">+D18*E18</f>
        <v>9759.3599999999988</v>
      </c>
    </row>
    <row r="19" spans="1:9" x14ac:dyDescent="0.3">
      <c r="A19" s="104"/>
      <c r="B19" s="105"/>
      <c r="C19" s="106"/>
      <c r="D19" s="107"/>
      <c r="E19" s="108"/>
      <c r="F19" s="108">
        <f t="shared" si="1"/>
        <v>0</v>
      </c>
    </row>
    <row r="20" spans="1:9" x14ac:dyDescent="0.25">
      <c r="A20" s="109" t="s">
        <v>350</v>
      </c>
      <c r="B20" s="110"/>
      <c r="C20" s="111"/>
      <c r="D20" s="110"/>
      <c r="E20" s="112" t="s">
        <v>344</v>
      </c>
      <c r="F20" s="113">
        <f>SUM(F17:F19)</f>
        <v>27942.959999999999</v>
      </c>
    </row>
    <row r="21" spans="1:9" x14ac:dyDescent="0.25">
      <c r="A21" s="101" t="s">
        <v>331</v>
      </c>
      <c r="B21" s="102" t="s">
        <v>351</v>
      </c>
      <c r="C21" s="103" t="s">
        <v>52</v>
      </c>
      <c r="D21" s="103" t="s">
        <v>333</v>
      </c>
      <c r="E21" s="103" t="s">
        <v>334</v>
      </c>
      <c r="F21" s="103" t="s">
        <v>335</v>
      </c>
    </row>
    <row r="22" spans="1:9" x14ac:dyDescent="0.3">
      <c r="A22" s="104" t="s">
        <v>352</v>
      </c>
      <c r="B22" s="105" t="s">
        <v>353</v>
      </c>
      <c r="C22" s="106" t="s">
        <v>354</v>
      </c>
      <c r="D22" s="107">
        <v>0.05</v>
      </c>
      <c r="E22" s="108">
        <f>+F20</f>
        <v>27942.959999999999</v>
      </c>
      <c r="F22" s="108">
        <f>+D22*E22</f>
        <v>1397.1480000000001</v>
      </c>
    </row>
    <row r="23" spans="1:9" x14ac:dyDescent="0.25">
      <c r="A23" s="109" t="s">
        <v>355</v>
      </c>
      <c r="B23" s="110"/>
      <c r="C23" s="111"/>
      <c r="D23" s="110"/>
      <c r="E23" s="112" t="s">
        <v>344</v>
      </c>
      <c r="F23" s="113">
        <f>SUM(F22)</f>
        <v>1397.1480000000001</v>
      </c>
    </row>
    <row r="24" spans="1:9" x14ac:dyDescent="0.25">
      <c r="A24" s="101" t="s">
        <v>331</v>
      </c>
      <c r="B24" s="102" t="s">
        <v>377</v>
      </c>
      <c r="C24" s="103" t="s">
        <v>52</v>
      </c>
      <c r="D24" s="103" t="s">
        <v>333</v>
      </c>
      <c r="E24" s="103" t="s">
        <v>334</v>
      </c>
      <c r="F24" s="103" t="s">
        <v>335</v>
      </c>
    </row>
    <row r="25" spans="1:9" ht="26.4" x14ac:dyDescent="0.3">
      <c r="A25" s="104" t="s">
        <v>409</v>
      </c>
      <c r="B25" s="105" t="s">
        <v>410</v>
      </c>
      <c r="C25" s="106" t="s">
        <v>78</v>
      </c>
      <c r="D25" s="107">
        <v>0.11</v>
      </c>
      <c r="E25" s="108">
        <v>632282</v>
      </c>
      <c r="F25" s="108">
        <f>+D25*E25</f>
        <v>69551.02</v>
      </c>
      <c r="H25" s="121"/>
    </row>
    <row r="26" spans="1:9" ht="26.4" x14ac:dyDescent="0.3">
      <c r="A26" s="104" t="s">
        <v>423</v>
      </c>
      <c r="B26" s="105"/>
      <c r="C26" s="106"/>
      <c r="D26" s="107"/>
      <c r="E26" s="108"/>
      <c r="F26" s="108">
        <f t="shared" ref="F26:F29" si="2">+D26*E26</f>
        <v>0</v>
      </c>
    </row>
    <row r="27" spans="1:9" x14ac:dyDescent="0.3">
      <c r="A27" s="104"/>
      <c r="B27" s="105"/>
      <c r="C27" s="106"/>
      <c r="D27" s="107"/>
      <c r="E27" s="108"/>
      <c r="F27" s="108">
        <f t="shared" si="2"/>
        <v>0</v>
      </c>
    </row>
    <row r="28" spans="1:9" x14ac:dyDescent="0.3">
      <c r="A28" s="104"/>
      <c r="B28" s="105"/>
      <c r="C28" s="106"/>
      <c r="D28" s="107"/>
      <c r="E28" s="108"/>
      <c r="F28" s="108">
        <f t="shared" si="2"/>
        <v>0</v>
      </c>
    </row>
    <row r="29" spans="1:9" x14ac:dyDescent="0.3">
      <c r="A29" s="104"/>
      <c r="B29" s="105"/>
      <c r="C29" s="106"/>
      <c r="D29" s="107"/>
      <c r="E29" s="108"/>
      <c r="F29" s="108">
        <f t="shared" si="2"/>
        <v>0</v>
      </c>
    </row>
    <row r="30" spans="1:9" x14ac:dyDescent="0.25">
      <c r="A30" s="109" t="s">
        <v>361</v>
      </c>
      <c r="B30" s="110"/>
      <c r="C30" s="111"/>
      <c r="D30" s="110"/>
      <c r="E30" s="112" t="s">
        <v>344</v>
      </c>
      <c r="F30" s="113">
        <f>SUM(F25:F29)</f>
        <v>69551.02</v>
      </c>
    </row>
    <row r="31" spans="1:9" x14ac:dyDescent="0.25">
      <c r="A31" s="101" t="s">
        <v>331</v>
      </c>
      <c r="B31" s="102" t="s">
        <v>378</v>
      </c>
      <c r="C31" s="103" t="s">
        <v>52</v>
      </c>
      <c r="D31" s="103" t="s">
        <v>333</v>
      </c>
      <c r="E31" s="103" t="s">
        <v>334</v>
      </c>
      <c r="F31" s="103" t="s">
        <v>335</v>
      </c>
    </row>
    <row r="32" spans="1:9" x14ac:dyDescent="0.3">
      <c r="A32" s="104"/>
      <c r="B32" s="105" t="s">
        <v>381</v>
      </c>
      <c r="C32" s="106" t="s">
        <v>89</v>
      </c>
      <c r="D32" s="107">
        <v>1</v>
      </c>
      <c r="E32" s="108">
        <v>4452</v>
      </c>
      <c r="F32" s="108">
        <f>+D32*E32</f>
        <v>4452</v>
      </c>
      <c r="H32" s="119"/>
      <c r="I32" s="119"/>
    </row>
    <row r="33" spans="1:9" x14ac:dyDescent="0.3">
      <c r="A33" s="104"/>
      <c r="B33" s="105"/>
      <c r="C33" s="106"/>
      <c r="D33" s="107"/>
      <c r="E33" s="108"/>
      <c r="F33" s="108">
        <f>+D33*E33</f>
        <v>0</v>
      </c>
      <c r="H33" s="119"/>
    </row>
    <row r="34" spans="1:9" x14ac:dyDescent="0.25">
      <c r="A34" s="109" t="s">
        <v>366</v>
      </c>
      <c r="B34" s="110"/>
      <c r="C34" s="111"/>
      <c r="D34" s="110"/>
      <c r="E34" s="112" t="s">
        <v>344</v>
      </c>
      <c r="F34" s="113">
        <f>SUM(F32:F33)</f>
        <v>4452</v>
      </c>
    </row>
    <row r="35" spans="1:9" x14ac:dyDescent="0.3">
      <c r="A35" s="285" t="s">
        <v>367</v>
      </c>
      <c r="B35" s="285"/>
      <c r="C35" s="285"/>
      <c r="D35" s="285"/>
      <c r="E35" s="286">
        <f>ROUND((F15+F20+F23+F30+F34),0)</f>
        <v>131107</v>
      </c>
      <c r="F35" s="286"/>
      <c r="H35" s="119"/>
    </row>
    <row r="36" spans="1:9" x14ac:dyDescent="0.3">
      <c r="A36" s="114"/>
      <c r="B36" s="115"/>
      <c r="C36" s="115"/>
      <c r="D36" s="115"/>
      <c r="E36" s="115"/>
      <c r="F36" s="116"/>
      <c r="H36" s="120"/>
      <c r="I36" s="120"/>
    </row>
    <row r="37" spans="1:9" x14ac:dyDescent="0.3">
      <c r="A37" s="117"/>
      <c r="B37" s="50"/>
      <c r="C37" s="50"/>
      <c r="D37" s="50"/>
      <c r="E37" s="50"/>
      <c r="F37" s="118"/>
    </row>
    <row r="38" spans="1:9" x14ac:dyDescent="0.3">
      <c r="A38" s="117"/>
      <c r="B38" s="50"/>
      <c r="C38" s="50"/>
      <c r="D38" s="50"/>
      <c r="E38" s="50"/>
      <c r="F38" s="118"/>
    </row>
    <row r="39" spans="1:9" x14ac:dyDescent="0.3">
      <c r="A39" s="275"/>
      <c r="B39" s="276"/>
      <c r="C39" s="276"/>
      <c r="D39" s="276"/>
      <c r="E39" s="276"/>
      <c r="F39" s="277"/>
    </row>
    <row r="40" spans="1:9" x14ac:dyDescent="0.3">
      <c r="A40" s="275"/>
      <c r="B40" s="276"/>
      <c r="C40" s="276"/>
      <c r="D40" s="276"/>
      <c r="E40" s="276"/>
      <c r="F40" s="277"/>
    </row>
    <row r="41" spans="1:9" x14ac:dyDescent="0.3">
      <c r="A41" s="275"/>
      <c r="B41" s="276"/>
      <c r="C41" s="276"/>
      <c r="D41" s="276"/>
      <c r="E41" s="276"/>
      <c r="F41" s="277"/>
    </row>
    <row r="42" spans="1:9" x14ac:dyDescent="0.3">
      <c r="A42" s="278"/>
      <c r="B42" s="279"/>
      <c r="C42" s="279"/>
      <c r="D42" s="279"/>
      <c r="E42" s="279"/>
      <c r="F42" s="280"/>
    </row>
  </sheetData>
  <mergeCells count="11">
    <mergeCell ref="A39:F39"/>
    <mergeCell ref="A40:F40"/>
    <mergeCell ref="A41:F41"/>
    <mergeCell ref="A42:F42"/>
    <mergeCell ref="A1:F1"/>
    <mergeCell ref="A2:F2"/>
    <mergeCell ref="A3:F3"/>
    <mergeCell ref="A4:D4"/>
    <mergeCell ref="A5:D5"/>
    <mergeCell ref="A35:D35"/>
    <mergeCell ref="E35:F35"/>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A3A67-6D52-4BE6-B9E4-4E71534C030B}">
  <sheetPr>
    <tabColor rgb="FFFFC000"/>
  </sheetPr>
  <dimension ref="A1:I46"/>
  <sheetViews>
    <sheetView topLeftCell="B15" zoomScale="70" zoomScaleNormal="70" workbookViewId="0">
      <selection activeCell="G39" sqref="G39:H3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212</v>
      </c>
      <c r="B5" s="284"/>
      <c r="C5" s="284"/>
      <c r="D5" s="284"/>
      <c r="E5" s="100">
        <v>3.08</v>
      </c>
      <c r="F5" s="100" t="s">
        <v>85</v>
      </c>
    </row>
    <row r="6" spans="1:6" x14ac:dyDescent="0.25">
      <c r="A6" s="101" t="s">
        <v>331</v>
      </c>
      <c r="B6" s="102" t="s">
        <v>332</v>
      </c>
      <c r="C6" s="103" t="s">
        <v>52</v>
      </c>
      <c r="D6" s="103" t="s">
        <v>333</v>
      </c>
      <c r="E6" s="103" t="s">
        <v>334</v>
      </c>
      <c r="F6" s="103" t="s">
        <v>335</v>
      </c>
    </row>
    <row r="7" spans="1:6" x14ac:dyDescent="0.3">
      <c r="A7" s="104" t="s">
        <v>444</v>
      </c>
      <c r="B7" s="105" t="s">
        <v>404</v>
      </c>
      <c r="C7" s="106" t="s">
        <v>121</v>
      </c>
      <c r="D7" s="107">
        <v>0.24</v>
      </c>
      <c r="E7" s="108">
        <v>6256</v>
      </c>
      <c r="F7" s="108">
        <f t="shared" ref="F7:F14" si="0">+D7*E7</f>
        <v>1501.44</v>
      </c>
    </row>
    <row r="8" spans="1:6" ht="26.4" x14ac:dyDescent="0.3">
      <c r="A8" s="104" t="s">
        <v>445</v>
      </c>
      <c r="B8" s="105" t="s">
        <v>416</v>
      </c>
      <c r="C8" s="106" t="s">
        <v>86</v>
      </c>
      <c r="D8" s="107">
        <v>0.75</v>
      </c>
      <c r="E8" s="108">
        <v>1353</v>
      </c>
      <c r="F8" s="108">
        <f t="shared" si="0"/>
        <v>1014.75</v>
      </c>
    </row>
    <row r="9" spans="1:6" ht="26.4" x14ac:dyDescent="0.3">
      <c r="A9" s="104" t="s">
        <v>446</v>
      </c>
      <c r="B9" s="105" t="s">
        <v>413</v>
      </c>
      <c r="C9" s="106" t="s">
        <v>32</v>
      </c>
      <c r="D9" s="107">
        <v>0.30931999999999998</v>
      </c>
      <c r="E9" s="108">
        <v>9615</v>
      </c>
      <c r="F9" s="108">
        <f t="shared" si="0"/>
        <v>2974.1117999999997</v>
      </c>
    </row>
    <row r="10" spans="1:6" ht="26.4" x14ac:dyDescent="0.3">
      <c r="A10" s="104" t="s">
        <v>446</v>
      </c>
      <c r="B10" s="105" t="s">
        <v>413</v>
      </c>
      <c r="C10" s="106" t="s">
        <v>32</v>
      </c>
      <c r="D10" s="107">
        <v>0.125</v>
      </c>
      <c r="E10" s="108">
        <v>9615</v>
      </c>
      <c r="F10" s="108">
        <f t="shared" si="0"/>
        <v>1201.875</v>
      </c>
    </row>
    <row r="11" spans="1:6" x14ac:dyDescent="0.3">
      <c r="A11" s="104" t="s">
        <v>435</v>
      </c>
      <c r="B11" s="105" t="s">
        <v>436</v>
      </c>
      <c r="C11" s="106" t="s">
        <v>134</v>
      </c>
      <c r="D11" s="107">
        <v>0.23719999999999999</v>
      </c>
      <c r="E11" s="108">
        <v>12258</v>
      </c>
      <c r="F11" s="108">
        <f t="shared" si="0"/>
        <v>2907.5976000000001</v>
      </c>
    </row>
    <row r="12" spans="1:6" x14ac:dyDescent="0.3">
      <c r="A12" s="104" t="s">
        <v>447</v>
      </c>
      <c r="B12" s="105" t="s">
        <v>448</v>
      </c>
      <c r="C12" s="106" t="s">
        <v>32</v>
      </c>
      <c r="D12" s="107">
        <v>5.6480000000000002E-2</v>
      </c>
      <c r="E12" s="108">
        <v>179900</v>
      </c>
      <c r="F12" s="108">
        <f t="shared" si="0"/>
        <v>10160.752</v>
      </c>
    </row>
    <row r="13" spans="1:6" ht="79.2" x14ac:dyDescent="0.3">
      <c r="A13" s="104" t="s">
        <v>433</v>
      </c>
      <c r="B13" s="105" t="s">
        <v>434</v>
      </c>
      <c r="C13" s="106" t="s">
        <v>32</v>
      </c>
      <c r="D13" s="107">
        <v>1.1000000000000001E-3</v>
      </c>
      <c r="E13" s="108">
        <v>295180</v>
      </c>
      <c r="F13" s="108">
        <f t="shared" si="0"/>
        <v>324.69800000000004</v>
      </c>
    </row>
    <row r="14" spans="1:6" ht="52.8" x14ac:dyDescent="0.3">
      <c r="A14" s="104" t="s">
        <v>449</v>
      </c>
      <c r="B14" s="105" t="s">
        <v>415</v>
      </c>
      <c r="C14" s="106" t="s">
        <v>32</v>
      </c>
      <c r="D14" s="107">
        <v>8.8199999999999997E-3</v>
      </c>
      <c r="E14" s="108">
        <v>262600</v>
      </c>
      <c r="F14" s="108">
        <f t="shared" si="0"/>
        <v>2316.1320000000001</v>
      </c>
    </row>
    <row r="15" spans="1:6" x14ac:dyDescent="0.25">
      <c r="A15" s="109" t="s">
        <v>343</v>
      </c>
      <c r="B15" s="110"/>
      <c r="C15" s="111"/>
      <c r="D15" s="110"/>
      <c r="E15" s="112" t="s">
        <v>344</v>
      </c>
      <c r="F15" s="113">
        <f>SUM(F7:F14)</f>
        <v>22401.356400000001</v>
      </c>
    </row>
    <row r="16" spans="1:6" x14ac:dyDescent="0.25">
      <c r="A16" s="101" t="s">
        <v>331</v>
      </c>
      <c r="B16" s="102" t="s">
        <v>345</v>
      </c>
      <c r="C16" s="103" t="s">
        <v>52</v>
      </c>
      <c r="D16" s="103" t="s">
        <v>333</v>
      </c>
      <c r="E16" s="103" t="s">
        <v>334</v>
      </c>
      <c r="F16" s="103" t="s">
        <v>335</v>
      </c>
    </row>
    <row r="17" spans="1:8" ht="26.4" x14ac:dyDescent="0.3">
      <c r="A17" s="104" t="s">
        <v>450</v>
      </c>
      <c r="B17" s="105" t="s">
        <v>451</v>
      </c>
      <c r="C17" s="106" t="s">
        <v>422</v>
      </c>
      <c r="D17" s="107">
        <v>0.2</v>
      </c>
      <c r="E17" s="108">
        <v>373086</v>
      </c>
      <c r="F17" s="108">
        <f>+D17*E17</f>
        <v>74617.2</v>
      </c>
    </row>
    <row r="18" spans="1:8" x14ac:dyDescent="0.3">
      <c r="A18" s="104"/>
      <c r="B18" s="105"/>
      <c r="C18" s="106"/>
      <c r="D18" s="107"/>
      <c r="E18" s="108"/>
      <c r="F18" s="108">
        <f t="shared" ref="F18:F19" si="1">+D18*E18</f>
        <v>0</v>
      </c>
    </row>
    <row r="19" spans="1:8" x14ac:dyDescent="0.3">
      <c r="A19" s="104"/>
      <c r="B19" s="105"/>
      <c r="C19" s="106"/>
      <c r="D19" s="107"/>
      <c r="E19" s="108"/>
      <c r="F19" s="108">
        <f t="shared" si="1"/>
        <v>0</v>
      </c>
    </row>
    <row r="20" spans="1:8" x14ac:dyDescent="0.25">
      <c r="A20" s="109" t="s">
        <v>350</v>
      </c>
      <c r="B20" s="110"/>
      <c r="C20" s="111"/>
      <c r="D20" s="110"/>
      <c r="E20" s="112" t="s">
        <v>344</v>
      </c>
      <c r="F20" s="113">
        <f>SUM(F17:F19)</f>
        <v>74617.2</v>
      </c>
    </row>
    <row r="21" spans="1:8" x14ac:dyDescent="0.25">
      <c r="A21" s="101" t="s">
        <v>331</v>
      </c>
      <c r="B21" s="102" t="s">
        <v>351</v>
      </c>
      <c r="C21" s="103" t="s">
        <v>52</v>
      </c>
      <c r="D21" s="103" t="s">
        <v>333</v>
      </c>
      <c r="E21" s="103" t="s">
        <v>334</v>
      </c>
      <c r="F21" s="103" t="s">
        <v>335</v>
      </c>
    </row>
    <row r="22" spans="1:8" x14ac:dyDescent="0.3">
      <c r="A22" s="104" t="s">
        <v>352</v>
      </c>
      <c r="B22" s="105" t="s">
        <v>353</v>
      </c>
      <c r="C22" s="106" t="s">
        <v>354</v>
      </c>
      <c r="D22" s="107">
        <v>0.05</v>
      </c>
      <c r="E22" s="108">
        <f>+F20</f>
        <v>74617.2</v>
      </c>
      <c r="F22" s="108">
        <f>+D22*E22</f>
        <v>3730.86</v>
      </c>
    </row>
    <row r="23" spans="1:8" x14ac:dyDescent="0.25">
      <c r="A23" s="109" t="s">
        <v>355</v>
      </c>
      <c r="B23" s="110"/>
      <c r="C23" s="111"/>
      <c r="D23" s="110"/>
      <c r="E23" s="112" t="s">
        <v>344</v>
      </c>
      <c r="F23" s="113">
        <f>SUM(F22)</f>
        <v>3730.86</v>
      </c>
    </row>
    <row r="24" spans="1:8" x14ac:dyDescent="0.25">
      <c r="A24" s="101" t="s">
        <v>331</v>
      </c>
      <c r="B24" s="102" t="s">
        <v>377</v>
      </c>
      <c r="C24" s="103" t="s">
        <v>52</v>
      </c>
      <c r="D24" s="103" t="s">
        <v>333</v>
      </c>
      <c r="E24" s="103" t="s">
        <v>334</v>
      </c>
      <c r="F24" s="103" t="s">
        <v>335</v>
      </c>
    </row>
    <row r="25" spans="1:8" ht="26.4" x14ac:dyDescent="0.3">
      <c r="A25" s="104" t="s">
        <v>409</v>
      </c>
      <c r="B25" s="105" t="s">
        <v>410</v>
      </c>
      <c r="C25" s="106" t="s">
        <v>78</v>
      </c>
      <c r="D25" s="107">
        <v>4.2999999999999997E-2</v>
      </c>
      <c r="E25" s="108">
        <v>632282</v>
      </c>
      <c r="F25" s="108">
        <f>+D25*E25</f>
        <v>27188.125999999997</v>
      </c>
      <c r="H25" s="121"/>
    </row>
    <row r="26" spans="1:8" x14ac:dyDescent="0.3">
      <c r="A26" s="104" t="s">
        <v>452</v>
      </c>
      <c r="B26" s="105" t="s">
        <v>453</v>
      </c>
      <c r="C26" s="106" t="s">
        <v>114</v>
      </c>
      <c r="D26" s="107">
        <v>7.7777799999999999</v>
      </c>
      <c r="E26" s="108">
        <v>572</v>
      </c>
      <c r="F26" s="108">
        <f t="shared" ref="F26:F33" si="2">+D26*E26</f>
        <v>4448.8901599999999</v>
      </c>
    </row>
    <row r="27" spans="1:8" ht="26.4" x14ac:dyDescent="0.3">
      <c r="A27" s="104" t="s">
        <v>454</v>
      </c>
      <c r="B27" s="105" t="s">
        <v>455</v>
      </c>
      <c r="C27" s="106" t="s">
        <v>114</v>
      </c>
      <c r="D27" s="107">
        <v>6</v>
      </c>
      <c r="E27" s="108">
        <v>426</v>
      </c>
      <c r="F27" s="108">
        <f t="shared" si="2"/>
        <v>2556</v>
      </c>
    </row>
    <row r="28" spans="1:8" ht="26.4" x14ac:dyDescent="0.3">
      <c r="A28" s="104" t="s">
        <v>456</v>
      </c>
      <c r="B28" s="105" t="s">
        <v>457</v>
      </c>
      <c r="C28" s="106" t="s">
        <v>114</v>
      </c>
      <c r="D28" s="107">
        <v>4</v>
      </c>
      <c r="E28" s="108">
        <v>80</v>
      </c>
      <c r="F28" s="108">
        <f t="shared" si="2"/>
        <v>320</v>
      </c>
    </row>
    <row r="29" spans="1:8" ht="26.4" x14ac:dyDescent="0.3">
      <c r="A29" s="104" t="s">
        <v>458</v>
      </c>
      <c r="B29" s="105" t="s">
        <v>411</v>
      </c>
      <c r="C29" s="106" t="s">
        <v>114</v>
      </c>
      <c r="D29" s="107">
        <v>10.26667</v>
      </c>
      <c r="E29" s="108">
        <v>403</v>
      </c>
      <c r="F29" s="108">
        <f t="shared" si="2"/>
        <v>4137.4680099999996</v>
      </c>
    </row>
    <row r="30" spans="1:8" ht="26.4" x14ac:dyDescent="0.3">
      <c r="A30" s="104" t="s">
        <v>459</v>
      </c>
      <c r="B30" s="105" t="s">
        <v>460</v>
      </c>
      <c r="C30" s="106" t="s">
        <v>114</v>
      </c>
      <c r="D30" s="107">
        <v>5.1333299999999999</v>
      </c>
      <c r="E30" s="108">
        <v>198</v>
      </c>
      <c r="F30" s="108">
        <f t="shared" si="2"/>
        <v>1016.3993399999999</v>
      </c>
    </row>
    <row r="31" spans="1:8" ht="26.4" x14ac:dyDescent="0.3">
      <c r="A31" s="104" t="s">
        <v>423</v>
      </c>
      <c r="B31" s="105" t="s">
        <v>424</v>
      </c>
      <c r="C31" s="106" t="s">
        <v>114</v>
      </c>
      <c r="D31" s="107">
        <v>1.286E-2</v>
      </c>
      <c r="E31" s="108">
        <v>45742</v>
      </c>
      <c r="F31" s="108">
        <f t="shared" si="2"/>
        <v>588.24212</v>
      </c>
    </row>
    <row r="32" spans="1:8" ht="39.6" x14ac:dyDescent="0.3">
      <c r="A32" s="104" t="s">
        <v>461</v>
      </c>
      <c r="B32" s="105" t="s">
        <v>136</v>
      </c>
      <c r="C32" s="106" t="s">
        <v>114</v>
      </c>
      <c r="D32" s="107">
        <v>6</v>
      </c>
      <c r="E32" s="108">
        <v>666</v>
      </c>
      <c r="F32" s="108">
        <f t="shared" si="2"/>
        <v>3996</v>
      </c>
    </row>
    <row r="33" spans="1:9" x14ac:dyDescent="0.3">
      <c r="A33" s="104"/>
      <c r="B33" s="105"/>
      <c r="C33" s="106"/>
      <c r="D33" s="107"/>
      <c r="E33" s="108"/>
      <c r="F33" s="108">
        <f t="shared" si="2"/>
        <v>0</v>
      </c>
    </row>
    <row r="34" spans="1:9" x14ac:dyDescent="0.25">
      <c r="A34" s="109" t="s">
        <v>361</v>
      </c>
      <c r="B34" s="110"/>
      <c r="C34" s="111"/>
      <c r="D34" s="110"/>
      <c r="E34" s="112" t="s">
        <v>344</v>
      </c>
      <c r="F34" s="113">
        <f>SUM(F25:F33)</f>
        <v>44251.125630000002</v>
      </c>
    </row>
    <row r="35" spans="1:9" x14ac:dyDescent="0.25">
      <c r="A35" s="101" t="s">
        <v>331</v>
      </c>
      <c r="B35" s="102" t="s">
        <v>378</v>
      </c>
      <c r="C35" s="103" t="s">
        <v>52</v>
      </c>
      <c r="D35" s="103" t="s">
        <v>333</v>
      </c>
      <c r="E35" s="103" t="s">
        <v>334</v>
      </c>
      <c r="F35" s="103" t="s">
        <v>335</v>
      </c>
    </row>
    <row r="36" spans="1:9" x14ac:dyDescent="0.3">
      <c r="A36" s="104" t="s">
        <v>442</v>
      </c>
      <c r="B36" s="105" t="s">
        <v>443</v>
      </c>
      <c r="C36" s="106" t="s">
        <v>78</v>
      </c>
      <c r="D36" s="107">
        <v>0.126</v>
      </c>
      <c r="E36" s="108">
        <v>20183</v>
      </c>
      <c r="F36" s="108">
        <f>+D36*E36</f>
        <v>2543.058</v>
      </c>
    </row>
    <row r="37" spans="1:9" x14ac:dyDescent="0.3">
      <c r="A37" s="104"/>
      <c r="B37" s="105"/>
      <c r="C37" s="106"/>
      <c r="D37" s="107"/>
      <c r="E37" s="108"/>
      <c r="F37" s="108">
        <f>+D37*E37</f>
        <v>0</v>
      </c>
      <c r="H37" s="119"/>
    </row>
    <row r="38" spans="1:9" x14ac:dyDescent="0.25">
      <c r="A38" s="109" t="s">
        <v>366</v>
      </c>
      <c r="B38" s="110"/>
      <c r="C38" s="111"/>
      <c r="D38" s="110"/>
      <c r="E38" s="112" t="s">
        <v>344</v>
      </c>
      <c r="F38" s="113">
        <f>SUM(F36:F37)</f>
        <v>2543.058</v>
      </c>
    </row>
    <row r="39" spans="1:9" x14ac:dyDescent="0.3">
      <c r="A39" s="285" t="s">
        <v>367</v>
      </c>
      <c r="B39" s="285"/>
      <c r="C39" s="285"/>
      <c r="D39" s="285"/>
      <c r="E39" s="286">
        <f>ROUND((F15+F20+F23+F34+F38),0)</f>
        <v>147544</v>
      </c>
      <c r="F39" s="286"/>
      <c r="H39" s="119"/>
    </row>
    <row r="40" spans="1:9" x14ac:dyDescent="0.3">
      <c r="A40" s="114"/>
      <c r="B40" s="115"/>
      <c r="C40" s="115"/>
      <c r="D40" s="115"/>
      <c r="E40" s="115"/>
      <c r="F40" s="116"/>
      <c r="H40" s="120"/>
      <c r="I40" s="120"/>
    </row>
    <row r="41" spans="1:9" x14ac:dyDescent="0.3">
      <c r="A41" s="117"/>
      <c r="B41" s="50"/>
      <c r="C41" s="50"/>
      <c r="D41" s="50"/>
      <c r="E41" s="50"/>
      <c r="F41" s="118"/>
    </row>
    <row r="42" spans="1:9" x14ac:dyDescent="0.3">
      <c r="A42" s="117"/>
      <c r="B42" s="50"/>
      <c r="C42" s="50"/>
      <c r="D42" s="50"/>
      <c r="E42" s="50"/>
      <c r="F42" s="118"/>
    </row>
    <row r="43" spans="1:9" x14ac:dyDescent="0.3">
      <c r="A43" s="275"/>
      <c r="B43" s="276"/>
      <c r="C43" s="276"/>
      <c r="D43" s="276"/>
      <c r="E43" s="276"/>
      <c r="F43" s="277"/>
    </row>
    <row r="44" spans="1:9" x14ac:dyDescent="0.3">
      <c r="A44" s="275"/>
      <c r="B44" s="276"/>
      <c r="C44" s="276"/>
      <c r="D44" s="276"/>
      <c r="E44" s="276"/>
      <c r="F44" s="277"/>
    </row>
    <row r="45" spans="1:9" x14ac:dyDescent="0.3">
      <c r="A45" s="275"/>
      <c r="B45" s="276"/>
      <c r="C45" s="276"/>
      <c r="D45" s="276"/>
      <c r="E45" s="276"/>
      <c r="F45" s="277"/>
    </row>
    <row r="46" spans="1:9" x14ac:dyDescent="0.3">
      <c r="A46" s="278"/>
      <c r="B46" s="279"/>
      <c r="C46" s="279"/>
      <c r="D46" s="279"/>
      <c r="E46" s="279"/>
      <c r="F46" s="280"/>
    </row>
  </sheetData>
  <mergeCells count="11">
    <mergeCell ref="A43:F43"/>
    <mergeCell ref="A44:F44"/>
    <mergeCell ref="A45:F45"/>
    <mergeCell ref="A46:F46"/>
    <mergeCell ref="A1:F1"/>
    <mergeCell ref="A2:F2"/>
    <mergeCell ref="A3:F3"/>
    <mergeCell ref="A4:D4"/>
    <mergeCell ref="A5:D5"/>
    <mergeCell ref="A39:D39"/>
    <mergeCell ref="E39:F3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4777B-602D-4DF2-B721-8C4D1C61F07B}">
  <sheetPr>
    <tabColor rgb="FFFFC000"/>
  </sheetPr>
  <dimension ref="A1:I36"/>
  <sheetViews>
    <sheetView topLeftCell="B1" zoomScale="70" zoomScaleNormal="70" workbookViewId="0">
      <selection activeCell="G29" sqref="G29:H30"/>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21</v>
      </c>
      <c r="B5" s="284"/>
      <c r="C5" s="284"/>
      <c r="D5" s="284"/>
      <c r="E5" s="100">
        <v>3.09</v>
      </c>
      <c r="F5" s="100" t="s">
        <v>85</v>
      </c>
    </row>
    <row r="6" spans="1:6" x14ac:dyDescent="0.25">
      <c r="A6" s="101" t="s">
        <v>331</v>
      </c>
      <c r="B6" s="102" t="s">
        <v>332</v>
      </c>
      <c r="C6" s="103" t="s">
        <v>52</v>
      </c>
      <c r="D6" s="103" t="s">
        <v>333</v>
      </c>
      <c r="E6" s="103" t="s">
        <v>334</v>
      </c>
      <c r="F6" s="103" t="s">
        <v>335</v>
      </c>
    </row>
    <row r="7" spans="1:6" ht="26.4" x14ac:dyDescent="0.3">
      <c r="A7" s="104"/>
      <c r="B7" s="105" t="s">
        <v>100</v>
      </c>
      <c r="C7" s="106" t="s">
        <v>84</v>
      </c>
      <c r="D7" s="107">
        <v>0.15</v>
      </c>
      <c r="E7" s="108">
        <v>39736</v>
      </c>
      <c r="F7" s="108">
        <f t="shared" ref="F7:F10" si="0">+D7*E7</f>
        <v>5960.4</v>
      </c>
    </row>
    <row r="8" spans="1:6" x14ac:dyDescent="0.3">
      <c r="A8" s="104"/>
      <c r="B8" s="105" t="s">
        <v>102</v>
      </c>
      <c r="C8" s="106" t="s">
        <v>103</v>
      </c>
      <c r="D8" s="107">
        <v>0.5</v>
      </c>
      <c r="E8" s="108">
        <v>8568</v>
      </c>
      <c r="F8" s="108">
        <f t="shared" si="0"/>
        <v>4284</v>
      </c>
    </row>
    <row r="9" spans="1:6" ht="26.4" x14ac:dyDescent="0.3">
      <c r="A9" s="104"/>
      <c r="B9" s="105" t="s">
        <v>105</v>
      </c>
      <c r="C9" s="106" t="s">
        <v>32</v>
      </c>
      <c r="D9" s="107">
        <v>1</v>
      </c>
      <c r="E9" s="108">
        <v>8404</v>
      </c>
      <c r="F9" s="108">
        <f t="shared" si="0"/>
        <v>8404</v>
      </c>
    </row>
    <row r="10" spans="1:6" x14ac:dyDescent="0.3">
      <c r="A10" s="104"/>
      <c r="B10" s="105"/>
      <c r="C10" s="106"/>
      <c r="D10" s="107"/>
      <c r="E10" s="108"/>
      <c r="F10" s="108">
        <f t="shared" si="0"/>
        <v>0</v>
      </c>
    </row>
    <row r="11" spans="1:6" x14ac:dyDescent="0.25">
      <c r="A11" s="109" t="s">
        <v>343</v>
      </c>
      <c r="B11" s="110"/>
      <c r="C11" s="111"/>
      <c r="D11" s="110"/>
      <c r="E11" s="112" t="s">
        <v>344</v>
      </c>
      <c r="F11" s="113">
        <f>SUM(F7:F10)</f>
        <v>18648.400000000001</v>
      </c>
    </row>
    <row r="12" spans="1:6" x14ac:dyDescent="0.25">
      <c r="A12" s="101" t="s">
        <v>331</v>
      </c>
      <c r="B12" s="102" t="s">
        <v>345</v>
      </c>
      <c r="C12" s="103" t="s">
        <v>52</v>
      </c>
      <c r="D12" s="103" t="s">
        <v>333</v>
      </c>
      <c r="E12" s="103" t="s">
        <v>334</v>
      </c>
      <c r="F12" s="103" t="s">
        <v>335</v>
      </c>
    </row>
    <row r="13" spans="1:6" x14ac:dyDescent="0.3">
      <c r="A13" s="104" t="s">
        <v>88</v>
      </c>
      <c r="B13" s="105" t="s">
        <v>375</v>
      </c>
      <c r="C13" s="106" t="s">
        <v>114</v>
      </c>
      <c r="D13" s="107">
        <v>0.28000000000000003</v>
      </c>
      <c r="E13" s="108">
        <v>151530</v>
      </c>
      <c r="F13" s="108">
        <f>+D13*E13</f>
        <v>42428.4</v>
      </c>
    </row>
    <row r="14" spans="1:6" x14ac:dyDescent="0.3">
      <c r="A14" s="104" t="s">
        <v>87</v>
      </c>
      <c r="B14" s="105" t="s">
        <v>397</v>
      </c>
      <c r="C14" s="106" t="s">
        <v>114</v>
      </c>
      <c r="D14" s="107">
        <v>0.28000000000000003</v>
      </c>
      <c r="E14" s="108">
        <v>81328</v>
      </c>
      <c r="F14" s="108">
        <f t="shared" ref="F14:F15" si="1">+D14*E14</f>
        <v>22771.840000000004</v>
      </c>
    </row>
    <row r="15" spans="1:6" x14ac:dyDescent="0.3">
      <c r="A15" s="104"/>
      <c r="B15" s="105"/>
      <c r="C15" s="106"/>
      <c r="D15" s="107"/>
      <c r="E15" s="108"/>
      <c r="F15" s="108">
        <f t="shared" si="1"/>
        <v>0</v>
      </c>
    </row>
    <row r="16" spans="1:6" x14ac:dyDescent="0.25">
      <c r="A16" s="109" t="s">
        <v>350</v>
      </c>
      <c r="B16" s="110"/>
      <c r="C16" s="111"/>
      <c r="D16" s="110"/>
      <c r="E16" s="112" t="s">
        <v>344</v>
      </c>
      <c r="F16" s="113">
        <f>SUM(F13:F15)</f>
        <v>65200.240000000005</v>
      </c>
    </row>
    <row r="17" spans="1:9" x14ac:dyDescent="0.25">
      <c r="A17" s="101" t="s">
        <v>331</v>
      </c>
      <c r="B17" s="102" t="s">
        <v>351</v>
      </c>
      <c r="C17" s="103" t="s">
        <v>52</v>
      </c>
      <c r="D17" s="103" t="s">
        <v>333</v>
      </c>
      <c r="E17" s="103" t="s">
        <v>334</v>
      </c>
      <c r="F17" s="103" t="s">
        <v>335</v>
      </c>
    </row>
    <row r="18" spans="1:9" x14ac:dyDescent="0.3">
      <c r="A18" s="104" t="s">
        <v>352</v>
      </c>
      <c r="B18" s="105" t="s">
        <v>353</v>
      </c>
      <c r="C18" s="106" t="s">
        <v>354</v>
      </c>
      <c r="D18" s="107">
        <v>0.05</v>
      </c>
      <c r="E18" s="108">
        <f>+F16</f>
        <v>65200.240000000005</v>
      </c>
      <c r="F18" s="108">
        <f>+D18*E18</f>
        <v>3260.0120000000006</v>
      </c>
    </row>
    <row r="19" spans="1:9" x14ac:dyDescent="0.25">
      <c r="A19" s="109" t="s">
        <v>355</v>
      </c>
      <c r="B19" s="110"/>
      <c r="C19" s="111"/>
      <c r="D19" s="110"/>
      <c r="E19" s="112" t="s">
        <v>344</v>
      </c>
      <c r="F19" s="113">
        <f>SUM(F18)</f>
        <v>3260.0120000000006</v>
      </c>
    </row>
    <row r="20" spans="1:9" x14ac:dyDescent="0.25">
      <c r="A20" s="101" t="s">
        <v>331</v>
      </c>
      <c r="B20" s="102" t="s">
        <v>377</v>
      </c>
      <c r="C20" s="103" t="s">
        <v>52</v>
      </c>
      <c r="D20" s="103" t="s">
        <v>333</v>
      </c>
      <c r="E20" s="103" t="s">
        <v>334</v>
      </c>
      <c r="F20" s="103" t="s">
        <v>335</v>
      </c>
    </row>
    <row r="21" spans="1:9" ht="26.4" x14ac:dyDescent="0.3">
      <c r="A21" s="104" t="s">
        <v>409</v>
      </c>
      <c r="B21" s="105" t="s">
        <v>410</v>
      </c>
      <c r="C21" s="106" t="s">
        <v>78</v>
      </c>
      <c r="D21" s="107">
        <v>4.2999999999999997E-2</v>
      </c>
      <c r="E21" s="108">
        <v>694185</v>
      </c>
      <c r="F21" s="108">
        <f>+D21*E21</f>
        <v>29849.954999999998</v>
      </c>
      <c r="H21" s="121"/>
    </row>
    <row r="22" spans="1:9" x14ac:dyDescent="0.3">
      <c r="A22" s="104"/>
      <c r="B22" s="105"/>
      <c r="C22" s="106"/>
      <c r="D22" s="107"/>
      <c r="E22" s="108"/>
      <c r="F22" s="108">
        <f t="shared" ref="F22:F23" si="2">+D22*E22</f>
        <v>0</v>
      </c>
    </row>
    <row r="23" spans="1:9" x14ac:dyDescent="0.3">
      <c r="A23" s="104"/>
      <c r="B23" s="105"/>
      <c r="C23" s="106"/>
      <c r="D23" s="107"/>
      <c r="E23" s="108"/>
      <c r="F23" s="108">
        <f t="shared" si="2"/>
        <v>0</v>
      </c>
    </row>
    <row r="24" spans="1:9" x14ac:dyDescent="0.25">
      <c r="A24" s="109" t="s">
        <v>361</v>
      </c>
      <c r="B24" s="110"/>
      <c r="C24" s="111"/>
      <c r="D24" s="110"/>
      <c r="E24" s="112" t="s">
        <v>344</v>
      </c>
      <c r="F24" s="113">
        <f>SUM(F21:F23)</f>
        <v>29849.954999999998</v>
      </c>
    </row>
    <row r="25" spans="1:9" x14ac:dyDescent="0.25">
      <c r="A25" s="101" t="s">
        <v>331</v>
      </c>
      <c r="B25" s="102" t="s">
        <v>378</v>
      </c>
      <c r="C25" s="103" t="s">
        <v>52</v>
      </c>
      <c r="D25" s="103" t="s">
        <v>333</v>
      </c>
      <c r="E25" s="103" t="s">
        <v>334</v>
      </c>
      <c r="F25" s="103" t="s">
        <v>335</v>
      </c>
    </row>
    <row r="26" spans="1:9" x14ac:dyDescent="0.3">
      <c r="A26" s="104" t="s">
        <v>442</v>
      </c>
      <c r="B26" s="105" t="s">
        <v>443</v>
      </c>
      <c r="C26" s="106" t="s">
        <v>78</v>
      </c>
      <c r="D26" s="107">
        <v>0.126</v>
      </c>
      <c r="E26" s="108">
        <v>13168</v>
      </c>
      <c r="F26" s="108">
        <f>+D26*E26</f>
        <v>1659.1680000000001</v>
      </c>
    </row>
    <row r="27" spans="1:9" x14ac:dyDescent="0.3">
      <c r="A27" s="104"/>
      <c r="B27" s="105"/>
      <c r="C27" s="106"/>
      <c r="D27" s="107"/>
      <c r="E27" s="108"/>
      <c r="F27" s="108">
        <f>+D27*E27</f>
        <v>0</v>
      </c>
      <c r="H27" s="119"/>
    </row>
    <row r="28" spans="1:9" x14ac:dyDescent="0.25">
      <c r="A28" s="109" t="s">
        <v>366</v>
      </c>
      <c r="B28" s="110"/>
      <c r="C28" s="111"/>
      <c r="D28" s="110"/>
      <c r="E28" s="112" t="s">
        <v>344</v>
      </c>
      <c r="F28" s="113">
        <f>SUM(F26:F27)</f>
        <v>1659.1680000000001</v>
      </c>
    </row>
    <row r="29" spans="1:9" x14ac:dyDescent="0.3">
      <c r="A29" s="285" t="s">
        <v>367</v>
      </c>
      <c r="B29" s="285"/>
      <c r="C29" s="285"/>
      <c r="D29" s="285"/>
      <c r="E29" s="286">
        <f>ROUND((F11+F16+F19+F24+F28),0)</f>
        <v>118618</v>
      </c>
      <c r="F29" s="286"/>
      <c r="H29" s="119"/>
    </row>
    <row r="30" spans="1:9" x14ac:dyDescent="0.3">
      <c r="A30" s="114"/>
      <c r="B30" s="115"/>
      <c r="C30" s="115"/>
      <c r="D30" s="115"/>
      <c r="E30" s="115"/>
      <c r="F30" s="116"/>
      <c r="H30" s="120"/>
      <c r="I30" s="120"/>
    </row>
    <row r="31" spans="1:9" x14ac:dyDescent="0.3">
      <c r="A31" s="117"/>
      <c r="B31" s="50"/>
      <c r="C31" s="50"/>
      <c r="D31" s="50"/>
      <c r="E31" s="50"/>
      <c r="F31" s="118"/>
    </row>
    <row r="32" spans="1:9" x14ac:dyDescent="0.3">
      <c r="A32" s="117"/>
      <c r="B32" s="50"/>
      <c r="C32" s="50"/>
      <c r="D32" s="50"/>
      <c r="E32" s="50"/>
      <c r="F32" s="118"/>
    </row>
    <row r="33" spans="1:6" x14ac:dyDescent="0.3">
      <c r="A33" s="275"/>
      <c r="B33" s="276"/>
      <c r="C33" s="276"/>
      <c r="D33" s="276"/>
      <c r="E33" s="276"/>
      <c r="F33" s="277"/>
    </row>
    <row r="34" spans="1:6" x14ac:dyDescent="0.3">
      <c r="A34" s="275"/>
      <c r="B34" s="276"/>
      <c r="C34" s="276"/>
      <c r="D34" s="276"/>
      <c r="E34" s="276"/>
      <c r="F34" s="277"/>
    </row>
    <row r="35" spans="1:6" x14ac:dyDescent="0.3">
      <c r="A35" s="275"/>
      <c r="B35" s="276"/>
      <c r="C35" s="276"/>
      <c r="D35" s="276"/>
      <c r="E35" s="276"/>
      <c r="F35" s="277"/>
    </row>
    <row r="36" spans="1:6" x14ac:dyDescent="0.3">
      <c r="A36" s="278"/>
      <c r="B36" s="279"/>
      <c r="C36" s="279"/>
      <c r="D36" s="279"/>
      <c r="E36" s="279"/>
      <c r="F36" s="280"/>
    </row>
  </sheetData>
  <mergeCells count="11">
    <mergeCell ref="A33:F33"/>
    <mergeCell ref="A34:F34"/>
    <mergeCell ref="A35:F35"/>
    <mergeCell ref="A36:F36"/>
    <mergeCell ref="A1:F1"/>
    <mergeCell ref="A2:F2"/>
    <mergeCell ref="A3:F3"/>
    <mergeCell ref="A4:D4"/>
    <mergeCell ref="A5:D5"/>
    <mergeCell ref="A29:D29"/>
    <mergeCell ref="E29:F2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6CA39-BF9B-4D35-AC16-FC04C1C91B19}">
  <sheetPr>
    <tabColor rgb="FFFFC000"/>
  </sheetPr>
  <dimension ref="A1:I46"/>
  <sheetViews>
    <sheetView topLeftCell="A23" zoomScale="70" zoomScaleNormal="70" workbookViewId="0">
      <selection activeCell="E25" sqref="E2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25</v>
      </c>
      <c r="B5" s="284"/>
      <c r="C5" s="284"/>
      <c r="D5" s="284"/>
      <c r="E5" s="100" t="s">
        <v>463</v>
      </c>
      <c r="F5" s="100" t="s">
        <v>85</v>
      </c>
    </row>
    <row r="6" spans="1:6" x14ac:dyDescent="0.25">
      <c r="A6" s="101" t="s">
        <v>331</v>
      </c>
      <c r="B6" s="102" t="s">
        <v>332</v>
      </c>
      <c r="C6" s="103" t="s">
        <v>52</v>
      </c>
      <c r="D6" s="103" t="s">
        <v>333</v>
      </c>
      <c r="E6" s="103" t="s">
        <v>334</v>
      </c>
      <c r="F6" s="103" t="s">
        <v>335</v>
      </c>
    </row>
    <row r="7" spans="1:6" x14ac:dyDescent="0.3">
      <c r="A7" s="104" t="s">
        <v>444</v>
      </c>
      <c r="B7" s="105" t="s">
        <v>404</v>
      </c>
      <c r="C7" s="106" t="s">
        <v>121</v>
      </c>
      <c r="D7" s="107">
        <v>0.32400000000000001</v>
      </c>
      <c r="E7" s="108">
        <v>6587.5679999999993</v>
      </c>
      <c r="F7" s="108">
        <f t="shared" ref="F7:F14" si="0">+D7*E7</f>
        <v>2134.3720319999998</v>
      </c>
    </row>
    <row r="8" spans="1:6" ht="26.4" x14ac:dyDescent="0.3">
      <c r="A8" s="104" t="s">
        <v>445</v>
      </c>
      <c r="B8" s="105" t="s">
        <v>416</v>
      </c>
      <c r="C8" s="106" t="s">
        <v>86</v>
      </c>
      <c r="D8" s="107">
        <v>1.0125000000000002</v>
      </c>
      <c r="E8" s="108">
        <v>1424.7089999999998</v>
      </c>
      <c r="F8" s="108">
        <f t="shared" si="0"/>
        <v>1442.5178625000001</v>
      </c>
    </row>
    <row r="9" spans="1:6" ht="26.4" x14ac:dyDescent="0.3">
      <c r="A9" s="104" t="s">
        <v>446</v>
      </c>
      <c r="B9" s="105" t="s">
        <v>413</v>
      </c>
      <c r="C9" s="106" t="s">
        <v>32</v>
      </c>
      <c r="D9" s="107">
        <v>0.41758200000000001</v>
      </c>
      <c r="E9" s="108">
        <v>10124.594999999999</v>
      </c>
      <c r="F9" s="108">
        <f t="shared" si="0"/>
        <v>4227.8486292899997</v>
      </c>
    </row>
    <row r="10" spans="1:6" ht="26.4" x14ac:dyDescent="0.3">
      <c r="A10" s="104" t="s">
        <v>446</v>
      </c>
      <c r="B10" s="105" t="s">
        <v>413</v>
      </c>
      <c r="C10" s="106" t="s">
        <v>32</v>
      </c>
      <c r="D10" s="107">
        <v>0.16875000000000001</v>
      </c>
      <c r="E10" s="108">
        <v>10124.594999999999</v>
      </c>
      <c r="F10" s="108">
        <f t="shared" si="0"/>
        <v>1708.5254062500001</v>
      </c>
    </row>
    <row r="11" spans="1:6" x14ac:dyDescent="0.3">
      <c r="A11" s="104" t="s">
        <v>435</v>
      </c>
      <c r="B11" s="105" t="s">
        <v>436</v>
      </c>
      <c r="C11" s="106" t="s">
        <v>134</v>
      </c>
      <c r="D11" s="107">
        <v>0.32022</v>
      </c>
      <c r="E11" s="108">
        <v>12907.673999999999</v>
      </c>
      <c r="F11" s="108">
        <f t="shared" si="0"/>
        <v>4133.2953682799998</v>
      </c>
    </row>
    <row r="12" spans="1:6" x14ac:dyDescent="0.3">
      <c r="A12" s="104" t="s">
        <v>447</v>
      </c>
      <c r="B12" s="105" t="s">
        <v>448</v>
      </c>
      <c r="C12" s="106" t="s">
        <v>32</v>
      </c>
      <c r="D12" s="107">
        <v>7.624800000000001E-2</v>
      </c>
      <c r="E12" s="108">
        <v>189434.69999999998</v>
      </c>
      <c r="F12" s="108">
        <f t="shared" si="0"/>
        <v>14444.017005600001</v>
      </c>
    </row>
    <row r="13" spans="1:6" ht="79.2" x14ac:dyDescent="0.3">
      <c r="A13" s="104" t="s">
        <v>433</v>
      </c>
      <c r="B13" s="105" t="s">
        <v>434</v>
      </c>
      <c r="C13" s="106" t="s">
        <v>32</v>
      </c>
      <c r="D13" s="107">
        <v>1.4850000000000002E-3</v>
      </c>
      <c r="E13" s="108">
        <v>310824.53999999998</v>
      </c>
      <c r="F13" s="108">
        <f t="shared" si="0"/>
        <v>461.57444190000001</v>
      </c>
    </row>
    <row r="14" spans="1:6" ht="52.8" x14ac:dyDescent="0.3">
      <c r="A14" s="104" t="s">
        <v>449</v>
      </c>
      <c r="B14" s="105" t="s">
        <v>415</v>
      </c>
      <c r="C14" s="106" t="s">
        <v>32</v>
      </c>
      <c r="D14" s="107">
        <v>1.1907000000000001E-2</v>
      </c>
      <c r="E14" s="108">
        <v>276517.8</v>
      </c>
      <c r="F14" s="108">
        <f t="shared" si="0"/>
        <v>3292.4974446000001</v>
      </c>
    </row>
    <row r="15" spans="1:6" x14ac:dyDescent="0.25">
      <c r="A15" s="109" t="s">
        <v>343</v>
      </c>
      <c r="B15" s="110"/>
      <c r="C15" s="111"/>
      <c r="D15" s="110"/>
      <c r="E15" s="112" t="s">
        <v>344</v>
      </c>
      <c r="F15" s="113">
        <f>SUM(F7:F14)</f>
        <v>31844.648190420005</v>
      </c>
    </row>
    <row r="16" spans="1:6" x14ac:dyDescent="0.25">
      <c r="A16" s="101" t="s">
        <v>331</v>
      </c>
      <c r="B16" s="102" t="s">
        <v>345</v>
      </c>
      <c r="C16" s="103" t="s">
        <v>52</v>
      </c>
      <c r="D16" s="103" t="s">
        <v>333</v>
      </c>
      <c r="E16" s="103" t="s">
        <v>334</v>
      </c>
      <c r="F16" s="103" t="s">
        <v>335</v>
      </c>
    </row>
    <row r="17" spans="1:8" ht="26.4" x14ac:dyDescent="0.3">
      <c r="A17" s="104" t="s">
        <v>450</v>
      </c>
      <c r="B17" s="105" t="s">
        <v>451</v>
      </c>
      <c r="C17" s="106" t="s">
        <v>422</v>
      </c>
      <c r="D17" s="107">
        <v>0.47971999999999998</v>
      </c>
      <c r="E17" s="108">
        <v>462626.37</v>
      </c>
      <c r="F17" s="108">
        <f>+D17*E17</f>
        <v>221931.12221639999</v>
      </c>
    </row>
    <row r="18" spans="1:8" x14ac:dyDescent="0.3">
      <c r="A18" s="104"/>
      <c r="B18" s="105"/>
      <c r="C18" s="106"/>
      <c r="D18" s="107"/>
      <c r="E18" s="108"/>
      <c r="F18" s="108">
        <f t="shared" ref="F18:F19" si="1">+D18*E18</f>
        <v>0</v>
      </c>
    </row>
    <row r="19" spans="1:8" x14ac:dyDescent="0.3">
      <c r="A19" s="104"/>
      <c r="B19" s="105"/>
      <c r="C19" s="106"/>
      <c r="D19" s="107"/>
      <c r="E19" s="108"/>
      <c r="F19" s="108">
        <f t="shared" si="1"/>
        <v>0</v>
      </c>
    </row>
    <row r="20" spans="1:8" x14ac:dyDescent="0.25">
      <c r="A20" s="109" t="s">
        <v>350</v>
      </c>
      <c r="B20" s="110"/>
      <c r="C20" s="111"/>
      <c r="D20" s="110"/>
      <c r="E20" s="112" t="s">
        <v>344</v>
      </c>
      <c r="F20" s="113">
        <f>SUM(F17:F19)</f>
        <v>221931.12221639999</v>
      </c>
    </row>
    <row r="21" spans="1:8" x14ac:dyDescent="0.25">
      <c r="A21" s="101" t="s">
        <v>331</v>
      </c>
      <c r="B21" s="102" t="s">
        <v>351</v>
      </c>
      <c r="C21" s="103" t="s">
        <v>52</v>
      </c>
      <c r="D21" s="103" t="s">
        <v>333</v>
      </c>
      <c r="E21" s="103" t="s">
        <v>334</v>
      </c>
      <c r="F21" s="103" t="s">
        <v>335</v>
      </c>
    </row>
    <row r="22" spans="1:8" x14ac:dyDescent="0.3">
      <c r="A22" s="104" t="s">
        <v>352</v>
      </c>
      <c r="B22" s="105" t="s">
        <v>353</v>
      </c>
      <c r="C22" s="106" t="s">
        <v>354</v>
      </c>
      <c r="D22" s="107">
        <v>0.05</v>
      </c>
      <c r="E22" s="108">
        <f>+F20</f>
        <v>221931.12221639999</v>
      </c>
      <c r="F22" s="108">
        <f>+D22*E22</f>
        <v>11096.55611082</v>
      </c>
    </row>
    <row r="23" spans="1:8" x14ac:dyDescent="0.25">
      <c r="A23" s="109" t="s">
        <v>355</v>
      </c>
      <c r="B23" s="110"/>
      <c r="C23" s="111"/>
      <c r="D23" s="110"/>
      <c r="E23" s="112" t="s">
        <v>344</v>
      </c>
      <c r="F23" s="113">
        <f>SUM(F22)</f>
        <v>11096.55611082</v>
      </c>
    </row>
    <row r="24" spans="1:8" x14ac:dyDescent="0.25">
      <c r="A24" s="101" t="s">
        <v>331</v>
      </c>
      <c r="B24" s="102" t="s">
        <v>377</v>
      </c>
      <c r="C24" s="103" t="s">
        <v>52</v>
      </c>
      <c r="D24" s="103" t="s">
        <v>333</v>
      </c>
      <c r="E24" s="103" t="s">
        <v>334</v>
      </c>
      <c r="F24" s="103" t="s">
        <v>335</v>
      </c>
    </row>
    <row r="25" spans="1:8" ht="26.4" x14ac:dyDescent="0.3">
      <c r="A25" s="104" t="s">
        <v>409</v>
      </c>
      <c r="B25" s="105" t="s">
        <v>410</v>
      </c>
      <c r="C25" s="106" t="s">
        <v>78</v>
      </c>
      <c r="D25" s="107">
        <v>0.221</v>
      </c>
      <c r="E25" s="108">
        <v>712754</v>
      </c>
      <c r="F25" s="108">
        <f>+D25*E25</f>
        <v>157518.63399999999</v>
      </c>
      <c r="H25" s="121"/>
    </row>
    <row r="26" spans="1:8" x14ac:dyDescent="0.3">
      <c r="A26" s="104" t="s">
        <v>452</v>
      </c>
      <c r="B26" s="105" t="s">
        <v>453</v>
      </c>
      <c r="C26" s="106" t="s">
        <v>114</v>
      </c>
      <c r="D26" s="107">
        <v>7.7777799999999999</v>
      </c>
      <c r="E26" s="108">
        <v>707.61599999999999</v>
      </c>
      <c r="F26" s="108">
        <f t="shared" ref="F26:F33" si="2">+D26*E26</f>
        <v>5503.6815724799999</v>
      </c>
    </row>
    <row r="27" spans="1:8" ht="26.4" x14ac:dyDescent="0.3">
      <c r="A27" s="104" t="s">
        <v>454</v>
      </c>
      <c r="B27" s="105" t="s">
        <v>455</v>
      </c>
      <c r="C27" s="106" t="s">
        <v>114</v>
      </c>
      <c r="D27" s="107">
        <v>6</v>
      </c>
      <c r="E27" s="108">
        <v>448.57799999999997</v>
      </c>
      <c r="F27" s="108">
        <f t="shared" si="2"/>
        <v>2691.4679999999998</v>
      </c>
    </row>
    <row r="28" spans="1:8" ht="26.4" x14ac:dyDescent="0.3">
      <c r="A28" s="104" t="s">
        <v>456</v>
      </c>
      <c r="B28" s="105" t="s">
        <v>457</v>
      </c>
      <c r="C28" s="106" t="s">
        <v>114</v>
      </c>
      <c r="D28" s="107">
        <v>4</v>
      </c>
      <c r="E28" s="108">
        <v>84.24</v>
      </c>
      <c r="F28" s="108">
        <f t="shared" si="2"/>
        <v>336.96</v>
      </c>
    </row>
    <row r="29" spans="1:8" ht="26.4" x14ac:dyDescent="0.3">
      <c r="A29" s="104" t="s">
        <v>458</v>
      </c>
      <c r="B29" s="105" t="s">
        <v>411</v>
      </c>
      <c r="C29" s="106" t="s">
        <v>114</v>
      </c>
      <c r="D29" s="107">
        <v>10.26667</v>
      </c>
      <c r="E29" s="108">
        <v>424.35899999999998</v>
      </c>
      <c r="F29" s="108">
        <f t="shared" si="2"/>
        <v>4356.7538145299995</v>
      </c>
    </row>
    <row r="30" spans="1:8" ht="26.4" x14ac:dyDescent="0.3">
      <c r="A30" s="104" t="s">
        <v>459</v>
      </c>
      <c r="B30" s="105" t="s">
        <v>460</v>
      </c>
      <c r="C30" s="106" t="s">
        <v>114</v>
      </c>
      <c r="D30" s="107">
        <v>5.1333299999999999</v>
      </c>
      <c r="E30" s="108">
        <v>208.494</v>
      </c>
      <c r="F30" s="108">
        <f t="shared" si="2"/>
        <v>1070.26850502</v>
      </c>
    </row>
    <row r="31" spans="1:8" ht="26.4" x14ac:dyDescent="0.3">
      <c r="A31" s="104" t="s">
        <v>423</v>
      </c>
      <c r="B31" s="105" t="s">
        <v>424</v>
      </c>
      <c r="C31" s="106" t="s">
        <v>114</v>
      </c>
      <c r="D31" s="107">
        <v>1.286E-2</v>
      </c>
      <c r="E31" s="108">
        <v>48166.325999999994</v>
      </c>
      <c r="F31" s="108">
        <f t="shared" si="2"/>
        <v>619.41895235999993</v>
      </c>
    </row>
    <row r="32" spans="1:8" ht="39.6" x14ac:dyDescent="0.3">
      <c r="A32" s="104" t="s">
        <v>461</v>
      </c>
      <c r="B32" s="105" t="s">
        <v>136</v>
      </c>
      <c r="C32" s="106" t="s">
        <v>114</v>
      </c>
      <c r="D32" s="107">
        <v>6</v>
      </c>
      <c r="E32" s="108">
        <v>701.298</v>
      </c>
      <c r="F32" s="108">
        <f t="shared" si="2"/>
        <v>4207.7880000000005</v>
      </c>
    </row>
    <row r="33" spans="1:9" x14ac:dyDescent="0.3">
      <c r="A33" s="104" t="s">
        <v>464</v>
      </c>
      <c r="B33" s="105" t="s">
        <v>465</v>
      </c>
      <c r="C33" s="106" t="s">
        <v>114</v>
      </c>
      <c r="D33" s="107">
        <v>1.2</v>
      </c>
      <c r="E33" s="108">
        <v>115074</v>
      </c>
      <c r="F33" s="108">
        <f t="shared" si="2"/>
        <v>138088.79999999999</v>
      </c>
    </row>
    <row r="34" spans="1:9" x14ac:dyDescent="0.25">
      <c r="A34" s="109" t="s">
        <v>361</v>
      </c>
      <c r="B34" s="110"/>
      <c r="C34" s="111"/>
      <c r="D34" s="110"/>
      <c r="E34" s="112" t="s">
        <v>344</v>
      </c>
      <c r="F34" s="113">
        <f>SUM(F25:F33)</f>
        <v>314393.77284439001</v>
      </c>
    </row>
    <row r="35" spans="1:9" x14ac:dyDescent="0.25">
      <c r="A35" s="101" t="s">
        <v>331</v>
      </c>
      <c r="B35" s="102" t="s">
        <v>378</v>
      </c>
      <c r="C35" s="103" t="s">
        <v>52</v>
      </c>
      <c r="D35" s="103" t="s">
        <v>333</v>
      </c>
      <c r="E35" s="103" t="s">
        <v>334</v>
      </c>
      <c r="F35" s="103" t="s">
        <v>335</v>
      </c>
    </row>
    <row r="36" spans="1:9" x14ac:dyDescent="0.3">
      <c r="A36" s="104" t="s">
        <v>442</v>
      </c>
      <c r="B36" s="105" t="s">
        <v>443</v>
      </c>
      <c r="C36" s="106" t="s">
        <v>78</v>
      </c>
      <c r="D36" s="107">
        <v>0.126</v>
      </c>
      <c r="E36" s="108">
        <v>25899.588</v>
      </c>
      <c r="F36" s="108">
        <f>+D36*E36</f>
        <v>3263.3480880000002</v>
      </c>
    </row>
    <row r="37" spans="1:9" x14ac:dyDescent="0.3">
      <c r="A37" s="104"/>
      <c r="B37" s="105"/>
      <c r="C37" s="106"/>
      <c r="D37" s="107"/>
      <c r="E37" s="108"/>
      <c r="F37" s="108">
        <f>+D37*E37</f>
        <v>0</v>
      </c>
      <c r="H37" s="119"/>
    </row>
    <row r="38" spans="1:9" x14ac:dyDescent="0.25">
      <c r="A38" s="109" t="s">
        <v>366</v>
      </c>
      <c r="B38" s="110"/>
      <c r="C38" s="111"/>
      <c r="D38" s="110"/>
      <c r="E38" s="112" t="s">
        <v>344</v>
      </c>
      <c r="F38" s="113">
        <f>SUM(F36:F37)</f>
        <v>3263.3480880000002</v>
      </c>
    </row>
    <row r="39" spans="1:9" x14ac:dyDescent="0.3">
      <c r="A39" s="285" t="s">
        <v>367</v>
      </c>
      <c r="B39" s="285"/>
      <c r="C39" s="285"/>
      <c r="D39" s="285"/>
      <c r="E39" s="286">
        <f>ROUND((F15+F20+F23+F34+F38),0)</f>
        <v>582529</v>
      </c>
      <c r="F39" s="286"/>
    </row>
    <row r="40" spans="1:9" x14ac:dyDescent="0.3">
      <c r="A40" s="114"/>
      <c r="B40" s="115"/>
      <c r="C40" s="115"/>
      <c r="D40" s="115"/>
      <c r="E40" s="115"/>
      <c r="F40" s="116"/>
      <c r="H40" s="120"/>
      <c r="I40" s="120"/>
    </row>
    <row r="41" spans="1:9" x14ac:dyDescent="0.3">
      <c r="A41" s="117"/>
      <c r="B41" s="50"/>
      <c r="C41" s="50"/>
      <c r="D41" s="50"/>
      <c r="E41" s="50"/>
      <c r="F41" s="118"/>
    </row>
    <row r="42" spans="1:9" x14ac:dyDescent="0.3">
      <c r="A42" s="117"/>
      <c r="B42" s="50"/>
      <c r="C42" s="50"/>
      <c r="D42" s="50"/>
      <c r="E42" s="50"/>
      <c r="F42" s="118"/>
    </row>
    <row r="43" spans="1:9" x14ac:dyDescent="0.3">
      <c r="A43" s="275"/>
      <c r="B43" s="276"/>
      <c r="C43" s="276"/>
      <c r="D43" s="276"/>
      <c r="E43" s="276"/>
      <c r="F43" s="277"/>
    </row>
    <row r="44" spans="1:9" x14ac:dyDescent="0.3">
      <c r="A44" s="275"/>
      <c r="B44" s="276"/>
      <c r="C44" s="276"/>
      <c r="D44" s="276"/>
      <c r="E44" s="276"/>
      <c r="F44" s="277"/>
    </row>
    <row r="45" spans="1:9" x14ac:dyDescent="0.3">
      <c r="A45" s="275"/>
      <c r="B45" s="276"/>
      <c r="C45" s="276"/>
      <c r="D45" s="276"/>
      <c r="E45" s="276"/>
      <c r="F45" s="277"/>
    </row>
    <row r="46" spans="1:9" x14ac:dyDescent="0.3">
      <c r="A46" s="278"/>
      <c r="B46" s="279"/>
      <c r="C46" s="279"/>
      <c r="D46" s="279"/>
      <c r="E46" s="279"/>
      <c r="F46" s="280"/>
    </row>
  </sheetData>
  <mergeCells count="11">
    <mergeCell ref="A43:F43"/>
    <mergeCell ref="A44:F44"/>
    <mergeCell ref="A45:F45"/>
    <mergeCell ref="A46:F46"/>
    <mergeCell ref="A1:F1"/>
    <mergeCell ref="A2:F2"/>
    <mergeCell ref="A3:F3"/>
    <mergeCell ref="A4:D4"/>
    <mergeCell ref="A5:D5"/>
    <mergeCell ref="A39:D39"/>
    <mergeCell ref="E39:F3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04A4B-9317-4D37-A19E-8D5DD5786175}">
  <sheetPr>
    <tabColor rgb="FFFFC000"/>
  </sheetPr>
  <dimension ref="A1:I44"/>
  <sheetViews>
    <sheetView topLeftCell="A10" zoomScale="70" zoomScaleNormal="70" workbookViewId="0">
      <selection activeCell="L26" sqref="L26"/>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108</v>
      </c>
      <c r="B5" s="284"/>
      <c r="C5" s="284"/>
      <c r="D5" s="284"/>
      <c r="E5" s="100">
        <v>3.11</v>
      </c>
      <c r="F5" s="100" t="s">
        <v>80</v>
      </c>
    </row>
    <row r="6" spans="1:6" x14ac:dyDescent="0.25">
      <c r="A6" s="101" t="s">
        <v>331</v>
      </c>
      <c r="B6" s="102" t="s">
        <v>332</v>
      </c>
      <c r="C6" s="103" t="s">
        <v>52</v>
      </c>
      <c r="D6" s="103" t="s">
        <v>333</v>
      </c>
      <c r="E6" s="103" t="s">
        <v>334</v>
      </c>
      <c r="F6" s="103" t="s">
        <v>335</v>
      </c>
    </row>
    <row r="7" spans="1:6" x14ac:dyDescent="0.3">
      <c r="A7" s="104" t="s">
        <v>425</v>
      </c>
      <c r="B7" s="105" t="s">
        <v>426</v>
      </c>
      <c r="C7" s="106" t="s">
        <v>32</v>
      </c>
      <c r="D7" s="107">
        <v>0.28000000000000003</v>
      </c>
      <c r="E7" s="108">
        <v>7739.5499999999993</v>
      </c>
      <c r="F7" s="108">
        <f t="shared" ref="F7:F15" si="0">+D7*E7</f>
        <v>2167.0740000000001</v>
      </c>
    </row>
    <row r="8" spans="1:6" x14ac:dyDescent="0.3">
      <c r="A8" s="104" t="s">
        <v>427</v>
      </c>
      <c r="B8" s="105" t="s">
        <v>428</v>
      </c>
      <c r="C8" s="106" t="s">
        <v>80</v>
      </c>
      <c r="D8" s="107">
        <v>1.1499999999999999</v>
      </c>
      <c r="E8" s="108">
        <v>6050.5379999999996</v>
      </c>
      <c r="F8" s="108">
        <f t="shared" si="0"/>
        <v>6958.1186999999991</v>
      </c>
    </row>
    <row r="9" spans="1:6" ht="26.4" x14ac:dyDescent="0.3">
      <c r="A9" s="104" t="s">
        <v>429</v>
      </c>
      <c r="B9" s="105" t="s">
        <v>430</v>
      </c>
      <c r="C9" s="106" t="s">
        <v>78</v>
      </c>
      <c r="D9" s="107">
        <v>0.1575</v>
      </c>
      <c r="E9" s="108">
        <v>192648.82699999999</v>
      </c>
      <c r="F9" s="108">
        <f t="shared" si="0"/>
        <v>30342.190252499997</v>
      </c>
    </row>
    <row r="10" spans="1:6" x14ac:dyDescent="0.3">
      <c r="A10" s="104" t="s">
        <v>431</v>
      </c>
      <c r="B10" s="105" t="s">
        <v>432</v>
      </c>
      <c r="C10" s="106" t="s">
        <v>78</v>
      </c>
      <c r="D10" s="107">
        <v>6.8000000000000005E-2</v>
      </c>
      <c r="E10" s="108">
        <v>96856.364000000001</v>
      </c>
      <c r="F10" s="108">
        <f t="shared" si="0"/>
        <v>6586.2327520000008</v>
      </c>
    </row>
    <row r="11" spans="1:6" ht="85.8" customHeight="1" x14ac:dyDescent="0.3">
      <c r="A11" s="104" t="s">
        <v>433</v>
      </c>
      <c r="B11" s="105" t="s">
        <v>434</v>
      </c>
      <c r="C11" s="106" t="s">
        <v>32</v>
      </c>
      <c r="D11" s="107">
        <v>1E-3</v>
      </c>
      <c r="E11" s="108">
        <v>310824.53999999998</v>
      </c>
      <c r="F11" s="108">
        <f t="shared" si="0"/>
        <v>310.82454000000001</v>
      </c>
    </row>
    <row r="12" spans="1:6" x14ac:dyDescent="0.3">
      <c r="A12" s="104" t="s">
        <v>435</v>
      </c>
      <c r="B12" s="105" t="s">
        <v>436</v>
      </c>
      <c r="C12" s="106" t="s">
        <v>134</v>
      </c>
      <c r="D12" s="107">
        <v>6.2E-2</v>
      </c>
      <c r="E12" s="108">
        <v>12907.673999999999</v>
      </c>
      <c r="F12" s="108">
        <f t="shared" si="0"/>
        <v>800.27578799999992</v>
      </c>
    </row>
    <row r="13" spans="1:6" x14ac:dyDescent="0.3">
      <c r="A13" s="104" t="s">
        <v>437</v>
      </c>
      <c r="B13" s="105" t="s">
        <v>438</v>
      </c>
      <c r="C13" s="106" t="s">
        <v>80</v>
      </c>
      <c r="D13" s="107">
        <v>1.07</v>
      </c>
      <c r="E13" s="108">
        <v>1895.3999999999999</v>
      </c>
      <c r="F13" s="108">
        <f t="shared" si="0"/>
        <v>2028.078</v>
      </c>
    </row>
    <row r="14" spans="1:6" x14ac:dyDescent="0.3">
      <c r="A14" s="104" t="s">
        <v>439</v>
      </c>
      <c r="B14" s="105" t="s">
        <v>414</v>
      </c>
      <c r="C14" s="106" t="s">
        <v>32</v>
      </c>
      <c r="D14" s="107">
        <v>0.04</v>
      </c>
      <c r="E14" s="108">
        <v>290676.43799999997</v>
      </c>
      <c r="F14" s="108">
        <f t="shared" si="0"/>
        <v>11627.057519999998</v>
      </c>
    </row>
    <row r="15" spans="1:6" x14ac:dyDescent="0.3">
      <c r="A15" s="104"/>
      <c r="B15" s="105"/>
      <c r="C15" s="106"/>
      <c r="D15" s="107"/>
      <c r="E15" s="108"/>
      <c r="F15" s="108">
        <f t="shared" si="0"/>
        <v>0</v>
      </c>
    </row>
    <row r="16" spans="1:6" x14ac:dyDescent="0.25">
      <c r="A16" s="109" t="s">
        <v>343</v>
      </c>
      <c r="B16" s="110"/>
      <c r="C16" s="111"/>
      <c r="D16" s="110"/>
      <c r="E16" s="112" t="s">
        <v>344</v>
      </c>
      <c r="F16" s="113">
        <f>SUM(F7:F15)</f>
        <v>60819.851552499997</v>
      </c>
    </row>
    <row r="17" spans="1:8" x14ac:dyDescent="0.25">
      <c r="A17" s="101" t="s">
        <v>331</v>
      </c>
      <c r="B17" s="102" t="s">
        <v>345</v>
      </c>
      <c r="C17" s="103" t="s">
        <v>52</v>
      </c>
      <c r="D17" s="103" t="s">
        <v>333</v>
      </c>
      <c r="E17" s="103" t="s">
        <v>334</v>
      </c>
      <c r="F17" s="103" t="s">
        <v>335</v>
      </c>
    </row>
    <row r="18" spans="1:8" x14ac:dyDescent="0.3">
      <c r="A18" s="104" t="s">
        <v>88</v>
      </c>
      <c r="B18" s="105" t="s">
        <v>375</v>
      </c>
      <c r="C18" s="106" t="s">
        <v>114</v>
      </c>
      <c r="D18" s="107">
        <v>0.12</v>
      </c>
      <c r="E18" s="108">
        <v>187896.03</v>
      </c>
      <c r="F18" s="108">
        <f>+D18*E18</f>
        <v>22547.5236</v>
      </c>
    </row>
    <row r="19" spans="1:8" x14ac:dyDescent="0.3">
      <c r="A19" s="104" t="s">
        <v>385</v>
      </c>
      <c r="B19" s="105" t="s">
        <v>417</v>
      </c>
      <c r="C19" s="106" t="s">
        <v>114</v>
      </c>
      <c r="D19" s="107">
        <v>0.12</v>
      </c>
      <c r="E19" s="108">
        <f>100846.47*2</f>
        <v>201692.94</v>
      </c>
      <c r="F19" s="108">
        <f t="shared" ref="F19:F20" si="1">+D19*E19</f>
        <v>24203.1528</v>
      </c>
    </row>
    <row r="20" spans="1:8" x14ac:dyDescent="0.3">
      <c r="A20" s="104"/>
      <c r="B20" s="105"/>
      <c r="C20" s="106"/>
      <c r="D20" s="107"/>
      <c r="E20" s="108"/>
      <c r="F20" s="108">
        <f t="shared" si="1"/>
        <v>0</v>
      </c>
    </row>
    <row r="21" spans="1:8" x14ac:dyDescent="0.25">
      <c r="A21" s="109" t="s">
        <v>350</v>
      </c>
      <c r="B21" s="110"/>
      <c r="C21" s="111"/>
      <c r="D21" s="110"/>
      <c r="E21" s="112" t="s">
        <v>344</v>
      </c>
      <c r="F21" s="113">
        <f>SUM(F18:F20)</f>
        <v>46750.676399999997</v>
      </c>
    </row>
    <row r="22" spans="1:8" x14ac:dyDescent="0.25">
      <c r="A22" s="101" t="s">
        <v>331</v>
      </c>
      <c r="B22" s="102" t="s">
        <v>351</v>
      </c>
      <c r="C22" s="103" t="s">
        <v>52</v>
      </c>
      <c r="D22" s="103" t="s">
        <v>333</v>
      </c>
      <c r="E22" s="103" t="s">
        <v>334</v>
      </c>
      <c r="F22" s="103" t="s">
        <v>335</v>
      </c>
    </row>
    <row r="23" spans="1:8" x14ac:dyDescent="0.3">
      <c r="A23" s="104" t="s">
        <v>352</v>
      </c>
      <c r="B23" s="105" t="s">
        <v>353</v>
      </c>
      <c r="C23" s="106" t="s">
        <v>354</v>
      </c>
      <c r="D23" s="107">
        <v>0.05</v>
      </c>
      <c r="E23" s="108">
        <f>+F21</f>
        <v>46750.676399999997</v>
      </c>
      <c r="F23" s="108">
        <f>+D23*E23</f>
        <v>2337.5338200000001</v>
      </c>
    </row>
    <row r="24" spans="1:8" x14ac:dyDescent="0.25">
      <c r="A24" s="109" t="s">
        <v>355</v>
      </c>
      <c r="B24" s="110"/>
      <c r="C24" s="111"/>
      <c r="D24" s="110"/>
      <c r="E24" s="112" t="s">
        <v>344</v>
      </c>
      <c r="F24" s="113">
        <f>SUM(F23)</f>
        <v>2337.5338200000001</v>
      </c>
    </row>
    <row r="25" spans="1:8" x14ac:dyDescent="0.25">
      <c r="A25" s="101" t="s">
        <v>331</v>
      </c>
      <c r="B25" s="102" t="s">
        <v>377</v>
      </c>
      <c r="C25" s="103" t="s">
        <v>52</v>
      </c>
      <c r="D25" s="103" t="s">
        <v>333</v>
      </c>
      <c r="E25" s="103" t="s">
        <v>334</v>
      </c>
      <c r="F25" s="103" t="s">
        <v>335</v>
      </c>
    </row>
    <row r="26" spans="1:8" ht="26.4" x14ac:dyDescent="0.3">
      <c r="A26" s="104" t="s">
        <v>409</v>
      </c>
      <c r="B26" s="105" t="s">
        <v>410</v>
      </c>
      <c r="C26" s="106" t="s">
        <v>78</v>
      </c>
      <c r="D26" s="107">
        <v>0.105</v>
      </c>
      <c r="E26" s="108">
        <v>712754</v>
      </c>
      <c r="F26" s="108">
        <f>+D26*E26</f>
        <v>74839.17</v>
      </c>
      <c r="H26" s="121"/>
    </row>
    <row r="27" spans="1:8" ht="26.4" x14ac:dyDescent="0.3">
      <c r="A27" s="104" t="s">
        <v>423</v>
      </c>
      <c r="B27" s="105" t="s">
        <v>424</v>
      </c>
      <c r="C27" s="106" t="s">
        <v>114</v>
      </c>
      <c r="D27" s="107">
        <v>5.5E-2</v>
      </c>
      <c r="E27" s="108">
        <v>48166.325999999994</v>
      </c>
      <c r="F27" s="108">
        <f t="shared" ref="F27:F28" si="2">+D27*E27</f>
        <v>2649.1479299999996</v>
      </c>
    </row>
    <row r="28" spans="1:8" x14ac:dyDescent="0.3">
      <c r="A28" s="104" t="s">
        <v>440</v>
      </c>
      <c r="B28" s="105" t="s">
        <v>441</v>
      </c>
      <c r="C28" s="106" t="s">
        <v>114</v>
      </c>
      <c r="D28" s="107">
        <v>3.2000000000000001E-2</v>
      </c>
      <c r="E28" s="108">
        <v>31589.999999999996</v>
      </c>
      <c r="F28" s="108">
        <f t="shared" si="2"/>
        <v>1010.8799999999999</v>
      </c>
    </row>
    <row r="29" spans="1:8" x14ac:dyDescent="0.3">
      <c r="A29" s="104"/>
      <c r="B29" s="105"/>
      <c r="C29" s="106"/>
      <c r="D29" s="107"/>
      <c r="E29" s="108"/>
      <c r="F29" s="108"/>
    </row>
    <row r="30" spans="1:8" x14ac:dyDescent="0.3">
      <c r="A30" s="104"/>
      <c r="B30" s="105"/>
      <c r="C30" s="106"/>
      <c r="D30" s="107"/>
      <c r="E30" s="108"/>
      <c r="F30" s="108"/>
    </row>
    <row r="31" spans="1:8" x14ac:dyDescent="0.3">
      <c r="A31" s="104"/>
      <c r="B31" s="105"/>
      <c r="C31" s="106"/>
      <c r="D31" s="107"/>
      <c r="E31" s="108"/>
      <c r="F31" s="108"/>
    </row>
    <row r="32" spans="1:8" x14ac:dyDescent="0.25">
      <c r="A32" s="109" t="s">
        <v>361</v>
      </c>
      <c r="B32" s="110"/>
      <c r="C32" s="111"/>
      <c r="D32" s="110"/>
      <c r="E32" s="112" t="s">
        <v>344</v>
      </c>
      <c r="F32" s="113">
        <f>SUM(F26:F31)</f>
        <v>78499.197930000009</v>
      </c>
    </row>
    <row r="33" spans="1:9" x14ac:dyDescent="0.25">
      <c r="A33" s="101" t="s">
        <v>331</v>
      </c>
      <c r="B33" s="102" t="s">
        <v>378</v>
      </c>
      <c r="C33" s="103" t="s">
        <v>52</v>
      </c>
      <c r="D33" s="103" t="s">
        <v>333</v>
      </c>
      <c r="E33" s="103" t="s">
        <v>334</v>
      </c>
      <c r="F33" s="103" t="s">
        <v>335</v>
      </c>
    </row>
    <row r="34" spans="1:9" x14ac:dyDescent="0.3">
      <c r="A34" s="104" t="s">
        <v>442</v>
      </c>
      <c r="B34" s="105" t="s">
        <v>443</v>
      </c>
      <c r="C34" s="106" t="s">
        <v>78</v>
      </c>
      <c r="D34" s="107">
        <v>0.126</v>
      </c>
      <c r="E34" s="108">
        <v>25899.588</v>
      </c>
      <c r="F34" s="108">
        <f>+D34*E34</f>
        <v>3263.3480880000002</v>
      </c>
    </row>
    <row r="35" spans="1:9" x14ac:dyDescent="0.3">
      <c r="A35" s="104"/>
      <c r="B35" s="105"/>
      <c r="C35" s="106"/>
      <c r="D35" s="107"/>
      <c r="E35" s="108"/>
      <c r="F35" s="108">
        <f>+D35*E35</f>
        <v>0</v>
      </c>
      <c r="H35" s="119"/>
    </row>
    <row r="36" spans="1:9" x14ac:dyDescent="0.25">
      <c r="A36" s="109" t="s">
        <v>366</v>
      </c>
      <c r="B36" s="110"/>
      <c r="C36" s="111"/>
      <c r="D36" s="110"/>
      <c r="E36" s="112" t="s">
        <v>344</v>
      </c>
      <c r="F36" s="113">
        <f>SUM(F34:F35)</f>
        <v>3263.3480880000002</v>
      </c>
    </row>
    <row r="37" spans="1:9" x14ac:dyDescent="0.3">
      <c r="A37" s="285" t="s">
        <v>367</v>
      </c>
      <c r="B37" s="285"/>
      <c r="C37" s="285"/>
      <c r="D37" s="285"/>
      <c r="E37" s="286">
        <f>ROUND((F16+F21+F24+F32+F36),0)</f>
        <v>191671</v>
      </c>
      <c r="F37" s="286"/>
    </row>
    <row r="38" spans="1:9" x14ac:dyDescent="0.3">
      <c r="A38" s="114"/>
      <c r="B38" s="115"/>
      <c r="C38" s="115"/>
      <c r="D38" s="115"/>
      <c r="E38" s="115"/>
      <c r="F38" s="116"/>
      <c r="H38" s="120"/>
      <c r="I38" s="120"/>
    </row>
    <row r="39" spans="1:9" x14ac:dyDescent="0.3">
      <c r="A39" s="117"/>
      <c r="B39" s="50"/>
      <c r="C39" s="50"/>
      <c r="D39" s="50"/>
      <c r="E39" s="50"/>
      <c r="F39" s="118"/>
    </row>
    <row r="40" spans="1:9" x14ac:dyDescent="0.3">
      <c r="A40" s="117"/>
      <c r="B40" s="50"/>
      <c r="C40" s="50"/>
      <c r="D40" s="50"/>
      <c r="E40" s="50"/>
      <c r="F40" s="118"/>
    </row>
    <row r="41" spans="1:9" x14ac:dyDescent="0.3">
      <c r="A41" s="275"/>
      <c r="B41" s="276"/>
      <c r="C41" s="276"/>
      <c r="D41" s="276"/>
      <c r="E41" s="276"/>
      <c r="F41" s="277"/>
    </row>
    <row r="42" spans="1:9" x14ac:dyDescent="0.3">
      <c r="A42" s="275"/>
      <c r="B42" s="276"/>
      <c r="C42" s="276"/>
      <c r="D42" s="276"/>
      <c r="E42" s="276"/>
      <c r="F42" s="277"/>
    </row>
    <row r="43" spans="1:9" x14ac:dyDescent="0.3">
      <c r="A43" s="275"/>
      <c r="B43" s="276"/>
      <c r="C43" s="276"/>
      <c r="D43" s="276"/>
      <c r="E43" s="276"/>
      <c r="F43" s="277"/>
    </row>
    <row r="44" spans="1:9" x14ac:dyDescent="0.3">
      <c r="A44" s="278"/>
      <c r="B44" s="279"/>
      <c r="C44" s="279"/>
      <c r="D44" s="279"/>
      <c r="E44" s="279"/>
      <c r="F44" s="280"/>
    </row>
  </sheetData>
  <mergeCells count="11">
    <mergeCell ref="A41:F41"/>
    <mergeCell ref="A42:F42"/>
    <mergeCell ref="A43:F43"/>
    <mergeCell ref="A44:F44"/>
    <mergeCell ref="A1:F1"/>
    <mergeCell ref="A2:F2"/>
    <mergeCell ref="A3:F3"/>
    <mergeCell ref="A4:D4"/>
    <mergeCell ref="A5:D5"/>
    <mergeCell ref="A37:D37"/>
    <mergeCell ref="E37:F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CD422-9A51-4679-BCF6-799D34B69943}">
  <sheetPr>
    <tabColor rgb="FFFFC000"/>
  </sheetPr>
  <dimension ref="A1:I44"/>
  <sheetViews>
    <sheetView topLeftCell="A13" zoomScale="70" zoomScaleNormal="70" workbookViewId="0">
      <selection activeCell="F33" sqref="F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466</v>
      </c>
      <c r="B5" s="284"/>
      <c r="C5" s="284"/>
      <c r="D5" s="284"/>
      <c r="E5" s="100">
        <v>4.01</v>
      </c>
      <c r="F5" s="100" t="s">
        <v>10</v>
      </c>
    </row>
    <row r="6" spans="1:6" x14ac:dyDescent="0.25">
      <c r="A6" s="101" t="s">
        <v>331</v>
      </c>
      <c r="B6" s="102" t="s">
        <v>332</v>
      </c>
      <c r="C6" s="103" t="s">
        <v>52</v>
      </c>
      <c r="D6" s="103" t="s">
        <v>333</v>
      </c>
      <c r="E6" s="103" t="s">
        <v>334</v>
      </c>
      <c r="F6" s="103" t="s">
        <v>335</v>
      </c>
    </row>
    <row r="7" spans="1:6" x14ac:dyDescent="0.3">
      <c r="A7" s="104" t="s">
        <v>467</v>
      </c>
      <c r="B7" s="105" t="s">
        <v>115</v>
      </c>
      <c r="C7" s="106" t="s">
        <v>121</v>
      </c>
      <c r="D7" s="107">
        <v>1.2075</v>
      </c>
      <c r="E7" s="108">
        <v>13470.240000000002</v>
      </c>
      <c r="F7" s="108">
        <f t="shared" ref="F7:F15" si="0">+D7*E7</f>
        <v>16265.314800000002</v>
      </c>
    </row>
    <row r="8" spans="1:6" ht="26.4" x14ac:dyDescent="0.3">
      <c r="A8" s="104" t="s">
        <v>468</v>
      </c>
      <c r="B8" s="105" t="s">
        <v>116</v>
      </c>
      <c r="C8" s="106" t="s">
        <v>32</v>
      </c>
      <c r="D8" s="107">
        <v>1.7249999999999998E-2</v>
      </c>
      <c r="E8" s="108">
        <v>9932.44</v>
      </c>
      <c r="F8" s="108">
        <f t="shared" si="0"/>
        <v>171.33458999999999</v>
      </c>
    </row>
    <row r="9" spans="1:6" x14ac:dyDescent="0.3">
      <c r="A9" s="104" t="s">
        <v>469</v>
      </c>
      <c r="B9" s="105" t="s">
        <v>470</v>
      </c>
      <c r="C9" s="106" t="s">
        <v>122</v>
      </c>
      <c r="D9" s="107">
        <v>3.4499999999999999E-3</v>
      </c>
      <c r="E9" s="108">
        <v>92206.24</v>
      </c>
      <c r="F9" s="108">
        <f t="shared" si="0"/>
        <v>318.11152800000002</v>
      </c>
    </row>
    <row r="10" spans="1:6" ht="26.4" x14ac:dyDescent="0.3">
      <c r="A10" s="104" t="s">
        <v>471</v>
      </c>
      <c r="B10" s="105" t="s">
        <v>472</v>
      </c>
      <c r="C10" s="106" t="s">
        <v>122</v>
      </c>
      <c r="D10" s="107">
        <v>6.8999999999999999E-3</v>
      </c>
      <c r="E10" s="108">
        <v>113060.64</v>
      </c>
      <c r="F10" s="108">
        <f t="shared" si="0"/>
        <v>780.11841600000002</v>
      </c>
    </row>
    <row r="11" spans="1:6" ht="85.8" customHeight="1" x14ac:dyDescent="0.3">
      <c r="A11" s="104" t="s">
        <v>473</v>
      </c>
      <c r="B11" s="105" t="s">
        <v>474</v>
      </c>
      <c r="C11" s="106" t="s">
        <v>122</v>
      </c>
      <c r="D11" s="107">
        <v>1.15E-2</v>
      </c>
      <c r="E11" s="108">
        <v>72032.800000000003</v>
      </c>
      <c r="F11" s="108">
        <f t="shared" si="0"/>
        <v>828.37720000000002</v>
      </c>
    </row>
    <row r="12" spans="1:6" x14ac:dyDescent="0.3">
      <c r="A12" s="104" t="s">
        <v>475</v>
      </c>
      <c r="B12" s="105" t="s">
        <v>120</v>
      </c>
      <c r="C12" s="106" t="s">
        <v>121</v>
      </c>
      <c r="D12" s="107">
        <v>9.1999999999999998E-2</v>
      </c>
      <c r="E12" s="108">
        <v>34111.840000000004</v>
      </c>
      <c r="F12" s="108">
        <f t="shared" si="0"/>
        <v>3138.2892800000004</v>
      </c>
    </row>
    <row r="13" spans="1:6" x14ac:dyDescent="0.3">
      <c r="A13" s="104"/>
      <c r="B13" s="105"/>
      <c r="C13" s="18"/>
      <c r="D13" s="20"/>
      <c r="E13" s="19"/>
      <c r="F13" s="108">
        <f t="shared" si="0"/>
        <v>0</v>
      </c>
    </row>
    <row r="14" spans="1:6" x14ac:dyDescent="0.3">
      <c r="A14" s="104"/>
      <c r="B14" s="105"/>
      <c r="C14" s="106"/>
      <c r="D14" s="107"/>
      <c r="E14" s="108"/>
      <c r="F14" s="108">
        <f t="shared" si="0"/>
        <v>0</v>
      </c>
    </row>
    <row r="15" spans="1:6" x14ac:dyDescent="0.3">
      <c r="A15" s="104"/>
      <c r="B15" s="105"/>
      <c r="C15" s="106"/>
      <c r="D15" s="107"/>
      <c r="E15" s="108"/>
      <c r="F15" s="108">
        <f t="shared" si="0"/>
        <v>0</v>
      </c>
    </row>
    <row r="16" spans="1:6" x14ac:dyDescent="0.25">
      <c r="A16" s="109" t="s">
        <v>343</v>
      </c>
      <c r="B16" s="110"/>
      <c r="C16" s="111"/>
      <c r="D16" s="110"/>
      <c r="E16" s="112" t="s">
        <v>344</v>
      </c>
      <c r="F16" s="113">
        <f>SUM(F7:F15)</f>
        <v>21501.545814000005</v>
      </c>
    </row>
    <row r="17" spans="1:6" x14ac:dyDescent="0.25">
      <c r="A17" s="101" t="s">
        <v>331</v>
      </c>
      <c r="B17" s="102" t="s">
        <v>345</v>
      </c>
      <c r="C17" s="103" t="s">
        <v>52</v>
      </c>
      <c r="D17" s="103" t="s">
        <v>333</v>
      </c>
      <c r="E17" s="103" t="s">
        <v>334</v>
      </c>
      <c r="F17" s="103" t="s">
        <v>335</v>
      </c>
    </row>
    <row r="18" spans="1:6" x14ac:dyDescent="0.3">
      <c r="A18" s="104" t="s">
        <v>476</v>
      </c>
      <c r="B18" s="105" t="s">
        <v>477</v>
      </c>
      <c r="C18" s="106" t="s">
        <v>422</v>
      </c>
      <c r="D18" s="107">
        <v>1.32435E-2</v>
      </c>
      <c r="E18" s="108">
        <v>536495.25</v>
      </c>
      <c r="F18" s="108">
        <f>+D18*E18</f>
        <v>7105.0748433750005</v>
      </c>
    </row>
    <row r="19" spans="1:6" x14ac:dyDescent="0.3">
      <c r="A19" s="104" t="s">
        <v>478</v>
      </c>
      <c r="B19" s="105" t="s">
        <v>479</v>
      </c>
      <c r="C19" s="106" t="s">
        <v>422</v>
      </c>
      <c r="D19" s="107">
        <v>7.3800000000000003E-3</v>
      </c>
      <c r="E19" s="108">
        <v>212924.07</v>
      </c>
      <c r="F19" s="108">
        <f t="shared" ref="F19:F20" si="1">+D19*E19</f>
        <v>1571.3796366000001</v>
      </c>
    </row>
    <row r="20" spans="1:6" x14ac:dyDescent="0.3">
      <c r="A20" s="104" t="s">
        <v>480</v>
      </c>
      <c r="B20" s="105" t="s">
        <v>481</v>
      </c>
      <c r="C20" s="106" t="s">
        <v>422</v>
      </c>
      <c r="D20" s="107">
        <v>7.3800000000000003E-3</v>
      </c>
      <c r="E20" s="108">
        <v>100846.47</v>
      </c>
      <c r="F20" s="108">
        <f t="shared" si="1"/>
        <v>744.2469486</v>
      </c>
    </row>
    <row r="21" spans="1:6" x14ac:dyDescent="0.25">
      <c r="A21" s="109" t="s">
        <v>350</v>
      </c>
      <c r="B21" s="110"/>
      <c r="C21" s="111"/>
      <c r="D21" s="110"/>
      <c r="E21" s="112" t="s">
        <v>344</v>
      </c>
      <c r="F21" s="113">
        <f>SUM(F18:F20)</f>
        <v>9420.701428575001</v>
      </c>
    </row>
    <row r="22" spans="1:6" x14ac:dyDescent="0.25">
      <c r="A22" s="101" t="s">
        <v>331</v>
      </c>
      <c r="B22" s="102" t="s">
        <v>351</v>
      </c>
      <c r="C22" s="103" t="s">
        <v>52</v>
      </c>
      <c r="D22" s="103" t="s">
        <v>333</v>
      </c>
      <c r="E22" s="103" t="s">
        <v>334</v>
      </c>
      <c r="F22" s="103" t="s">
        <v>335</v>
      </c>
    </row>
    <row r="23" spans="1:6" x14ac:dyDescent="0.3">
      <c r="A23" s="104" t="s">
        <v>352</v>
      </c>
      <c r="B23" s="105" t="s">
        <v>353</v>
      </c>
      <c r="C23" s="106" t="s">
        <v>354</v>
      </c>
      <c r="D23" s="107">
        <v>0.05</v>
      </c>
      <c r="E23" s="108">
        <f>+F21</f>
        <v>9420.701428575001</v>
      </c>
      <c r="F23" s="108">
        <f>+D23*E23</f>
        <v>471.03507142875009</v>
      </c>
    </row>
    <row r="24" spans="1:6" x14ac:dyDescent="0.25">
      <c r="A24" s="109" t="s">
        <v>355</v>
      </c>
      <c r="B24" s="110"/>
      <c r="C24" s="111"/>
      <c r="D24" s="110"/>
      <c r="E24" s="112" t="s">
        <v>344</v>
      </c>
      <c r="F24" s="113">
        <f>SUM(F23)</f>
        <v>471.03507142875009</v>
      </c>
    </row>
    <row r="25" spans="1:6" x14ac:dyDescent="0.25">
      <c r="A25" s="101" t="s">
        <v>331</v>
      </c>
      <c r="B25" s="102" t="s">
        <v>377</v>
      </c>
      <c r="C25" s="103" t="s">
        <v>52</v>
      </c>
      <c r="D25" s="103" t="s">
        <v>333</v>
      </c>
      <c r="E25" s="103" t="s">
        <v>334</v>
      </c>
      <c r="F25" s="103" t="s">
        <v>335</v>
      </c>
    </row>
    <row r="26" spans="1:6" ht="26.4" x14ac:dyDescent="0.3">
      <c r="A26" s="104" t="s">
        <v>482</v>
      </c>
      <c r="B26" s="105" t="s">
        <v>483</v>
      </c>
      <c r="C26" s="106" t="s">
        <v>114</v>
      </c>
      <c r="D26" s="107">
        <v>2E-3</v>
      </c>
      <c r="E26" s="108">
        <v>92472.24</v>
      </c>
      <c r="F26" s="108">
        <f>+D26*E26</f>
        <v>184.94448000000003</v>
      </c>
    </row>
    <row r="27" spans="1:6" ht="26.4" x14ac:dyDescent="0.3">
      <c r="A27" s="104" t="s">
        <v>484</v>
      </c>
      <c r="B27" s="105" t="s">
        <v>485</v>
      </c>
      <c r="C27" s="106" t="s">
        <v>114</v>
      </c>
      <c r="D27" s="107">
        <v>7.4999999999999997E-3</v>
      </c>
      <c r="E27" s="108">
        <v>61102.86</v>
      </c>
      <c r="F27" s="108">
        <f t="shared" ref="F27:F31" si="2">+D27*E27</f>
        <v>458.27145000000002</v>
      </c>
    </row>
    <row r="28" spans="1:6" x14ac:dyDescent="0.3">
      <c r="A28" s="104" t="s">
        <v>486</v>
      </c>
      <c r="B28" s="105" t="s">
        <v>111</v>
      </c>
      <c r="C28" s="106" t="s">
        <v>114</v>
      </c>
      <c r="D28" s="107">
        <v>4.7099999999999998E-3</v>
      </c>
      <c r="E28" s="108">
        <v>60976.51</v>
      </c>
      <c r="F28" s="108">
        <f t="shared" si="2"/>
        <v>287.19936209999997</v>
      </c>
    </row>
    <row r="29" spans="1:6" x14ac:dyDescent="0.3">
      <c r="A29" s="104" t="s">
        <v>487</v>
      </c>
      <c r="B29" s="105" t="s">
        <v>488</v>
      </c>
      <c r="C29" s="106" t="s">
        <v>114</v>
      </c>
      <c r="D29" s="107">
        <v>9.3460000000000001E-3</v>
      </c>
      <c r="E29" s="108">
        <v>62756.05</v>
      </c>
      <c r="F29" s="108">
        <f t="shared" si="2"/>
        <v>586.51804330000004</v>
      </c>
    </row>
    <row r="30" spans="1:6" x14ac:dyDescent="0.3">
      <c r="A30" s="104" t="s">
        <v>489</v>
      </c>
      <c r="B30" s="105" t="s">
        <v>112</v>
      </c>
      <c r="C30" s="106" t="s">
        <v>114</v>
      </c>
      <c r="D30" s="107">
        <v>4.0000000000000001E-3</v>
      </c>
      <c r="E30" s="108">
        <v>24426.780000000002</v>
      </c>
      <c r="F30" s="108">
        <f t="shared" si="2"/>
        <v>97.707120000000018</v>
      </c>
    </row>
    <row r="31" spans="1:6" ht="26.4" x14ac:dyDescent="0.3">
      <c r="A31" s="104" t="s">
        <v>490</v>
      </c>
      <c r="B31" s="105" t="s">
        <v>113</v>
      </c>
      <c r="C31" s="106" t="s">
        <v>114</v>
      </c>
      <c r="D31" s="107">
        <v>5.8820000000000001E-3</v>
      </c>
      <c r="E31" s="108">
        <v>40400.080000000002</v>
      </c>
      <c r="F31" s="108">
        <f t="shared" si="2"/>
        <v>237.63327056</v>
      </c>
    </row>
    <row r="32" spans="1:6" x14ac:dyDescent="0.25">
      <c r="A32" s="109" t="s">
        <v>361</v>
      </c>
      <c r="B32" s="110"/>
      <c r="C32" s="111"/>
      <c r="D32" s="110"/>
      <c r="E32" s="112" t="s">
        <v>344</v>
      </c>
      <c r="F32" s="113">
        <f>SUM(F26:F31)</f>
        <v>1852.2737259600001</v>
      </c>
    </row>
    <row r="33" spans="1:9" x14ac:dyDescent="0.25">
      <c r="A33" s="101" t="s">
        <v>331</v>
      </c>
      <c r="B33" s="102" t="s">
        <v>378</v>
      </c>
      <c r="C33" s="103" t="s">
        <v>52</v>
      </c>
      <c r="D33" s="103" t="s">
        <v>333</v>
      </c>
      <c r="E33" s="103" t="s">
        <v>334</v>
      </c>
      <c r="F33" s="103" t="s">
        <v>335</v>
      </c>
    </row>
    <row r="34" spans="1:9" x14ac:dyDescent="0.3">
      <c r="A34" s="104" t="s">
        <v>442</v>
      </c>
      <c r="B34" s="105" t="s">
        <v>443</v>
      </c>
      <c r="C34" s="106" t="s">
        <v>78</v>
      </c>
      <c r="D34" s="107">
        <v>0.126</v>
      </c>
      <c r="E34" s="108">
        <v>25899.588</v>
      </c>
      <c r="F34" s="108">
        <f>+D34*E34</f>
        <v>3263.3480880000002</v>
      </c>
    </row>
    <row r="35" spans="1:9" x14ac:dyDescent="0.3">
      <c r="A35" s="104"/>
      <c r="B35" s="105"/>
      <c r="C35" s="106"/>
      <c r="D35" s="107"/>
      <c r="E35" s="108"/>
      <c r="F35" s="108">
        <f>+D35*E35</f>
        <v>0</v>
      </c>
      <c r="H35" s="119"/>
    </row>
    <row r="36" spans="1:9" x14ac:dyDescent="0.25">
      <c r="A36" s="109" t="s">
        <v>366</v>
      </c>
      <c r="B36" s="110"/>
      <c r="C36" s="111"/>
      <c r="D36" s="110"/>
      <c r="E36" s="112" t="s">
        <v>344</v>
      </c>
      <c r="F36" s="113">
        <f>SUM(F34:F35)</f>
        <v>3263.3480880000002</v>
      </c>
    </row>
    <row r="37" spans="1:9" x14ac:dyDescent="0.3">
      <c r="A37" s="285" t="s">
        <v>367</v>
      </c>
      <c r="B37" s="285"/>
      <c r="C37" s="285"/>
      <c r="D37" s="285"/>
      <c r="E37" s="286">
        <f>ROUND((F16+F21+F24+F32+F36),0)</f>
        <v>36509</v>
      </c>
      <c r="F37" s="286"/>
    </row>
    <row r="38" spans="1:9" x14ac:dyDescent="0.3">
      <c r="A38" s="114"/>
      <c r="B38" s="115"/>
      <c r="C38" s="115"/>
      <c r="D38" s="115"/>
      <c r="E38" s="115"/>
      <c r="F38" s="116"/>
      <c r="H38" s="120"/>
      <c r="I38" s="120"/>
    </row>
    <row r="39" spans="1:9" x14ac:dyDescent="0.3">
      <c r="A39" s="117"/>
      <c r="B39" s="50"/>
      <c r="C39" s="50"/>
      <c r="D39" s="50"/>
      <c r="E39" s="50"/>
      <c r="F39" s="118"/>
    </row>
    <row r="40" spans="1:9" x14ac:dyDescent="0.3">
      <c r="A40" s="117"/>
      <c r="B40" s="50"/>
      <c r="C40" s="50"/>
      <c r="D40" s="50"/>
      <c r="E40" s="50"/>
      <c r="F40" s="118"/>
    </row>
    <row r="41" spans="1:9" x14ac:dyDescent="0.3">
      <c r="A41" s="275"/>
      <c r="B41" s="276"/>
      <c r="C41" s="276"/>
      <c r="D41" s="276"/>
      <c r="E41" s="276"/>
      <c r="F41" s="277"/>
    </row>
    <row r="42" spans="1:9" x14ac:dyDescent="0.3">
      <c r="A42" s="275"/>
      <c r="B42" s="276"/>
      <c r="C42" s="276"/>
      <c r="D42" s="276"/>
      <c r="E42" s="276"/>
      <c r="F42" s="277"/>
    </row>
    <row r="43" spans="1:9" x14ac:dyDescent="0.3">
      <c r="A43" s="275"/>
      <c r="B43" s="276"/>
      <c r="C43" s="276"/>
      <c r="D43" s="276"/>
      <c r="E43" s="276"/>
      <c r="F43" s="277"/>
    </row>
    <row r="44" spans="1:9" x14ac:dyDescent="0.3">
      <c r="A44" s="278"/>
      <c r="B44" s="279"/>
      <c r="C44" s="279"/>
      <c r="D44" s="279"/>
      <c r="E44" s="279"/>
      <c r="F44" s="280"/>
    </row>
  </sheetData>
  <mergeCells count="11">
    <mergeCell ref="A41:F41"/>
    <mergeCell ref="A42:F42"/>
    <mergeCell ref="A43:F43"/>
    <mergeCell ref="A44:F44"/>
    <mergeCell ref="A1:F1"/>
    <mergeCell ref="A2:F2"/>
    <mergeCell ref="A3:F3"/>
    <mergeCell ref="A4:D4"/>
    <mergeCell ref="A5:D5"/>
    <mergeCell ref="A37:D37"/>
    <mergeCell ref="E37:F37"/>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04936-9E80-42C3-92A2-0A7D8DED810B}">
  <sheetPr>
    <tabColor rgb="FFFFC000"/>
  </sheetPr>
  <dimension ref="A1:I33"/>
  <sheetViews>
    <sheetView topLeftCell="B1" zoomScale="70" zoomScaleNormal="70" workbookViewId="0">
      <selection activeCell="G25" sqref="G25:I27"/>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9</v>
      </c>
      <c r="B5" s="284"/>
      <c r="C5" s="284"/>
      <c r="D5" s="284"/>
      <c r="E5" s="100">
        <v>4.0199999999999996</v>
      </c>
      <c r="F5" s="100" t="s">
        <v>10</v>
      </c>
    </row>
    <row r="6" spans="1:6" x14ac:dyDescent="0.25">
      <c r="A6" s="101" t="s">
        <v>331</v>
      </c>
      <c r="B6" s="102" t="s">
        <v>332</v>
      </c>
      <c r="C6" s="103" t="s">
        <v>52</v>
      </c>
      <c r="D6" s="103" t="s">
        <v>333</v>
      </c>
      <c r="E6" s="103" t="s">
        <v>334</v>
      </c>
      <c r="F6" s="103" t="s">
        <v>335</v>
      </c>
    </row>
    <row r="7" spans="1:6" x14ac:dyDescent="0.3">
      <c r="A7" s="104" t="s">
        <v>491</v>
      </c>
      <c r="B7" s="105" t="s">
        <v>492</v>
      </c>
      <c r="C7" s="106" t="s">
        <v>121</v>
      </c>
      <c r="D7" s="107">
        <v>1</v>
      </c>
      <c r="E7" s="108">
        <v>6080</v>
      </c>
      <c r="F7" s="108">
        <f t="shared" ref="F7:F9" si="0">+D7*E7</f>
        <v>6080</v>
      </c>
    </row>
    <row r="8" spans="1:6" x14ac:dyDescent="0.3">
      <c r="A8" s="104" t="s">
        <v>444</v>
      </c>
      <c r="B8" s="105" t="s">
        <v>404</v>
      </c>
      <c r="C8" s="106" t="s">
        <v>121</v>
      </c>
      <c r="D8" s="107">
        <v>0.02</v>
      </c>
      <c r="E8" s="108">
        <v>9588.5933962264135</v>
      </c>
      <c r="F8" s="108">
        <f t="shared" si="0"/>
        <v>191.77186792452827</v>
      </c>
    </row>
    <row r="9" spans="1:6" x14ac:dyDescent="0.3">
      <c r="A9" s="104"/>
      <c r="B9" s="105"/>
      <c r="C9" s="106"/>
      <c r="D9" s="107"/>
      <c r="E9" s="108"/>
      <c r="F9" s="108">
        <f t="shared" si="0"/>
        <v>0</v>
      </c>
    </row>
    <row r="10" spans="1:6" x14ac:dyDescent="0.25">
      <c r="A10" s="109" t="s">
        <v>343</v>
      </c>
      <c r="B10" s="110"/>
      <c r="C10" s="111"/>
      <c r="D10" s="110"/>
      <c r="E10" s="112" t="s">
        <v>344</v>
      </c>
      <c r="F10" s="113">
        <f>SUM(F7:F9)</f>
        <v>6271.7718679245281</v>
      </c>
    </row>
    <row r="11" spans="1:6" x14ac:dyDescent="0.25">
      <c r="A11" s="101" t="s">
        <v>331</v>
      </c>
      <c r="B11" s="102" t="s">
        <v>345</v>
      </c>
      <c r="C11" s="103" t="s">
        <v>52</v>
      </c>
      <c r="D11" s="103" t="s">
        <v>333</v>
      </c>
      <c r="E11" s="103" t="s">
        <v>334</v>
      </c>
      <c r="F11" s="103" t="s">
        <v>335</v>
      </c>
    </row>
    <row r="12" spans="1:6" x14ac:dyDescent="0.3">
      <c r="A12" s="104" t="s">
        <v>88</v>
      </c>
      <c r="B12" s="105" t="s">
        <v>375</v>
      </c>
      <c r="C12" s="106" t="s">
        <v>114</v>
      </c>
      <c r="D12" s="107">
        <v>8.0000000000000002E-3</v>
      </c>
      <c r="E12" s="108">
        <v>151530</v>
      </c>
      <c r="F12" s="108">
        <f>+D12*E12</f>
        <v>1212.24</v>
      </c>
    </row>
    <row r="13" spans="1:6" x14ac:dyDescent="0.3">
      <c r="A13" s="104" t="s">
        <v>87</v>
      </c>
      <c r="B13" s="105" t="s">
        <v>397</v>
      </c>
      <c r="C13" s="106" t="s">
        <v>114</v>
      </c>
      <c r="D13" s="107">
        <v>0.01</v>
      </c>
      <c r="E13" s="108">
        <v>81328</v>
      </c>
      <c r="F13" s="108">
        <f t="shared" ref="F13:F14" si="1">+D13*E13</f>
        <v>813.28</v>
      </c>
    </row>
    <row r="14" spans="1:6" x14ac:dyDescent="0.3">
      <c r="A14" s="104"/>
      <c r="B14" s="105"/>
      <c r="C14" s="106"/>
      <c r="D14" s="107"/>
      <c r="E14" s="108"/>
      <c r="F14" s="108">
        <f t="shared" si="1"/>
        <v>0</v>
      </c>
    </row>
    <row r="15" spans="1:6" x14ac:dyDescent="0.25">
      <c r="A15" s="109" t="s">
        <v>350</v>
      </c>
      <c r="B15" s="110"/>
      <c r="C15" s="111"/>
      <c r="D15" s="110"/>
      <c r="E15" s="112" t="s">
        <v>344</v>
      </c>
      <c r="F15" s="113">
        <f>SUM(F12:F14)</f>
        <v>2025.52</v>
      </c>
    </row>
    <row r="16" spans="1:6" x14ac:dyDescent="0.25">
      <c r="A16" s="101" t="s">
        <v>331</v>
      </c>
      <c r="B16" s="102" t="s">
        <v>351</v>
      </c>
      <c r="C16" s="103" t="s">
        <v>52</v>
      </c>
      <c r="D16" s="103" t="s">
        <v>333</v>
      </c>
      <c r="E16" s="103" t="s">
        <v>334</v>
      </c>
      <c r="F16" s="103" t="s">
        <v>335</v>
      </c>
    </row>
    <row r="17" spans="1:9" x14ac:dyDescent="0.3">
      <c r="A17" s="104" t="s">
        <v>352</v>
      </c>
      <c r="B17" s="105" t="s">
        <v>353</v>
      </c>
      <c r="C17" s="106" t="s">
        <v>354</v>
      </c>
      <c r="D17" s="107">
        <v>0.02</v>
      </c>
      <c r="E17" s="108">
        <f>+F15</f>
        <v>2025.52</v>
      </c>
      <c r="F17" s="108">
        <f>+D17*E17</f>
        <v>40.510399999999997</v>
      </c>
    </row>
    <row r="18" spans="1:9" x14ac:dyDescent="0.25">
      <c r="A18" s="109" t="s">
        <v>355</v>
      </c>
      <c r="B18" s="110"/>
      <c r="C18" s="111"/>
      <c r="D18" s="110"/>
      <c r="E18" s="112" t="s">
        <v>344</v>
      </c>
      <c r="F18" s="113">
        <f>SUM(F17)</f>
        <v>40.510399999999997</v>
      </c>
    </row>
    <row r="19" spans="1:9" x14ac:dyDescent="0.25">
      <c r="A19" s="101" t="s">
        <v>331</v>
      </c>
      <c r="B19" s="102" t="s">
        <v>377</v>
      </c>
      <c r="C19" s="103" t="s">
        <v>52</v>
      </c>
      <c r="D19" s="103" t="s">
        <v>333</v>
      </c>
      <c r="E19" s="103" t="s">
        <v>334</v>
      </c>
      <c r="F19" s="103" t="s">
        <v>335</v>
      </c>
    </row>
    <row r="20" spans="1:9" x14ac:dyDescent="0.3">
      <c r="A20" s="104"/>
      <c r="B20" s="105"/>
      <c r="C20" s="106"/>
      <c r="D20" s="107"/>
      <c r="E20" s="108"/>
      <c r="F20" s="108">
        <f>+D20*E20</f>
        <v>0</v>
      </c>
      <c r="H20" s="121"/>
    </row>
    <row r="21" spans="1:9" x14ac:dyDescent="0.25">
      <c r="A21" s="109" t="s">
        <v>361</v>
      </c>
      <c r="B21" s="110"/>
      <c r="C21" s="111"/>
      <c r="D21" s="110"/>
      <c r="E21" s="112" t="s">
        <v>344</v>
      </c>
      <c r="F21" s="113">
        <f>SUM(F20:F20)</f>
        <v>0</v>
      </c>
    </row>
    <row r="22" spans="1:9" x14ac:dyDescent="0.25">
      <c r="A22" s="101" t="s">
        <v>331</v>
      </c>
      <c r="B22" s="102" t="s">
        <v>378</v>
      </c>
      <c r="C22" s="103" t="s">
        <v>52</v>
      </c>
      <c r="D22" s="103" t="s">
        <v>333</v>
      </c>
      <c r="E22" s="103" t="s">
        <v>334</v>
      </c>
      <c r="F22" s="103" t="s">
        <v>335</v>
      </c>
    </row>
    <row r="23" spans="1:9" x14ac:dyDescent="0.3">
      <c r="A23" s="104" t="s">
        <v>442</v>
      </c>
      <c r="B23" s="105" t="s">
        <v>443</v>
      </c>
      <c r="C23" s="106" t="s">
        <v>78</v>
      </c>
      <c r="D23" s="107">
        <v>1E-3</v>
      </c>
      <c r="E23" s="108">
        <v>20000</v>
      </c>
      <c r="F23" s="108">
        <f>+D23*E23</f>
        <v>20</v>
      </c>
    </row>
    <row r="24" spans="1:9" x14ac:dyDescent="0.3">
      <c r="A24" s="104"/>
      <c r="B24" s="105"/>
      <c r="C24" s="106"/>
      <c r="D24" s="107"/>
      <c r="E24" s="108"/>
      <c r="F24" s="108">
        <f>+D24*E24</f>
        <v>0</v>
      </c>
      <c r="H24" s="119"/>
    </row>
    <row r="25" spans="1:9" x14ac:dyDescent="0.25">
      <c r="A25" s="109" t="s">
        <v>366</v>
      </c>
      <c r="B25" s="110"/>
      <c r="C25" s="111"/>
      <c r="D25" s="110"/>
      <c r="E25" s="112" t="s">
        <v>344</v>
      </c>
      <c r="F25" s="113">
        <f>SUM(F23:F24)</f>
        <v>20</v>
      </c>
    </row>
    <row r="26" spans="1:9" x14ac:dyDescent="0.3">
      <c r="A26" s="285" t="s">
        <v>367</v>
      </c>
      <c r="B26" s="285"/>
      <c r="C26" s="285"/>
      <c r="D26" s="285"/>
      <c r="E26" s="286">
        <f>ROUND((F10+F15+F18+F21+F25),0)</f>
        <v>8358</v>
      </c>
      <c r="F26" s="286"/>
      <c r="H26" s="119"/>
    </row>
    <row r="27" spans="1:9" x14ac:dyDescent="0.3">
      <c r="A27" s="114"/>
      <c r="B27" s="115"/>
      <c r="C27" s="115"/>
      <c r="D27" s="115"/>
      <c r="E27" s="115"/>
      <c r="F27" s="116"/>
      <c r="H27" s="120"/>
      <c r="I27" s="120"/>
    </row>
    <row r="28" spans="1:9" x14ac:dyDescent="0.3">
      <c r="A28" s="117"/>
      <c r="B28" s="50"/>
      <c r="C28" s="50"/>
      <c r="D28" s="50"/>
      <c r="E28" s="50"/>
      <c r="F28" s="118"/>
    </row>
    <row r="29" spans="1:9" x14ac:dyDescent="0.3">
      <c r="A29" s="117"/>
      <c r="B29" s="50"/>
      <c r="C29" s="50"/>
      <c r="D29" s="50"/>
      <c r="E29" s="50"/>
      <c r="F29" s="118"/>
    </row>
    <row r="30" spans="1:9" x14ac:dyDescent="0.3">
      <c r="A30" s="275"/>
      <c r="B30" s="276"/>
      <c r="C30" s="276"/>
      <c r="D30" s="276"/>
      <c r="E30" s="276"/>
      <c r="F30" s="277"/>
    </row>
    <row r="31" spans="1:9" x14ac:dyDescent="0.3">
      <c r="A31" s="275"/>
      <c r="B31" s="276"/>
      <c r="C31" s="276"/>
      <c r="D31" s="276"/>
      <c r="E31" s="276"/>
      <c r="F31" s="277"/>
    </row>
    <row r="32" spans="1:9" x14ac:dyDescent="0.3">
      <c r="A32" s="275"/>
      <c r="B32" s="276"/>
      <c r="C32" s="276"/>
      <c r="D32" s="276"/>
      <c r="E32" s="276"/>
      <c r="F32" s="277"/>
    </row>
    <row r="33" spans="1:6" x14ac:dyDescent="0.3">
      <c r="A33" s="278"/>
      <c r="B33" s="279"/>
      <c r="C33" s="279"/>
      <c r="D33" s="279"/>
      <c r="E33" s="279"/>
      <c r="F33" s="280"/>
    </row>
  </sheetData>
  <mergeCells count="11">
    <mergeCell ref="A30:F30"/>
    <mergeCell ref="A31:F31"/>
    <mergeCell ref="A32:F32"/>
    <mergeCell ref="A33:F33"/>
    <mergeCell ref="A1:F1"/>
    <mergeCell ref="A2:F2"/>
    <mergeCell ref="A3:F3"/>
    <mergeCell ref="A4:D4"/>
    <mergeCell ref="A5:D5"/>
    <mergeCell ref="A26:D26"/>
    <mergeCell ref="E26:F2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3B2A1-2967-499B-8C0C-8FE3F603062B}">
  <sheetPr>
    <tabColor rgb="FFFFC000"/>
  </sheetPr>
  <dimension ref="A1:I33"/>
  <sheetViews>
    <sheetView topLeftCell="B1" zoomScale="70" zoomScaleNormal="70" workbookViewId="0">
      <selection activeCell="G24" sqref="G24:I30"/>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79</v>
      </c>
      <c r="B5" s="284"/>
      <c r="C5" s="284"/>
      <c r="D5" s="284"/>
      <c r="E5" s="100">
        <v>4.03</v>
      </c>
      <c r="F5" s="100" t="s">
        <v>80</v>
      </c>
    </row>
    <row r="6" spans="1:6" x14ac:dyDescent="0.25">
      <c r="A6" s="101" t="s">
        <v>331</v>
      </c>
      <c r="B6" s="102" t="s">
        <v>332</v>
      </c>
      <c r="C6" s="103" t="s">
        <v>52</v>
      </c>
      <c r="D6" s="103" t="s">
        <v>333</v>
      </c>
      <c r="E6" s="103" t="s">
        <v>334</v>
      </c>
      <c r="F6" s="103" t="s">
        <v>335</v>
      </c>
    </row>
    <row r="7" spans="1:6" x14ac:dyDescent="0.3">
      <c r="A7" s="104" t="s">
        <v>493</v>
      </c>
      <c r="B7" s="105" t="s">
        <v>494</v>
      </c>
      <c r="C7" s="106" t="s">
        <v>80</v>
      </c>
      <c r="D7" s="107">
        <v>1.2</v>
      </c>
      <c r="E7" s="108">
        <v>7797.9305063911816</v>
      </c>
      <c r="F7" s="108">
        <f t="shared" ref="F7:F9" si="0">+D7*E7</f>
        <v>9357.5166076694168</v>
      </c>
    </row>
    <row r="8" spans="1:6" x14ac:dyDescent="0.3">
      <c r="A8" s="104" t="s">
        <v>444</v>
      </c>
      <c r="B8" s="105" t="s">
        <v>404</v>
      </c>
      <c r="C8" s="106" t="s">
        <v>121</v>
      </c>
      <c r="D8" s="107">
        <v>0.11</v>
      </c>
      <c r="E8" s="108">
        <v>8533.813987385558</v>
      </c>
      <c r="F8" s="108">
        <f t="shared" si="0"/>
        <v>938.71953861241138</v>
      </c>
    </row>
    <row r="9" spans="1:6" x14ac:dyDescent="0.3">
      <c r="A9" s="104"/>
      <c r="B9" s="105"/>
      <c r="C9" s="106"/>
      <c r="D9" s="107"/>
      <c r="E9" s="108"/>
      <c r="F9" s="108">
        <f t="shared" si="0"/>
        <v>0</v>
      </c>
    </row>
    <row r="10" spans="1:6" x14ac:dyDescent="0.25">
      <c r="A10" s="109" t="s">
        <v>343</v>
      </c>
      <c r="B10" s="110"/>
      <c r="C10" s="111"/>
      <c r="D10" s="110"/>
      <c r="E10" s="112" t="s">
        <v>344</v>
      </c>
      <c r="F10" s="113">
        <f>SUM(F7:F9)</f>
        <v>10296.236146281828</v>
      </c>
    </row>
    <row r="11" spans="1:6" x14ac:dyDescent="0.25">
      <c r="A11" s="101" t="s">
        <v>331</v>
      </c>
      <c r="B11" s="102" t="s">
        <v>345</v>
      </c>
      <c r="C11" s="103" t="s">
        <v>52</v>
      </c>
      <c r="D11" s="103" t="s">
        <v>333</v>
      </c>
      <c r="E11" s="103" t="s">
        <v>334</v>
      </c>
      <c r="F11" s="103" t="s">
        <v>335</v>
      </c>
    </row>
    <row r="12" spans="1:6" x14ac:dyDescent="0.3">
      <c r="A12" s="104" t="s">
        <v>495</v>
      </c>
      <c r="B12" s="105" t="s">
        <v>496</v>
      </c>
      <c r="C12" s="106" t="s">
        <v>422</v>
      </c>
      <c r="D12" s="107">
        <v>0.01</v>
      </c>
      <c r="E12" s="108">
        <v>260940</v>
      </c>
      <c r="F12" s="108">
        <f>+D12*E12</f>
        <v>2609.4</v>
      </c>
    </row>
    <row r="13" spans="1:6" x14ac:dyDescent="0.3">
      <c r="A13" s="104"/>
      <c r="B13" s="105"/>
      <c r="C13" s="106"/>
      <c r="D13" s="107"/>
      <c r="E13" s="108"/>
      <c r="F13" s="108">
        <f t="shared" ref="F13:F14" si="1">+D13*E13</f>
        <v>0</v>
      </c>
    </row>
    <row r="14" spans="1:6" x14ac:dyDescent="0.3">
      <c r="A14" s="104"/>
      <c r="B14" s="105"/>
      <c r="C14" s="106"/>
      <c r="D14" s="107"/>
      <c r="E14" s="108"/>
      <c r="F14" s="108">
        <f t="shared" si="1"/>
        <v>0</v>
      </c>
    </row>
    <row r="15" spans="1:6" x14ac:dyDescent="0.25">
      <c r="A15" s="109" t="s">
        <v>350</v>
      </c>
      <c r="B15" s="110"/>
      <c r="C15" s="111"/>
      <c r="D15" s="110"/>
      <c r="E15" s="112" t="s">
        <v>344</v>
      </c>
      <c r="F15" s="113">
        <f>SUM(F12:F14)</f>
        <v>2609.4</v>
      </c>
    </row>
    <row r="16" spans="1:6" x14ac:dyDescent="0.25">
      <c r="A16" s="101" t="s">
        <v>331</v>
      </c>
      <c r="B16" s="102" t="s">
        <v>351</v>
      </c>
      <c r="C16" s="103" t="s">
        <v>52</v>
      </c>
      <c r="D16" s="103" t="s">
        <v>333</v>
      </c>
      <c r="E16" s="103" t="s">
        <v>334</v>
      </c>
      <c r="F16" s="103" t="s">
        <v>335</v>
      </c>
    </row>
    <row r="17" spans="1:9" x14ac:dyDescent="0.3">
      <c r="A17" s="104" t="s">
        <v>352</v>
      </c>
      <c r="B17" s="105" t="s">
        <v>353</v>
      </c>
      <c r="C17" s="106" t="s">
        <v>354</v>
      </c>
      <c r="D17" s="107">
        <v>0.05</v>
      </c>
      <c r="E17" s="108">
        <f>+F15</f>
        <v>2609.4</v>
      </c>
      <c r="F17" s="108">
        <f>+D17*E17</f>
        <v>130.47</v>
      </c>
    </row>
    <row r="18" spans="1:9" x14ac:dyDescent="0.25">
      <c r="A18" s="109" t="s">
        <v>355</v>
      </c>
      <c r="B18" s="110"/>
      <c r="C18" s="111"/>
      <c r="D18" s="110"/>
      <c r="E18" s="112" t="s">
        <v>344</v>
      </c>
      <c r="F18" s="113">
        <f>SUM(F17)</f>
        <v>130.47</v>
      </c>
    </row>
    <row r="19" spans="1:9" x14ac:dyDescent="0.25">
      <c r="A19" s="101" t="s">
        <v>331</v>
      </c>
      <c r="B19" s="102" t="s">
        <v>377</v>
      </c>
      <c r="C19" s="103" t="s">
        <v>52</v>
      </c>
      <c r="D19" s="103" t="s">
        <v>333</v>
      </c>
      <c r="E19" s="103" t="s">
        <v>334</v>
      </c>
      <c r="F19" s="103" t="s">
        <v>335</v>
      </c>
    </row>
    <row r="20" spans="1:9" x14ac:dyDescent="0.3">
      <c r="A20" s="104"/>
      <c r="B20" s="105"/>
      <c r="C20" s="106"/>
      <c r="D20" s="107"/>
      <c r="E20" s="108"/>
      <c r="F20" s="108">
        <f>+D20*E20</f>
        <v>0</v>
      </c>
      <c r="H20" s="121"/>
    </row>
    <row r="21" spans="1:9" x14ac:dyDescent="0.25">
      <c r="A21" s="109" t="s">
        <v>361</v>
      </c>
      <c r="B21" s="110"/>
      <c r="C21" s="111"/>
      <c r="D21" s="110"/>
      <c r="E21" s="112" t="s">
        <v>344</v>
      </c>
      <c r="F21" s="113">
        <f>SUM(F20:F20)</f>
        <v>0</v>
      </c>
    </row>
    <row r="22" spans="1:9" x14ac:dyDescent="0.25">
      <c r="A22" s="101" t="s">
        <v>331</v>
      </c>
      <c r="B22" s="102" t="s">
        <v>378</v>
      </c>
      <c r="C22" s="103" t="s">
        <v>52</v>
      </c>
      <c r="D22" s="103" t="s">
        <v>333</v>
      </c>
      <c r="E22" s="103" t="s">
        <v>334</v>
      </c>
      <c r="F22" s="103" t="s">
        <v>335</v>
      </c>
    </row>
    <row r="23" spans="1:9" x14ac:dyDescent="0.3">
      <c r="A23" s="104" t="s">
        <v>442</v>
      </c>
      <c r="B23" s="105" t="s">
        <v>443</v>
      </c>
      <c r="C23" s="106" t="s">
        <v>78</v>
      </c>
      <c r="D23" s="107">
        <v>1.6E-2</v>
      </c>
      <c r="E23" s="108">
        <v>12738</v>
      </c>
      <c r="F23" s="108">
        <f>+D23*E23</f>
        <v>203.80799999999999</v>
      </c>
    </row>
    <row r="24" spans="1:9" x14ac:dyDescent="0.3">
      <c r="A24" s="104"/>
      <c r="B24" s="105"/>
      <c r="C24" s="106"/>
      <c r="D24" s="107"/>
      <c r="E24" s="108"/>
      <c r="F24" s="108">
        <f>+D24*E24</f>
        <v>0</v>
      </c>
      <c r="H24" s="119"/>
    </row>
    <row r="25" spans="1:9" x14ac:dyDescent="0.25">
      <c r="A25" s="109" t="s">
        <v>366</v>
      </c>
      <c r="B25" s="110"/>
      <c r="C25" s="111"/>
      <c r="D25" s="110"/>
      <c r="E25" s="112" t="s">
        <v>344</v>
      </c>
      <c r="F25" s="113">
        <f>SUM(F23:F24)</f>
        <v>203.80799999999999</v>
      </c>
    </row>
    <row r="26" spans="1:9" x14ac:dyDescent="0.3">
      <c r="A26" s="285" t="s">
        <v>367</v>
      </c>
      <c r="B26" s="285"/>
      <c r="C26" s="285"/>
      <c r="D26" s="285"/>
      <c r="E26" s="286">
        <f>ROUND((F10+F15+F18+F21+F25),0)</f>
        <v>13240</v>
      </c>
      <c r="F26" s="286"/>
      <c r="H26" s="119"/>
    </row>
    <row r="27" spans="1:9" x14ac:dyDescent="0.3">
      <c r="A27" s="114"/>
      <c r="B27" s="115"/>
      <c r="C27" s="115"/>
      <c r="D27" s="115"/>
      <c r="E27" s="115"/>
      <c r="F27" s="116"/>
      <c r="H27" s="120"/>
      <c r="I27" s="120"/>
    </row>
    <row r="28" spans="1:9" x14ac:dyDescent="0.3">
      <c r="A28" s="117"/>
      <c r="B28" s="50"/>
      <c r="C28" s="50"/>
      <c r="D28" s="50"/>
      <c r="E28" s="50"/>
      <c r="F28" s="118"/>
    </row>
    <row r="29" spans="1:9" x14ac:dyDescent="0.3">
      <c r="A29" s="117"/>
      <c r="B29" s="50"/>
      <c r="C29" s="50"/>
      <c r="D29" s="50"/>
      <c r="E29" s="50"/>
      <c r="F29" s="118"/>
    </row>
    <row r="30" spans="1:9" x14ac:dyDescent="0.3">
      <c r="A30" s="275"/>
      <c r="B30" s="276"/>
      <c r="C30" s="276"/>
      <c r="D30" s="276"/>
      <c r="E30" s="276"/>
      <c r="F30" s="277"/>
    </row>
    <row r="31" spans="1:9" x14ac:dyDescent="0.3">
      <c r="A31" s="275"/>
      <c r="B31" s="276"/>
      <c r="C31" s="276"/>
      <c r="D31" s="276"/>
      <c r="E31" s="276"/>
      <c r="F31" s="277"/>
    </row>
    <row r="32" spans="1:9" x14ac:dyDescent="0.3">
      <c r="A32" s="275"/>
      <c r="B32" s="276"/>
      <c r="C32" s="276"/>
      <c r="D32" s="276"/>
      <c r="E32" s="276"/>
      <c r="F32" s="277"/>
    </row>
    <row r="33" spans="1:6" x14ac:dyDescent="0.3">
      <c r="A33" s="278"/>
      <c r="B33" s="279"/>
      <c r="C33" s="279"/>
      <c r="D33" s="279"/>
      <c r="E33" s="279"/>
      <c r="F33" s="280"/>
    </row>
  </sheetData>
  <mergeCells count="11">
    <mergeCell ref="A30:F30"/>
    <mergeCell ref="A31:F31"/>
    <mergeCell ref="A32:F32"/>
    <mergeCell ref="A33:F33"/>
    <mergeCell ref="A1:F1"/>
    <mergeCell ref="A2:F2"/>
    <mergeCell ref="A3:F3"/>
    <mergeCell ref="A4:D4"/>
    <mergeCell ref="A5:D5"/>
    <mergeCell ref="A26:D26"/>
    <mergeCell ref="E26:F2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CC479-C85D-4264-A6D5-70DA44DD3AE2}">
  <sheetPr>
    <tabColor rgb="FFFFC000"/>
  </sheetPr>
  <dimension ref="A1:I33"/>
  <sheetViews>
    <sheetView zoomScale="70" zoomScaleNormal="70" workbookViewId="0">
      <selection activeCell="G24" sqref="G24:I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9" width="15.77734375" style="21" bestFit="1" customWidth="1"/>
    <col min="10" max="16384" width="11.44140625" style="21"/>
  </cols>
  <sheetData>
    <row r="1" spans="1:9" x14ac:dyDescent="0.3">
      <c r="A1" s="281"/>
      <c r="B1" s="281"/>
      <c r="C1" s="281"/>
      <c r="D1" s="281"/>
      <c r="E1" s="281"/>
      <c r="F1" s="281"/>
    </row>
    <row r="2" spans="1:9" x14ac:dyDescent="0.3">
      <c r="A2" s="281"/>
      <c r="B2" s="281"/>
      <c r="C2" s="281"/>
      <c r="D2" s="281"/>
      <c r="E2" s="281"/>
      <c r="F2" s="281"/>
    </row>
    <row r="3" spans="1:9" x14ac:dyDescent="0.3">
      <c r="A3" s="282" t="s">
        <v>328</v>
      </c>
      <c r="B3" s="282"/>
      <c r="C3" s="282"/>
      <c r="D3" s="282"/>
      <c r="E3" s="282"/>
      <c r="F3" s="282"/>
    </row>
    <row r="4" spans="1:9" x14ac:dyDescent="0.25">
      <c r="A4" s="283" t="s">
        <v>43</v>
      </c>
      <c r="B4" s="283"/>
      <c r="C4" s="283"/>
      <c r="D4" s="283"/>
      <c r="E4" s="100" t="s">
        <v>329</v>
      </c>
      <c r="F4" s="100" t="s">
        <v>52</v>
      </c>
    </row>
    <row r="5" spans="1:9" ht="87.6" customHeight="1" x14ac:dyDescent="0.3">
      <c r="A5" s="284" t="s">
        <v>702</v>
      </c>
      <c r="B5" s="284"/>
      <c r="C5" s="284"/>
      <c r="D5" s="284"/>
      <c r="E5" s="100">
        <v>5.01</v>
      </c>
      <c r="F5" s="100" t="s">
        <v>80</v>
      </c>
    </row>
    <row r="6" spans="1:9" x14ac:dyDescent="0.25">
      <c r="A6" s="101" t="s">
        <v>331</v>
      </c>
      <c r="B6" s="102" t="s">
        <v>332</v>
      </c>
      <c r="C6" s="103" t="s">
        <v>52</v>
      </c>
      <c r="D6" s="103" t="s">
        <v>333</v>
      </c>
      <c r="E6" s="103" t="s">
        <v>334</v>
      </c>
      <c r="F6" s="103" t="s">
        <v>335</v>
      </c>
    </row>
    <row r="7" spans="1:9" ht="26.4" x14ac:dyDescent="0.3">
      <c r="A7" s="104" t="s">
        <v>497</v>
      </c>
      <c r="B7" s="105" t="s">
        <v>498</v>
      </c>
      <c r="C7" s="106" t="s">
        <v>32</v>
      </c>
      <c r="D7" s="107">
        <v>3</v>
      </c>
      <c r="E7" s="108">
        <v>3971</v>
      </c>
      <c r="F7" s="108">
        <f t="shared" ref="F7:F9" si="0">+D7*E7</f>
        <v>11913</v>
      </c>
    </row>
    <row r="8" spans="1:9" x14ac:dyDescent="0.3">
      <c r="A8" s="104" t="s">
        <v>499</v>
      </c>
      <c r="B8" s="105" t="s">
        <v>500</v>
      </c>
      <c r="C8" s="106" t="s">
        <v>78</v>
      </c>
      <c r="D8" s="107">
        <v>3.805E-2</v>
      </c>
      <c r="E8" s="108">
        <v>476930</v>
      </c>
      <c r="F8" s="108">
        <f t="shared" si="0"/>
        <v>18147.1865</v>
      </c>
      <c r="I8" s="128"/>
    </row>
    <row r="9" spans="1:9" x14ac:dyDescent="0.3">
      <c r="A9" s="104" t="s">
        <v>501</v>
      </c>
      <c r="B9" s="105" t="s">
        <v>502</v>
      </c>
      <c r="C9" s="106" t="s">
        <v>78</v>
      </c>
      <c r="D9" s="107">
        <v>7.0000000000000001E-3</v>
      </c>
      <c r="E9" s="108">
        <v>523736</v>
      </c>
      <c r="F9" s="108">
        <f t="shared" si="0"/>
        <v>3666.152</v>
      </c>
    </row>
    <row r="10" spans="1:9" x14ac:dyDescent="0.25">
      <c r="A10" s="109" t="s">
        <v>343</v>
      </c>
      <c r="B10" s="110"/>
      <c r="C10" s="111"/>
      <c r="D10" s="110"/>
      <c r="E10" s="112" t="s">
        <v>344</v>
      </c>
      <c r="F10" s="113">
        <f>SUM(F7:F9)</f>
        <v>33726.338499999998</v>
      </c>
    </row>
    <row r="11" spans="1:9" x14ac:dyDescent="0.25">
      <c r="A11" s="101" t="s">
        <v>331</v>
      </c>
      <c r="B11" s="102" t="s">
        <v>345</v>
      </c>
      <c r="C11" s="103" t="s">
        <v>52</v>
      </c>
      <c r="D11" s="103" t="s">
        <v>333</v>
      </c>
      <c r="E11" s="103" t="s">
        <v>334</v>
      </c>
      <c r="F11" s="103" t="s">
        <v>335</v>
      </c>
    </row>
    <row r="12" spans="1:9" x14ac:dyDescent="0.3">
      <c r="A12" s="104" t="s">
        <v>495</v>
      </c>
      <c r="B12" s="105" t="s">
        <v>496</v>
      </c>
      <c r="C12" s="106" t="s">
        <v>422</v>
      </c>
      <c r="D12" s="107">
        <v>7.0000000000000007E-2</v>
      </c>
      <c r="E12" s="108">
        <v>263061</v>
      </c>
      <c r="F12" s="108">
        <f>+D12*E12</f>
        <v>18414.27</v>
      </c>
    </row>
    <row r="13" spans="1:9" x14ac:dyDescent="0.3">
      <c r="A13" s="104"/>
      <c r="B13" s="105"/>
      <c r="C13" s="106"/>
      <c r="D13" s="107"/>
      <c r="E13" s="108"/>
      <c r="F13" s="108">
        <f t="shared" ref="F13:F14" si="1">+D13*E13</f>
        <v>0</v>
      </c>
    </row>
    <row r="14" spans="1:9" x14ac:dyDescent="0.3">
      <c r="A14" s="104"/>
      <c r="B14" s="105"/>
      <c r="C14" s="106"/>
      <c r="D14" s="107"/>
      <c r="E14" s="108"/>
      <c r="F14" s="108">
        <f t="shared" si="1"/>
        <v>0</v>
      </c>
    </row>
    <row r="15" spans="1:9" x14ac:dyDescent="0.25">
      <c r="A15" s="109" t="s">
        <v>350</v>
      </c>
      <c r="B15" s="110"/>
      <c r="C15" s="111"/>
      <c r="D15" s="110"/>
      <c r="E15" s="112" t="s">
        <v>344</v>
      </c>
      <c r="F15" s="113">
        <f>SUM(F12:F14)</f>
        <v>18414.27</v>
      </c>
    </row>
    <row r="16" spans="1:9" x14ac:dyDescent="0.25">
      <c r="A16" s="101" t="s">
        <v>331</v>
      </c>
      <c r="B16" s="102" t="s">
        <v>351</v>
      </c>
      <c r="C16" s="103" t="s">
        <v>52</v>
      </c>
      <c r="D16" s="103" t="s">
        <v>333</v>
      </c>
      <c r="E16" s="103" t="s">
        <v>334</v>
      </c>
      <c r="F16" s="103" t="s">
        <v>335</v>
      </c>
    </row>
    <row r="17" spans="1:9" x14ac:dyDescent="0.3">
      <c r="A17" s="104" t="s">
        <v>352</v>
      </c>
      <c r="B17" s="105" t="s">
        <v>353</v>
      </c>
      <c r="C17" s="106" t="s">
        <v>354</v>
      </c>
      <c r="D17" s="107">
        <v>0.05</v>
      </c>
      <c r="E17" s="108">
        <f>+F15</f>
        <v>18414.27</v>
      </c>
      <c r="F17" s="108">
        <f>+D17*E17</f>
        <v>920.71350000000007</v>
      </c>
    </row>
    <row r="18" spans="1:9" x14ac:dyDescent="0.25">
      <c r="A18" s="109" t="s">
        <v>355</v>
      </c>
      <c r="B18" s="110"/>
      <c r="C18" s="111"/>
      <c r="D18" s="110"/>
      <c r="E18" s="112" t="s">
        <v>344</v>
      </c>
      <c r="F18" s="113">
        <f>SUM(F17)</f>
        <v>920.71350000000007</v>
      </c>
    </row>
    <row r="19" spans="1:9" x14ac:dyDescent="0.25">
      <c r="A19" s="101" t="s">
        <v>331</v>
      </c>
      <c r="B19" s="102" t="s">
        <v>377</v>
      </c>
      <c r="C19" s="103" t="s">
        <v>52</v>
      </c>
      <c r="D19" s="103" t="s">
        <v>333</v>
      </c>
      <c r="E19" s="103" t="s">
        <v>334</v>
      </c>
      <c r="F19" s="103" t="s">
        <v>335</v>
      </c>
    </row>
    <row r="20" spans="1:9" x14ac:dyDescent="0.3">
      <c r="A20" s="104"/>
      <c r="B20" s="105"/>
      <c r="C20" s="106"/>
      <c r="D20" s="107"/>
      <c r="E20" s="108"/>
      <c r="F20" s="108">
        <f>+D20*E20</f>
        <v>0</v>
      </c>
      <c r="H20" s="121"/>
    </row>
    <row r="21" spans="1:9" x14ac:dyDescent="0.25">
      <c r="A21" s="109" t="s">
        <v>361</v>
      </c>
      <c r="B21" s="110"/>
      <c r="C21" s="111"/>
      <c r="D21" s="110"/>
      <c r="E21" s="112" t="s">
        <v>344</v>
      </c>
      <c r="F21" s="113">
        <f>SUM(F20:F20)</f>
        <v>0</v>
      </c>
    </row>
    <row r="22" spans="1:9" x14ac:dyDescent="0.25">
      <c r="A22" s="101" t="s">
        <v>331</v>
      </c>
      <c r="B22" s="102" t="s">
        <v>378</v>
      </c>
      <c r="C22" s="103" t="s">
        <v>52</v>
      </c>
      <c r="D22" s="103" t="s">
        <v>333</v>
      </c>
      <c r="E22" s="103" t="s">
        <v>334</v>
      </c>
      <c r="F22" s="103" t="s">
        <v>335</v>
      </c>
    </row>
    <row r="23" spans="1:9" x14ac:dyDescent="0.3">
      <c r="A23" s="104" t="s">
        <v>442</v>
      </c>
      <c r="B23" s="105" t="s">
        <v>443</v>
      </c>
      <c r="C23" s="106" t="s">
        <v>78</v>
      </c>
      <c r="D23" s="107">
        <v>4.1786096256684481E-2</v>
      </c>
      <c r="E23" s="108">
        <v>25899.588</v>
      </c>
      <c r="F23" s="108">
        <f>+D23*E23</f>
        <v>1082.2426771764704</v>
      </c>
    </row>
    <row r="24" spans="1:9" x14ac:dyDescent="0.3">
      <c r="A24" s="104"/>
      <c r="B24" s="105"/>
      <c r="C24" s="106"/>
      <c r="D24" s="107"/>
      <c r="E24" s="108"/>
      <c r="F24" s="108">
        <f>+D24*E24</f>
        <v>0</v>
      </c>
      <c r="H24" s="119"/>
    </row>
    <row r="25" spans="1:9" x14ac:dyDescent="0.25">
      <c r="A25" s="109" t="s">
        <v>366</v>
      </c>
      <c r="B25" s="110"/>
      <c r="C25" s="111"/>
      <c r="D25" s="110"/>
      <c r="E25" s="112" t="s">
        <v>344</v>
      </c>
      <c r="F25" s="113">
        <f>SUM(F23:F24)</f>
        <v>1082.2426771764704</v>
      </c>
    </row>
    <row r="26" spans="1:9" x14ac:dyDescent="0.3">
      <c r="A26" s="285" t="s">
        <v>367</v>
      </c>
      <c r="B26" s="285"/>
      <c r="C26" s="285"/>
      <c r="D26" s="285"/>
      <c r="E26" s="286">
        <f>ROUND((F10+F15+F18+F21+F25),0)</f>
        <v>54144</v>
      </c>
      <c r="F26" s="286"/>
      <c r="H26" s="119"/>
    </row>
    <row r="27" spans="1:9" x14ac:dyDescent="0.3">
      <c r="A27" s="114"/>
      <c r="B27" s="115"/>
      <c r="C27" s="115"/>
      <c r="D27" s="115"/>
      <c r="E27" s="115"/>
      <c r="F27" s="116"/>
      <c r="H27" s="120"/>
      <c r="I27" s="120"/>
    </row>
    <row r="28" spans="1:9" x14ac:dyDescent="0.3">
      <c r="A28" s="117"/>
      <c r="B28" s="50"/>
      <c r="C28" s="50"/>
      <c r="D28" s="50"/>
      <c r="E28" s="50"/>
      <c r="F28" s="118"/>
    </row>
    <row r="29" spans="1:9" x14ac:dyDescent="0.3">
      <c r="A29" s="117"/>
      <c r="B29" s="50"/>
      <c r="C29" s="50"/>
      <c r="D29" s="50"/>
      <c r="E29" s="50"/>
      <c r="F29" s="118"/>
    </row>
    <row r="30" spans="1:9" x14ac:dyDescent="0.3">
      <c r="A30" s="275"/>
      <c r="B30" s="276"/>
      <c r="C30" s="276"/>
      <c r="D30" s="276"/>
      <c r="E30" s="276"/>
      <c r="F30" s="277"/>
    </row>
    <row r="31" spans="1:9" x14ac:dyDescent="0.3">
      <c r="A31" s="275"/>
      <c r="B31" s="276"/>
      <c r="C31" s="276"/>
      <c r="D31" s="276"/>
      <c r="E31" s="276"/>
      <c r="F31" s="277"/>
    </row>
    <row r="32" spans="1:9" x14ac:dyDescent="0.3">
      <c r="A32" s="275"/>
      <c r="B32" s="276"/>
      <c r="C32" s="276"/>
      <c r="D32" s="276"/>
      <c r="E32" s="276"/>
      <c r="F32" s="277"/>
    </row>
    <row r="33" spans="1:6" x14ac:dyDescent="0.3">
      <c r="A33" s="278"/>
      <c r="B33" s="279"/>
      <c r="C33" s="279"/>
      <c r="D33" s="279"/>
      <c r="E33" s="279"/>
      <c r="F33" s="280"/>
    </row>
  </sheetData>
  <mergeCells count="11">
    <mergeCell ref="A30:F30"/>
    <mergeCell ref="A31:F31"/>
    <mergeCell ref="A32:F32"/>
    <mergeCell ref="A33:F33"/>
    <mergeCell ref="A1:F1"/>
    <mergeCell ref="A2:F2"/>
    <mergeCell ref="A3:F3"/>
    <mergeCell ref="A4:D4"/>
    <mergeCell ref="A5:D5"/>
    <mergeCell ref="A26:D26"/>
    <mergeCell ref="E26:F2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CFC9E-3F21-450D-8C87-49232FB579D7}">
  <sheetPr>
    <tabColor rgb="FFFFC000"/>
  </sheetPr>
  <dimension ref="A1:I36"/>
  <sheetViews>
    <sheetView topLeftCell="A5" zoomScale="70" zoomScaleNormal="70" workbookViewId="0">
      <selection activeCell="G27" sqref="G27:J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703</v>
      </c>
      <c r="B5" s="284"/>
      <c r="C5" s="284"/>
      <c r="D5" s="284"/>
      <c r="E5" s="100">
        <v>5.0199999999999996</v>
      </c>
      <c r="F5" s="100" t="s">
        <v>80</v>
      </c>
    </row>
    <row r="6" spans="1:6" x14ac:dyDescent="0.25">
      <c r="A6" s="101" t="s">
        <v>331</v>
      </c>
      <c r="B6" s="102" t="s">
        <v>332</v>
      </c>
      <c r="C6" s="103" t="s">
        <v>52</v>
      </c>
      <c r="D6" s="103" t="s">
        <v>333</v>
      </c>
      <c r="E6" s="103" t="s">
        <v>334</v>
      </c>
      <c r="F6" s="103" t="s">
        <v>335</v>
      </c>
    </row>
    <row r="7" spans="1:6" x14ac:dyDescent="0.3">
      <c r="A7" s="104" t="s">
        <v>699</v>
      </c>
      <c r="B7" s="105" t="s">
        <v>704</v>
      </c>
      <c r="C7" s="106" t="s">
        <v>32</v>
      </c>
      <c r="D7" s="107">
        <v>13.125</v>
      </c>
      <c r="E7" s="108">
        <v>2726</v>
      </c>
      <c r="F7" s="108">
        <f t="shared" ref="F7:F9" si="0">+D7*E7</f>
        <v>35778.75</v>
      </c>
    </row>
    <row r="8" spans="1:6" x14ac:dyDescent="0.3">
      <c r="A8" s="104" t="s">
        <v>501</v>
      </c>
      <c r="B8" s="105" t="s">
        <v>502</v>
      </c>
      <c r="C8" s="106" t="s">
        <v>78</v>
      </c>
      <c r="D8" s="107">
        <v>2.9397E-2</v>
      </c>
      <c r="E8" s="108">
        <v>458810</v>
      </c>
      <c r="F8" s="108">
        <f t="shared" si="0"/>
        <v>13487.637569999999</v>
      </c>
    </row>
    <row r="9" spans="1:6" x14ac:dyDescent="0.3">
      <c r="A9" s="104"/>
      <c r="B9" s="105"/>
      <c r="C9" s="106"/>
      <c r="D9" s="107"/>
      <c r="E9" s="108"/>
      <c r="F9" s="108">
        <f t="shared" si="0"/>
        <v>0</v>
      </c>
    </row>
    <row r="10" spans="1:6" x14ac:dyDescent="0.25">
      <c r="A10" s="109" t="s">
        <v>343</v>
      </c>
      <c r="B10" s="110"/>
      <c r="C10" s="111"/>
      <c r="D10" s="110"/>
      <c r="E10" s="112" t="s">
        <v>344</v>
      </c>
      <c r="F10" s="113">
        <f>SUM(F7:F9)</f>
        <v>49266.387569999999</v>
      </c>
    </row>
    <row r="11" spans="1:6" x14ac:dyDescent="0.25">
      <c r="A11" s="101" t="s">
        <v>331</v>
      </c>
      <c r="B11" s="102" t="s">
        <v>345</v>
      </c>
      <c r="C11" s="103" t="s">
        <v>52</v>
      </c>
      <c r="D11" s="103" t="s">
        <v>333</v>
      </c>
      <c r="E11" s="103" t="s">
        <v>334</v>
      </c>
      <c r="F11" s="103" t="s">
        <v>335</v>
      </c>
    </row>
    <row r="12" spans="1:6" x14ac:dyDescent="0.3">
      <c r="A12" s="104" t="s">
        <v>503</v>
      </c>
      <c r="B12" s="105" t="s">
        <v>504</v>
      </c>
      <c r="C12" s="106" t="s">
        <v>422</v>
      </c>
      <c r="D12" s="107">
        <v>7.0000000000000007E-2</v>
      </c>
      <c r="E12" s="108">
        <v>345050</v>
      </c>
      <c r="F12" s="108">
        <f>+D12*E12</f>
        <v>24153.500000000004</v>
      </c>
    </row>
    <row r="13" spans="1:6" x14ac:dyDescent="0.3">
      <c r="A13" s="104"/>
      <c r="B13" s="105"/>
      <c r="C13" s="106"/>
      <c r="D13" s="107"/>
      <c r="E13" s="108"/>
      <c r="F13" s="108">
        <f t="shared" ref="F13:F14" si="1">+D13*E13</f>
        <v>0</v>
      </c>
    </row>
    <row r="14" spans="1:6" x14ac:dyDescent="0.3">
      <c r="A14" s="104"/>
      <c r="B14" s="105"/>
      <c r="C14" s="106"/>
      <c r="D14" s="107"/>
      <c r="E14" s="108"/>
      <c r="F14" s="108">
        <f t="shared" si="1"/>
        <v>0</v>
      </c>
    </row>
    <row r="15" spans="1:6" x14ac:dyDescent="0.25">
      <c r="A15" s="109" t="s">
        <v>350</v>
      </c>
      <c r="B15" s="110"/>
      <c r="C15" s="111"/>
      <c r="D15" s="110"/>
      <c r="E15" s="112" t="s">
        <v>344</v>
      </c>
      <c r="F15" s="113">
        <f>SUM(F12:F14)</f>
        <v>24153.500000000004</v>
      </c>
    </row>
    <row r="16" spans="1:6" x14ac:dyDescent="0.25">
      <c r="A16" s="101" t="s">
        <v>331</v>
      </c>
      <c r="B16" s="102" t="s">
        <v>351</v>
      </c>
      <c r="C16" s="103" t="s">
        <v>52</v>
      </c>
      <c r="D16" s="103" t="s">
        <v>333</v>
      </c>
      <c r="E16" s="103" t="s">
        <v>334</v>
      </c>
      <c r="F16" s="103" t="s">
        <v>335</v>
      </c>
    </row>
    <row r="17" spans="1:9" x14ac:dyDescent="0.3">
      <c r="A17" s="104" t="s">
        <v>352</v>
      </c>
      <c r="B17" s="105" t="s">
        <v>353</v>
      </c>
      <c r="C17" s="106" t="s">
        <v>354</v>
      </c>
      <c r="D17" s="107">
        <v>8.5000000000000006E-2</v>
      </c>
      <c r="E17" s="108">
        <f>+F15</f>
        <v>24153.500000000004</v>
      </c>
      <c r="F17" s="108">
        <f>+D17*E17</f>
        <v>2053.0475000000006</v>
      </c>
    </row>
    <row r="18" spans="1:9" x14ac:dyDescent="0.25">
      <c r="A18" s="109" t="s">
        <v>355</v>
      </c>
      <c r="B18" s="110"/>
      <c r="C18" s="111"/>
      <c r="D18" s="110"/>
      <c r="E18" s="112" t="s">
        <v>344</v>
      </c>
      <c r="F18" s="113">
        <f>SUM(F17)</f>
        <v>2053.0475000000006</v>
      </c>
    </row>
    <row r="19" spans="1:9" x14ac:dyDescent="0.25">
      <c r="A19" s="101" t="s">
        <v>331</v>
      </c>
      <c r="B19" s="102" t="s">
        <v>377</v>
      </c>
      <c r="C19" s="103" t="s">
        <v>52</v>
      </c>
      <c r="D19" s="103" t="s">
        <v>333</v>
      </c>
      <c r="E19" s="103" t="s">
        <v>334</v>
      </c>
      <c r="F19" s="103" t="s">
        <v>335</v>
      </c>
    </row>
    <row r="20" spans="1:9" ht="41.4" customHeight="1" x14ac:dyDescent="0.3">
      <c r="A20" s="104" t="s">
        <v>505</v>
      </c>
      <c r="B20" s="105" t="s">
        <v>506</v>
      </c>
      <c r="C20" s="106" t="s">
        <v>114</v>
      </c>
      <c r="D20" s="107">
        <v>0.09</v>
      </c>
      <c r="E20" s="108">
        <v>20573</v>
      </c>
      <c r="F20" s="108">
        <f>+D20*E20</f>
        <v>1851.57</v>
      </c>
      <c r="H20" s="121"/>
    </row>
    <row r="21" spans="1:9" ht="46.2" customHeight="1" x14ac:dyDescent="0.3">
      <c r="A21" s="104" t="s">
        <v>461</v>
      </c>
      <c r="B21" s="105" t="s">
        <v>136</v>
      </c>
      <c r="C21" s="106" t="s">
        <v>114</v>
      </c>
      <c r="D21" s="107">
        <v>0.224</v>
      </c>
      <c r="E21" s="108">
        <v>637</v>
      </c>
      <c r="F21" s="108">
        <f t="shared" ref="F21:F23" si="2">+D21*E21</f>
        <v>142.68800000000002</v>
      </c>
      <c r="H21" s="121"/>
    </row>
    <row r="22" spans="1:9" x14ac:dyDescent="0.3">
      <c r="A22" s="104" t="s">
        <v>507</v>
      </c>
      <c r="B22" s="105" t="s">
        <v>508</v>
      </c>
      <c r="C22" s="106" t="s">
        <v>114</v>
      </c>
      <c r="D22" s="107">
        <v>0.01</v>
      </c>
      <c r="E22" s="108">
        <v>144229</v>
      </c>
      <c r="F22" s="108">
        <f t="shared" si="2"/>
        <v>1442.29</v>
      </c>
      <c r="H22" s="121"/>
    </row>
    <row r="23" spans="1:9" x14ac:dyDescent="0.3">
      <c r="A23" s="104"/>
      <c r="B23" s="105"/>
      <c r="C23" s="106"/>
      <c r="D23" s="107"/>
      <c r="E23" s="108"/>
      <c r="F23" s="108">
        <f t="shared" si="2"/>
        <v>0</v>
      </c>
      <c r="H23" s="121"/>
    </row>
    <row r="24" spans="1:9" x14ac:dyDescent="0.25">
      <c r="A24" s="109" t="s">
        <v>361</v>
      </c>
      <c r="B24" s="110"/>
      <c r="C24" s="111"/>
      <c r="D24" s="110"/>
      <c r="E24" s="112" t="s">
        <v>344</v>
      </c>
      <c r="F24" s="113">
        <f>SUM(F20:F23)</f>
        <v>3436.5479999999998</v>
      </c>
      <c r="H24" s="121"/>
    </row>
    <row r="25" spans="1:9" x14ac:dyDescent="0.25">
      <c r="A25" s="101" t="s">
        <v>331</v>
      </c>
      <c r="B25" s="102" t="s">
        <v>378</v>
      </c>
      <c r="C25" s="103" t="s">
        <v>52</v>
      </c>
      <c r="D25" s="103" t="s">
        <v>333</v>
      </c>
      <c r="E25" s="103" t="s">
        <v>334</v>
      </c>
      <c r="F25" s="103" t="s">
        <v>335</v>
      </c>
      <c r="H25" s="121"/>
    </row>
    <row r="26" spans="1:9" ht="25.2" customHeight="1" x14ac:dyDescent="0.3">
      <c r="A26" s="104" t="s">
        <v>442</v>
      </c>
      <c r="B26" s="105" t="s">
        <v>443</v>
      </c>
      <c r="C26" s="106" t="s">
        <v>78</v>
      </c>
      <c r="D26" s="107">
        <v>0.05</v>
      </c>
      <c r="E26" s="108">
        <v>23540</v>
      </c>
      <c r="F26" s="108">
        <f>+D26*E26</f>
        <v>1177</v>
      </c>
      <c r="H26" s="121"/>
    </row>
    <row r="27" spans="1:9" x14ac:dyDescent="0.3">
      <c r="A27" s="104"/>
      <c r="B27" s="105"/>
      <c r="C27" s="106"/>
      <c r="D27" s="107"/>
      <c r="E27" s="108"/>
      <c r="F27" s="108">
        <f>+D27*E27</f>
        <v>0</v>
      </c>
      <c r="H27" s="119"/>
    </row>
    <row r="28" spans="1:9" x14ac:dyDescent="0.25">
      <c r="A28" s="109" t="s">
        <v>366</v>
      </c>
      <c r="B28" s="110"/>
      <c r="C28" s="111"/>
      <c r="D28" s="110"/>
      <c r="E28" s="112" t="s">
        <v>344</v>
      </c>
      <c r="F28" s="113">
        <f>SUM(F26:F27)</f>
        <v>1177</v>
      </c>
    </row>
    <row r="29" spans="1:9" ht="15.6" customHeight="1" x14ac:dyDescent="0.3">
      <c r="A29" s="285" t="s">
        <v>367</v>
      </c>
      <c r="B29" s="285"/>
      <c r="C29" s="285"/>
      <c r="D29" s="285"/>
      <c r="E29" s="286">
        <f>ROUND((F10+F15+F18+F24+F28),0)</f>
        <v>80086</v>
      </c>
      <c r="F29" s="286"/>
      <c r="H29" s="119"/>
    </row>
    <row r="30" spans="1:9" x14ac:dyDescent="0.3">
      <c r="A30" s="114"/>
      <c r="B30" s="115"/>
      <c r="C30" s="115"/>
      <c r="D30" s="115"/>
      <c r="E30" s="115"/>
      <c r="F30" s="116"/>
      <c r="H30" s="120"/>
      <c r="I30" s="120"/>
    </row>
    <row r="31" spans="1:9" x14ac:dyDescent="0.3">
      <c r="A31" s="117"/>
      <c r="B31" s="50"/>
      <c r="C31" s="50"/>
      <c r="D31" s="50"/>
      <c r="E31" s="50"/>
      <c r="F31" s="118"/>
    </row>
    <row r="32" spans="1:9" x14ac:dyDescent="0.3">
      <c r="A32" s="117"/>
      <c r="B32" s="50"/>
      <c r="C32" s="50"/>
      <c r="D32" s="50"/>
      <c r="E32" s="50"/>
      <c r="F32" s="118"/>
    </row>
    <row r="33" spans="1:6" x14ac:dyDescent="0.3">
      <c r="A33" s="275"/>
      <c r="B33" s="276"/>
      <c r="C33" s="276"/>
      <c r="D33" s="276"/>
      <c r="E33" s="276"/>
      <c r="F33" s="277"/>
    </row>
    <row r="34" spans="1:6" x14ac:dyDescent="0.3">
      <c r="A34" s="275"/>
      <c r="B34" s="276"/>
      <c r="C34" s="276"/>
      <c r="D34" s="276"/>
      <c r="E34" s="276"/>
      <c r="F34" s="277"/>
    </row>
    <row r="35" spans="1:6" x14ac:dyDescent="0.3">
      <c r="A35" s="275"/>
      <c r="B35" s="276"/>
      <c r="C35" s="276"/>
      <c r="D35" s="276"/>
      <c r="E35" s="276"/>
      <c r="F35" s="277"/>
    </row>
    <row r="36" spans="1:6" x14ac:dyDescent="0.3">
      <c r="A36" s="278"/>
      <c r="B36" s="279"/>
      <c r="C36" s="279"/>
      <c r="D36" s="279"/>
      <c r="E36" s="279"/>
      <c r="F36" s="280"/>
    </row>
  </sheetData>
  <mergeCells count="11">
    <mergeCell ref="A33:F33"/>
    <mergeCell ref="A34:F34"/>
    <mergeCell ref="A35:F35"/>
    <mergeCell ref="A36:F36"/>
    <mergeCell ref="A1:F1"/>
    <mergeCell ref="A2:F2"/>
    <mergeCell ref="A3:F3"/>
    <mergeCell ref="A4:D4"/>
    <mergeCell ref="A5:D5"/>
    <mergeCell ref="A29:D29"/>
    <mergeCell ref="E29:F2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5A979-0FC3-4FD7-B649-DD4C7C755EA9}">
  <sheetPr>
    <tabColor rgb="FFFFC000"/>
  </sheetPr>
  <dimension ref="A1:I34"/>
  <sheetViews>
    <sheetView zoomScale="70" zoomScaleNormal="70" workbookViewId="0">
      <selection activeCell="G24" sqref="G24:H2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23</v>
      </c>
      <c r="B5" s="284"/>
      <c r="C5" s="284"/>
      <c r="D5" s="284"/>
      <c r="E5" s="100">
        <v>6.01</v>
      </c>
      <c r="F5" s="100" t="s">
        <v>80</v>
      </c>
    </row>
    <row r="6" spans="1:6" x14ac:dyDescent="0.25">
      <c r="A6" s="101" t="s">
        <v>331</v>
      </c>
      <c r="B6" s="102" t="s">
        <v>332</v>
      </c>
      <c r="C6" s="103" t="s">
        <v>52</v>
      </c>
      <c r="D6" s="103" t="s">
        <v>333</v>
      </c>
      <c r="E6" s="103" t="s">
        <v>334</v>
      </c>
      <c r="F6" s="103" t="s">
        <v>335</v>
      </c>
    </row>
    <row r="7" spans="1:6" x14ac:dyDescent="0.3">
      <c r="A7" s="104" t="s">
        <v>509</v>
      </c>
      <c r="B7" s="105" t="s">
        <v>705</v>
      </c>
      <c r="C7" s="106" t="s">
        <v>78</v>
      </c>
      <c r="D7" s="107">
        <v>2.5000000000000001E-2</v>
      </c>
      <c r="E7" s="108">
        <v>488111</v>
      </c>
      <c r="F7" s="108">
        <f t="shared" ref="F7:F8" si="0">+D7*E7</f>
        <v>12202.775000000001</v>
      </c>
    </row>
    <row r="8" spans="1:6" x14ac:dyDescent="0.3">
      <c r="A8" s="104"/>
      <c r="B8" s="105"/>
      <c r="C8" s="106"/>
      <c r="D8" s="107"/>
      <c r="E8" s="108"/>
      <c r="F8" s="108">
        <f t="shared" si="0"/>
        <v>0</v>
      </c>
    </row>
    <row r="9" spans="1:6" x14ac:dyDescent="0.25">
      <c r="A9" s="109" t="s">
        <v>343</v>
      </c>
      <c r="B9" s="110"/>
      <c r="C9" s="111"/>
      <c r="D9" s="110"/>
      <c r="E9" s="112" t="s">
        <v>344</v>
      </c>
      <c r="F9" s="113">
        <f>SUM(F7:F8)</f>
        <v>12202.775000000001</v>
      </c>
    </row>
    <row r="10" spans="1:6" x14ac:dyDescent="0.25">
      <c r="A10" s="101" t="s">
        <v>331</v>
      </c>
      <c r="B10" s="102" t="s">
        <v>345</v>
      </c>
      <c r="C10" s="103" t="s">
        <v>52</v>
      </c>
      <c r="D10" s="103" t="s">
        <v>333</v>
      </c>
      <c r="E10" s="103" t="s">
        <v>334</v>
      </c>
      <c r="F10" s="103" t="s">
        <v>335</v>
      </c>
    </row>
    <row r="11" spans="1:6" x14ac:dyDescent="0.3">
      <c r="A11" s="104" t="s">
        <v>420</v>
      </c>
      <c r="B11" s="105" t="s">
        <v>421</v>
      </c>
      <c r="C11" s="106" t="s">
        <v>422</v>
      </c>
      <c r="D11" s="107">
        <v>7.4999999999999997E-2</v>
      </c>
      <c r="E11" s="108">
        <v>288742</v>
      </c>
      <c r="F11" s="108">
        <f>+D11*E11</f>
        <v>21655.649999999998</v>
      </c>
    </row>
    <row r="12" spans="1:6" x14ac:dyDescent="0.3">
      <c r="A12" s="104"/>
      <c r="B12" s="105"/>
      <c r="C12" s="106"/>
      <c r="D12" s="107"/>
      <c r="E12" s="108"/>
      <c r="F12" s="108">
        <f t="shared" ref="F12:F13" si="1">+D12*E12</f>
        <v>0</v>
      </c>
    </row>
    <row r="13" spans="1:6" x14ac:dyDescent="0.3">
      <c r="A13" s="104"/>
      <c r="B13" s="105"/>
      <c r="C13" s="106"/>
      <c r="D13" s="107"/>
      <c r="E13" s="108"/>
      <c r="F13" s="108">
        <f t="shared" si="1"/>
        <v>0</v>
      </c>
    </row>
    <row r="14" spans="1:6" x14ac:dyDescent="0.25">
      <c r="A14" s="109" t="s">
        <v>350</v>
      </c>
      <c r="B14" s="110"/>
      <c r="C14" s="111"/>
      <c r="D14" s="110"/>
      <c r="E14" s="112" t="s">
        <v>344</v>
      </c>
      <c r="F14" s="113">
        <f>SUM(F11:F13)</f>
        <v>21655.649999999998</v>
      </c>
    </row>
    <row r="15" spans="1:6" x14ac:dyDescent="0.25">
      <c r="A15" s="101" t="s">
        <v>331</v>
      </c>
      <c r="B15" s="102" t="s">
        <v>351</v>
      </c>
      <c r="C15" s="103" t="s">
        <v>52</v>
      </c>
      <c r="D15" s="103" t="s">
        <v>333</v>
      </c>
      <c r="E15" s="103" t="s">
        <v>334</v>
      </c>
      <c r="F15" s="103" t="s">
        <v>335</v>
      </c>
    </row>
    <row r="16" spans="1:6" x14ac:dyDescent="0.3">
      <c r="A16" s="104" t="s">
        <v>352</v>
      </c>
      <c r="B16" s="105" t="s">
        <v>353</v>
      </c>
      <c r="C16" s="106" t="s">
        <v>354</v>
      </c>
      <c r="D16" s="107">
        <v>0.03</v>
      </c>
      <c r="E16" s="108">
        <f>+F14</f>
        <v>21655.649999999998</v>
      </c>
      <c r="F16" s="108">
        <f>+D16*E16</f>
        <v>649.66949999999986</v>
      </c>
    </row>
    <row r="17" spans="1:9" x14ac:dyDescent="0.25">
      <c r="A17" s="109" t="s">
        <v>355</v>
      </c>
      <c r="B17" s="110"/>
      <c r="C17" s="111"/>
      <c r="D17" s="110"/>
      <c r="E17" s="112" t="s">
        <v>344</v>
      </c>
      <c r="F17" s="113">
        <f>SUM(F16)</f>
        <v>649.66949999999986</v>
      </c>
    </row>
    <row r="18" spans="1:9" x14ac:dyDescent="0.25">
      <c r="A18" s="101" t="s">
        <v>331</v>
      </c>
      <c r="B18" s="102" t="s">
        <v>377</v>
      </c>
      <c r="C18" s="103" t="s">
        <v>52</v>
      </c>
      <c r="D18" s="103" t="s">
        <v>333</v>
      </c>
      <c r="E18" s="103" t="s">
        <v>334</v>
      </c>
      <c r="F18" s="103" t="s">
        <v>335</v>
      </c>
    </row>
    <row r="19" spans="1:9" ht="42" customHeight="1" x14ac:dyDescent="0.3">
      <c r="A19" s="104" t="s">
        <v>505</v>
      </c>
      <c r="B19" s="105" t="s">
        <v>506</v>
      </c>
      <c r="C19" s="106" t="s">
        <v>114</v>
      </c>
      <c r="D19" s="107">
        <v>6.25E-2</v>
      </c>
      <c r="E19" s="108">
        <v>20000</v>
      </c>
      <c r="F19" s="108">
        <f>+D19*E19</f>
        <v>1250</v>
      </c>
    </row>
    <row r="20" spans="1:9" ht="39.6" x14ac:dyDescent="0.3">
      <c r="A20" s="104" t="s">
        <v>461</v>
      </c>
      <c r="B20" s="105" t="s">
        <v>136</v>
      </c>
      <c r="C20" s="106" t="s">
        <v>114</v>
      </c>
      <c r="D20" s="107">
        <v>0.1875</v>
      </c>
      <c r="E20" s="108">
        <v>624</v>
      </c>
      <c r="F20" s="108">
        <f t="shared" ref="F20:F21" si="2">+D20*E20</f>
        <v>117</v>
      </c>
    </row>
    <row r="21" spans="1:9" x14ac:dyDescent="0.3">
      <c r="A21" s="104"/>
      <c r="B21" s="105"/>
      <c r="C21" s="106"/>
      <c r="D21" s="107"/>
      <c r="E21" s="108"/>
      <c r="F21" s="108">
        <f t="shared" si="2"/>
        <v>0</v>
      </c>
    </row>
    <row r="22" spans="1:9" x14ac:dyDescent="0.25">
      <c r="A22" s="109" t="s">
        <v>361</v>
      </c>
      <c r="B22" s="110"/>
      <c r="C22" s="111"/>
      <c r="D22" s="110"/>
      <c r="E22" s="112" t="s">
        <v>344</v>
      </c>
      <c r="F22" s="113">
        <f>SUM(F19:F21)</f>
        <v>1367</v>
      </c>
    </row>
    <row r="23" spans="1:9" x14ac:dyDescent="0.25">
      <c r="A23" s="101" t="s">
        <v>331</v>
      </c>
      <c r="B23" s="102" t="s">
        <v>378</v>
      </c>
      <c r="C23" s="103" t="s">
        <v>52</v>
      </c>
      <c r="D23" s="103" t="s">
        <v>333</v>
      </c>
      <c r="E23" s="103" t="s">
        <v>334</v>
      </c>
      <c r="F23" s="103" t="s">
        <v>335</v>
      </c>
    </row>
    <row r="24" spans="1:9" ht="25.2" customHeight="1" x14ac:dyDescent="0.3">
      <c r="A24" s="104" t="s">
        <v>442</v>
      </c>
      <c r="B24" s="105" t="s">
        <v>443</v>
      </c>
      <c r="C24" s="106" t="s">
        <v>78</v>
      </c>
      <c r="D24" s="107">
        <v>1.0999999999999999E-2</v>
      </c>
      <c r="E24" s="108">
        <v>24433</v>
      </c>
      <c r="F24" s="108">
        <f>+D24*E24</f>
        <v>268.76299999999998</v>
      </c>
    </row>
    <row r="25" spans="1:9" x14ac:dyDescent="0.3">
      <c r="A25" s="104"/>
      <c r="B25" s="105"/>
      <c r="C25" s="106"/>
      <c r="D25" s="107"/>
      <c r="E25" s="108"/>
      <c r="F25" s="108">
        <f>+D25*E25</f>
        <v>0</v>
      </c>
      <c r="H25" s="119"/>
    </row>
    <row r="26" spans="1:9" x14ac:dyDescent="0.25">
      <c r="A26" s="109" t="s">
        <v>366</v>
      </c>
      <c r="B26" s="110"/>
      <c r="C26" s="111"/>
      <c r="D26" s="110"/>
      <c r="E26" s="112" t="s">
        <v>344</v>
      </c>
      <c r="F26" s="113">
        <f>SUM(F24:F25)</f>
        <v>268.76299999999998</v>
      </c>
    </row>
    <row r="27" spans="1:9" x14ac:dyDescent="0.3">
      <c r="A27" s="285" t="s">
        <v>367</v>
      </c>
      <c r="B27" s="285"/>
      <c r="C27" s="285"/>
      <c r="D27" s="285"/>
      <c r="E27" s="286">
        <f>ROUND((F9+F14+F17+F22+F26),0)</f>
        <v>36144</v>
      </c>
      <c r="F27" s="286"/>
      <c r="H27" s="119"/>
    </row>
    <row r="28" spans="1:9" x14ac:dyDescent="0.3">
      <c r="A28" s="114"/>
      <c r="B28" s="115"/>
      <c r="C28" s="115"/>
      <c r="D28" s="115"/>
      <c r="E28" s="115"/>
      <c r="F28" s="116"/>
      <c r="H28" s="120"/>
      <c r="I28" s="120"/>
    </row>
    <row r="29" spans="1:9" x14ac:dyDescent="0.3">
      <c r="A29" s="117"/>
      <c r="B29" s="50"/>
      <c r="C29" s="50"/>
      <c r="D29" s="50"/>
      <c r="E29" s="50"/>
      <c r="F29" s="118"/>
    </row>
    <row r="30" spans="1:9" x14ac:dyDescent="0.3">
      <c r="A30" s="117"/>
      <c r="B30" s="50"/>
      <c r="C30" s="50"/>
      <c r="D30" s="50"/>
      <c r="E30" s="50"/>
      <c r="F30" s="118"/>
    </row>
    <row r="31" spans="1:9" x14ac:dyDescent="0.3">
      <c r="A31" s="275"/>
      <c r="B31" s="276"/>
      <c r="C31" s="276"/>
      <c r="D31" s="276"/>
      <c r="E31" s="276"/>
      <c r="F31" s="277"/>
    </row>
    <row r="32" spans="1:9" x14ac:dyDescent="0.3">
      <c r="A32" s="275"/>
      <c r="B32" s="276"/>
      <c r="C32" s="276"/>
      <c r="D32" s="276"/>
      <c r="E32" s="276"/>
      <c r="F32" s="277"/>
    </row>
    <row r="33" spans="1:6" x14ac:dyDescent="0.3">
      <c r="A33" s="275"/>
      <c r="B33" s="276"/>
      <c r="C33" s="276"/>
      <c r="D33" s="276"/>
      <c r="E33" s="276"/>
      <c r="F33" s="277"/>
    </row>
    <row r="34" spans="1:6" x14ac:dyDescent="0.3">
      <c r="A34" s="278"/>
      <c r="B34" s="279"/>
      <c r="C34" s="279"/>
      <c r="D34" s="279"/>
      <c r="E34" s="279"/>
      <c r="F34" s="280"/>
    </row>
  </sheetData>
  <mergeCells count="11">
    <mergeCell ref="A31:F31"/>
    <mergeCell ref="A32:F32"/>
    <mergeCell ref="A33:F33"/>
    <mergeCell ref="A34:F34"/>
    <mergeCell ref="A1:F1"/>
    <mergeCell ref="A2:F2"/>
    <mergeCell ref="A3:F3"/>
    <mergeCell ref="A4:D4"/>
    <mergeCell ref="A5:D5"/>
    <mergeCell ref="A27:D27"/>
    <mergeCell ref="E27:F27"/>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DD172-BCAF-4CCC-8F89-7A7919A7C4BD}">
  <sheetPr>
    <tabColor rgb="FFFFC000"/>
  </sheetPr>
  <dimension ref="A1:I33"/>
  <sheetViews>
    <sheetView topLeftCell="A7" zoomScale="70" zoomScaleNormal="70" workbookViewId="0">
      <selection activeCell="H19" sqref="H1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74</v>
      </c>
      <c r="B5" s="284"/>
      <c r="C5" s="284"/>
      <c r="D5" s="284"/>
      <c r="E5" s="100">
        <v>6.02</v>
      </c>
      <c r="F5" s="100" t="s">
        <v>80</v>
      </c>
    </row>
    <row r="6" spans="1:6" x14ac:dyDescent="0.25">
      <c r="A6" s="101" t="s">
        <v>331</v>
      </c>
      <c r="B6" s="102" t="s">
        <v>332</v>
      </c>
      <c r="C6" s="103" t="s">
        <v>52</v>
      </c>
      <c r="D6" s="103" t="s">
        <v>333</v>
      </c>
      <c r="E6" s="103" t="s">
        <v>334</v>
      </c>
      <c r="F6" s="103" t="s">
        <v>335</v>
      </c>
    </row>
    <row r="7" spans="1:6" ht="49.8" customHeight="1" x14ac:dyDescent="0.3">
      <c r="A7" s="104" t="s">
        <v>510</v>
      </c>
      <c r="B7" s="105" t="s">
        <v>511</v>
      </c>
      <c r="C7" s="106" t="s">
        <v>122</v>
      </c>
      <c r="D7" s="107">
        <v>0.04</v>
      </c>
      <c r="E7" s="108">
        <v>186506.25</v>
      </c>
      <c r="F7" s="108">
        <f t="shared" ref="F7:F9" si="0">+D7*E7</f>
        <v>7460.25</v>
      </c>
    </row>
    <row r="8" spans="1:6" x14ac:dyDescent="0.3">
      <c r="A8" s="104" t="s">
        <v>512</v>
      </c>
      <c r="B8" s="105" t="s">
        <v>513</v>
      </c>
      <c r="C8" s="106" t="s">
        <v>32</v>
      </c>
      <c r="D8" s="107">
        <v>0.11</v>
      </c>
      <c r="E8" s="108">
        <v>1738.8</v>
      </c>
      <c r="F8" s="108">
        <f t="shared" si="0"/>
        <v>191.268</v>
      </c>
    </row>
    <row r="9" spans="1:6" x14ac:dyDescent="0.3">
      <c r="A9" s="104" t="s">
        <v>514</v>
      </c>
      <c r="B9" s="105" t="s">
        <v>162</v>
      </c>
      <c r="C9" s="106" t="s">
        <v>121</v>
      </c>
      <c r="D9" s="107">
        <v>5.5E-2</v>
      </c>
      <c r="E9" s="108">
        <v>14938.499999999998</v>
      </c>
      <c r="F9" s="108">
        <f t="shared" si="0"/>
        <v>821.61749999999995</v>
      </c>
    </row>
    <row r="10" spans="1:6" x14ac:dyDescent="0.25">
      <c r="A10" s="109" t="s">
        <v>343</v>
      </c>
      <c r="B10" s="110"/>
      <c r="C10" s="111"/>
      <c r="D10" s="110"/>
      <c r="E10" s="112" t="s">
        <v>344</v>
      </c>
      <c r="F10" s="113">
        <f>SUM(F7:F9)</f>
        <v>8473.1355000000003</v>
      </c>
    </row>
    <row r="11" spans="1:6" x14ac:dyDescent="0.25">
      <c r="A11" s="101" t="s">
        <v>331</v>
      </c>
      <c r="B11" s="102" t="s">
        <v>345</v>
      </c>
      <c r="C11" s="103" t="s">
        <v>52</v>
      </c>
      <c r="D11" s="103" t="s">
        <v>333</v>
      </c>
      <c r="E11" s="103" t="s">
        <v>334</v>
      </c>
      <c r="F11" s="103" t="s">
        <v>335</v>
      </c>
    </row>
    <row r="12" spans="1:6" x14ac:dyDescent="0.3">
      <c r="A12" s="104" t="s">
        <v>515</v>
      </c>
      <c r="B12" s="105" t="s">
        <v>516</v>
      </c>
      <c r="C12" s="106" t="s">
        <v>422</v>
      </c>
      <c r="D12" s="107">
        <v>0.05</v>
      </c>
      <c r="E12" s="108">
        <v>348593.07</v>
      </c>
      <c r="F12" s="108">
        <f>+D12*E12</f>
        <v>17429.6535</v>
      </c>
    </row>
    <row r="13" spans="1:6" x14ac:dyDescent="0.3">
      <c r="A13" s="104"/>
      <c r="B13" s="105"/>
      <c r="C13" s="106"/>
      <c r="D13" s="107"/>
      <c r="E13" s="108"/>
      <c r="F13" s="108">
        <f t="shared" ref="F13:F14" si="1">+D13*E13</f>
        <v>0</v>
      </c>
    </row>
    <row r="14" spans="1:6" x14ac:dyDescent="0.3">
      <c r="A14" s="104"/>
      <c r="B14" s="105"/>
      <c r="C14" s="106"/>
      <c r="D14" s="107"/>
      <c r="E14" s="108"/>
      <c r="F14" s="108">
        <f t="shared" si="1"/>
        <v>0</v>
      </c>
    </row>
    <row r="15" spans="1:6" x14ac:dyDescent="0.25">
      <c r="A15" s="109" t="s">
        <v>350</v>
      </c>
      <c r="B15" s="110"/>
      <c r="C15" s="111"/>
      <c r="D15" s="110"/>
      <c r="E15" s="112" t="s">
        <v>344</v>
      </c>
      <c r="F15" s="113">
        <f>SUM(F12:F14)</f>
        <v>17429.6535</v>
      </c>
    </row>
    <row r="16" spans="1:6" x14ac:dyDescent="0.25">
      <c r="A16" s="101" t="s">
        <v>331</v>
      </c>
      <c r="B16" s="102" t="s">
        <v>351</v>
      </c>
      <c r="C16" s="103" t="s">
        <v>52</v>
      </c>
      <c r="D16" s="103" t="s">
        <v>333</v>
      </c>
      <c r="E16" s="103" t="s">
        <v>334</v>
      </c>
      <c r="F16" s="103" t="s">
        <v>335</v>
      </c>
    </row>
    <row r="17" spans="1:9" x14ac:dyDescent="0.3">
      <c r="A17" s="104" t="s">
        <v>352</v>
      </c>
      <c r="B17" s="105" t="s">
        <v>353</v>
      </c>
      <c r="C17" s="106" t="s">
        <v>354</v>
      </c>
      <c r="D17" s="107">
        <v>0.05</v>
      </c>
      <c r="E17" s="108">
        <f>+F15</f>
        <v>17429.6535</v>
      </c>
      <c r="F17" s="108">
        <f>+D17*E17</f>
        <v>871.48267500000009</v>
      </c>
    </row>
    <row r="18" spans="1:9" x14ac:dyDescent="0.25">
      <c r="A18" s="109" t="s">
        <v>355</v>
      </c>
      <c r="B18" s="110"/>
      <c r="C18" s="111"/>
      <c r="D18" s="110"/>
      <c r="E18" s="112" t="s">
        <v>344</v>
      </c>
      <c r="F18" s="113">
        <f>SUM(F17)</f>
        <v>871.48267500000009</v>
      </c>
    </row>
    <row r="19" spans="1:9" x14ac:dyDescent="0.25">
      <c r="A19" s="101" t="s">
        <v>331</v>
      </c>
      <c r="B19" s="102" t="s">
        <v>377</v>
      </c>
      <c r="C19" s="103" t="s">
        <v>52</v>
      </c>
      <c r="D19" s="103" t="s">
        <v>333</v>
      </c>
      <c r="E19" s="103" t="s">
        <v>334</v>
      </c>
      <c r="F19" s="103" t="s">
        <v>335</v>
      </c>
    </row>
    <row r="20" spans="1:9" ht="42" customHeight="1" x14ac:dyDescent="0.3">
      <c r="A20" s="104" t="s">
        <v>484</v>
      </c>
      <c r="B20" s="105" t="s">
        <v>485</v>
      </c>
      <c r="C20" s="106" t="s">
        <v>114</v>
      </c>
      <c r="D20" s="107">
        <v>1.0989000000000001E-2</v>
      </c>
      <c r="E20" s="108">
        <v>48376.925999999999</v>
      </c>
      <c r="F20" s="108">
        <f>+D20*E20</f>
        <v>531.61403981399997</v>
      </c>
    </row>
    <row r="21" spans="1:9" x14ac:dyDescent="0.25">
      <c r="A21" s="109" t="s">
        <v>361</v>
      </c>
      <c r="B21" s="110"/>
      <c r="C21" s="111"/>
      <c r="D21" s="110"/>
      <c r="E21" s="112" t="s">
        <v>344</v>
      </c>
      <c r="F21" s="113">
        <f>SUM(F20:F20)</f>
        <v>531.61403981399997</v>
      </c>
    </row>
    <row r="22" spans="1:9" x14ac:dyDescent="0.25">
      <c r="A22" s="101" t="s">
        <v>331</v>
      </c>
      <c r="B22" s="102" t="s">
        <v>378</v>
      </c>
      <c r="C22" s="103" t="s">
        <v>52</v>
      </c>
      <c r="D22" s="103" t="s">
        <v>333</v>
      </c>
      <c r="E22" s="103" t="s">
        <v>334</v>
      </c>
      <c r="F22" s="103" t="s">
        <v>335</v>
      </c>
    </row>
    <row r="23" spans="1:9" ht="25.2" customHeight="1" x14ac:dyDescent="0.3">
      <c r="A23" s="104" t="s">
        <v>442</v>
      </c>
      <c r="B23" s="105" t="s">
        <v>443</v>
      </c>
      <c r="C23" s="106" t="s">
        <v>78</v>
      </c>
      <c r="D23" s="107">
        <v>2.1999999999999999E-2</v>
      </c>
      <c r="E23" s="108">
        <v>25899.588</v>
      </c>
      <c r="F23" s="108">
        <f>+D23*E23</f>
        <v>569.79093599999999</v>
      </c>
    </row>
    <row r="24" spans="1:9" x14ac:dyDescent="0.3">
      <c r="A24" s="104"/>
      <c r="B24" s="105"/>
      <c r="C24" s="106"/>
      <c r="D24" s="107"/>
      <c r="E24" s="108"/>
      <c r="F24" s="108">
        <f>+D24*E24</f>
        <v>0</v>
      </c>
      <c r="H24" s="119"/>
    </row>
    <row r="25" spans="1:9" x14ac:dyDescent="0.25">
      <c r="A25" s="109" t="s">
        <v>366</v>
      </c>
      <c r="B25" s="110"/>
      <c r="C25" s="111"/>
      <c r="D25" s="110"/>
      <c r="E25" s="112" t="s">
        <v>344</v>
      </c>
      <c r="F25" s="113">
        <f>SUM(F23:F24)</f>
        <v>569.79093599999999</v>
      </c>
    </row>
    <row r="26" spans="1:9" x14ac:dyDescent="0.3">
      <c r="A26" s="285" t="s">
        <v>367</v>
      </c>
      <c r="B26" s="285"/>
      <c r="C26" s="285"/>
      <c r="D26" s="285"/>
      <c r="E26" s="286">
        <f>ROUND((F10+F15+F18+F21+F25),0)</f>
        <v>27876</v>
      </c>
      <c r="F26" s="286"/>
    </row>
    <row r="27" spans="1:9" x14ac:dyDescent="0.3">
      <c r="A27" s="114"/>
      <c r="B27" s="115"/>
      <c r="C27" s="115"/>
      <c r="D27" s="115"/>
      <c r="E27" s="115"/>
      <c r="F27" s="116"/>
      <c r="H27" s="120"/>
      <c r="I27" s="120"/>
    </row>
    <row r="28" spans="1:9" x14ac:dyDescent="0.3">
      <c r="A28" s="117"/>
      <c r="B28" s="50"/>
      <c r="C28" s="50"/>
      <c r="D28" s="50"/>
      <c r="E28" s="50"/>
      <c r="F28" s="118"/>
    </row>
    <row r="29" spans="1:9" x14ac:dyDescent="0.3">
      <c r="A29" s="117"/>
      <c r="B29" s="50"/>
      <c r="C29" s="50"/>
      <c r="D29" s="50"/>
      <c r="E29" s="50"/>
      <c r="F29" s="118"/>
    </row>
    <row r="30" spans="1:9" x14ac:dyDescent="0.3">
      <c r="A30" s="275"/>
      <c r="B30" s="276"/>
      <c r="C30" s="276"/>
      <c r="D30" s="276"/>
      <c r="E30" s="276"/>
      <c r="F30" s="277"/>
    </row>
    <row r="31" spans="1:9" x14ac:dyDescent="0.3">
      <c r="A31" s="275"/>
      <c r="B31" s="276"/>
      <c r="C31" s="276"/>
      <c r="D31" s="276"/>
      <c r="E31" s="276"/>
      <c r="F31" s="277"/>
    </row>
    <row r="32" spans="1:9" x14ac:dyDescent="0.3">
      <c r="A32" s="275"/>
      <c r="B32" s="276"/>
      <c r="C32" s="276"/>
      <c r="D32" s="276"/>
      <c r="E32" s="276"/>
      <c r="F32" s="277"/>
    </row>
    <row r="33" spans="1:6" x14ac:dyDescent="0.3">
      <c r="A33" s="278"/>
      <c r="B33" s="279"/>
      <c r="C33" s="279"/>
      <c r="D33" s="279"/>
      <c r="E33" s="279"/>
      <c r="F33" s="280"/>
    </row>
  </sheetData>
  <mergeCells count="11">
    <mergeCell ref="A30:F30"/>
    <mergeCell ref="A31:F31"/>
    <mergeCell ref="A32:F32"/>
    <mergeCell ref="A33:F33"/>
    <mergeCell ref="A1:F1"/>
    <mergeCell ref="A2:F2"/>
    <mergeCell ref="A3:F3"/>
    <mergeCell ref="A4:D4"/>
    <mergeCell ref="A5:D5"/>
    <mergeCell ref="A26:D26"/>
    <mergeCell ref="E26:F2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75624-DAC5-4046-9179-FCCE70EFF68C}">
  <sheetPr>
    <tabColor rgb="FFFFC000"/>
  </sheetPr>
  <dimension ref="A1:I34"/>
  <sheetViews>
    <sheetView topLeftCell="B6" zoomScale="70" zoomScaleNormal="70" workbookViewId="0">
      <selection activeCell="G25" sqref="G25:H28"/>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517</v>
      </c>
      <c r="B5" s="284"/>
      <c r="C5" s="284"/>
      <c r="D5" s="284"/>
      <c r="E5" s="100">
        <v>6.03</v>
      </c>
      <c r="F5" s="100" t="s">
        <v>80</v>
      </c>
    </row>
    <row r="6" spans="1:6" x14ac:dyDescent="0.25">
      <c r="A6" s="101" t="s">
        <v>331</v>
      </c>
      <c r="B6" s="102" t="s">
        <v>332</v>
      </c>
      <c r="C6" s="103" t="s">
        <v>52</v>
      </c>
      <c r="D6" s="103" t="s">
        <v>333</v>
      </c>
      <c r="E6" s="103" t="s">
        <v>334</v>
      </c>
      <c r="F6" s="103" t="s">
        <v>335</v>
      </c>
    </row>
    <row r="7" spans="1:6" ht="49.8" customHeight="1" x14ac:dyDescent="0.3">
      <c r="A7" s="104" t="s">
        <v>518</v>
      </c>
      <c r="B7" s="105" t="s">
        <v>519</v>
      </c>
      <c r="C7" s="106" t="s">
        <v>122</v>
      </c>
      <c r="D7" s="107">
        <v>0.1</v>
      </c>
      <c r="E7" s="108">
        <v>86131.786684740509</v>
      </c>
      <c r="F7" s="108">
        <f t="shared" ref="F7:F10" si="0">+D7*E7</f>
        <v>8613.1786684740509</v>
      </c>
    </row>
    <row r="8" spans="1:6" x14ac:dyDescent="0.3">
      <c r="A8" s="104" t="s">
        <v>520</v>
      </c>
      <c r="B8" s="105" t="s">
        <v>521</v>
      </c>
      <c r="C8" s="106" t="s">
        <v>121</v>
      </c>
      <c r="D8" s="107">
        <v>0.3</v>
      </c>
      <c r="E8" s="108">
        <v>1097</v>
      </c>
      <c r="F8" s="108">
        <f t="shared" si="0"/>
        <v>329.09999999999997</v>
      </c>
    </row>
    <row r="9" spans="1:6" x14ac:dyDescent="0.3">
      <c r="A9" s="104" t="s">
        <v>514</v>
      </c>
      <c r="B9" s="105" t="s">
        <v>162</v>
      </c>
      <c r="C9" s="106" t="s">
        <v>121</v>
      </c>
      <c r="D9" s="107">
        <v>0.01</v>
      </c>
      <c r="E9" s="108">
        <v>9670</v>
      </c>
      <c r="F9" s="108">
        <f t="shared" si="0"/>
        <v>96.7</v>
      </c>
    </row>
    <row r="10" spans="1:6" x14ac:dyDescent="0.3">
      <c r="A10" s="104" t="s">
        <v>522</v>
      </c>
      <c r="B10" s="105" t="s">
        <v>523</v>
      </c>
      <c r="C10" s="106" t="s">
        <v>32</v>
      </c>
      <c r="D10" s="107">
        <v>0.1</v>
      </c>
      <c r="E10" s="108">
        <v>1125</v>
      </c>
      <c r="F10" s="108">
        <f t="shared" si="0"/>
        <v>112.5</v>
      </c>
    </row>
    <row r="11" spans="1:6" x14ac:dyDescent="0.25">
      <c r="A11" s="109" t="s">
        <v>343</v>
      </c>
      <c r="B11" s="110"/>
      <c r="C11" s="111"/>
      <c r="D11" s="110"/>
      <c r="E11" s="112" t="s">
        <v>344</v>
      </c>
      <c r="F11" s="113">
        <f>SUM(F7:F10)</f>
        <v>9151.478668474052</v>
      </c>
    </row>
    <row r="12" spans="1:6" x14ac:dyDescent="0.25">
      <c r="A12" s="101" t="s">
        <v>331</v>
      </c>
      <c r="B12" s="102" t="s">
        <v>345</v>
      </c>
      <c r="C12" s="103" t="s">
        <v>52</v>
      </c>
      <c r="D12" s="103" t="s">
        <v>333</v>
      </c>
      <c r="E12" s="103" t="s">
        <v>334</v>
      </c>
      <c r="F12" s="103" t="s">
        <v>335</v>
      </c>
    </row>
    <row r="13" spans="1:6" x14ac:dyDescent="0.3">
      <c r="A13" s="104" t="s">
        <v>515</v>
      </c>
      <c r="B13" s="105" t="s">
        <v>516</v>
      </c>
      <c r="C13" s="106" t="s">
        <v>422</v>
      </c>
      <c r="D13" s="107">
        <v>0.02</v>
      </c>
      <c r="E13" s="108">
        <v>283409</v>
      </c>
      <c r="F13" s="108">
        <f>+D13*E13</f>
        <v>5668.18</v>
      </c>
    </row>
    <row r="14" spans="1:6" x14ac:dyDescent="0.3">
      <c r="A14" s="104"/>
      <c r="B14" s="105"/>
      <c r="C14" s="106"/>
      <c r="D14" s="107"/>
      <c r="E14" s="108"/>
      <c r="F14" s="108">
        <f t="shared" ref="F14:F15" si="1">+D14*E14</f>
        <v>0</v>
      </c>
    </row>
    <row r="15" spans="1:6" x14ac:dyDescent="0.3">
      <c r="A15" s="104"/>
      <c r="B15" s="105"/>
      <c r="C15" s="106"/>
      <c r="D15" s="107"/>
      <c r="E15" s="108"/>
      <c r="F15" s="108">
        <f t="shared" si="1"/>
        <v>0</v>
      </c>
    </row>
    <row r="16" spans="1:6" x14ac:dyDescent="0.25">
      <c r="A16" s="109" t="s">
        <v>350</v>
      </c>
      <c r="B16" s="110"/>
      <c r="C16" s="111"/>
      <c r="D16" s="110"/>
      <c r="E16" s="112" t="s">
        <v>344</v>
      </c>
      <c r="F16" s="113">
        <f>SUM(F13:F15)</f>
        <v>5668.18</v>
      </c>
    </row>
    <row r="17" spans="1:9" x14ac:dyDescent="0.25">
      <c r="A17" s="101" t="s">
        <v>331</v>
      </c>
      <c r="B17" s="102" t="s">
        <v>351</v>
      </c>
      <c r="C17" s="103" t="s">
        <v>52</v>
      </c>
      <c r="D17" s="103" t="s">
        <v>333</v>
      </c>
      <c r="E17" s="103" t="s">
        <v>334</v>
      </c>
      <c r="F17" s="103" t="s">
        <v>335</v>
      </c>
    </row>
    <row r="18" spans="1:9" x14ac:dyDescent="0.3">
      <c r="A18" s="104" t="s">
        <v>352</v>
      </c>
      <c r="B18" s="105" t="s">
        <v>353</v>
      </c>
      <c r="C18" s="106" t="s">
        <v>354</v>
      </c>
      <c r="D18" s="107">
        <v>0.05</v>
      </c>
      <c r="E18" s="108">
        <f>+F16</f>
        <v>5668.18</v>
      </c>
      <c r="F18" s="108">
        <f>+D18*E18</f>
        <v>283.40900000000005</v>
      </c>
    </row>
    <row r="19" spans="1:9" x14ac:dyDescent="0.25">
      <c r="A19" s="109" t="s">
        <v>355</v>
      </c>
      <c r="B19" s="110"/>
      <c r="C19" s="111"/>
      <c r="D19" s="110"/>
      <c r="E19" s="112" t="s">
        <v>344</v>
      </c>
      <c r="F19" s="113">
        <f>SUM(F18)</f>
        <v>283.40900000000005</v>
      </c>
    </row>
    <row r="20" spans="1:9" x14ac:dyDescent="0.25">
      <c r="A20" s="101" t="s">
        <v>331</v>
      </c>
      <c r="B20" s="102" t="s">
        <v>377</v>
      </c>
      <c r="C20" s="103" t="s">
        <v>52</v>
      </c>
      <c r="D20" s="103" t="s">
        <v>333</v>
      </c>
      <c r="E20" s="103" t="s">
        <v>334</v>
      </c>
      <c r="F20" s="103" t="s">
        <v>335</v>
      </c>
    </row>
    <row r="21" spans="1:9" ht="42" customHeight="1" x14ac:dyDescent="0.3">
      <c r="A21" s="104" t="s">
        <v>484</v>
      </c>
      <c r="B21" s="105" t="s">
        <v>485</v>
      </c>
      <c r="C21" s="106" t="s">
        <v>114</v>
      </c>
      <c r="D21" s="107">
        <v>1.0989000000000001E-2</v>
      </c>
      <c r="E21" s="108">
        <v>36345</v>
      </c>
      <c r="F21" s="108">
        <f>+D21*E21</f>
        <v>399.39520500000003</v>
      </c>
    </row>
    <row r="22" spans="1:9" x14ac:dyDescent="0.25">
      <c r="A22" s="109" t="s">
        <v>361</v>
      </c>
      <c r="B22" s="110"/>
      <c r="C22" s="111"/>
      <c r="D22" s="110"/>
      <c r="E22" s="112" t="s">
        <v>344</v>
      </c>
      <c r="F22" s="113">
        <f>SUM(F21:F21)</f>
        <v>399.39520500000003</v>
      </c>
    </row>
    <row r="23" spans="1:9" x14ac:dyDescent="0.25">
      <c r="A23" s="101" t="s">
        <v>331</v>
      </c>
      <c r="B23" s="102" t="s">
        <v>378</v>
      </c>
      <c r="C23" s="103" t="s">
        <v>52</v>
      </c>
      <c r="D23" s="103" t="s">
        <v>333</v>
      </c>
      <c r="E23" s="103" t="s">
        <v>334</v>
      </c>
      <c r="F23" s="103" t="s">
        <v>335</v>
      </c>
    </row>
    <row r="24" spans="1:9" ht="25.2" customHeight="1" x14ac:dyDescent="0.3">
      <c r="A24" s="104" t="s">
        <v>442</v>
      </c>
      <c r="B24" s="105" t="s">
        <v>443</v>
      </c>
      <c r="C24" s="106" t="s">
        <v>78</v>
      </c>
      <c r="D24" s="107">
        <v>2.1999999999999999E-2</v>
      </c>
      <c r="E24" s="108">
        <v>17689</v>
      </c>
      <c r="F24" s="108">
        <f>+D24*E24</f>
        <v>389.15799999999996</v>
      </c>
    </row>
    <row r="25" spans="1:9" x14ac:dyDescent="0.3">
      <c r="A25" s="104"/>
      <c r="B25" s="105"/>
      <c r="C25" s="106"/>
      <c r="D25" s="107"/>
      <c r="E25" s="108"/>
      <c r="F25" s="108">
        <f>+D25*E25</f>
        <v>0</v>
      </c>
    </row>
    <row r="26" spans="1:9" x14ac:dyDescent="0.25">
      <c r="A26" s="109" t="s">
        <v>366</v>
      </c>
      <c r="B26" s="110"/>
      <c r="C26" s="111"/>
      <c r="D26" s="110"/>
      <c r="E26" s="112" t="s">
        <v>344</v>
      </c>
      <c r="F26" s="113">
        <f>SUM(F24:F25)</f>
        <v>389.15799999999996</v>
      </c>
    </row>
    <row r="27" spans="1:9" x14ac:dyDescent="0.3">
      <c r="A27" s="285" t="s">
        <v>367</v>
      </c>
      <c r="B27" s="285"/>
      <c r="C27" s="285"/>
      <c r="D27" s="285"/>
      <c r="E27" s="286">
        <f>ROUND((F11+F16+F19+F22+F26),0)</f>
        <v>15892</v>
      </c>
      <c r="F27" s="286"/>
      <c r="H27" s="119"/>
    </row>
    <row r="28" spans="1:9" x14ac:dyDescent="0.3">
      <c r="A28" s="114"/>
      <c r="B28" s="115"/>
      <c r="C28" s="115"/>
      <c r="D28" s="115"/>
      <c r="E28" s="115"/>
      <c r="F28" s="116"/>
      <c r="H28" s="120"/>
      <c r="I28" s="120"/>
    </row>
    <row r="29" spans="1:9" x14ac:dyDescent="0.3">
      <c r="A29" s="117"/>
      <c r="B29" s="50"/>
      <c r="C29" s="50"/>
      <c r="D29" s="50"/>
      <c r="E29" s="50"/>
      <c r="F29" s="118"/>
    </row>
    <row r="30" spans="1:9" x14ac:dyDescent="0.3">
      <c r="A30" s="117"/>
      <c r="B30" s="50"/>
      <c r="C30" s="50"/>
      <c r="D30" s="50"/>
      <c r="E30" s="50"/>
      <c r="F30" s="118"/>
    </row>
    <row r="31" spans="1:9" x14ac:dyDescent="0.3">
      <c r="A31" s="275"/>
      <c r="B31" s="276"/>
      <c r="C31" s="276"/>
      <c r="D31" s="276"/>
      <c r="E31" s="276"/>
      <c r="F31" s="277"/>
    </row>
    <row r="32" spans="1:9" x14ac:dyDescent="0.3">
      <c r="A32" s="275"/>
      <c r="B32" s="276"/>
      <c r="C32" s="276"/>
      <c r="D32" s="276"/>
      <c r="E32" s="276"/>
      <c r="F32" s="277"/>
    </row>
    <row r="33" spans="1:6" x14ac:dyDescent="0.3">
      <c r="A33" s="275"/>
      <c r="B33" s="276"/>
      <c r="C33" s="276"/>
      <c r="D33" s="276"/>
      <c r="E33" s="276"/>
      <c r="F33" s="277"/>
    </row>
    <row r="34" spans="1:6" x14ac:dyDescent="0.3">
      <c r="A34" s="278"/>
      <c r="B34" s="279"/>
      <c r="C34" s="279"/>
      <c r="D34" s="279"/>
      <c r="E34" s="279"/>
      <c r="F34" s="280"/>
    </row>
  </sheetData>
  <mergeCells count="11">
    <mergeCell ref="A31:F31"/>
    <mergeCell ref="A32:F32"/>
    <mergeCell ref="A33:F33"/>
    <mergeCell ref="A34:F34"/>
    <mergeCell ref="A1:F1"/>
    <mergeCell ref="A2:F2"/>
    <mergeCell ref="A3:F3"/>
    <mergeCell ref="A4:D4"/>
    <mergeCell ref="A5:D5"/>
    <mergeCell ref="A27:D27"/>
    <mergeCell ref="E27:F27"/>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9D78F-4066-4D90-9BF4-896C53887BA6}">
  <sheetPr>
    <tabColor rgb="FFFFC000"/>
  </sheetPr>
  <dimension ref="A1:I34"/>
  <sheetViews>
    <sheetView topLeftCell="A5" zoomScale="70" zoomScaleNormal="70" workbookViewId="0">
      <selection activeCell="I25" sqref="I2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128</v>
      </c>
      <c r="B5" s="284"/>
      <c r="C5" s="284"/>
      <c r="D5" s="284"/>
      <c r="E5" s="100">
        <v>6.04</v>
      </c>
      <c r="F5" s="100" t="s">
        <v>80</v>
      </c>
    </row>
    <row r="6" spans="1:6" x14ac:dyDescent="0.25">
      <c r="A6" s="101" t="s">
        <v>331</v>
      </c>
      <c r="B6" s="102" t="s">
        <v>332</v>
      </c>
      <c r="C6" s="103" t="s">
        <v>52</v>
      </c>
      <c r="D6" s="103" t="s">
        <v>333</v>
      </c>
      <c r="E6" s="103" t="s">
        <v>334</v>
      </c>
      <c r="F6" s="103" t="s">
        <v>335</v>
      </c>
    </row>
    <row r="7" spans="1:6" ht="49.8" customHeight="1" x14ac:dyDescent="0.3">
      <c r="A7" s="104" t="s">
        <v>518</v>
      </c>
      <c r="B7" s="105" t="s">
        <v>519</v>
      </c>
      <c r="C7" s="106" t="s">
        <v>122</v>
      </c>
      <c r="D7" s="107">
        <v>8.5000000000000006E-2</v>
      </c>
      <c r="E7" s="108">
        <v>137828.32</v>
      </c>
      <c r="F7" s="108">
        <f t="shared" ref="F7:F10" si="0">+D7*E7</f>
        <v>11715.407200000001</v>
      </c>
    </row>
    <row r="8" spans="1:6" x14ac:dyDescent="0.3">
      <c r="A8" s="104" t="s">
        <v>520</v>
      </c>
      <c r="B8" s="105" t="s">
        <v>524</v>
      </c>
      <c r="C8" s="106" t="s">
        <v>121</v>
      </c>
      <c r="D8" s="107">
        <v>0.3</v>
      </c>
      <c r="E8" s="108">
        <v>1606.66</v>
      </c>
      <c r="F8" s="108">
        <f t="shared" si="0"/>
        <v>481.99799999999999</v>
      </c>
    </row>
    <row r="9" spans="1:6" x14ac:dyDescent="0.3">
      <c r="A9" s="104" t="s">
        <v>514</v>
      </c>
      <c r="B9" s="105" t="s">
        <v>162</v>
      </c>
      <c r="C9" s="106" t="s">
        <v>121</v>
      </c>
      <c r="D9" s="107">
        <v>0.1</v>
      </c>
      <c r="E9" s="108">
        <v>14159.1</v>
      </c>
      <c r="F9" s="108">
        <f t="shared" si="0"/>
        <v>1415.91</v>
      </c>
    </row>
    <row r="10" spans="1:6" x14ac:dyDescent="0.3">
      <c r="A10" s="104" t="s">
        <v>522</v>
      </c>
      <c r="B10" s="105" t="s">
        <v>523</v>
      </c>
      <c r="C10" s="106" t="s">
        <v>32</v>
      </c>
      <c r="D10" s="107">
        <v>0.5</v>
      </c>
      <c r="E10" s="108">
        <v>1648.0800000000002</v>
      </c>
      <c r="F10" s="108">
        <f t="shared" si="0"/>
        <v>824.04000000000008</v>
      </c>
    </row>
    <row r="11" spans="1:6" x14ac:dyDescent="0.25">
      <c r="A11" s="109" t="s">
        <v>343</v>
      </c>
      <c r="B11" s="110"/>
      <c r="C11" s="111"/>
      <c r="D11" s="110"/>
      <c r="E11" s="112" t="s">
        <v>344</v>
      </c>
      <c r="F11" s="113">
        <f>SUM(F7:F10)</f>
        <v>14437.355200000002</v>
      </c>
    </row>
    <row r="12" spans="1:6" x14ac:dyDescent="0.25">
      <c r="A12" s="101" t="s">
        <v>331</v>
      </c>
      <c r="B12" s="102" t="s">
        <v>345</v>
      </c>
      <c r="C12" s="103" t="s">
        <v>52</v>
      </c>
      <c r="D12" s="103" t="s">
        <v>333</v>
      </c>
      <c r="E12" s="103" t="s">
        <v>334</v>
      </c>
      <c r="F12" s="103" t="s">
        <v>335</v>
      </c>
    </row>
    <row r="13" spans="1:6" x14ac:dyDescent="0.3">
      <c r="A13" s="104" t="s">
        <v>515</v>
      </c>
      <c r="B13" s="105" t="s">
        <v>516</v>
      </c>
      <c r="C13" s="106" t="s">
        <v>422</v>
      </c>
      <c r="D13" s="107">
        <v>2.4649999999999998E-2</v>
      </c>
      <c r="E13" s="108">
        <v>348593.07</v>
      </c>
      <c r="F13" s="108">
        <f>+D13*E13</f>
        <v>8592.8191754999989</v>
      </c>
    </row>
    <row r="14" spans="1:6" x14ac:dyDescent="0.3">
      <c r="A14" s="104"/>
      <c r="B14" s="105"/>
      <c r="C14" s="106"/>
      <c r="D14" s="107"/>
      <c r="E14" s="108"/>
      <c r="F14" s="108">
        <f t="shared" ref="F14:F15" si="1">+D14*E14</f>
        <v>0</v>
      </c>
    </row>
    <row r="15" spans="1:6" x14ac:dyDescent="0.3">
      <c r="A15" s="104"/>
      <c r="B15" s="105"/>
      <c r="C15" s="106"/>
      <c r="D15" s="107"/>
      <c r="E15" s="108"/>
      <c r="F15" s="108">
        <f t="shared" si="1"/>
        <v>0</v>
      </c>
    </row>
    <row r="16" spans="1:6" x14ac:dyDescent="0.25">
      <c r="A16" s="109" t="s">
        <v>350</v>
      </c>
      <c r="B16" s="110"/>
      <c r="C16" s="111"/>
      <c r="D16" s="110"/>
      <c r="E16" s="112" t="s">
        <v>344</v>
      </c>
      <c r="F16" s="113">
        <f>SUM(F13:F15)</f>
        <v>8592.8191754999989</v>
      </c>
    </row>
    <row r="17" spans="1:9" x14ac:dyDescent="0.25">
      <c r="A17" s="101" t="s">
        <v>331</v>
      </c>
      <c r="B17" s="102" t="s">
        <v>351</v>
      </c>
      <c r="C17" s="103" t="s">
        <v>52</v>
      </c>
      <c r="D17" s="103" t="s">
        <v>333</v>
      </c>
      <c r="E17" s="103" t="s">
        <v>334</v>
      </c>
      <c r="F17" s="103" t="s">
        <v>335</v>
      </c>
    </row>
    <row r="18" spans="1:9" x14ac:dyDescent="0.3">
      <c r="A18" s="104" t="s">
        <v>352</v>
      </c>
      <c r="B18" s="105" t="s">
        <v>353</v>
      </c>
      <c r="C18" s="106" t="s">
        <v>354</v>
      </c>
      <c r="D18" s="107">
        <v>0.05</v>
      </c>
      <c r="E18" s="108">
        <f>+F16</f>
        <v>8592.8191754999989</v>
      </c>
      <c r="F18" s="108">
        <f>+D18*E18</f>
        <v>429.64095877499994</v>
      </c>
    </row>
    <row r="19" spans="1:9" x14ac:dyDescent="0.25">
      <c r="A19" s="109" t="s">
        <v>355</v>
      </c>
      <c r="B19" s="110"/>
      <c r="C19" s="111"/>
      <c r="D19" s="110"/>
      <c r="E19" s="112" t="s">
        <v>344</v>
      </c>
      <c r="F19" s="113">
        <f>SUM(F18)</f>
        <v>429.64095877499994</v>
      </c>
    </row>
    <row r="20" spans="1:9" x14ac:dyDescent="0.25">
      <c r="A20" s="101" t="s">
        <v>331</v>
      </c>
      <c r="B20" s="102" t="s">
        <v>377</v>
      </c>
      <c r="C20" s="103" t="s">
        <v>52</v>
      </c>
      <c r="D20" s="103" t="s">
        <v>333</v>
      </c>
      <c r="E20" s="103" t="s">
        <v>334</v>
      </c>
      <c r="F20" s="103" t="s">
        <v>335</v>
      </c>
    </row>
    <row r="21" spans="1:9" ht="42" customHeight="1" x14ac:dyDescent="0.3">
      <c r="A21" s="104" t="s">
        <v>484</v>
      </c>
      <c r="B21" s="105" t="s">
        <v>485</v>
      </c>
      <c r="C21" s="106" t="s">
        <v>114</v>
      </c>
      <c r="D21" s="107">
        <v>1.0989000000000001E-2</v>
      </c>
      <c r="E21" s="108">
        <v>48376.925999999999</v>
      </c>
      <c r="F21" s="108">
        <f>+D21*E21</f>
        <v>531.61403981399997</v>
      </c>
    </row>
    <row r="22" spans="1:9" x14ac:dyDescent="0.25">
      <c r="A22" s="109" t="s">
        <v>361</v>
      </c>
      <c r="B22" s="110"/>
      <c r="C22" s="111"/>
      <c r="D22" s="110"/>
      <c r="E22" s="112" t="s">
        <v>344</v>
      </c>
      <c r="F22" s="113">
        <f>SUM(F21:F21)</f>
        <v>531.61403981399997</v>
      </c>
    </row>
    <row r="23" spans="1:9" x14ac:dyDescent="0.25">
      <c r="A23" s="101" t="s">
        <v>331</v>
      </c>
      <c r="B23" s="102" t="s">
        <v>378</v>
      </c>
      <c r="C23" s="103" t="s">
        <v>52</v>
      </c>
      <c r="D23" s="103" t="s">
        <v>333</v>
      </c>
      <c r="E23" s="103" t="s">
        <v>334</v>
      </c>
      <c r="F23" s="103" t="s">
        <v>335</v>
      </c>
    </row>
    <row r="24" spans="1:9" ht="25.2" customHeight="1" x14ac:dyDescent="0.3">
      <c r="A24" s="104" t="s">
        <v>442</v>
      </c>
      <c r="B24" s="105" t="s">
        <v>443</v>
      </c>
      <c r="C24" s="106" t="s">
        <v>78</v>
      </c>
      <c r="D24" s="107">
        <v>2.1999999999999999E-2</v>
      </c>
      <c r="E24" s="108">
        <v>25899.588</v>
      </c>
      <c r="F24" s="108">
        <f>+D24*E24</f>
        <v>569.79093599999999</v>
      </c>
    </row>
    <row r="25" spans="1:9" x14ac:dyDescent="0.3">
      <c r="A25" s="104"/>
      <c r="B25" s="105"/>
      <c r="C25" s="106"/>
      <c r="D25" s="107"/>
      <c r="E25" s="108"/>
      <c r="F25" s="108">
        <f>+D25*E25</f>
        <v>0</v>
      </c>
    </row>
    <row r="26" spans="1:9" x14ac:dyDescent="0.25">
      <c r="A26" s="109" t="s">
        <v>366</v>
      </c>
      <c r="B26" s="110"/>
      <c r="C26" s="111"/>
      <c r="D26" s="110"/>
      <c r="E26" s="112" t="s">
        <v>344</v>
      </c>
      <c r="F26" s="113">
        <f>SUM(F24:F25)</f>
        <v>569.79093599999999</v>
      </c>
    </row>
    <row r="27" spans="1:9" x14ac:dyDescent="0.3">
      <c r="A27" s="285" t="s">
        <v>367</v>
      </c>
      <c r="B27" s="285"/>
      <c r="C27" s="285"/>
      <c r="D27" s="285"/>
      <c r="E27" s="286">
        <f>ROUND((F11+F16+F19+F22+F26),0)</f>
        <v>24561</v>
      </c>
      <c r="F27" s="286"/>
    </row>
    <row r="28" spans="1:9" x14ac:dyDescent="0.3">
      <c r="A28" s="114"/>
      <c r="B28" s="115"/>
      <c r="C28" s="115"/>
      <c r="D28" s="115"/>
      <c r="E28" s="115"/>
      <c r="F28" s="116"/>
      <c r="H28" s="120"/>
      <c r="I28" s="120"/>
    </row>
    <row r="29" spans="1:9" x14ac:dyDescent="0.3">
      <c r="A29" s="117"/>
      <c r="B29" s="50"/>
      <c r="C29" s="50"/>
      <c r="D29" s="50"/>
      <c r="E29" s="50"/>
      <c r="F29" s="118"/>
    </row>
    <row r="30" spans="1:9" x14ac:dyDescent="0.3">
      <c r="A30" s="117"/>
      <c r="B30" s="50"/>
      <c r="C30" s="50"/>
      <c r="D30" s="50"/>
      <c r="E30" s="50"/>
      <c r="F30" s="118"/>
    </row>
    <row r="31" spans="1:9" x14ac:dyDescent="0.3">
      <c r="A31" s="275"/>
      <c r="B31" s="276"/>
      <c r="C31" s="276"/>
      <c r="D31" s="276"/>
      <c r="E31" s="276"/>
      <c r="F31" s="277"/>
    </row>
    <row r="32" spans="1:9" x14ac:dyDescent="0.3">
      <c r="A32" s="275"/>
      <c r="B32" s="276"/>
      <c r="C32" s="276"/>
      <c r="D32" s="276"/>
      <c r="E32" s="276"/>
      <c r="F32" s="277"/>
    </row>
    <row r="33" spans="1:6" x14ac:dyDescent="0.3">
      <c r="A33" s="275"/>
      <c r="B33" s="276"/>
      <c r="C33" s="276"/>
      <c r="D33" s="276"/>
      <c r="E33" s="276"/>
      <c r="F33" s="277"/>
    </row>
    <row r="34" spans="1:6" x14ac:dyDescent="0.3">
      <c r="A34" s="278"/>
      <c r="B34" s="279"/>
      <c r="C34" s="279"/>
      <c r="D34" s="279"/>
      <c r="E34" s="279"/>
      <c r="F34" s="280"/>
    </row>
  </sheetData>
  <mergeCells count="11">
    <mergeCell ref="A31:F31"/>
    <mergeCell ref="A32:F32"/>
    <mergeCell ref="A33:F33"/>
    <mergeCell ref="A34:F34"/>
    <mergeCell ref="A1:F1"/>
    <mergeCell ref="A2:F2"/>
    <mergeCell ref="A3:F3"/>
    <mergeCell ref="A4:D4"/>
    <mergeCell ref="A5:D5"/>
    <mergeCell ref="A27:D27"/>
    <mergeCell ref="E27:F27"/>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8A271-B74C-4C84-9122-C8FBE85434B3}">
  <sheetPr>
    <tabColor rgb="FFFFC000"/>
  </sheetPr>
  <dimension ref="A1:I31"/>
  <sheetViews>
    <sheetView zoomScale="70" zoomScaleNormal="70" workbookViewId="0">
      <selection activeCell="G24" sqref="G24:I2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81</v>
      </c>
      <c r="B5" s="284"/>
      <c r="C5" s="284"/>
      <c r="D5" s="284"/>
      <c r="E5" s="100">
        <v>6.05</v>
      </c>
      <c r="F5" s="100" t="s">
        <v>86</v>
      </c>
    </row>
    <row r="6" spans="1:6" x14ac:dyDescent="0.25">
      <c r="A6" s="101" t="s">
        <v>331</v>
      </c>
      <c r="B6" s="102" t="s">
        <v>332</v>
      </c>
      <c r="C6" s="103" t="s">
        <v>52</v>
      </c>
      <c r="D6" s="103" t="s">
        <v>333</v>
      </c>
      <c r="E6" s="103" t="s">
        <v>334</v>
      </c>
      <c r="F6" s="103" t="s">
        <v>335</v>
      </c>
    </row>
    <row r="7" spans="1:6" ht="49.8" customHeight="1" x14ac:dyDescent="0.3">
      <c r="A7" s="104" t="s">
        <v>518</v>
      </c>
      <c r="B7" s="105" t="s">
        <v>525</v>
      </c>
      <c r="C7" s="106" t="s">
        <v>122</v>
      </c>
      <c r="D7" s="107">
        <v>0.1</v>
      </c>
      <c r="E7" s="108">
        <v>118991</v>
      </c>
      <c r="F7" s="108">
        <f t="shared" ref="F7" si="0">+D7*E7</f>
        <v>11899.1</v>
      </c>
    </row>
    <row r="8" spans="1:6" x14ac:dyDescent="0.25">
      <c r="A8" s="109" t="s">
        <v>343</v>
      </c>
      <c r="B8" s="110"/>
      <c r="C8" s="111"/>
      <c r="D8" s="110"/>
      <c r="E8" s="112" t="s">
        <v>344</v>
      </c>
      <c r="F8" s="113">
        <f>SUM(F7:F7)</f>
        <v>11899.1</v>
      </c>
    </row>
    <row r="9" spans="1:6" x14ac:dyDescent="0.25">
      <c r="A9" s="101" t="s">
        <v>331</v>
      </c>
      <c r="B9" s="102" t="s">
        <v>345</v>
      </c>
      <c r="C9" s="103" t="s">
        <v>52</v>
      </c>
      <c r="D9" s="103" t="s">
        <v>333</v>
      </c>
      <c r="E9" s="103" t="s">
        <v>334</v>
      </c>
      <c r="F9" s="103" t="s">
        <v>335</v>
      </c>
    </row>
    <row r="10" spans="1:6" x14ac:dyDescent="0.3">
      <c r="A10" s="104" t="s">
        <v>515</v>
      </c>
      <c r="B10" s="105" t="s">
        <v>516</v>
      </c>
      <c r="C10" s="106" t="s">
        <v>422</v>
      </c>
      <c r="D10" s="107">
        <v>1.6840000000000001E-2</v>
      </c>
      <c r="E10" s="108">
        <v>283409</v>
      </c>
      <c r="F10" s="108">
        <f>+D10*E10</f>
        <v>4772.6075600000004</v>
      </c>
    </row>
    <row r="11" spans="1:6" x14ac:dyDescent="0.3">
      <c r="A11" s="104"/>
      <c r="B11" s="105"/>
      <c r="C11" s="106"/>
      <c r="D11" s="107"/>
      <c r="E11" s="108"/>
      <c r="F11" s="108">
        <f t="shared" ref="F11:F12" si="1">+D11*E11</f>
        <v>0</v>
      </c>
    </row>
    <row r="12" spans="1:6" x14ac:dyDescent="0.3">
      <c r="A12" s="104"/>
      <c r="B12" s="105"/>
      <c r="C12" s="106"/>
      <c r="D12" s="107"/>
      <c r="E12" s="108"/>
      <c r="F12" s="108">
        <f t="shared" si="1"/>
        <v>0</v>
      </c>
    </row>
    <row r="13" spans="1:6" x14ac:dyDescent="0.25">
      <c r="A13" s="109" t="s">
        <v>350</v>
      </c>
      <c r="B13" s="110"/>
      <c r="C13" s="111"/>
      <c r="D13" s="110"/>
      <c r="E13" s="112" t="s">
        <v>344</v>
      </c>
      <c r="F13" s="113">
        <f>SUM(F10:F12)</f>
        <v>4772.6075600000004</v>
      </c>
    </row>
    <row r="14" spans="1:6" x14ac:dyDescent="0.25">
      <c r="A14" s="101" t="s">
        <v>331</v>
      </c>
      <c r="B14" s="102" t="s">
        <v>351</v>
      </c>
      <c r="C14" s="103" t="s">
        <v>52</v>
      </c>
      <c r="D14" s="103" t="s">
        <v>333</v>
      </c>
      <c r="E14" s="103" t="s">
        <v>334</v>
      </c>
      <c r="F14" s="103" t="s">
        <v>335</v>
      </c>
    </row>
    <row r="15" spans="1:6" x14ac:dyDescent="0.3">
      <c r="A15" s="104" t="s">
        <v>352</v>
      </c>
      <c r="B15" s="105" t="s">
        <v>353</v>
      </c>
      <c r="C15" s="106" t="s">
        <v>354</v>
      </c>
      <c r="D15" s="107">
        <v>0.05</v>
      </c>
      <c r="E15" s="108">
        <f>+F13</f>
        <v>4772.6075600000004</v>
      </c>
      <c r="F15" s="108">
        <f>+D15*E15</f>
        <v>238.63037800000004</v>
      </c>
    </row>
    <row r="16" spans="1:6" x14ac:dyDescent="0.25">
      <c r="A16" s="109" t="s">
        <v>355</v>
      </c>
      <c r="B16" s="110"/>
      <c r="C16" s="111"/>
      <c r="D16" s="110"/>
      <c r="E16" s="112" t="s">
        <v>344</v>
      </c>
      <c r="F16" s="113">
        <f>SUM(F15)</f>
        <v>238.63037800000004</v>
      </c>
    </row>
    <row r="17" spans="1:9" x14ac:dyDescent="0.25">
      <c r="A17" s="101" t="s">
        <v>331</v>
      </c>
      <c r="B17" s="102" t="s">
        <v>377</v>
      </c>
      <c r="C17" s="103" t="s">
        <v>52</v>
      </c>
      <c r="D17" s="103" t="s">
        <v>333</v>
      </c>
      <c r="E17" s="103" t="s">
        <v>334</v>
      </c>
      <c r="F17" s="103" t="s">
        <v>335</v>
      </c>
    </row>
    <row r="18" spans="1:9" ht="42" customHeight="1" x14ac:dyDescent="0.3">
      <c r="A18" s="104" t="s">
        <v>484</v>
      </c>
      <c r="B18" s="105" t="s">
        <v>485</v>
      </c>
      <c r="C18" s="106" t="s">
        <v>114</v>
      </c>
      <c r="D18" s="107">
        <v>1.0989000000000001E-2</v>
      </c>
      <c r="E18" s="108">
        <v>43979</v>
      </c>
      <c r="F18" s="108">
        <f>+D18*E18</f>
        <v>483.28523100000001</v>
      </c>
    </row>
    <row r="19" spans="1:9" x14ac:dyDescent="0.25">
      <c r="A19" s="109" t="s">
        <v>361</v>
      </c>
      <c r="B19" s="110"/>
      <c r="C19" s="111"/>
      <c r="D19" s="110"/>
      <c r="E19" s="112" t="s">
        <v>344</v>
      </c>
      <c r="F19" s="113">
        <f>SUM(F18:F18)</f>
        <v>483.28523100000001</v>
      </c>
    </row>
    <row r="20" spans="1:9" x14ac:dyDescent="0.25">
      <c r="A20" s="101" t="s">
        <v>331</v>
      </c>
      <c r="B20" s="102" t="s">
        <v>378</v>
      </c>
      <c r="C20" s="103" t="s">
        <v>52</v>
      </c>
      <c r="D20" s="103" t="s">
        <v>333</v>
      </c>
      <c r="E20" s="103" t="s">
        <v>334</v>
      </c>
      <c r="F20" s="103" t="s">
        <v>335</v>
      </c>
    </row>
    <row r="21" spans="1:9" ht="25.2" customHeight="1" x14ac:dyDescent="0.3">
      <c r="A21" s="104" t="s">
        <v>442</v>
      </c>
      <c r="B21" s="105" t="s">
        <v>443</v>
      </c>
      <c r="C21" s="106" t="s">
        <v>78</v>
      </c>
      <c r="D21" s="107">
        <v>1.2E-2</v>
      </c>
      <c r="E21" s="108">
        <v>23545</v>
      </c>
      <c r="F21" s="108">
        <f>+D21*E21</f>
        <v>282.54000000000002</v>
      </c>
    </row>
    <row r="22" spans="1:9" x14ac:dyDescent="0.3">
      <c r="A22" s="104"/>
      <c r="B22" s="105"/>
      <c r="C22" s="106"/>
      <c r="D22" s="107"/>
      <c r="E22" s="108"/>
      <c r="F22" s="108">
        <f>+D22*E22</f>
        <v>0</v>
      </c>
    </row>
    <row r="23" spans="1:9" x14ac:dyDescent="0.25">
      <c r="A23" s="109" t="s">
        <v>366</v>
      </c>
      <c r="B23" s="110"/>
      <c r="C23" s="111"/>
      <c r="D23" s="110"/>
      <c r="E23" s="112" t="s">
        <v>344</v>
      </c>
      <c r="F23" s="113">
        <f>SUM(F21:F22)</f>
        <v>282.54000000000002</v>
      </c>
    </row>
    <row r="24" spans="1:9" x14ac:dyDescent="0.3">
      <c r="A24" s="285" t="s">
        <v>367</v>
      </c>
      <c r="B24" s="285"/>
      <c r="C24" s="285"/>
      <c r="D24" s="285"/>
      <c r="E24" s="286">
        <f>ROUND((F8+F13+F16+F19+F23),0)</f>
        <v>17676</v>
      </c>
      <c r="F24" s="286"/>
      <c r="H24" s="119"/>
    </row>
    <row r="25" spans="1:9" x14ac:dyDescent="0.3">
      <c r="A25" s="114"/>
      <c r="B25" s="115"/>
      <c r="C25" s="115"/>
      <c r="D25" s="115"/>
      <c r="E25" s="115"/>
      <c r="F25" s="116"/>
      <c r="H25" s="120"/>
      <c r="I25" s="120"/>
    </row>
    <row r="26" spans="1:9" x14ac:dyDescent="0.3">
      <c r="A26" s="117"/>
      <c r="B26" s="50"/>
      <c r="C26" s="50"/>
      <c r="D26" s="50"/>
      <c r="E26" s="50"/>
      <c r="F26" s="118"/>
    </row>
    <row r="27" spans="1:9" x14ac:dyDescent="0.3">
      <c r="A27" s="117"/>
      <c r="B27" s="50"/>
      <c r="C27" s="50"/>
      <c r="D27" s="50"/>
      <c r="E27" s="50"/>
      <c r="F27" s="118"/>
    </row>
    <row r="28" spans="1:9" x14ac:dyDescent="0.3">
      <c r="A28" s="275"/>
      <c r="B28" s="276"/>
      <c r="C28" s="276"/>
      <c r="D28" s="276"/>
      <c r="E28" s="276"/>
      <c r="F28" s="277"/>
    </row>
    <row r="29" spans="1:9" x14ac:dyDescent="0.3">
      <c r="A29" s="275"/>
      <c r="B29" s="276"/>
      <c r="C29" s="276"/>
      <c r="D29" s="276"/>
      <c r="E29" s="276"/>
      <c r="F29" s="277"/>
    </row>
    <row r="30" spans="1:9" x14ac:dyDescent="0.3">
      <c r="A30" s="275"/>
      <c r="B30" s="276"/>
      <c r="C30" s="276"/>
      <c r="D30" s="276"/>
      <c r="E30" s="276"/>
      <c r="F30" s="277"/>
    </row>
    <row r="31" spans="1:9" x14ac:dyDescent="0.3">
      <c r="A31" s="278"/>
      <c r="B31" s="279"/>
      <c r="C31" s="279"/>
      <c r="D31" s="279"/>
      <c r="E31" s="279"/>
      <c r="F31" s="280"/>
    </row>
  </sheetData>
  <mergeCells count="11">
    <mergeCell ref="A28:F28"/>
    <mergeCell ref="A29:F29"/>
    <mergeCell ref="A30:F30"/>
    <mergeCell ref="A31:F31"/>
    <mergeCell ref="A1:F1"/>
    <mergeCell ref="A2:F2"/>
    <mergeCell ref="A3:F3"/>
    <mergeCell ref="A4:D4"/>
    <mergeCell ref="A5:D5"/>
    <mergeCell ref="A24:D24"/>
    <mergeCell ref="E24:F24"/>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D3C75-117A-485B-A4FF-01DD5983B601}">
  <sheetPr>
    <tabColor rgb="FFFFC000"/>
  </sheetPr>
  <dimension ref="A1:I36"/>
  <sheetViews>
    <sheetView topLeftCell="B2" zoomScale="70" zoomScaleNormal="70" workbookViewId="0">
      <selection activeCell="G28" sqref="G28:H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251</v>
      </c>
      <c r="B5" s="284"/>
      <c r="C5" s="284"/>
      <c r="D5" s="284"/>
      <c r="E5" s="100">
        <v>7.01</v>
      </c>
      <c r="F5" s="100" t="s">
        <v>80</v>
      </c>
    </row>
    <row r="6" spans="1:6" x14ac:dyDescent="0.25">
      <c r="A6" s="101" t="s">
        <v>331</v>
      </c>
      <c r="B6" s="102" t="s">
        <v>332</v>
      </c>
      <c r="C6" s="103" t="s">
        <v>52</v>
      </c>
      <c r="D6" s="103" t="s">
        <v>333</v>
      </c>
      <c r="E6" s="103" t="s">
        <v>334</v>
      </c>
      <c r="F6" s="103" t="s">
        <v>335</v>
      </c>
    </row>
    <row r="7" spans="1:6" ht="26.4" x14ac:dyDescent="0.3">
      <c r="A7" s="104"/>
      <c r="B7" s="105" t="s">
        <v>250</v>
      </c>
      <c r="C7" s="106" t="s">
        <v>80</v>
      </c>
      <c r="D7" s="107">
        <v>1.05</v>
      </c>
      <c r="E7" s="108">
        <v>50155</v>
      </c>
      <c r="F7" s="108">
        <f t="shared" ref="F7:F12" si="0">+D7*E7</f>
        <v>52662.75</v>
      </c>
    </row>
    <row r="8" spans="1:6" x14ac:dyDescent="0.3">
      <c r="A8" s="104"/>
      <c r="B8" s="105" t="s">
        <v>129</v>
      </c>
      <c r="C8" s="106" t="s">
        <v>32</v>
      </c>
      <c r="D8" s="107">
        <v>1.5</v>
      </c>
      <c r="E8" s="108">
        <v>2462</v>
      </c>
      <c r="F8" s="108">
        <f t="shared" si="0"/>
        <v>3693</v>
      </c>
    </row>
    <row r="9" spans="1:6" x14ac:dyDescent="0.3">
      <c r="A9" s="104"/>
      <c r="B9" s="105" t="s">
        <v>130</v>
      </c>
      <c r="C9" s="106" t="s">
        <v>32</v>
      </c>
      <c r="D9" s="107">
        <v>1.5</v>
      </c>
      <c r="E9" s="108">
        <v>1069</v>
      </c>
      <c r="F9" s="108">
        <f t="shared" si="0"/>
        <v>1603.5</v>
      </c>
    </row>
    <row r="10" spans="1:6" x14ac:dyDescent="0.3">
      <c r="A10" s="104"/>
      <c r="B10" s="105" t="s">
        <v>131</v>
      </c>
      <c r="C10" s="106" t="s">
        <v>32</v>
      </c>
      <c r="D10" s="107">
        <v>0.2</v>
      </c>
      <c r="E10" s="108">
        <v>36338</v>
      </c>
      <c r="F10" s="108">
        <f t="shared" si="0"/>
        <v>7267.6</v>
      </c>
    </row>
    <row r="11" spans="1:6" x14ac:dyDescent="0.3">
      <c r="A11" s="104"/>
      <c r="B11" s="105" t="s">
        <v>132</v>
      </c>
      <c r="C11" s="106" t="s">
        <v>32</v>
      </c>
      <c r="D11" s="107">
        <v>1</v>
      </c>
      <c r="E11" s="108">
        <v>1050</v>
      </c>
      <c r="F11" s="108">
        <f t="shared" si="0"/>
        <v>1050</v>
      </c>
    </row>
    <row r="12" spans="1:6" x14ac:dyDescent="0.3">
      <c r="A12" s="104"/>
      <c r="B12" s="105" t="s">
        <v>526</v>
      </c>
      <c r="C12" s="106" t="s">
        <v>85</v>
      </c>
      <c r="D12" s="107">
        <v>2</v>
      </c>
      <c r="E12" s="108">
        <v>22493</v>
      </c>
      <c r="F12" s="108">
        <f t="shared" si="0"/>
        <v>44986</v>
      </c>
    </row>
    <row r="13" spans="1:6" x14ac:dyDescent="0.25">
      <c r="A13" s="109" t="s">
        <v>343</v>
      </c>
      <c r="B13" s="110"/>
      <c r="C13" s="111"/>
      <c r="D13" s="110"/>
      <c r="E13" s="112" t="s">
        <v>344</v>
      </c>
      <c r="F13" s="113">
        <f>SUM(F7:F12)</f>
        <v>111262.85</v>
      </c>
    </row>
    <row r="14" spans="1:6" x14ac:dyDescent="0.25">
      <c r="A14" s="101" t="s">
        <v>331</v>
      </c>
      <c r="B14" s="102" t="s">
        <v>345</v>
      </c>
      <c r="C14" s="103" t="s">
        <v>52</v>
      </c>
      <c r="D14" s="103" t="s">
        <v>333</v>
      </c>
      <c r="E14" s="103" t="s">
        <v>334</v>
      </c>
      <c r="F14" s="103" t="s">
        <v>335</v>
      </c>
    </row>
    <row r="15" spans="1:6" x14ac:dyDescent="0.3">
      <c r="A15" s="104" t="s">
        <v>515</v>
      </c>
      <c r="B15" s="105" t="s">
        <v>516</v>
      </c>
      <c r="C15" s="106" t="s">
        <v>422</v>
      </c>
      <c r="D15" s="107">
        <v>0.14580000000000001</v>
      </c>
      <c r="E15" s="108">
        <v>283409</v>
      </c>
      <c r="F15" s="108">
        <f>+D15*E15</f>
        <v>41321.032200000001</v>
      </c>
    </row>
    <row r="16" spans="1:6" x14ac:dyDescent="0.3">
      <c r="A16" s="104"/>
      <c r="B16" s="105"/>
      <c r="C16" s="106"/>
      <c r="D16" s="107"/>
      <c r="E16" s="108"/>
      <c r="F16" s="108">
        <f t="shared" ref="F16:F17" si="1">+D16*E16</f>
        <v>0</v>
      </c>
    </row>
    <row r="17" spans="1:9" x14ac:dyDescent="0.3">
      <c r="A17" s="104"/>
      <c r="B17" s="105"/>
      <c r="C17" s="106"/>
      <c r="D17" s="107"/>
      <c r="E17" s="108"/>
      <c r="F17" s="108">
        <f t="shared" si="1"/>
        <v>0</v>
      </c>
    </row>
    <row r="18" spans="1:9" x14ac:dyDescent="0.25">
      <c r="A18" s="109" t="s">
        <v>350</v>
      </c>
      <c r="B18" s="110"/>
      <c r="C18" s="111"/>
      <c r="D18" s="110"/>
      <c r="E18" s="112" t="s">
        <v>344</v>
      </c>
      <c r="F18" s="113">
        <f>SUM(F15:F17)</f>
        <v>41321.032200000001</v>
      </c>
    </row>
    <row r="19" spans="1:9" x14ac:dyDescent="0.25">
      <c r="A19" s="101" t="s">
        <v>331</v>
      </c>
      <c r="B19" s="102" t="s">
        <v>351</v>
      </c>
      <c r="C19" s="103" t="s">
        <v>52</v>
      </c>
      <c r="D19" s="103" t="s">
        <v>333</v>
      </c>
      <c r="E19" s="103" t="s">
        <v>334</v>
      </c>
      <c r="F19" s="103" t="s">
        <v>335</v>
      </c>
    </row>
    <row r="20" spans="1:9" x14ac:dyDescent="0.3">
      <c r="A20" s="104" t="s">
        <v>352</v>
      </c>
      <c r="B20" s="105" t="s">
        <v>353</v>
      </c>
      <c r="C20" s="106" t="s">
        <v>354</v>
      </c>
      <c r="D20" s="107">
        <v>0.05</v>
      </c>
      <c r="E20" s="108">
        <f>+F18</f>
        <v>41321.032200000001</v>
      </c>
      <c r="F20" s="108">
        <f>+D20*E20</f>
        <v>2066.05161</v>
      </c>
    </row>
    <row r="21" spans="1:9" x14ac:dyDescent="0.25">
      <c r="A21" s="109" t="s">
        <v>355</v>
      </c>
      <c r="B21" s="110"/>
      <c r="C21" s="111"/>
      <c r="D21" s="110"/>
      <c r="E21" s="112" t="s">
        <v>344</v>
      </c>
      <c r="F21" s="113">
        <f>SUM(F20)</f>
        <v>2066.05161</v>
      </c>
    </row>
    <row r="22" spans="1:9" x14ac:dyDescent="0.25">
      <c r="A22" s="101" t="s">
        <v>331</v>
      </c>
      <c r="B22" s="102" t="s">
        <v>377</v>
      </c>
      <c r="C22" s="103" t="s">
        <v>52</v>
      </c>
      <c r="D22" s="103" t="s">
        <v>333</v>
      </c>
      <c r="E22" s="103" t="s">
        <v>334</v>
      </c>
      <c r="F22" s="103" t="s">
        <v>335</v>
      </c>
    </row>
    <row r="23" spans="1:9" ht="42" customHeight="1" x14ac:dyDescent="0.3">
      <c r="A23" s="104" t="s">
        <v>484</v>
      </c>
      <c r="B23" s="105" t="s">
        <v>485</v>
      </c>
      <c r="C23" s="106" t="s">
        <v>114</v>
      </c>
      <c r="D23" s="107">
        <v>9.7799999999999998E-2</v>
      </c>
      <c r="E23" s="108">
        <v>39981</v>
      </c>
      <c r="F23" s="108">
        <f>+D23*E23</f>
        <v>3910.1417999999999</v>
      </c>
    </row>
    <row r="24" spans="1:9" x14ac:dyDescent="0.25">
      <c r="A24" s="109" t="s">
        <v>361</v>
      </c>
      <c r="B24" s="110"/>
      <c r="C24" s="111"/>
      <c r="D24" s="110"/>
      <c r="E24" s="112" t="s">
        <v>344</v>
      </c>
      <c r="F24" s="113">
        <f>SUM(F23:F23)</f>
        <v>3910.1417999999999</v>
      </c>
    </row>
    <row r="25" spans="1:9" x14ac:dyDescent="0.25">
      <c r="A25" s="101" t="s">
        <v>331</v>
      </c>
      <c r="B25" s="102" t="s">
        <v>378</v>
      </c>
      <c r="C25" s="103" t="s">
        <v>52</v>
      </c>
      <c r="D25" s="103" t="s">
        <v>333</v>
      </c>
      <c r="E25" s="103" t="s">
        <v>334</v>
      </c>
      <c r="F25" s="103" t="s">
        <v>335</v>
      </c>
    </row>
    <row r="26" spans="1:9" ht="25.2" customHeight="1" x14ac:dyDescent="0.3">
      <c r="A26" s="104" t="s">
        <v>442</v>
      </c>
      <c r="B26" s="105" t="s">
        <v>443</v>
      </c>
      <c r="C26" s="106" t="s">
        <v>78</v>
      </c>
      <c r="D26" s="107">
        <v>0.08</v>
      </c>
      <c r="E26" s="108">
        <v>21405</v>
      </c>
      <c r="F26" s="108">
        <f>+D26*E26</f>
        <v>1712.4</v>
      </c>
    </row>
    <row r="27" spans="1:9" x14ac:dyDescent="0.3">
      <c r="A27" s="104"/>
      <c r="B27" s="105"/>
      <c r="C27" s="106"/>
      <c r="D27" s="107"/>
      <c r="E27" s="108"/>
      <c r="F27" s="108">
        <f>+D27*E27</f>
        <v>0</v>
      </c>
    </row>
    <row r="28" spans="1:9" x14ac:dyDescent="0.25">
      <c r="A28" s="109" t="s">
        <v>366</v>
      </c>
      <c r="B28" s="110"/>
      <c r="C28" s="111"/>
      <c r="D28" s="110"/>
      <c r="E28" s="112" t="s">
        <v>344</v>
      </c>
      <c r="F28" s="113">
        <f>SUM(F26:F27)</f>
        <v>1712.4</v>
      </c>
    </row>
    <row r="29" spans="1:9" x14ac:dyDescent="0.3">
      <c r="A29" s="285" t="s">
        <v>367</v>
      </c>
      <c r="B29" s="285"/>
      <c r="C29" s="285"/>
      <c r="D29" s="285"/>
      <c r="E29" s="286">
        <f>ROUND((F13+F18+F21+F24+F28),0)</f>
        <v>160272</v>
      </c>
      <c r="F29" s="286"/>
      <c r="H29" s="119"/>
    </row>
    <row r="30" spans="1:9" x14ac:dyDescent="0.3">
      <c r="A30" s="114"/>
      <c r="B30" s="115"/>
      <c r="C30" s="115"/>
      <c r="D30" s="115"/>
      <c r="E30" s="115"/>
      <c r="F30" s="116"/>
      <c r="H30" s="120"/>
      <c r="I30" s="120"/>
    </row>
    <row r="31" spans="1:9" x14ac:dyDescent="0.3">
      <c r="A31" s="117"/>
      <c r="B31" s="50"/>
      <c r="C31" s="50"/>
      <c r="D31" s="50"/>
      <c r="E31" s="50"/>
      <c r="F31" s="118"/>
    </row>
    <row r="32" spans="1:9" x14ac:dyDescent="0.3">
      <c r="A32" s="117"/>
      <c r="B32" s="50"/>
      <c r="C32" s="50"/>
      <c r="D32" s="50"/>
      <c r="E32" s="50"/>
      <c r="F32" s="118"/>
    </row>
    <row r="33" spans="1:6" x14ac:dyDescent="0.3">
      <c r="A33" s="275"/>
      <c r="B33" s="276"/>
      <c r="C33" s="276"/>
      <c r="D33" s="276"/>
      <c r="E33" s="276"/>
      <c r="F33" s="277"/>
    </row>
    <row r="34" spans="1:6" x14ac:dyDescent="0.3">
      <c r="A34" s="275"/>
      <c r="B34" s="276"/>
      <c r="C34" s="276"/>
      <c r="D34" s="276"/>
      <c r="E34" s="276"/>
      <c r="F34" s="277"/>
    </row>
    <row r="35" spans="1:6" x14ac:dyDescent="0.3">
      <c r="A35" s="275"/>
      <c r="B35" s="276"/>
      <c r="C35" s="276"/>
      <c r="D35" s="276"/>
      <c r="E35" s="276"/>
      <c r="F35" s="277"/>
    </row>
    <row r="36" spans="1:6" x14ac:dyDescent="0.3">
      <c r="A36" s="278"/>
      <c r="B36" s="279"/>
      <c r="C36" s="279"/>
      <c r="D36" s="279"/>
      <c r="E36" s="279"/>
      <c r="F36" s="280"/>
    </row>
  </sheetData>
  <mergeCells count="11">
    <mergeCell ref="A33:F33"/>
    <mergeCell ref="A34:F34"/>
    <mergeCell ref="A35:F35"/>
    <mergeCell ref="A36:F36"/>
    <mergeCell ref="A1:F1"/>
    <mergeCell ref="A2:F2"/>
    <mergeCell ref="A3:F3"/>
    <mergeCell ref="A4:D4"/>
    <mergeCell ref="A5:D5"/>
    <mergeCell ref="A29:D29"/>
    <mergeCell ref="E29:F2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EA5EF-468B-46BF-A78D-AACF356CA536}">
  <sheetPr>
    <tabColor rgb="FFFFC000"/>
  </sheetPr>
  <dimension ref="A1:I36"/>
  <sheetViews>
    <sheetView topLeftCell="A5" zoomScale="70" zoomScaleNormal="70" workbookViewId="0">
      <selection activeCell="E23" sqref="E2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30</v>
      </c>
      <c r="B5" s="284"/>
      <c r="C5" s="284"/>
      <c r="D5" s="284"/>
      <c r="E5" s="100">
        <v>7.02</v>
      </c>
      <c r="F5" s="100" t="s">
        <v>86</v>
      </c>
    </row>
    <row r="6" spans="1:6" x14ac:dyDescent="0.25">
      <c r="A6" s="101" t="s">
        <v>331</v>
      </c>
      <c r="B6" s="102" t="s">
        <v>332</v>
      </c>
      <c r="C6" s="103" t="s">
        <v>52</v>
      </c>
      <c r="D6" s="103" t="s">
        <v>333</v>
      </c>
      <c r="E6" s="103" t="s">
        <v>334</v>
      </c>
      <c r="F6" s="103" t="s">
        <v>335</v>
      </c>
    </row>
    <row r="7" spans="1:6" x14ac:dyDescent="0.3">
      <c r="A7" s="104"/>
      <c r="B7" s="105" t="s">
        <v>135</v>
      </c>
      <c r="C7" s="106" t="s">
        <v>86</v>
      </c>
      <c r="D7" s="107">
        <v>1.05</v>
      </c>
      <c r="E7" s="108">
        <v>50615.603999999999</v>
      </c>
      <c r="F7" s="108">
        <f t="shared" ref="F7:F12" si="0">+D7*E7</f>
        <v>53146.3842</v>
      </c>
    </row>
    <row r="8" spans="1:6" x14ac:dyDescent="0.3">
      <c r="A8" s="104"/>
      <c r="B8" s="105" t="s">
        <v>133</v>
      </c>
      <c r="C8" s="106" t="s">
        <v>134</v>
      </c>
      <c r="D8" s="107">
        <v>0.08</v>
      </c>
      <c r="E8" s="108">
        <v>8097.2119799999991</v>
      </c>
      <c r="F8" s="108">
        <f t="shared" si="0"/>
        <v>647.7769583999999</v>
      </c>
    </row>
    <row r="9" spans="1:6" x14ac:dyDescent="0.3">
      <c r="A9" s="104"/>
      <c r="B9" s="105" t="s">
        <v>117</v>
      </c>
      <c r="C9" s="106" t="s">
        <v>122</v>
      </c>
      <c r="D9" s="107">
        <v>4.2000000000000003E-2</v>
      </c>
      <c r="E9" s="108">
        <v>82089.77399999999</v>
      </c>
      <c r="F9" s="108">
        <f t="shared" si="0"/>
        <v>3447.7705079999996</v>
      </c>
    </row>
    <row r="10" spans="1:6" x14ac:dyDescent="0.3">
      <c r="A10" s="104"/>
      <c r="B10" s="105"/>
      <c r="C10" s="106"/>
      <c r="D10" s="107"/>
      <c r="E10" s="108"/>
      <c r="F10" s="108">
        <f t="shared" si="0"/>
        <v>0</v>
      </c>
    </row>
    <row r="11" spans="1:6" x14ac:dyDescent="0.3">
      <c r="A11" s="104"/>
      <c r="B11" s="105"/>
      <c r="C11" s="106"/>
      <c r="D11" s="107"/>
      <c r="E11" s="108"/>
      <c r="F11" s="108">
        <f t="shared" si="0"/>
        <v>0</v>
      </c>
    </row>
    <row r="12" spans="1:6" x14ac:dyDescent="0.3">
      <c r="A12" s="104"/>
      <c r="B12" s="105"/>
      <c r="C12" s="106"/>
      <c r="D12" s="107"/>
      <c r="E12" s="108"/>
      <c r="F12" s="108">
        <f t="shared" si="0"/>
        <v>0</v>
      </c>
    </row>
    <row r="13" spans="1:6" x14ac:dyDescent="0.25">
      <c r="A13" s="109" t="s">
        <v>343</v>
      </c>
      <c r="B13" s="110"/>
      <c r="C13" s="111"/>
      <c r="D13" s="110"/>
      <c r="E13" s="112" t="s">
        <v>344</v>
      </c>
      <c r="F13" s="113">
        <f>SUM(F7:F12)</f>
        <v>57241.9316664</v>
      </c>
    </row>
    <row r="14" spans="1:6" x14ac:dyDescent="0.25">
      <c r="A14" s="101" t="s">
        <v>331</v>
      </c>
      <c r="B14" s="102" t="s">
        <v>345</v>
      </c>
      <c r="C14" s="103" t="s">
        <v>52</v>
      </c>
      <c r="D14" s="103" t="s">
        <v>333</v>
      </c>
      <c r="E14" s="103" t="s">
        <v>334</v>
      </c>
      <c r="F14" s="103" t="s">
        <v>335</v>
      </c>
    </row>
    <row r="15" spans="1:6" x14ac:dyDescent="0.3">
      <c r="A15" s="104" t="s">
        <v>515</v>
      </c>
      <c r="B15" s="105" t="s">
        <v>516</v>
      </c>
      <c r="C15" s="106" t="s">
        <v>422</v>
      </c>
      <c r="D15" s="107">
        <v>7.5399999999999995E-2</v>
      </c>
      <c r="E15" s="108">
        <v>348593.07</v>
      </c>
      <c r="F15" s="108">
        <f>+D15*E15</f>
        <v>26283.917477999999</v>
      </c>
    </row>
    <row r="16" spans="1:6" x14ac:dyDescent="0.3">
      <c r="A16" s="104"/>
      <c r="B16" s="105"/>
      <c r="C16" s="106"/>
      <c r="D16" s="107"/>
      <c r="E16" s="108"/>
      <c r="F16" s="108">
        <f t="shared" ref="F16:F17" si="1">+D16*E16</f>
        <v>0</v>
      </c>
    </row>
    <row r="17" spans="1:9" x14ac:dyDescent="0.3">
      <c r="A17" s="104"/>
      <c r="B17" s="105"/>
      <c r="C17" s="106"/>
      <c r="D17" s="107"/>
      <c r="E17" s="108"/>
      <c r="F17" s="108">
        <f t="shared" si="1"/>
        <v>0</v>
      </c>
    </row>
    <row r="18" spans="1:9" x14ac:dyDescent="0.25">
      <c r="A18" s="109" t="s">
        <v>350</v>
      </c>
      <c r="B18" s="110"/>
      <c r="C18" s="111"/>
      <c r="D18" s="110"/>
      <c r="E18" s="112" t="s">
        <v>344</v>
      </c>
      <c r="F18" s="113">
        <f>SUM(F15:F17)</f>
        <v>26283.917477999999</v>
      </c>
    </row>
    <row r="19" spans="1:9" x14ac:dyDescent="0.25">
      <c r="A19" s="101" t="s">
        <v>331</v>
      </c>
      <c r="B19" s="102" t="s">
        <v>351</v>
      </c>
      <c r="C19" s="103" t="s">
        <v>52</v>
      </c>
      <c r="D19" s="103" t="s">
        <v>333</v>
      </c>
      <c r="E19" s="103" t="s">
        <v>334</v>
      </c>
      <c r="F19" s="103" t="s">
        <v>335</v>
      </c>
    </row>
    <row r="20" spans="1:9" x14ac:dyDescent="0.3">
      <c r="A20" s="104" t="s">
        <v>352</v>
      </c>
      <c r="B20" s="105" t="s">
        <v>353</v>
      </c>
      <c r="C20" s="106" t="s">
        <v>354</v>
      </c>
      <c r="D20" s="107">
        <v>0.05</v>
      </c>
      <c r="E20" s="108">
        <f>+F18</f>
        <v>26283.917477999999</v>
      </c>
      <c r="F20" s="108">
        <f>+D20*E20</f>
        <v>1314.1958739000002</v>
      </c>
    </row>
    <row r="21" spans="1:9" x14ac:dyDescent="0.25">
      <c r="A21" s="109" t="s">
        <v>355</v>
      </c>
      <c r="B21" s="110"/>
      <c r="C21" s="111"/>
      <c r="D21" s="110"/>
      <c r="E21" s="112" t="s">
        <v>344</v>
      </c>
      <c r="F21" s="113">
        <f>SUM(F20)</f>
        <v>1314.1958739000002</v>
      </c>
    </row>
    <row r="22" spans="1:9" x14ac:dyDescent="0.25">
      <c r="A22" s="101" t="s">
        <v>331</v>
      </c>
      <c r="B22" s="102" t="s">
        <v>377</v>
      </c>
      <c r="C22" s="103" t="s">
        <v>52</v>
      </c>
      <c r="D22" s="103" t="s">
        <v>333</v>
      </c>
      <c r="E22" s="103" t="s">
        <v>334</v>
      </c>
      <c r="F22" s="103" t="s">
        <v>335</v>
      </c>
    </row>
    <row r="23" spans="1:9" ht="42" customHeight="1" x14ac:dyDescent="0.3">
      <c r="A23" s="104" t="s">
        <v>484</v>
      </c>
      <c r="B23" s="105" t="s">
        <v>485</v>
      </c>
      <c r="C23" s="106" t="s">
        <v>114</v>
      </c>
      <c r="D23" s="107">
        <v>9.7799999999999998E-2</v>
      </c>
      <c r="E23" s="108">
        <v>48376.925999999999</v>
      </c>
      <c r="F23" s="108">
        <f>+D23*E23</f>
        <v>4731.2633627999994</v>
      </c>
    </row>
    <row r="24" spans="1:9" x14ac:dyDescent="0.25">
      <c r="A24" s="109" t="s">
        <v>361</v>
      </c>
      <c r="B24" s="110"/>
      <c r="C24" s="111"/>
      <c r="D24" s="110"/>
      <c r="E24" s="112" t="s">
        <v>344</v>
      </c>
      <c r="F24" s="113">
        <f>SUM(F23:F23)</f>
        <v>4731.2633627999994</v>
      </c>
    </row>
    <row r="25" spans="1:9" x14ac:dyDescent="0.25">
      <c r="A25" s="101" t="s">
        <v>331</v>
      </c>
      <c r="B25" s="102" t="s">
        <v>378</v>
      </c>
      <c r="C25" s="103" t="s">
        <v>52</v>
      </c>
      <c r="D25" s="103" t="s">
        <v>333</v>
      </c>
      <c r="E25" s="103" t="s">
        <v>334</v>
      </c>
      <c r="F25" s="103" t="s">
        <v>335</v>
      </c>
    </row>
    <row r="26" spans="1:9" ht="25.2" customHeight="1" x14ac:dyDescent="0.3">
      <c r="A26" s="104" t="s">
        <v>442</v>
      </c>
      <c r="B26" s="105" t="s">
        <v>443</v>
      </c>
      <c r="C26" s="106" t="s">
        <v>78</v>
      </c>
      <c r="D26" s="107">
        <v>0.03</v>
      </c>
      <c r="E26" s="108">
        <v>25899.588</v>
      </c>
      <c r="F26" s="108">
        <f>+D26*E26</f>
        <v>776.98763999999994</v>
      </c>
    </row>
    <row r="27" spans="1:9" x14ac:dyDescent="0.3">
      <c r="A27" s="104"/>
      <c r="B27" s="105"/>
      <c r="C27" s="106"/>
      <c r="D27" s="107"/>
      <c r="E27" s="108"/>
      <c r="F27" s="108">
        <f>+D27*E27</f>
        <v>0</v>
      </c>
    </row>
    <row r="28" spans="1:9" x14ac:dyDescent="0.25">
      <c r="A28" s="109" t="s">
        <v>366</v>
      </c>
      <c r="B28" s="110"/>
      <c r="C28" s="111"/>
      <c r="D28" s="110"/>
      <c r="E28" s="112" t="s">
        <v>344</v>
      </c>
      <c r="F28" s="113">
        <f>SUM(F26:F27)</f>
        <v>776.98763999999994</v>
      </c>
    </row>
    <row r="29" spans="1:9" x14ac:dyDescent="0.3">
      <c r="A29" s="285" t="s">
        <v>367</v>
      </c>
      <c r="B29" s="285"/>
      <c r="C29" s="285"/>
      <c r="D29" s="285"/>
      <c r="E29" s="286">
        <f>ROUND((F13+F18+F21+F24+F28),0)</f>
        <v>90348</v>
      </c>
      <c r="F29" s="286"/>
    </row>
    <row r="30" spans="1:9" x14ac:dyDescent="0.3">
      <c r="A30" s="114"/>
      <c r="B30" s="115"/>
      <c r="C30" s="115"/>
      <c r="D30" s="115"/>
      <c r="E30" s="115"/>
      <c r="F30" s="116"/>
      <c r="H30" s="120"/>
      <c r="I30" s="120"/>
    </row>
    <row r="31" spans="1:9" x14ac:dyDescent="0.3">
      <c r="A31" s="117"/>
      <c r="B31" s="50"/>
      <c r="C31" s="50"/>
      <c r="D31" s="50"/>
      <c r="E31" s="50"/>
      <c r="F31" s="118"/>
    </row>
    <row r="32" spans="1:9" x14ac:dyDescent="0.3">
      <c r="A32" s="117"/>
      <c r="B32" s="50"/>
      <c r="C32" s="50"/>
      <c r="D32" s="50"/>
      <c r="E32" s="50"/>
      <c r="F32" s="118"/>
    </row>
    <row r="33" spans="1:6" x14ac:dyDescent="0.3">
      <c r="A33" s="275"/>
      <c r="B33" s="276"/>
      <c r="C33" s="276"/>
      <c r="D33" s="276"/>
      <c r="E33" s="276"/>
      <c r="F33" s="277"/>
    </row>
    <row r="34" spans="1:6" x14ac:dyDescent="0.3">
      <c r="A34" s="275"/>
      <c r="B34" s="276"/>
      <c r="C34" s="276"/>
      <c r="D34" s="276"/>
      <c r="E34" s="276"/>
      <c r="F34" s="277"/>
    </row>
    <row r="35" spans="1:6" x14ac:dyDescent="0.3">
      <c r="A35" s="275"/>
      <c r="B35" s="276"/>
      <c r="C35" s="276"/>
      <c r="D35" s="276"/>
      <c r="E35" s="276"/>
      <c r="F35" s="277"/>
    </row>
    <row r="36" spans="1:6" x14ac:dyDescent="0.3">
      <c r="A36" s="278"/>
      <c r="B36" s="279"/>
      <c r="C36" s="279"/>
      <c r="D36" s="279"/>
      <c r="E36" s="279"/>
      <c r="F36" s="280"/>
    </row>
  </sheetData>
  <mergeCells count="11">
    <mergeCell ref="A33:F33"/>
    <mergeCell ref="A34:F34"/>
    <mergeCell ref="A35:F35"/>
    <mergeCell ref="A36:F36"/>
    <mergeCell ref="A1:F1"/>
    <mergeCell ref="A2:F2"/>
    <mergeCell ref="A3:F3"/>
    <mergeCell ref="A4:D4"/>
    <mergeCell ref="A5:D5"/>
    <mergeCell ref="A29:D29"/>
    <mergeCell ref="E29:F29"/>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D26EC-6B73-4D02-987C-87878419EC6D}">
  <sheetPr>
    <tabColor rgb="FFFFC000"/>
  </sheetPr>
  <dimension ref="A1:I46"/>
  <sheetViews>
    <sheetView topLeftCell="A16" zoomScale="70" zoomScaleNormal="70" workbookViewId="0">
      <selection activeCell="G38" sqref="G38:I4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527</v>
      </c>
      <c r="B5" s="284"/>
      <c r="C5" s="284"/>
      <c r="D5" s="284"/>
      <c r="E5" s="100">
        <v>7.03</v>
      </c>
      <c r="F5" s="100" t="s">
        <v>86</v>
      </c>
    </row>
    <row r="6" spans="1:6" x14ac:dyDescent="0.25">
      <c r="A6" s="101" t="s">
        <v>331</v>
      </c>
      <c r="B6" s="102" t="s">
        <v>332</v>
      </c>
      <c r="C6" s="103" t="s">
        <v>52</v>
      </c>
      <c r="D6" s="103" t="s">
        <v>333</v>
      </c>
      <c r="E6" s="103" t="s">
        <v>334</v>
      </c>
      <c r="F6" s="103" t="s">
        <v>335</v>
      </c>
    </row>
    <row r="7" spans="1:6" x14ac:dyDescent="0.3">
      <c r="A7" s="104" t="s">
        <v>528</v>
      </c>
      <c r="B7" s="105" t="s">
        <v>529</v>
      </c>
      <c r="C7" s="106" t="s">
        <v>86</v>
      </c>
      <c r="D7" s="107">
        <v>1.05</v>
      </c>
      <c r="E7" s="108">
        <v>19212</v>
      </c>
      <c r="F7" s="108">
        <f t="shared" ref="F7:F20" si="0">+D7*E7</f>
        <v>20172.600000000002</v>
      </c>
    </row>
    <row r="8" spans="1:6" x14ac:dyDescent="0.3">
      <c r="A8" s="104" t="s">
        <v>530</v>
      </c>
      <c r="B8" s="105" t="s">
        <v>144</v>
      </c>
      <c r="C8" s="106" t="s">
        <v>32</v>
      </c>
      <c r="D8" s="107">
        <v>0.16667000000000001</v>
      </c>
      <c r="E8" s="108">
        <v>6098</v>
      </c>
      <c r="F8" s="108">
        <f t="shared" si="0"/>
        <v>1016.3536600000001</v>
      </c>
    </row>
    <row r="9" spans="1:6" x14ac:dyDescent="0.3">
      <c r="A9" s="104" t="s">
        <v>531</v>
      </c>
      <c r="B9" s="105" t="s">
        <v>532</v>
      </c>
      <c r="C9" s="106" t="s">
        <v>32</v>
      </c>
      <c r="D9" s="107">
        <v>0.1</v>
      </c>
      <c r="E9" s="108">
        <v>13430</v>
      </c>
      <c r="F9" s="108">
        <f t="shared" si="0"/>
        <v>1343</v>
      </c>
    </row>
    <row r="10" spans="1:6" x14ac:dyDescent="0.3">
      <c r="A10" s="104" t="s">
        <v>533</v>
      </c>
      <c r="B10" s="105" t="s">
        <v>137</v>
      </c>
      <c r="C10" s="106" t="s">
        <v>32</v>
      </c>
      <c r="D10" s="107">
        <v>0.1</v>
      </c>
      <c r="E10" s="108">
        <v>13956</v>
      </c>
      <c r="F10" s="108">
        <f t="shared" si="0"/>
        <v>1395.6000000000001</v>
      </c>
    </row>
    <row r="11" spans="1:6" x14ac:dyDescent="0.3">
      <c r="A11" s="104" t="s">
        <v>534</v>
      </c>
      <c r="B11" s="105" t="s">
        <v>138</v>
      </c>
      <c r="C11" s="106" t="s">
        <v>32</v>
      </c>
      <c r="D11" s="107">
        <v>0.1</v>
      </c>
      <c r="E11" s="108">
        <v>24564</v>
      </c>
      <c r="F11" s="108">
        <f t="shared" si="0"/>
        <v>2456.4</v>
      </c>
    </row>
    <row r="12" spans="1:6" ht="26.4" x14ac:dyDescent="0.3">
      <c r="A12" s="104" t="s">
        <v>535</v>
      </c>
      <c r="B12" s="105" t="s">
        <v>139</v>
      </c>
      <c r="C12" s="106" t="s">
        <v>32</v>
      </c>
      <c r="D12" s="107">
        <v>0.1</v>
      </c>
      <c r="E12" s="108">
        <v>25620</v>
      </c>
      <c r="F12" s="108">
        <f t="shared" si="0"/>
        <v>2562</v>
      </c>
    </row>
    <row r="13" spans="1:6" x14ac:dyDescent="0.3">
      <c r="A13" s="104" t="s">
        <v>536</v>
      </c>
      <c r="B13" s="105" t="s">
        <v>140</v>
      </c>
      <c r="C13" s="106" t="s">
        <v>32</v>
      </c>
      <c r="D13" s="107">
        <v>0.1</v>
      </c>
      <c r="E13" s="108">
        <v>29578</v>
      </c>
      <c r="F13" s="108">
        <f t="shared" si="0"/>
        <v>2957.8</v>
      </c>
    </row>
    <row r="14" spans="1:6" x14ac:dyDescent="0.3">
      <c r="A14" s="104" t="s">
        <v>537</v>
      </c>
      <c r="B14" s="105" t="s">
        <v>141</v>
      </c>
      <c r="C14" s="106" t="s">
        <v>32</v>
      </c>
      <c r="D14" s="107">
        <v>0.1</v>
      </c>
      <c r="E14" s="108">
        <v>29578</v>
      </c>
      <c r="F14" s="108">
        <f t="shared" si="0"/>
        <v>2957.8</v>
      </c>
    </row>
    <row r="15" spans="1:6" x14ac:dyDescent="0.3">
      <c r="A15" s="104" t="s">
        <v>538</v>
      </c>
      <c r="B15" s="105" t="s">
        <v>539</v>
      </c>
      <c r="C15" s="106" t="s">
        <v>32</v>
      </c>
      <c r="D15" s="107">
        <v>0.1</v>
      </c>
      <c r="E15" s="108">
        <v>8878</v>
      </c>
      <c r="F15" s="108">
        <f t="shared" si="0"/>
        <v>887.80000000000007</v>
      </c>
    </row>
    <row r="16" spans="1:6" ht="39.6" x14ac:dyDescent="0.3">
      <c r="A16" s="104" t="s">
        <v>540</v>
      </c>
      <c r="B16" s="105" t="s">
        <v>541</v>
      </c>
      <c r="C16" s="106" t="s">
        <v>32</v>
      </c>
      <c r="D16" s="107">
        <v>0.33333000000000002</v>
      </c>
      <c r="E16" s="108">
        <v>4605</v>
      </c>
      <c r="F16" s="108">
        <f t="shared" si="0"/>
        <v>1534.9846500000001</v>
      </c>
    </row>
    <row r="17" spans="1:6" ht="39.6" x14ac:dyDescent="0.3">
      <c r="A17" s="104" t="s">
        <v>542</v>
      </c>
      <c r="B17" s="105" t="s">
        <v>543</v>
      </c>
      <c r="C17" s="106" t="s">
        <v>32</v>
      </c>
      <c r="D17" s="107">
        <v>1.6E-2</v>
      </c>
      <c r="E17" s="108">
        <v>18897</v>
      </c>
      <c r="F17" s="108">
        <f t="shared" si="0"/>
        <v>302.35200000000003</v>
      </c>
    </row>
    <row r="18" spans="1:6" ht="26.4" x14ac:dyDescent="0.3">
      <c r="A18" s="104" t="s">
        <v>471</v>
      </c>
      <c r="B18" s="105" t="s">
        <v>472</v>
      </c>
      <c r="C18" s="106" t="s">
        <v>122</v>
      </c>
      <c r="D18" s="107">
        <v>2.4E-2</v>
      </c>
      <c r="E18" s="108">
        <v>115355</v>
      </c>
      <c r="F18" s="108">
        <f t="shared" si="0"/>
        <v>2768.52</v>
      </c>
    </row>
    <row r="19" spans="1:6" x14ac:dyDescent="0.3">
      <c r="A19" s="104" t="s">
        <v>544</v>
      </c>
      <c r="B19" s="105" t="s">
        <v>142</v>
      </c>
      <c r="C19" s="106" t="s">
        <v>32</v>
      </c>
      <c r="D19" s="107">
        <v>0.02</v>
      </c>
      <c r="E19" s="108">
        <v>78579</v>
      </c>
      <c r="F19" s="108">
        <f t="shared" si="0"/>
        <v>1571.58</v>
      </c>
    </row>
    <row r="20" spans="1:6" x14ac:dyDescent="0.3">
      <c r="A20" s="104" t="s">
        <v>545</v>
      </c>
      <c r="B20" s="105" t="s">
        <v>546</v>
      </c>
      <c r="C20" s="106" t="s">
        <v>32</v>
      </c>
      <c r="D20" s="107">
        <v>0.02</v>
      </c>
      <c r="E20" s="108">
        <v>150355</v>
      </c>
      <c r="F20" s="108">
        <f t="shared" si="0"/>
        <v>3007.1</v>
      </c>
    </row>
    <row r="21" spans="1:6" x14ac:dyDescent="0.3">
      <c r="A21" s="104"/>
      <c r="B21" s="105"/>
      <c r="C21" s="106"/>
      <c r="D21" s="107"/>
      <c r="E21" s="108"/>
      <c r="F21" s="108"/>
    </row>
    <row r="22" spans="1:6" x14ac:dyDescent="0.25">
      <c r="A22" s="109" t="s">
        <v>343</v>
      </c>
      <c r="B22" s="110"/>
      <c r="C22" s="111"/>
      <c r="D22" s="110"/>
      <c r="E22" s="112" t="s">
        <v>344</v>
      </c>
      <c r="F22" s="113">
        <f>SUM(F7:F21)</f>
        <v>44933.890310000003</v>
      </c>
    </row>
    <row r="23" spans="1:6" x14ac:dyDescent="0.25">
      <c r="A23" s="101" t="s">
        <v>331</v>
      </c>
      <c r="B23" s="102" t="s">
        <v>345</v>
      </c>
      <c r="C23" s="103" t="s">
        <v>52</v>
      </c>
      <c r="D23" s="103" t="s">
        <v>333</v>
      </c>
      <c r="E23" s="103" t="s">
        <v>334</v>
      </c>
      <c r="F23" s="103" t="s">
        <v>335</v>
      </c>
    </row>
    <row r="24" spans="1:6" x14ac:dyDescent="0.3">
      <c r="A24" s="104" t="s">
        <v>547</v>
      </c>
      <c r="B24" s="105" t="s">
        <v>548</v>
      </c>
      <c r="C24" s="106" t="s">
        <v>422</v>
      </c>
      <c r="D24" s="107">
        <v>4.5990000000000003E-2</v>
      </c>
      <c r="E24" s="108">
        <v>234750</v>
      </c>
      <c r="F24" s="108">
        <f>+D24*E24</f>
        <v>10796.1525</v>
      </c>
    </row>
    <row r="25" spans="1:6" x14ac:dyDescent="0.3">
      <c r="A25" s="104"/>
      <c r="B25" s="105"/>
      <c r="C25" s="106"/>
      <c r="D25" s="107"/>
      <c r="E25" s="108"/>
      <c r="F25" s="108">
        <f t="shared" ref="F25:F26" si="1">+D25*E25</f>
        <v>0</v>
      </c>
    </row>
    <row r="26" spans="1:6" x14ac:dyDescent="0.3">
      <c r="A26" s="104"/>
      <c r="B26" s="105"/>
      <c r="C26" s="106"/>
      <c r="D26" s="107"/>
      <c r="E26" s="108"/>
      <c r="F26" s="108">
        <f t="shared" si="1"/>
        <v>0</v>
      </c>
    </row>
    <row r="27" spans="1:6" x14ac:dyDescent="0.25">
      <c r="A27" s="109" t="s">
        <v>350</v>
      </c>
      <c r="B27" s="110"/>
      <c r="C27" s="111"/>
      <c r="D27" s="110"/>
      <c r="E27" s="112" t="s">
        <v>344</v>
      </c>
      <c r="F27" s="113">
        <f>SUM(F24:F26)</f>
        <v>10796.1525</v>
      </c>
    </row>
    <row r="28" spans="1:6" x14ac:dyDescent="0.25">
      <c r="A28" s="101" t="s">
        <v>331</v>
      </c>
      <c r="B28" s="102" t="s">
        <v>351</v>
      </c>
      <c r="C28" s="103" t="s">
        <v>52</v>
      </c>
      <c r="D28" s="103" t="s">
        <v>333</v>
      </c>
      <c r="E28" s="103" t="s">
        <v>334</v>
      </c>
      <c r="F28" s="103" t="s">
        <v>335</v>
      </c>
    </row>
    <row r="29" spans="1:6" x14ac:dyDescent="0.3">
      <c r="A29" s="104" t="s">
        <v>352</v>
      </c>
      <c r="B29" s="105" t="s">
        <v>353</v>
      </c>
      <c r="C29" s="106" t="s">
        <v>354</v>
      </c>
      <c r="D29" s="107">
        <v>0.05</v>
      </c>
      <c r="E29" s="108">
        <f>+F27</f>
        <v>10796.1525</v>
      </c>
      <c r="F29" s="108">
        <f>+D29*E29</f>
        <v>539.80762500000003</v>
      </c>
    </row>
    <row r="30" spans="1:6" x14ac:dyDescent="0.25">
      <c r="A30" s="109" t="s">
        <v>355</v>
      </c>
      <c r="B30" s="110"/>
      <c r="C30" s="111"/>
      <c r="D30" s="110"/>
      <c r="E30" s="112" t="s">
        <v>344</v>
      </c>
      <c r="F30" s="113">
        <f>SUM(F29)</f>
        <v>539.80762500000003</v>
      </c>
    </row>
    <row r="31" spans="1:6" x14ac:dyDescent="0.25">
      <c r="A31" s="101" t="s">
        <v>331</v>
      </c>
      <c r="B31" s="102" t="s">
        <v>377</v>
      </c>
      <c r="C31" s="103" t="s">
        <v>52</v>
      </c>
      <c r="D31" s="103" t="s">
        <v>333</v>
      </c>
      <c r="E31" s="103" t="s">
        <v>334</v>
      </c>
      <c r="F31" s="103" t="s">
        <v>335</v>
      </c>
    </row>
    <row r="32" spans="1:6" ht="42" customHeight="1" x14ac:dyDescent="0.3">
      <c r="A32" s="104" t="s">
        <v>484</v>
      </c>
      <c r="B32" s="105" t="s">
        <v>485</v>
      </c>
      <c r="C32" s="106" t="s">
        <v>114</v>
      </c>
      <c r="D32" s="107">
        <v>0.1</v>
      </c>
      <c r="E32" s="108">
        <v>39981</v>
      </c>
      <c r="F32" s="108">
        <f>+D32*E32</f>
        <v>3998.1000000000004</v>
      </c>
    </row>
    <row r="33" spans="1:9" ht="42" customHeight="1" x14ac:dyDescent="0.3">
      <c r="A33" s="104" t="s">
        <v>461</v>
      </c>
      <c r="B33" s="105" t="s">
        <v>136</v>
      </c>
      <c r="C33" s="106" t="s">
        <v>114</v>
      </c>
      <c r="D33" s="107">
        <v>0.2</v>
      </c>
      <c r="E33" s="108">
        <v>11406</v>
      </c>
      <c r="F33" s="108">
        <f>+D33*E33</f>
        <v>2281.2000000000003</v>
      </c>
    </row>
    <row r="34" spans="1:9" x14ac:dyDescent="0.25">
      <c r="A34" s="109" t="s">
        <v>361</v>
      </c>
      <c r="B34" s="110"/>
      <c r="C34" s="111"/>
      <c r="D34" s="110"/>
      <c r="E34" s="112" t="s">
        <v>344</v>
      </c>
      <c r="F34" s="113">
        <f>SUM(F32:F33)</f>
        <v>6279.3000000000011</v>
      </c>
    </row>
    <row r="35" spans="1:9" x14ac:dyDescent="0.25">
      <c r="A35" s="101" t="s">
        <v>331</v>
      </c>
      <c r="B35" s="102" t="s">
        <v>378</v>
      </c>
      <c r="C35" s="103" t="s">
        <v>52</v>
      </c>
      <c r="D35" s="103" t="s">
        <v>333</v>
      </c>
      <c r="E35" s="103" t="s">
        <v>334</v>
      </c>
      <c r="F35" s="103" t="s">
        <v>335</v>
      </c>
    </row>
    <row r="36" spans="1:9" ht="25.2" customHeight="1" x14ac:dyDescent="0.3">
      <c r="A36" s="104" t="s">
        <v>442</v>
      </c>
      <c r="B36" s="105" t="s">
        <v>443</v>
      </c>
      <c r="C36" s="106" t="s">
        <v>78</v>
      </c>
      <c r="D36" s="107">
        <v>0.03</v>
      </c>
      <c r="E36" s="108">
        <v>23543</v>
      </c>
      <c r="F36" s="108">
        <f>+D36*E36</f>
        <v>706.29</v>
      </c>
    </row>
    <row r="37" spans="1:9" x14ac:dyDescent="0.3">
      <c r="A37" s="104"/>
      <c r="B37" s="105"/>
      <c r="C37" s="106"/>
      <c r="D37" s="107"/>
      <c r="E37" s="108"/>
      <c r="F37" s="108">
        <f>+D37*E37</f>
        <v>0</v>
      </c>
    </row>
    <row r="38" spans="1:9" x14ac:dyDescent="0.25">
      <c r="A38" s="109" t="s">
        <v>366</v>
      </c>
      <c r="B38" s="110"/>
      <c r="C38" s="111"/>
      <c r="D38" s="110"/>
      <c r="E38" s="112" t="s">
        <v>344</v>
      </c>
      <c r="F38" s="113">
        <f>SUM(F36:F37)</f>
        <v>706.29</v>
      </c>
    </row>
    <row r="39" spans="1:9" x14ac:dyDescent="0.3">
      <c r="A39" s="285" t="s">
        <v>367</v>
      </c>
      <c r="B39" s="285"/>
      <c r="C39" s="285"/>
      <c r="D39" s="285"/>
      <c r="E39" s="286">
        <f>ROUND((F22+F27+F30+F34+F38),0)</f>
        <v>63255</v>
      </c>
      <c r="F39" s="286"/>
      <c r="H39" s="119"/>
    </row>
    <row r="40" spans="1:9" x14ac:dyDescent="0.3">
      <c r="A40" s="114"/>
      <c r="B40" s="115"/>
      <c r="C40" s="115"/>
      <c r="D40" s="115"/>
      <c r="E40" s="115"/>
      <c r="F40" s="116"/>
      <c r="H40" s="120"/>
      <c r="I40" s="120"/>
    </row>
    <row r="41" spans="1:9" x14ac:dyDescent="0.3">
      <c r="A41" s="117"/>
      <c r="B41" s="50"/>
      <c r="C41" s="50"/>
      <c r="D41" s="50"/>
      <c r="E41" s="50"/>
      <c r="F41" s="118"/>
    </row>
    <row r="42" spans="1:9" x14ac:dyDescent="0.3">
      <c r="A42" s="117"/>
      <c r="B42" s="50"/>
      <c r="C42" s="50"/>
      <c r="D42" s="50"/>
      <c r="E42" s="50"/>
      <c r="F42" s="118"/>
    </row>
    <row r="43" spans="1:9" x14ac:dyDescent="0.3">
      <c r="A43" s="275"/>
      <c r="B43" s="276"/>
      <c r="C43" s="276"/>
      <c r="D43" s="276"/>
      <c r="E43" s="276"/>
      <c r="F43" s="277"/>
    </row>
    <row r="44" spans="1:9" x14ac:dyDescent="0.3">
      <c r="A44" s="275"/>
      <c r="B44" s="276"/>
      <c r="C44" s="276"/>
      <c r="D44" s="276"/>
      <c r="E44" s="276"/>
      <c r="F44" s="277"/>
    </row>
    <row r="45" spans="1:9" x14ac:dyDescent="0.3">
      <c r="A45" s="275"/>
      <c r="B45" s="276"/>
      <c r="C45" s="276"/>
      <c r="D45" s="276"/>
      <c r="E45" s="276"/>
      <c r="F45" s="277"/>
    </row>
    <row r="46" spans="1:9" x14ac:dyDescent="0.3">
      <c r="A46" s="278"/>
      <c r="B46" s="279"/>
      <c r="C46" s="279"/>
      <c r="D46" s="279"/>
      <c r="E46" s="279"/>
      <c r="F46" s="280"/>
    </row>
  </sheetData>
  <mergeCells count="11">
    <mergeCell ref="A43:F43"/>
    <mergeCell ref="A44:F44"/>
    <mergeCell ref="A45:F45"/>
    <mergeCell ref="A46:F46"/>
    <mergeCell ref="A1:F1"/>
    <mergeCell ref="A2:F2"/>
    <mergeCell ref="A3:F3"/>
    <mergeCell ref="A4:D4"/>
    <mergeCell ref="A5:D5"/>
    <mergeCell ref="A39:D39"/>
    <mergeCell ref="E39:F39"/>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6EE33-C734-49AE-9B8B-DDE1AA5B03CB}">
  <sheetPr>
    <tabColor rgb="FFFFC000"/>
  </sheetPr>
  <dimension ref="A1:I37"/>
  <sheetViews>
    <sheetView topLeftCell="A8" zoomScale="70" zoomScaleNormal="70" workbookViewId="0">
      <selection activeCell="G28" sqref="G28:I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124</v>
      </c>
      <c r="B5" s="284"/>
      <c r="C5" s="284"/>
      <c r="D5" s="284"/>
      <c r="E5" s="100">
        <v>8.01</v>
      </c>
      <c r="F5" s="100" t="s">
        <v>80</v>
      </c>
    </row>
    <row r="6" spans="1:6" x14ac:dyDescent="0.25">
      <c r="A6" s="101" t="s">
        <v>331</v>
      </c>
      <c r="B6" s="102" t="s">
        <v>332</v>
      </c>
      <c r="C6" s="103" t="s">
        <v>52</v>
      </c>
      <c r="D6" s="103" t="s">
        <v>333</v>
      </c>
      <c r="E6" s="103" t="s">
        <v>334</v>
      </c>
      <c r="F6" s="103" t="s">
        <v>335</v>
      </c>
    </row>
    <row r="7" spans="1:6" ht="48" customHeight="1" x14ac:dyDescent="0.3">
      <c r="A7" s="122" t="s">
        <v>549</v>
      </c>
      <c r="B7" s="123" t="s">
        <v>550</v>
      </c>
      <c r="C7" s="124" t="s">
        <v>80</v>
      </c>
      <c r="D7" s="125">
        <v>1.1000000000000001</v>
      </c>
      <c r="E7" s="126">
        <v>47636</v>
      </c>
      <c r="F7" s="108">
        <f t="shared" ref="F7:F11" si="0">+D7*E7</f>
        <v>52399.600000000006</v>
      </c>
    </row>
    <row r="8" spans="1:6" ht="48" customHeight="1" x14ac:dyDescent="0.3">
      <c r="A8" s="122" t="s">
        <v>551</v>
      </c>
      <c r="B8" s="123" t="s">
        <v>552</v>
      </c>
      <c r="C8" s="124" t="s">
        <v>121</v>
      </c>
      <c r="D8" s="125">
        <v>0.55000000000000004</v>
      </c>
      <c r="E8" s="126">
        <v>14582</v>
      </c>
      <c r="F8" s="108">
        <f t="shared" si="0"/>
        <v>8020.1</v>
      </c>
    </row>
    <row r="9" spans="1:6" ht="48" customHeight="1" x14ac:dyDescent="0.3">
      <c r="A9" s="122" t="s">
        <v>553</v>
      </c>
      <c r="B9" s="123" t="s">
        <v>554</v>
      </c>
      <c r="C9" s="124" t="s">
        <v>121</v>
      </c>
      <c r="D9" s="125">
        <v>1</v>
      </c>
      <c r="E9" s="126">
        <v>7981</v>
      </c>
      <c r="F9" s="108">
        <f t="shared" si="0"/>
        <v>7981</v>
      </c>
    </row>
    <row r="10" spans="1:6" ht="48" customHeight="1" x14ac:dyDescent="0.3">
      <c r="A10" s="122" t="s">
        <v>555</v>
      </c>
      <c r="B10" s="123" t="s">
        <v>556</v>
      </c>
      <c r="C10" s="124" t="s">
        <v>86</v>
      </c>
      <c r="D10" s="125">
        <v>0.61111099999999996</v>
      </c>
      <c r="E10" s="126">
        <v>2306</v>
      </c>
      <c r="F10" s="108">
        <f t="shared" si="0"/>
        <v>1409.2219659999998</v>
      </c>
    </row>
    <row r="11" spans="1:6" x14ac:dyDescent="0.3">
      <c r="A11" s="122" t="s">
        <v>514</v>
      </c>
      <c r="B11" s="123" t="s">
        <v>162</v>
      </c>
      <c r="C11" s="124" t="s">
        <v>121</v>
      </c>
      <c r="D11" s="125">
        <v>0.06</v>
      </c>
      <c r="E11" s="126">
        <v>13108</v>
      </c>
      <c r="F11" s="108">
        <f t="shared" si="0"/>
        <v>786.48</v>
      </c>
    </row>
    <row r="12" spans="1:6" x14ac:dyDescent="0.25">
      <c r="A12" s="109" t="s">
        <v>343</v>
      </c>
      <c r="B12" s="110"/>
      <c r="C12" s="111"/>
      <c r="D12" s="110"/>
      <c r="E12" s="112" t="s">
        <v>344</v>
      </c>
      <c r="F12" s="113">
        <f>SUM(F7:F11)</f>
        <v>70596.401966000005</v>
      </c>
    </row>
    <row r="13" spans="1:6" x14ac:dyDescent="0.25">
      <c r="A13" s="101" t="s">
        <v>331</v>
      </c>
      <c r="B13" s="102" t="s">
        <v>345</v>
      </c>
      <c r="C13" s="103" t="s">
        <v>52</v>
      </c>
      <c r="D13" s="103" t="s">
        <v>333</v>
      </c>
      <c r="E13" s="103" t="s">
        <v>334</v>
      </c>
      <c r="F13" s="103" t="s">
        <v>335</v>
      </c>
    </row>
    <row r="14" spans="1:6" x14ac:dyDescent="0.3">
      <c r="A14" s="122" t="s">
        <v>515</v>
      </c>
      <c r="B14" s="123" t="s">
        <v>516</v>
      </c>
      <c r="C14" s="124" t="s">
        <v>422</v>
      </c>
      <c r="D14" s="125">
        <v>0.11117</v>
      </c>
      <c r="E14" s="126">
        <v>283409</v>
      </c>
      <c r="F14" s="108">
        <f>+D14*E14</f>
        <v>31506.578530000003</v>
      </c>
    </row>
    <row r="15" spans="1:6" x14ac:dyDescent="0.3">
      <c r="A15" s="104"/>
      <c r="B15" s="105"/>
      <c r="C15" s="106"/>
      <c r="D15" s="107"/>
      <c r="E15" s="108"/>
      <c r="F15" s="108">
        <f t="shared" ref="F15:F16" si="1">+D15*E15</f>
        <v>0</v>
      </c>
    </row>
    <row r="16" spans="1:6" x14ac:dyDescent="0.3">
      <c r="A16" s="104"/>
      <c r="B16" s="105"/>
      <c r="C16" s="106"/>
      <c r="D16" s="107"/>
      <c r="E16" s="108"/>
      <c r="F16" s="108">
        <f t="shared" si="1"/>
        <v>0</v>
      </c>
    </row>
    <row r="17" spans="1:9" x14ac:dyDescent="0.25">
      <c r="A17" s="109" t="s">
        <v>350</v>
      </c>
      <c r="B17" s="110"/>
      <c r="C17" s="111"/>
      <c r="D17" s="110"/>
      <c r="E17" s="112" t="s">
        <v>344</v>
      </c>
      <c r="F17" s="113">
        <f>SUM(F14:F16)</f>
        <v>31506.578530000003</v>
      </c>
    </row>
    <row r="18" spans="1:9" x14ac:dyDescent="0.25">
      <c r="A18" s="101" t="s">
        <v>331</v>
      </c>
      <c r="B18" s="102" t="s">
        <v>351</v>
      </c>
      <c r="C18" s="103" t="s">
        <v>52</v>
      </c>
      <c r="D18" s="103" t="s">
        <v>333</v>
      </c>
      <c r="E18" s="103" t="s">
        <v>334</v>
      </c>
      <c r="F18" s="103" t="s">
        <v>335</v>
      </c>
    </row>
    <row r="19" spans="1:9" x14ac:dyDescent="0.3">
      <c r="A19" s="104" t="s">
        <v>352</v>
      </c>
      <c r="B19" s="105" t="s">
        <v>353</v>
      </c>
      <c r="C19" s="106" t="s">
        <v>354</v>
      </c>
      <c r="D19" s="107">
        <v>0.05</v>
      </c>
      <c r="E19" s="108">
        <f>+F17</f>
        <v>31506.578530000003</v>
      </c>
      <c r="F19" s="108">
        <f>+D19*E19</f>
        <v>1575.3289265000003</v>
      </c>
    </row>
    <row r="20" spans="1:9" x14ac:dyDescent="0.25">
      <c r="A20" s="109" t="s">
        <v>355</v>
      </c>
      <c r="B20" s="110"/>
      <c r="C20" s="111"/>
      <c r="D20" s="110"/>
      <c r="E20" s="112" t="s">
        <v>344</v>
      </c>
      <c r="F20" s="113">
        <f>SUM(F19)</f>
        <v>1575.3289265000003</v>
      </c>
    </row>
    <row r="21" spans="1:9" x14ac:dyDescent="0.25">
      <c r="A21" s="101" t="s">
        <v>331</v>
      </c>
      <c r="B21" s="102" t="s">
        <v>377</v>
      </c>
      <c r="C21" s="103" t="s">
        <v>52</v>
      </c>
      <c r="D21" s="103" t="s">
        <v>333</v>
      </c>
      <c r="E21" s="103" t="s">
        <v>334</v>
      </c>
      <c r="F21" s="103" t="s">
        <v>335</v>
      </c>
    </row>
    <row r="22" spans="1:9" ht="42" customHeight="1" x14ac:dyDescent="0.3">
      <c r="A22" s="122" t="s">
        <v>557</v>
      </c>
      <c r="B22" s="123" t="s">
        <v>558</v>
      </c>
      <c r="C22" s="124" t="s">
        <v>114</v>
      </c>
      <c r="D22" s="125">
        <v>2.5000000000000001E-2</v>
      </c>
      <c r="E22" s="126">
        <v>1735</v>
      </c>
      <c r="F22" s="108">
        <f>+D22*E22</f>
        <v>43.375</v>
      </c>
    </row>
    <row r="23" spans="1:9" ht="42" customHeight="1" x14ac:dyDescent="0.3">
      <c r="A23" s="122" t="s">
        <v>559</v>
      </c>
      <c r="B23" s="123" t="s">
        <v>560</v>
      </c>
      <c r="C23" s="124" t="s">
        <v>114</v>
      </c>
      <c r="D23" s="125">
        <v>0.125</v>
      </c>
      <c r="E23" s="126">
        <v>9377</v>
      </c>
      <c r="F23" s="108">
        <f>+D23*E23</f>
        <v>1172.125</v>
      </c>
    </row>
    <row r="24" spans="1:9" ht="42" customHeight="1" x14ac:dyDescent="0.3">
      <c r="A24" s="104" t="s">
        <v>501</v>
      </c>
      <c r="B24" s="105" t="s">
        <v>502</v>
      </c>
      <c r="C24" s="106" t="s">
        <v>78</v>
      </c>
      <c r="D24" s="107">
        <v>3.7999999999999999E-2</v>
      </c>
      <c r="E24" s="108">
        <v>504691</v>
      </c>
      <c r="F24" s="108">
        <f>+D24*E24</f>
        <v>19178.257999999998</v>
      </c>
    </row>
    <row r="25" spans="1:9" x14ac:dyDescent="0.25">
      <c r="A25" s="109" t="s">
        <v>361</v>
      </c>
      <c r="B25" s="110"/>
      <c r="C25" s="111"/>
      <c r="D25" s="110"/>
      <c r="E25" s="112" t="s">
        <v>344</v>
      </c>
      <c r="F25" s="113">
        <f>SUM(F22:F24)</f>
        <v>20393.757999999998</v>
      </c>
    </row>
    <row r="26" spans="1:9" x14ac:dyDescent="0.25">
      <c r="A26" s="101" t="s">
        <v>331</v>
      </c>
      <c r="B26" s="102" t="s">
        <v>378</v>
      </c>
      <c r="C26" s="103" t="s">
        <v>52</v>
      </c>
      <c r="D26" s="103" t="s">
        <v>333</v>
      </c>
      <c r="E26" s="103" t="s">
        <v>334</v>
      </c>
      <c r="F26" s="103" t="s">
        <v>335</v>
      </c>
    </row>
    <row r="27" spans="1:9" ht="25.2" customHeight="1" x14ac:dyDescent="0.3">
      <c r="A27" s="104" t="s">
        <v>442</v>
      </c>
      <c r="B27" s="105" t="s">
        <v>443</v>
      </c>
      <c r="C27" s="106" t="s">
        <v>78</v>
      </c>
      <c r="D27" s="107">
        <v>0.03</v>
      </c>
      <c r="E27" s="108">
        <v>23545</v>
      </c>
      <c r="F27" s="108">
        <f>+D27*E27</f>
        <v>706.35</v>
      </c>
    </row>
    <row r="28" spans="1:9" x14ac:dyDescent="0.3">
      <c r="A28" s="104"/>
      <c r="B28" s="105"/>
      <c r="C28" s="106"/>
      <c r="D28" s="107"/>
      <c r="E28" s="108"/>
      <c r="F28" s="108">
        <f>+D28*E28</f>
        <v>0</v>
      </c>
    </row>
    <row r="29" spans="1:9" x14ac:dyDescent="0.25">
      <c r="A29" s="109" t="s">
        <v>366</v>
      </c>
      <c r="B29" s="110"/>
      <c r="C29" s="111"/>
      <c r="D29" s="110"/>
      <c r="E29" s="112" t="s">
        <v>344</v>
      </c>
      <c r="F29" s="113">
        <f>SUM(F27:F28)</f>
        <v>706.35</v>
      </c>
    </row>
    <row r="30" spans="1:9" x14ac:dyDescent="0.3">
      <c r="A30" s="285" t="s">
        <v>367</v>
      </c>
      <c r="B30" s="285"/>
      <c r="C30" s="285"/>
      <c r="D30" s="285"/>
      <c r="E30" s="286">
        <f>ROUND((F12+F17+F20+F25+F29),0)</f>
        <v>124778</v>
      </c>
      <c r="F30" s="286"/>
      <c r="H30" s="119"/>
    </row>
    <row r="31" spans="1:9" x14ac:dyDescent="0.3">
      <c r="A31" s="114"/>
      <c r="B31" s="115"/>
      <c r="C31" s="115"/>
      <c r="D31" s="115"/>
      <c r="E31" s="115"/>
      <c r="F31" s="116"/>
      <c r="H31" s="120"/>
      <c r="I31" s="120"/>
    </row>
    <row r="32" spans="1:9" x14ac:dyDescent="0.3">
      <c r="A32" s="117"/>
      <c r="B32" s="50"/>
      <c r="C32" s="50"/>
      <c r="D32" s="50"/>
      <c r="E32" s="50"/>
      <c r="F32" s="118"/>
    </row>
    <row r="33" spans="1:6" x14ac:dyDescent="0.3">
      <c r="A33" s="117"/>
      <c r="B33" s="50"/>
      <c r="C33" s="50"/>
      <c r="D33" s="50"/>
      <c r="E33" s="50"/>
      <c r="F33" s="118"/>
    </row>
    <row r="34" spans="1:6" x14ac:dyDescent="0.3">
      <c r="A34" s="275"/>
      <c r="B34" s="276"/>
      <c r="C34" s="276"/>
      <c r="D34" s="276"/>
      <c r="E34" s="276"/>
      <c r="F34" s="277"/>
    </row>
    <row r="35" spans="1:6" x14ac:dyDescent="0.3">
      <c r="A35" s="275"/>
      <c r="B35" s="276"/>
      <c r="C35" s="276"/>
      <c r="D35" s="276"/>
      <c r="E35" s="276"/>
      <c r="F35" s="277"/>
    </row>
    <row r="36" spans="1:6" x14ac:dyDescent="0.3">
      <c r="A36" s="275"/>
      <c r="B36" s="276"/>
      <c r="C36" s="276"/>
      <c r="D36" s="276"/>
      <c r="E36" s="276"/>
      <c r="F36" s="277"/>
    </row>
    <row r="37" spans="1:6" x14ac:dyDescent="0.3">
      <c r="A37" s="278"/>
      <c r="B37" s="279"/>
      <c r="C37" s="279"/>
      <c r="D37" s="279"/>
      <c r="E37" s="279"/>
      <c r="F37" s="280"/>
    </row>
  </sheetData>
  <mergeCells count="11">
    <mergeCell ref="A34:F34"/>
    <mergeCell ref="A35:F35"/>
    <mergeCell ref="A36:F36"/>
    <mergeCell ref="A37:F37"/>
    <mergeCell ref="A1:F1"/>
    <mergeCell ref="A2:F2"/>
    <mergeCell ref="A3:F3"/>
    <mergeCell ref="A4:D4"/>
    <mergeCell ref="A5:D5"/>
    <mergeCell ref="A30:D30"/>
    <mergeCell ref="E30:F30"/>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3525-C979-4B20-8424-AEBB8C8152AB}">
  <sheetPr>
    <tabColor rgb="FFFFC000"/>
  </sheetPr>
  <dimension ref="A1:I37"/>
  <sheetViews>
    <sheetView topLeftCell="A14" zoomScale="67" zoomScaleNormal="70" workbookViewId="0">
      <selection activeCell="F7" sqref="F7:L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8" x14ac:dyDescent="0.3">
      <c r="A1" s="281"/>
      <c r="B1" s="281"/>
      <c r="C1" s="281"/>
      <c r="D1" s="281"/>
      <c r="E1" s="281"/>
      <c r="F1" s="281"/>
    </row>
    <row r="2" spans="1:8" x14ac:dyDescent="0.3">
      <c r="A2" s="281"/>
      <c r="B2" s="281"/>
      <c r="C2" s="281"/>
      <c r="D2" s="281"/>
      <c r="E2" s="281"/>
      <c r="F2" s="281"/>
    </row>
    <row r="3" spans="1:8" x14ac:dyDescent="0.3">
      <c r="A3" s="282" t="s">
        <v>328</v>
      </c>
      <c r="B3" s="282"/>
      <c r="C3" s="282"/>
      <c r="D3" s="282"/>
      <c r="E3" s="282"/>
      <c r="F3" s="282"/>
    </row>
    <row r="4" spans="1:8" x14ac:dyDescent="0.25">
      <c r="A4" s="283" t="s">
        <v>43</v>
      </c>
      <c r="B4" s="283"/>
      <c r="C4" s="283"/>
      <c r="D4" s="283"/>
      <c r="E4" s="100" t="s">
        <v>329</v>
      </c>
      <c r="F4" s="100" t="s">
        <v>52</v>
      </c>
    </row>
    <row r="5" spans="1:8" ht="87.6" customHeight="1" x14ac:dyDescent="0.3">
      <c r="A5" s="284" t="s">
        <v>125</v>
      </c>
      <c r="B5" s="284"/>
      <c r="C5" s="284"/>
      <c r="D5" s="284"/>
      <c r="E5" s="100">
        <v>8.02</v>
      </c>
      <c r="F5" s="100" t="s">
        <v>85</v>
      </c>
    </row>
    <row r="6" spans="1:8" x14ac:dyDescent="0.25">
      <c r="A6" s="101" t="s">
        <v>331</v>
      </c>
      <c r="B6" s="102" t="s">
        <v>332</v>
      </c>
      <c r="C6" s="103" t="s">
        <v>52</v>
      </c>
      <c r="D6" s="103" t="s">
        <v>333</v>
      </c>
      <c r="E6" s="103" t="s">
        <v>334</v>
      </c>
      <c r="F6" s="103" t="s">
        <v>335</v>
      </c>
    </row>
    <row r="7" spans="1:8" ht="48" customHeight="1" x14ac:dyDescent="0.3">
      <c r="A7" s="122" t="s">
        <v>549</v>
      </c>
      <c r="B7" s="123" t="s">
        <v>550</v>
      </c>
      <c r="C7" s="124" t="s">
        <v>80</v>
      </c>
      <c r="D7" s="125">
        <v>0.2</v>
      </c>
      <c r="E7" s="126">
        <v>52400</v>
      </c>
      <c r="F7" s="108">
        <f t="shared" ref="F7:F11" si="0">+D7*E7</f>
        <v>10480</v>
      </c>
      <c r="H7" s="120"/>
    </row>
    <row r="8" spans="1:8" ht="48" customHeight="1" x14ac:dyDescent="0.3">
      <c r="A8" s="122" t="s">
        <v>551</v>
      </c>
      <c r="B8" s="123" t="s">
        <v>552</v>
      </c>
      <c r="C8" s="124" t="s">
        <v>121</v>
      </c>
      <c r="D8" s="125">
        <v>0.1</v>
      </c>
      <c r="E8" s="126">
        <v>16200</v>
      </c>
      <c r="F8" s="108">
        <f t="shared" si="0"/>
        <v>1620</v>
      </c>
    </row>
    <row r="9" spans="1:8" ht="48" customHeight="1" x14ac:dyDescent="0.3">
      <c r="A9" s="122" t="s">
        <v>553</v>
      </c>
      <c r="B9" s="123" t="s">
        <v>554</v>
      </c>
      <c r="C9" s="124" t="s">
        <v>121</v>
      </c>
      <c r="D9" s="125">
        <v>0.5</v>
      </c>
      <c r="E9" s="126">
        <v>8780</v>
      </c>
      <c r="F9" s="108">
        <f t="shared" si="0"/>
        <v>4390</v>
      </c>
    </row>
    <row r="10" spans="1:8" ht="48" customHeight="1" x14ac:dyDescent="0.3">
      <c r="A10" s="122" t="s">
        <v>555</v>
      </c>
      <c r="B10" s="123" t="s">
        <v>556</v>
      </c>
      <c r="C10" s="124" t="s">
        <v>86</v>
      </c>
      <c r="D10" s="125">
        <v>0.21111099999999999</v>
      </c>
      <c r="E10" s="126">
        <v>2537.46</v>
      </c>
      <c r="F10" s="108">
        <f t="shared" si="0"/>
        <v>535.68571806</v>
      </c>
    </row>
    <row r="11" spans="1:8" x14ac:dyDescent="0.3">
      <c r="A11" s="122" t="s">
        <v>514</v>
      </c>
      <c r="B11" s="123" t="s">
        <v>162</v>
      </c>
      <c r="C11" s="124" t="s">
        <v>121</v>
      </c>
      <c r="D11" s="125">
        <v>0.06</v>
      </c>
      <c r="E11" s="126">
        <v>14418.900000000001</v>
      </c>
      <c r="F11" s="108">
        <f t="shared" si="0"/>
        <v>865.13400000000001</v>
      </c>
    </row>
    <row r="12" spans="1:8" x14ac:dyDescent="0.25">
      <c r="A12" s="109" t="s">
        <v>343</v>
      </c>
      <c r="B12" s="110"/>
      <c r="C12" s="111"/>
      <c r="D12" s="110"/>
      <c r="E12" s="112" t="s">
        <v>344</v>
      </c>
      <c r="F12" s="113">
        <f>SUM(F7:F11)</f>
        <v>17890.819718059996</v>
      </c>
    </row>
    <row r="13" spans="1:8" x14ac:dyDescent="0.25">
      <c r="A13" s="101" t="s">
        <v>331</v>
      </c>
      <c r="B13" s="102" t="s">
        <v>345</v>
      </c>
      <c r="C13" s="103" t="s">
        <v>52</v>
      </c>
      <c r="D13" s="103" t="s">
        <v>333</v>
      </c>
      <c r="E13" s="103" t="s">
        <v>334</v>
      </c>
      <c r="F13" s="103" t="s">
        <v>335</v>
      </c>
    </row>
    <row r="14" spans="1:8" x14ac:dyDescent="0.3">
      <c r="A14" s="122" t="s">
        <v>515</v>
      </c>
      <c r="B14" s="123" t="s">
        <v>516</v>
      </c>
      <c r="C14" s="124" t="s">
        <v>422</v>
      </c>
      <c r="D14" s="125">
        <v>5.117E-2</v>
      </c>
      <c r="E14" s="126">
        <v>348593.07</v>
      </c>
      <c r="F14" s="108">
        <f>+D14*E14</f>
        <v>17837.507391899999</v>
      </c>
    </row>
    <row r="15" spans="1:8" x14ac:dyDescent="0.3">
      <c r="A15" s="104"/>
      <c r="B15" s="105"/>
      <c r="C15" s="106"/>
      <c r="D15" s="107"/>
      <c r="E15" s="108"/>
      <c r="F15" s="108">
        <f t="shared" ref="F15:F16" si="1">+D15*E15</f>
        <v>0</v>
      </c>
    </row>
    <row r="16" spans="1:8" x14ac:dyDescent="0.3">
      <c r="A16" s="104"/>
      <c r="B16" s="105"/>
      <c r="C16" s="106"/>
      <c r="D16" s="107"/>
      <c r="E16" s="108"/>
      <c r="F16" s="108">
        <f t="shared" si="1"/>
        <v>0</v>
      </c>
    </row>
    <row r="17" spans="1:9" x14ac:dyDescent="0.25">
      <c r="A17" s="109" t="s">
        <v>350</v>
      </c>
      <c r="B17" s="110"/>
      <c r="C17" s="111"/>
      <c r="D17" s="110"/>
      <c r="E17" s="112" t="s">
        <v>344</v>
      </c>
      <c r="F17" s="113">
        <f>SUM(F14:F16)</f>
        <v>17837.507391899999</v>
      </c>
    </row>
    <row r="18" spans="1:9" x14ac:dyDescent="0.25">
      <c r="A18" s="101" t="s">
        <v>331</v>
      </c>
      <c r="B18" s="102" t="s">
        <v>351</v>
      </c>
      <c r="C18" s="103" t="s">
        <v>52</v>
      </c>
      <c r="D18" s="103" t="s">
        <v>333</v>
      </c>
      <c r="E18" s="103" t="s">
        <v>334</v>
      </c>
      <c r="F18" s="103" t="s">
        <v>335</v>
      </c>
    </row>
    <row r="19" spans="1:9" x14ac:dyDescent="0.3">
      <c r="A19" s="104" t="s">
        <v>352</v>
      </c>
      <c r="B19" s="105" t="s">
        <v>353</v>
      </c>
      <c r="C19" s="106" t="s">
        <v>354</v>
      </c>
      <c r="D19" s="107">
        <v>0.05</v>
      </c>
      <c r="E19" s="108">
        <f>+F17</f>
        <v>17837.507391899999</v>
      </c>
      <c r="F19" s="108">
        <f>+D19*E19</f>
        <v>891.87536959499994</v>
      </c>
    </row>
    <row r="20" spans="1:9" x14ac:dyDescent="0.25">
      <c r="A20" s="109" t="s">
        <v>355</v>
      </c>
      <c r="B20" s="110"/>
      <c r="C20" s="111"/>
      <c r="D20" s="110"/>
      <c r="E20" s="112" t="s">
        <v>344</v>
      </c>
      <c r="F20" s="113">
        <f>SUM(F19)</f>
        <v>891.87536959499994</v>
      </c>
    </row>
    <row r="21" spans="1:9" x14ac:dyDescent="0.25">
      <c r="A21" s="101" t="s">
        <v>331</v>
      </c>
      <c r="B21" s="102" t="s">
        <v>377</v>
      </c>
      <c r="C21" s="103" t="s">
        <v>52</v>
      </c>
      <c r="D21" s="103" t="s">
        <v>333</v>
      </c>
      <c r="E21" s="103" t="s">
        <v>334</v>
      </c>
      <c r="F21" s="103" t="s">
        <v>335</v>
      </c>
    </row>
    <row r="22" spans="1:9" ht="42" customHeight="1" x14ac:dyDescent="0.3">
      <c r="A22" s="122" t="s">
        <v>557</v>
      </c>
      <c r="B22" s="123" t="s">
        <v>558</v>
      </c>
      <c r="C22" s="124" t="s">
        <v>114</v>
      </c>
      <c r="D22" s="125">
        <v>2.5000000000000001E-2</v>
      </c>
      <c r="E22" s="126">
        <v>1909.0889999999999</v>
      </c>
      <c r="F22" s="108">
        <f>+D22*E22</f>
        <v>47.727225000000004</v>
      </c>
    </row>
    <row r="23" spans="1:9" ht="42" customHeight="1" x14ac:dyDescent="0.3">
      <c r="A23" s="122" t="s">
        <v>559</v>
      </c>
      <c r="B23" s="123" t="s">
        <v>560</v>
      </c>
      <c r="C23" s="124" t="s">
        <v>114</v>
      </c>
      <c r="D23" s="125">
        <v>9.4E-2</v>
      </c>
      <c r="E23" s="126">
        <v>10315.188</v>
      </c>
      <c r="F23" s="108">
        <f>+D23*E23</f>
        <v>969.62767199999996</v>
      </c>
    </row>
    <row r="24" spans="1:9" ht="42" customHeight="1" x14ac:dyDescent="0.3">
      <c r="A24" s="104" t="s">
        <v>501</v>
      </c>
      <c r="B24" s="105" t="s">
        <v>502</v>
      </c>
      <c r="C24" s="106" t="s">
        <v>78</v>
      </c>
      <c r="D24" s="107">
        <v>1.0999999999999999E-2</v>
      </c>
      <c r="E24" s="108">
        <v>555160.554</v>
      </c>
      <c r="F24" s="108">
        <f>+D24*E24</f>
        <v>6106.7660939999996</v>
      </c>
    </row>
    <row r="25" spans="1:9" x14ac:dyDescent="0.25">
      <c r="A25" s="109" t="s">
        <v>361</v>
      </c>
      <c r="B25" s="110"/>
      <c r="C25" s="111"/>
      <c r="D25" s="110"/>
      <c r="E25" s="112" t="s">
        <v>344</v>
      </c>
      <c r="F25" s="113">
        <f>SUM(F22:F24)</f>
        <v>7124.1209909999998</v>
      </c>
    </row>
    <row r="26" spans="1:9" x14ac:dyDescent="0.25">
      <c r="A26" s="101" t="s">
        <v>331</v>
      </c>
      <c r="B26" s="102" t="s">
        <v>378</v>
      </c>
      <c r="C26" s="103" t="s">
        <v>52</v>
      </c>
      <c r="D26" s="103" t="s">
        <v>333</v>
      </c>
      <c r="E26" s="103" t="s">
        <v>334</v>
      </c>
      <c r="F26" s="103" t="s">
        <v>335</v>
      </c>
    </row>
    <row r="27" spans="1:9" ht="25.2" customHeight="1" x14ac:dyDescent="0.3">
      <c r="A27" s="104" t="s">
        <v>442</v>
      </c>
      <c r="B27" s="105" t="s">
        <v>443</v>
      </c>
      <c r="C27" s="106" t="s">
        <v>78</v>
      </c>
      <c r="D27" s="107">
        <v>0.03</v>
      </c>
      <c r="E27" s="108">
        <v>25899.588</v>
      </c>
      <c r="F27" s="108">
        <f>+D27*E27</f>
        <v>776.98763999999994</v>
      </c>
    </row>
    <row r="28" spans="1:9" x14ac:dyDescent="0.3">
      <c r="A28" s="104"/>
      <c r="B28" s="105"/>
      <c r="C28" s="106"/>
      <c r="D28" s="107"/>
      <c r="E28" s="108"/>
      <c r="F28" s="108">
        <f>+D28*E28</f>
        <v>0</v>
      </c>
    </row>
    <row r="29" spans="1:9" x14ac:dyDescent="0.25">
      <c r="A29" s="109" t="s">
        <v>366</v>
      </c>
      <c r="B29" s="110"/>
      <c r="C29" s="111"/>
      <c r="D29" s="110"/>
      <c r="E29" s="112" t="s">
        <v>344</v>
      </c>
      <c r="F29" s="113">
        <f>SUM(F27:F28)</f>
        <v>776.98763999999994</v>
      </c>
    </row>
    <row r="30" spans="1:9" x14ac:dyDescent="0.3">
      <c r="A30" s="285" t="s">
        <v>367</v>
      </c>
      <c r="B30" s="285"/>
      <c r="C30" s="285"/>
      <c r="D30" s="285"/>
      <c r="E30" s="286">
        <f>ROUND((F12+F17+F20+F25+F29),0)</f>
        <v>44521</v>
      </c>
      <c r="F30" s="286"/>
    </row>
    <row r="31" spans="1:9" x14ac:dyDescent="0.3">
      <c r="A31" s="114"/>
      <c r="B31" s="115"/>
      <c r="C31" s="115"/>
      <c r="D31" s="115"/>
      <c r="E31" s="115"/>
      <c r="F31" s="116"/>
      <c r="H31" s="120"/>
      <c r="I31" s="120"/>
    </row>
    <row r="32" spans="1:9" x14ac:dyDescent="0.3">
      <c r="A32" s="117"/>
      <c r="B32" s="50"/>
      <c r="C32" s="50"/>
      <c r="D32" s="50"/>
      <c r="E32" s="50"/>
      <c r="F32" s="118"/>
    </row>
    <row r="33" spans="1:6" x14ac:dyDescent="0.3">
      <c r="A33" s="117"/>
      <c r="B33" s="50"/>
      <c r="C33" s="50"/>
      <c r="D33" s="50"/>
      <c r="E33" s="50"/>
      <c r="F33" s="118"/>
    </row>
    <row r="34" spans="1:6" x14ac:dyDescent="0.3">
      <c r="A34" s="275"/>
      <c r="B34" s="276"/>
      <c r="C34" s="276"/>
      <c r="D34" s="276"/>
      <c r="E34" s="276"/>
      <c r="F34" s="277"/>
    </row>
    <row r="35" spans="1:6" x14ac:dyDescent="0.3">
      <c r="A35" s="275"/>
      <c r="B35" s="276"/>
      <c r="C35" s="276"/>
      <c r="D35" s="276"/>
      <c r="E35" s="276"/>
      <c r="F35" s="277"/>
    </row>
    <row r="36" spans="1:6" x14ac:dyDescent="0.3">
      <c r="A36" s="275"/>
      <c r="B36" s="276"/>
      <c r="C36" s="276"/>
      <c r="D36" s="276"/>
      <c r="E36" s="276"/>
      <c r="F36" s="277"/>
    </row>
    <row r="37" spans="1:6" x14ac:dyDescent="0.3">
      <c r="A37" s="278"/>
      <c r="B37" s="279"/>
      <c r="C37" s="279"/>
      <c r="D37" s="279"/>
      <c r="E37" s="279"/>
      <c r="F37" s="280"/>
    </row>
  </sheetData>
  <mergeCells count="11">
    <mergeCell ref="A34:F34"/>
    <mergeCell ref="A35:F35"/>
    <mergeCell ref="A36:F36"/>
    <mergeCell ref="A37:F37"/>
    <mergeCell ref="A1:F1"/>
    <mergeCell ref="A2:F2"/>
    <mergeCell ref="A3:F3"/>
    <mergeCell ref="A4:D4"/>
    <mergeCell ref="A5:D5"/>
    <mergeCell ref="A30:D30"/>
    <mergeCell ref="E30:F30"/>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EEFC2-BBC8-4646-B5DA-8D74C5CE50AC}">
  <sheetPr>
    <tabColor rgb="FFFFC000"/>
  </sheetPr>
  <dimension ref="A1:I37"/>
  <sheetViews>
    <sheetView topLeftCell="A9" zoomScale="70" zoomScaleNormal="70" workbookViewId="0">
      <selection activeCell="G30" sqref="G30:I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126</v>
      </c>
      <c r="B5" s="284"/>
      <c r="C5" s="284"/>
      <c r="D5" s="284"/>
      <c r="E5" s="100">
        <v>8.0299999999999994</v>
      </c>
      <c r="F5" s="100" t="s">
        <v>80</v>
      </c>
    </row>
    <row r="6" spans="1:6" x14ac:dyDescent="0.25">
      <c r="A6" s="101" t="s">
        <v>331</v>
      </c>
      <c r="B6" s="102" t="s">
        <v>332</v>
      </c>
      <c r="C6" s="103" t="s">
        <v>52</v>
      </c>
      <c r="D6" s="103" t="s">
        <v>333</v>
      </c>
      <c r="E6" s="103" t="s">
        <v>334</v>
      </c>
      <c r="F6" s="103" t="s">
        <v>335</v>
      </c>
    </row>
    <row r="7" spans="1:6" ht="48" customHeight="1" x14ac:dyDescent="0.3">
      <c r="A7" s="122" t="s">
        <v>549</v>
      </c>
      <c r="B7" s="123" t="s">
        <v>706</v>
      </c>
      <c r="C7" s="124" t="s">
        <v>80</v>
      </c>
      <c r="D7" s="125">
        <v>1.1000000000000001</v>
      </c>
      <c r="E7" s="126">
        <v>47636</v>
      </c>
      <c r="F7" s="108">
        <f t="shared" ref="F7:F11" si="0">+D7*E7</f>
        <v>52399.600000000006</v>
      </c>
    </row>
    <row r="8" spans="1:6" ht="48" customHeight="1" x14ac:dyDescent="0.3">
      <c r="A8" s="122" t="s">
        <v>551</v>
      </c>
      <c r="B8" s="123" t="s">
        <v>552</v>
      </c>
      <c r="C8" s="124" t="s">
        <v>121</v>
      </c>
      <c r="D8" s="125">
        <v>0.55000000000000004</v>
      </c>
      <c r="E8" s="126">
        <v>14582</v>
      </c>
      <c r="F8" s="108">
        <f t="shared" si="0"/>
        <v>8020.1</v>
      </c>
    </row>
    <row r="9" spans="1:6" ht="48" customHeight="1" x14ac:dyDescent="0.3">
      <c r="A9" s="122" t="s">
        <v>553</v>
      </c>
      <c r="B9" s="123" t="s">
        <v>554</v>
      </c>
      <c r="C9" s="124" t="s">
        <v>121</v>
      </c>
      <c r="D9" s="125">
        <v>1</v>
      </c>
      <c r="E9" s="126">
        <v>7981</v>
      </c>
      <c r="F9" s="108">
        <f t="shared" si="0"/>
        <v>7981</v>
      </c>
    </row>
    <row r="10" spans="1:6" ht="48" customHeight="1" x14ac:dyDescent="0.3">
      <c r="A10" s="122" t="s">
        <v>555</v>
      </c>
      <c r="B10" s="123" t="s">
        <v>556</v>
      </c>
      <c r="C10" s="124" t="s">
        <v>86</v>
      </c>
      <c r="D10" s="125">
        <v>0.61111099999999996</v>
      </c>
      <c r="E10" s="126">
        <v>2306</v>
      </c>
      <c r="F10" s="108">
        <f t="shared" si="0"/>
        <v>1409.2219659999998</v>
      </c>
    </row>
    <row r="11" spans="1:6" x14ac:dyDescent="0.3">
      <c r="A11" s="122" t="s">
        <v>514</v>
      </c>
      <c r="B11" s="123" t="s">
        <v>162</v>
      </c>
      <c r="C11" s="124" t="s">
        <v>121</v>
      </c>
      <c r="D11" s="125">
        <v>0.06</v>
      </c>
      <c r="E11" s="126">
        <v>13108</v>
      </c>
      <c r="F11" s="108">
        <f t="shared" si="0"/>
        <v>786.48</v>
      </c>
    </row>
    <row r="12" spans="1:6" x14ac:dyDescent="0.25">
      <c r="A12" s="109" t="s">
        <v>343</v>
      </c>
      <c r="B12" s="110"/>
      <c r="C12" s="111"/>
      <c r="D12" s="110"/>
      <c r="E12" s="112" t="s">
        <v>344</v>
      </c>
      <c r="F12" s="113">
        <f>SUM(F7:F11)</f>
        <v>70596.401966000005</v>
      </c>
    </row>
    <row r="13" spans="1:6" x14ac:dyDescent="0.25">
      <c r="A13" s="101" t="s">
        <v>331</v>
      </c>
      <c r="B13" s="102" t="s">
        <v>345</v>
      </c>
      <c r="C13" s="103" t="s">
        <v>52</v>
      </c>
      <c r="D13" s="103" t="s">
        <v>333</v>
      </c>
      <c r="E13" s="103" t="s">
        <v>334</v>
      </c>
      <c r="F13" s="103" t="s">
        <v>335</v>
      </c>
    </row>
    <row r="14" spans="1:6" x14ac:dyDescent="0.3">
      <c r="A14" s="122" t="s">
        <v>515</v>
      </c>
      <c r="B14" s="123" t="s">
        <v>516</v>
      </c>
      <c r="C14" s="124" t="s">
        <v>422</v>
      </c>
      <c r="D14" s="125">
        <v>0.11117</v>
      </c>
      <c r="E14" s="126">
        <v>283409</v>
      </c>
      <c r="F14" s="108">
        <f>+D14*E14</f>
        <v>31506.578530000003</v>
      </c>
    </row>
    <row r="15" spans="1:6" x14ac:dyDescent="0.3">
      <c r="A15" s="104"/>
      <c r="B15" s="105"/>
      <c r="C15" s="106"/>
      <c r="D15" s="107"/>
      <c r="E15" s="108"/>
      <c r="F15" s="108">
        <f t="shared" ref="F15:F16" si="1">+D15*E15</f>
        <v>0</v>
      </c>
    </row>
    <row r="16" spans="1:6" x14ac:dyDescent="0.3">
      <c r="A16" s="104"/>
      <c r="B16" s="105"/>
      <c r="C16" s="106"/>
      <c r="D16" s="107"/>
      <c r="E16" s="108"/>
      <c r="F16" s="108">
        <f t="shared" si="1"/>
        <v>0</v>
      </c>
    </row>
    <row r="17" spans="1:9" x14ac:dyDescent="0.25">
      <c r="A17" s="109" t="s">
        <v>350</v>
      </c>
      <c r="B17" s="110"/>
      <c r="C17" s="111"/>
      <c r="D17" s="110"/>
      <c r="E17" s="112" t="s">
        <v>344</v>
      </c>
      <c r="F17" s="113">
        <f>SUM(F14:F16)</f>
        <v>31506.578530000003</v>
      </c>
    </row>
    <row r="18" spans="1:9" x14ac:dyDescent="0.25">
      <c r="A18" s="101" t="s">
        <v>331</v>
      </c>
      <c r="B18" s="102" t="s">
        <v>351</v>
      </c>
      <c r="C18" s="103" t="s">
        <v>52</v>
      </c>
      <c r="D18" s="103" t="s">
        <v>333</v>
      </c>
      <c r="E18" s="103" t="s">
        <v>334</v>
      </c>
      <c r="F18" s="103" t="s">
        <v>335</v>
      </c>
    </row>
    <row r="19" spans="1:9" x14ac:dyDescent="0.3">
      <c r="A19" s="104" t="s">
        <v>352</v>
      </c>
      <c r="B19" s="105" t="s">
        <v>353</v>
      </c>
      <c r="C19" s="106" t="s">
        <v>354</v>
      </c>
      <c r="D19" s="107">
        <v>0.05</v>
      </c>
      <c r="E19" s="108">
        <f>+F17</f>
        <v>31506.578530000003</v>
      </c>
      <c r="F19" s="108">
        <f>+D19*E19</f>
        <v>1575.3289265000003</v>
      </c>
    </row>
    <row r="20" spans="1:9" x14ac:dyDescent="0.25">
      <c r="A20" s="109" t="s">
        <v>355</v>
      </c>
      <c r="B20" s="110"/>
      <c r="C20" s="111"/>
      <c r="D20" s="110"/>
      <c r="E20" s="112" t="s">
        <v>344</v>
      </c>
      <c r="F20" s="113">
        <f>SUM(F19)</f>
        <v>1575.3289265000003</v>
      </c>
    </row>
    <row r="21" spans="1:9" x14ac:dyDescent="0.25">
      <c r="A21" s="101" t="s">
        <v>331</v>
      </c>
      <c r="B21" s="102" t="s">
        <v>377</v>
      </c>
      <c r="C21" s="103" t="s">
        <v>52</v>
      </c>
      <c r="D21" s="103" t="s">
        <v>333</v>
      </c>
      <c r="E21" s="103" t="s">
        <v>334</v>
      </c>
      <c r="F21" s="103" t="s">
        <v>335</v>
      </c>
    </row>
    <row r="22" spans="1:9" ht="42" customHeight="1" x14ac:dyDescent="0.3">
      <c r="A22" s="122" t="s">
        <v>557</v>
      </c>
      <c r="B22" s="123" t="s">
        <v>558</v>
      </c>
      <c r="C22" s="124" t="s">
        <v>114</v>
      </c>
      <c r="D22" s="125">
        <v>2.5000000000000001E-2</v>
      </c>
      <c r="E22" s="126">
        <v>1735</v>
      </c>
      <c r="F22" s="108">
        <f>+D22*E22</f>
        <v>43.375</v>
      </c>
    </row>
    <row r="23" spans="1:9" ht="42" customHeight="1" x14ac:dyDescent="0.3">
      <c r="A23" s="122" t="s">
        <v>559</v>
      </c>
      <c r="B23" s="123" t="s">
        <v>560</v>
      </c>
      <c r="C23" s="124" t="s">
        <v>114</v>
      </c>
      <c r="D23" s="125">
        <v>0.125</v>
      </c>
      <c r="E23" s="126">
        <v>9377</v>
      </c>
      <c r="F23" s="108">
        <f>+D23*E23</f>
        <v>1172.125</v>
      </c>
    </row>
    <row r="24" spans="1:9" ht="42" customHeight="1" x14ac:dyDescent="0.3">
      <c r="A24" s="104" t="s">
        <v>501</v>
      </c>
      <c r="B24" s="105" t="s">
        <v>502</v>
      </c>
      <c r="C24" s="106" t="s">
        <v>78</v>
      </c>
      <c r="D24" s="107">
        <v>3.7999999999999999E-2</v>
      </c>
      <c r="E24" s="108">
        <v>504691</v>
      </c>
      <c r="F24" s="108">
        <f>+D24*E24</f>
        <v>19178.257999999998</v>
      </c>
    </row>
    <row r="25" spans="1:9" x14ac:dyDescent="0.25">
      <c r="A25" s="109" t="s">
        <v>361</v>
      </c>
      <c r="B25" s="110"/>
      <c r="C25" s="111"/>
      <c r="D25" s="110"/>
      <c r="E25" s="112" t="s">
        <v>344</v>
      </c>
      <c r="F25" s="113">
        <f>SUM(F22:F24)</f>
        <v>20393.757999999998</v>
      </c>
    </row>
    <row r="26" spans="1:9" x14ac:dyDescent="0.25">
      <c r="A26" s="101" t="s">
        <v>331</v>
      </c>
      <c r="B26" s="102" t="s">
        <v>378</v>
      </c>
      <c r="C26" s="103" t="s">
        <v>52</v>
      </c>
      <c r="D26" s="103" t="s">
        <v>333</v>
      </c>
      <c r="E26" s="103" t="s">
        <v>334</v>
      </c>
      <c r="F26" s="103" t="s">
        <v>335</v>
      </c>
    </row>
    <row r="27" spans="1:9" ht="25.2" customHeight="1" x14ac:dyDescent="0.3">
      <c r="A27" s="104" t="s">
        <v>442</v>
      </c>
      <c r="B27" s="105" t="s">
        <v>443</v>
      </c>
      <c r="C27" s="106" t="s">
        <v>78</v>
      </c>
      <c r="D27" s="107">
        <v>0.03</v>
      </c>
      <c r="E27" s="108">
        <v>23545</v>
      </c>
      <c r="F27" s="108">
        <f>+D27*E27</f>
        <v>706.35</v>
      </c>
    </row>
    <row r="28" spans="1:9" x14ac:dyDescent="0.3">
      <c r="A28" s="104"/>
      <c r="B28" s="105"/>
      <c r="C28" s="106"/>
      <c r="D28" s="107"/>
      <c r="E28" s="108"/>
      <c r="F28" s="108">
        <f>+D28*E28</f>
        <v>0</v>
      </c>
    </row>
    <row r="29" spans="1:9" x14ac:dyDescent="0.25">
      <c r="A29" s="109" t="s">
        <v>366</v>
      </c>
      <c r="B29" s="110"/>
      <c r="C29" s="111"/>
      <c r="D29" s="110"/>
      <c r="E29" s="112" t="s">
        <v>344</v>
      </c>
      <c r="F29" s="113">
        <f>SUM(F27:F28)</f>
        <v>706.35</v>
      </c>
    </row>
    <row r="30" spans="1:9" x14ac:dyDescent="0.3">
      <c r="A30" s="285" t="s">
        <v>367</v>
      </c>
      <c r="B30" s="285"/>
      <c r="C30" s="285"/>
      <c r="D30" s="285"/>
      <c r="E30" s="286">
        <f>ROUND((F12+F17+F20+F25+F29),0)</f>
        <v>124778</v>
      </c>
      <c r="F30" s="286"/>
      <c r="H30" s="119"/>
    </row>
    <row r="31" spans="1:9" x14ac:dyDescent="0.3">
      <c r="A31" s="114"/>
      <c r="B31" s="115"/>
      <c r="C31" s="115"/>
      <c r="D31" s="115"/>
      <c r="E31" s="115"/>
      <c r="F31" s="116"/>
      <c r="H31" s="120"/>
      <c r="I31" s="120"/>
    </row>
    <row r="32" spans="1:9" x14ac:dyDescent="0.3">
      <c r="A32" s="117"/>
      <c r="B32" s="50"/>
      <c r="C32" s="50"/>
      <c r="D32" s="50"/>
      <c r="E32" s="50"/>
      <c r="F32" s="118"/>
    </row>
    <row r="33" spans="1:6" x14ac:dyDescent="0.3">
      <c r="A33" s="117"/>
      <c r="B33" s="50"/>
      <c r="C33" s="50"/>
      <c r="D33" s="50"/>
      <c r="E33" s="50"/>
      <c r="F33" s="118"/>
    </row>
    <row r="34" spans="1:6" x14ac:dyDescent="0.3">
      <c r="A34" s="275"/>
      <c r="B34" s="276"/>
      <c r="C34" s="276"/>
      <c r="D34" s="276"/>
      <c r="E34" s="276"/>
      <c r="F34" s="277"/>
    </row>
    <row r="35" spans="1:6" x14ac:dyDescent="0.3">
      <c r="A35" s="275"/>
      <c r="B35" s="276"/>
      <c r="C35" s="276"/>
      <c r="D35" s="276"/>
      <c r="E35" s="276"/>
      <c r="F35" s="277"/>
    </row>
    <row r="36" spans="1:6" x14ac:dyDescent="0.3">
      <c r="A36" s="275"/>
      <c r="B36" s="276"/>
      <c r="C36" s="276"/>
      <c r="D36" s="276"/>
      <c r="E36" s="276"/>
      <c r="F36" s="277"/>
    </row>
    <row r="37" spans="1:6" x14ac:dyDescent="0.3">
      <c r="A37" s="278"/>
      <c r="B37" s="279"/>
      <c r="C37" s="279"/>
      <c r="D37" s="279"/>
      <c r="E37" s="279"/>
      <c r="F37" s="280"/>
    </row>
  </sheetData>
  <mergeCells count="11">
    <mergeCell ref="A34:F34"/>
    <mergeCell ref="A35:F35"/>
    <mergeCell ref="A36:F36"/>
    <mergeCell ref="A37:F37"/>
    <mergeCell ref="A1:F1"/>
    <mergeCell ref="A2:F2"/>
    <mergeCell ref="A3:F3"/>
    <mergeCell ref="A4:D4"/>
    <mergeCell ref="A5:D5"/>
    <mergeCell ref="A30:D30"/>
    <mergeCell ref="E30:F30"/>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DB68A-71AF-4166-AFFF-A2CF4C474062}">
  <sheetPr>
    <tabColor rgb="FFFFC000"/>
  </sheetPr>
  <dimension ref="A1:I37"/>
  <sheetViews>
    <sheetView topLeftCell="A9" zoomScale="67" zoomScaleNormal="70" workbookViewId="0">
      <selection activeCell="F7" sqref="F7:L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8" x14ac:dyDescent="0.3">
      <c r="A1" s="281"/>
      <c r="B1" s="281"/>
      <c r="C1" s="281"/>
      <c r="D1" s="281"/>
      <c r="E1" s="281"/>
      <c r="F1" s="281"/>
    </row>
    <row r="2" spans="1:8" x14ac:dyDescent="0.3">
      <c r="A2" s="281"/>
      <c r="B2" s="281"/>
      <c r="C2" s="281"/>
      <c r="D2" s="281"/>
      <c r="E2" s="281"/>
      <c r="F2" s="281"/>
    </row>
    <row r="3" spans="1:8" x14ac:dyDescent="0.3">
      <c r="A3" s="282" t="s">
        <v>328</v>
      </c>
      <c r="B3" s="282"/>
      <c r="C3" s="282"/>
      <c r="D3" s="282"/>
      <c r="E3" s="282"/>
      <c r="F3" s="282"/>
    </row>
    <row r="4" spans="1:8" x14ac:dyDescent="0.25">
      <c r="A4" s="283" t="s">
        <v>43</v>
      </c>
      <c r="B4" s="283"/>
      <c r="C4" s="283"/>
      <c r="D4" s="283"/>
      <c r="E4" s="100" t="s">
        <v>329</v>
      </c>
      <c r="F4" s="100" t="s">
        <v>52</v>
      </c>
    </row>
    <row r="5" spans="1:8" ht="87.6" customHeight="1" x14ac:dyDescent="0.3">
      <c r="A5" s="284" t="s">
        <v>145</v>
      </c>
      <c r="B5" s="284"/>
      <c r="C5" s="284"/>
      <c r="D5" s="284"/>
      <c r="E5" s="100">
        <v>8.0399999999999991</v>
      </c>
      <c r="F5" s="100" t="s">
        <v>85</v>
      </c>
    </row>
    <row r="6" spans="1:8" x14ac:dyDescent="0.25">
      <c r="A6" s="101" t="s">
        <v>331</v>
      </c>
      <c r="B6" s="102" t="s">
        <v>332</v>
      </c>
      <c r="C6" s="103" t="s">
        <v>52</v>
      </c>
      <c r="D6" s="103" t="s">
        <v>333</v>
      </c>
      <c r="E6" s="103" t="s">
        <v>334</v>
      </c>
      <c r="F6" s="103" t="s">
        <v>335</v>
      </c>
    </row>
    <row r="7" spans="1:8" ht="48" customHeight="1" x14ac:dyDescent="0.3">
      <c r="A7" s="122" t="s">
        <v>549</v>
      </c>
      <c r="B7" s="123" t="s">
        <v>550</v>
      </c>
      <c r="C7" s="124" t="s">
        <v>80</v>
      </c>
      <c r="D7" s="125">
        <v>0.2</v>
      </c>
      <c r="E7" s="126">
        <v>52400</v>
      </c>
      <c r="F7" s="108">
        <f t="shared" ref="F7:F11" si="0">+D7*E7</f>
        <v>10480</v>
      </c>
      <c r="H7" s="120"/>
    </row>
    <row r="8" spans="1:8" ht="48" customHeight="1" x14ac:dyDescent="0.3">
      <c r="A8" s="122" t="s">
        <v>551</v>
      </c>
      <c r="B8" s="123" t="s">
        <v>552</v>
      </c>
      <c r="C8" s="124" t="s">
        <v>121</v>
      </c>
      <c r="D8" s="125">
        <v>0.1</v>
      </c>
      <c r="E8" s="126">
        <v>16200</v>
      </c>
      <c r="F8" s="108">
        <f t="shared" si="0"/>
        <v>1620</v>
      </c>
    </row>
    <row r="9" spans="1:8" ht="48" customHeight="1" x14ac:dyDescent="0.3">
      <c r="A9" s="122" t="s">
        <v>553</v>
      </c>
      <c r="B9" s="123" t="s">
        <v>554</v>
      </c>
      <c r="C9" s="124" t="s">
        <v>121</v>
      </c>
      <c r="D9" s="125">
        <v>0.5</v>
      </c>
      <c r="E9" s="126">
        <v>8780</v>
      </c>
      <c r="F9" s="108">
        <f t="shared" si="0"/>
        <v>4390</v>
      </c>
    </row>
    <row r="10" spans="1:8" ht="48" customHeight="1" x14ac:dyDescent="0.3">
      <c r="A10" s="122" t="s">
        <v>555</v>
      </c>
      <c r="B10" s="123" t="s">
        <v>556</v>
      </c>
      <c r="C10" s="124" t="s">
        <v>86</v>
      </c>
      <c r="D10" s="125">
        <v>0.21111099999999999</v>
      </c>
      <c r="E10" s="126">
        <v>2537.46</v>
      </c>
      <c r="F10" s="108">
        <f t="shared" si="0"/>
        <v>535.68571806</v>
      </c>
    </row>
    <row r="11" spans="1:8" x14ac:dyDescent="0.3">
      <c r="A11" s="122" t="s">
        <v>514</v>
      </c>
      <c r="B11" s="123" t="s">
        <v>162</v>
      </c>
      <c r="C11" s="124" t="s">
        <v>121</v>
      </c>
      <c r="D11" s="125">
        <v>0.06</v>
      </c>
      <c r="E11" s="126">
        <v>14418.900000000001</v>
      </c>
      <c r="F11" s="108">
        <f t="shared" si="0"/>
        <v>865.13400000000001</v>
      </c>
    </row>
    <row r="12" spans="1:8" x14ac:dyDescent="0.25">
      <c r="A12" s="109" t="s">
        <v>343</v>
      </c>
      <c r="B12" s="110"/>
      <c r="C12" s="111"/>
      <c r="D12" s="110"/>
      <c r="E12" s="112" t="s">
        <v>344</v>
      </c>
      <c r="F12" s="113">
        <f>SUM(F7:F11)</f>
        <v>17890.819718059996</v>
      </c>
    </row>
    <row r="13" spans="1:8" x14ac:dyDescent="0.25">
      <c r="A13" s="101" t="s">
        <v>331</v>
      </c>
      <c r="B13" s="102" t="s">
        <v>345</v>
      </c>
      <c r="C13" s="103" t="s">
        <v>52</v>
      </c>
      <c r="D13" s="103" t="s">
        <v>333</v>
      </c>
      <c r="E13" s="103" t="s">
        <v>334</v>
      </c>
      <c r="F13" s="103" t="s">
        <v>335</v>
      </c>
    </row>
    <row r="14" spans="1:8" x14ac:dyDescent="0.3">
      <c r="A14" s="122" t="s">
        <v>515</v>
      </c>
      <c r="B14" s="123" t="s">
        <v>516</v>
      </c>
      <c r="C14" s="124" t="s">
        <v>422</v>
      </c>
      <c r="D14" s="125">
        <v>5.117E-2</v>
      </c>
      <c r="E14" s="126">
        <v>348593.07</v>
      </c>
      <c r="F14" s="108">
        <f>+D14*E14</f>
        <v>17837.507391899999</v>
      </c>
    </row>
    <row r="15" spans="1:8" x14ac:dyDescent="0.3">
      <c r="A15" s="104"/>
      <c r="B15" s="105"/>
      <c r="C15" s="106"/>
      <c r="D15" s="107"/>
      <c r="E15" s="108"/>
      <c r="F15" s="108">
        <f t="shared" ref="F15:F16" si="1">+D15*E15</f>
        <v>0</v>
      </c>
    </row>
    <row r="16" spans="1:8" x14ac:dyDescent="0.3">
      <c r="A16" s="104"/>
      <c r="B16" s="105"/>
      <c r="C16" s="106"/>
      <c r="D16" s="107"/>
      <c r="E16" s="108"/>
      <c r="F16" s="108">
        <f t="shared" si="1"/>
        <v>0</v>
      </c>
    </row>
    <row r="17" spans="1:9" x14ac:dyDescent="0.25">
      <c r="A17" s="109" t="s">
        <v>350</v>
      </c>
      <c r="B17" s="110"/>
      <c r="C17" s="111"/>
      <c r="D17" s="110"/>
      <c r="E17" s="112" t="s">
        <v>344</v>
      </c>
      <c r="F17" s="113">
        <f>SUM(F14:F16)</f>
        <v>17837.507391899999</v>
      </c>
    </row>
    <row r="18" spans="1:9" x14ac:dyDescent="0.25">
      <c r="A18" s="101" t="s">
        <v>331</v>
      </c>
      <c r="B18" s="102" t="s">
        <v>351</v>
      </c>
      <c r="C18" s="103" t="s">
        <v>52</v>
      </c>
      <c r="D18" s="103" t="s">
        <v>333</v>
      </c>
      <c r="E18" s="103" t="s">
        <v>334</v>
      </c>
      <c r="F18" s="103" t="s">
        <v>335</v>
      </c>
    </row>
    <row r="19" spans="1:9" x14ac:dyDescent="0.3">
      <c r="A19" s="104" t="s">
        <v>352</v>
      </c>
      <c r="B19" s="105" t="s">
        <v>353</v>
      </c>
      <c r="C19" s="106" t="s">
        <v>354</v>
      </c>
      <c r="D19" s="107">
        <v>0.05</v>
      </c>
      <c r="E19" s="108">
        <f>+F17</f>
        <v>17837.507391899999</v>
      </c>
      <c r="F19" s="108">
        <f>+D19*E19</f>
        <v>891.87536959499994</v>
      </c>
    </row>
    <row r="20" spans="1:9" x14ac:dyDescent="0.25">
      <c r="A20" s="109" t="s">
        <v>355</v>
      </c>
      <c r="B20" s="110"/>
      <c r="C20" s="111"/>
      <c r="D20" s="110"/>
      <c r="E20" s="112" t="s">
        <v>344</v>
      </c>
      <c r="F20" s="113">
        <f>SUM(F19)</f>
        <v>891.87536959499994</v>
      </c>
    </row>
    <row r="21" spans="1:9" x14ac:dyDescent="0.25">
      <c r="A21" s="101" t="s">
        <v>331</v>
      </c>
      <c r="B21" s="102" t="s">
        <v>377</v>
      </c>
      <c r="C21" s="103" t="s">
        <v>52</v>
      </c>
      <c r="D21" s="103" t="s">
        <v>333</v>
      </c>
      <c r="E21" s="103" t="s">
        <v>334</v>
      </c>
      <c r="F21" s="103" t="s">
        <v>335</v>
      </c>
    </row>
    <row r="22" spans="1:9" ht="42" customHeight="1" x14ac:dyDescent="0.3">
      <c r="A22" s="122" t="s">
        <v>557</v>
      </c>
      <c r="B22" s="123" t="s">
        <v>558</v>
      </c>
      <c r="C22" s="124" t="s">
        <v>114</v>
      </c>
      <c r="D22" s="125">
        <v>2.5000000000000001E-2</v>
      </c>
      <c r="E22" s="126">
        <v>1909.0889999999999</v>
      </c>
      <c r="F22" s="108">
        <f>+D22*E22</f>
        <v>47.727225000000004</v>
      </c>
    </row>
    <row r="23" spans="1:9" ht="42" customHeight="1" x14ac:dyDescent="0.3">
      <c r="A23" s="122" t="s">
        <v>559</v>
      </c>
      <c r="B23" s="123" t="s">
        <v>560</v>
      </c>
      <c r="C23" s="124" t="s">
        <v>114</v>
      </c>
      <c r="D23" s="125">
        <v>9.4E-2</v>
      </c>
      <c r="E23" s="126">
        <v>10315.188</v>
      </c>
      <c r="F23" s="108">
        <f>+D23*E23</f>
        <v>969.62767199999996</v>
      </c>
    </row>
    <row r="24" spans="1:9" ht="42" customHeight="1" x14ac:dyDescent="0.3">
      <c r="A24" s="104" t="s">
        <v>501</v>
      </c>
      <c r="B24" s="105" t="s">
        <v>502</v>
      </c>
      <c r="C24" s="106" t="s">
        <v>78</v>
      </c>
      <c r="D24" s="107">
        <v>1.0999999999999999E-2</v>
      </c>
      <c r="E24" s="108">
        <v>555160.554</v>
      </c>
      <c r="F24" s="108">
        <f>+D24*E24</f>
        <v>6106.7660939999996</v>
      </c>
    </row>
    <row r="25" spans="1:9" x14ac:dyDescent="0.25">
      <c r="A25" s="109" t="s">
        <v>361</v>
      </c>
      <c r="B25" s="110"/>
      <c r="C25" s="111"/>
      <c r="D25" s="110"/>
      <c r="E25" s="112" t="s">
        <v>344</v>
      </c>
      <c r="F25" s="113">
        <f>SUM(F22:F24)</f>
        <v>7124.1209909999998</v>
      </c>
    </row>
    <row r="26" spans="1:9" x14ac:dyDescent="0.25">
      <c r="A26" s="101" t="s">
        <v>331</v>
      </c>
      <c r="B26" s="102" t="s">
        <v>378</v>
      </c>
      <c r="C26" s="103" t="s">
        <v>52</v>
      </c>
      <c r="D26" s="103" t="s">
        <v>333</v>
      </c>
      <c r="E26" s="103" t="s">
        <v>334</v>
      </c>
      <c r="F26" s="103" t="s">
        <v>335</v>
      </c>
    </row>
    <row r="27" spans="1:9" ht="25.2" customHeight="1" x14ac:dyDescent="0.3">
      <c r="A27" s="104" t="s">
        <v>442</v>
      </c>
      <c r="B27" s="105" t="s">
        <v>443</v>
      </c>
      <c r="C27" s="106" t="s">
        <v>78</v>
      </c>
      <c r="D27" s="107">
        <v>0.03</v>
      </c>
      <c r="E27" s="108">
        <v>25899.588</v>
      </c>
      <c r="F27" s="108">
        <f>+D27*E27</f>
        <v>776.98763999999994</v>
      </c>
    </row>
    <row r="28" spans="1:9" x14ac:dyDescent="0.3">
      <c r="A28" s="104"/>
      <c r="B28" s="105"/>
      <c r="C28" s="106"/>
      <c r="D28" s="107"/>
      <c r="E28" s="108"/>
      <c r="F28" s="108">
        <f>+D28*E28</f>
        <v>0</v>
      </c>
    </row>
    <row r="29" spans="1:9" x14ac:dyDescent="0.25">
      <c r="A29" s="109" t="s">
        <v>366</v>
      </c>
      <c r="B29" s="110"/>
      <c r="C29" s="111"/>
      <c r="D29" s="110"/>
      <c r="E29" s="112" t="s">
        <v>344</v>
      </c>
      <c r="F29" s="113">
        <f>SUM(F27:F28)</f>
        <v>776.98763999999994</v>
      </c>
    </row>
    <row r="30" spans="1:9" x14ac:dyDescent="0.3">
      <c r="A30" s="285" t="s">
        <v>367</v>
      </c>
      <c r="B30" s="285"/>
      <c r="C30" s="285"/>
      <c r="D30" s="285"/>
      <c r="E30" s="286">
        <f>ROUND((F12+F17+F20+F25+F29),0)</f>
        <v>44521</v>
      </c>
      <c r="F30" s="286"/>
    </row>
    <row r="31" spans="1:9" x14ac:dyDescent="0.3">
      <c r="A31" s="114"/>
      <c r="B31" s="115"/>
      <c r="C31" s="115"/>
      <c r="D31" s="115"/>
      <c r="E31" s="115"/>
      <c r="F31" s="116"/>
      <c r="H31" s="120"/>
      <c r="I31" s="120"/>
    </row>
    <row r="32" spans="1:9" x14ac:dyDescent="0.3">
      <c r="A32" s="117"/>
      <c r="B32" s="50"/>
      <c r="C32" s="50"/>
      <c r="D32" s="50"/>
      <c r="E32" s="50"/>
      <c r="F32" s="118"/>
    </row>
    <row r="33" spans="1:6" x14ac:dyDescent="0.3">
      <c r="A33" s="117"/>
      <c r="B33" s="50"/>
      <c r="C33" s="50"/>
      <c r="D33" s="50"/>
      <c r="E33" s="50"/>
      <c r="F33" s="118"/>
    </row>
    <row r="34" spans="1:6" x14ac:dyDescent="0.3">
      <c r="A34" s="275"/>
      <c r="B34" s="276"/>
      <c r="C34" s="276"/>
      <c r="D34" s="276"/>
      <c r="E34" s="276"/>
      <c r="F34" s="277"/>
    </row>
    <row r="35" spans="1:6" x14ac:dyDescent="0.3">
      <c r="A35" s="275"/>
      <c r="B35" s="276"/>
      <c r="C35" s="276"/>
      <c r="D35" s="276"/>
      <c r="E35" s="276"/>
      <c r="F35" s="277"/>
    </row>
    <row r="36" spans="1:6" x14ac:dyDescent="0.3">
      <c r="A36" s="275"/>
      <c r="B36" s="276"/>
      <c r="C36" s="276"/>
      <c r="D36" s="276"/>
      <c r="E36" s="276"/>
      <c r="F36" s="277"/>
    </row>
    <row r="37" spans="1:6" x14ac:dyDescent="0.3">
      <c r="A37" s="278"/>
      <c r="B37" s="279"/>
      <c r="C37" s="279"/>
      <c r="D37" s="279"/>
      <c r="E37" s="279"/>
      <c r="F37" s="280"/>
    </row>
  </sheetData>
  <mergeCells count="11">
    <mergeCell ref="A34:F34"/>
    <mergeCell ref="A35:F35"/>
    <mergeCell ref="A36:F36"/>
    <mergeCell ref="A37:F37"/>
    <mergeCell ref="A1:F1"/>
    <mergeCell ref="A2:F2"/>
    <mergeCell ref="A3:F3"/>
    <mergeCell ref="A4:D4"/>
    <mergeCell ref="A5:D5"/>
    <mergeCell ref="A30:D30"/>
    <mergeCell ref="E30:F30"/>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D4C08-1431-4785-AF74-B37FC378630E}">
  <sheetPr>
    <tabColor rgb="FFFFC000"/>
  </sheetPr>
  <dimension ref="A1:I37"/>
  <sheetViews>
    <sheetView topLeftCell="A6" zoomScale="67" zoomScaleNormal="70" workbookViewId="0">
      <selection activeCell="G30" sqref="G30:H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6.33203125" style="21" bestFit="1" customWidth="1"/>
    <col min="9" max="9" width="15.77734375" style="21" bestFit="1" customWidth="1"/>
    <col min="10" max="16384" width="11.44140625" style="21"/>
  </cols>
  <sheetData>
    <row r="1" spans="1:8" x14ac:dyDescent="0.3">
      <c r="A1" s="281"/>
      <c r="B1" s="281"/>
      <c r="C1" s="281"/>
      <c r="D1" s="281"/>
      <c r="E1" s="281"/>
      <c r="F1" s="281"/>
    </row>
    <row r="2" spans="1:8" x14ac:dyDescent="0.3">
      <c r="A2" s="281"/>
      <c r="B2" s="281"/>
      <c r="C2" s="281"/>
      <c r="D2" s="281"/>
      <c r="E2" s="281"/>
      <c r="F2" s="281"/>
    </row>
    <row r="3" spans="1:8" x14ac:dyDescent="0.3">
      <c r="A3" s="282" t="s">
        <v>328</v>
      </c>
      <c r="B3" s="282"/>
      <c r="C3" s="282"/>
      <c r="D3" s="282"/>
      <c r="E3" s="282"/>
      <c r="F3" s="282"/>
    </row>
    <row r="4" spans="1:8" x14ac:dyDescent="0.25">
      <c r="A4" s="283" t="s">
        <v>43</v>
      </c>
      <c r="B4" s="283"/>
      <c r="C4" s="283"/>
      <c r="D4" s="283"/>
      <c r="E4" s="100" t="s">
        <v>329</v>
      </c>
      <c r="F4" s="100" t="s">
        <v>52</v>
      </c>
    </row>
    <row r="5" spans="1:8" ht="87.6" customHeight="1" x14ac:dyDescent="0.3">
      <c r="A5" s="284" t="s">
        <v>82</v>
      </c>
      <c r="B5" s="284"/>
      <c r="C5" s="284"/>
      <c r="D5" s="284"/>
      <c r="E5" s="100">
        <v>8.0500000000000007</v>
      </c>
      <c r="F5" s="100" t="s">
        <v>80</v>
      </c>
    </row>
    <row r="6" spans="1:8" x14ac:dyDescent="0.25">
      <c r="A6" s="101" t="s">
        <v>331</v>
      </c>
      <c r="B6" s="102" t="s">
        <v>332</v>
      </c>
      <c r="C6" s="103" t="s">
        <v>52</v>
      </c>
      <c r="D6" s="103" t="s">
        <v>333</v>
      </c>
      <c r="E6" s="103" t="s">
        <v>334</v>
      </c>
      <c r="F6" s="103" t="s">
        <v>335</v>
      </c>
    </row>
    <row r="7" spans="1:8" ht="48" customHeight="1" x14ac:dyDescent="0.3">
      <c r="A7" s="122" t="s">
        <v>561</v>
      </c>
      <c r="B7" s="123" t="s">
        <v>562</v>
      </c>
      <c r="C7" s="124" t="s">
        <v>80</v>
      </c>
      <c r="D7" s="125">
        <v>1.1000000000000001</v>
      </c>
      <c r="E7" s="126">
        <v>40805</v>
      </c>
      <c r="F7" s="108">
        <f t="shared" ref="F7:F11" si="0">+D7*E7</f>
        <v>44885.5</v>
      </c>
      <c r="H7" s="120"/>
    </row>
    <row r="8" spans="1:8" ht="48" customHeight="1" x14ac:dyDescent="0.3">
      <c r="A8" s="122" t="s">
        <v>553</v>
      </c>
      <c r="B8" s="123" t="s">
        <v>552</v>
      </c>
      <c r="C8" s="124" t="s">
        <v>121</v>
      </c>
      <c r="D8" s="125">
        <v>0.55000000000000004</v>
      </c>
      <c r="E8" s="126">
        <v>10170</v>
      </c>
      <c r="F8" s="108">
        <f t="shared" si="0"/>
        <v>5593.5</v>
      </c>
    </row>
    <row r="9" spans="1:8" ht="48" customHeight="1" x14ac:dyDescent="0.3">
      <c r="A9" s="122" t="s">
        <v>551</v>
      </c>
      <c r="B9" s="123" t="s">
        <v>554</v>
      </c>
      <c r="C9" s="124" t="s">
        <v>121</v>
      </c>
      <c r="D9" s="125">
        <v>1</v>
      </c>
      <c r="E9" s="126">
        <v>4596</v>
      </c>
      <c r="F9" s="108">
        <f t="shared" si="0"/>
        <v>4596</v>
      </c>
    </row>
    <row r="10" spans="1:8" ht="48" customHeight="1" x14ac:dyDescent="0.3">
      <c r="A10" s="122" t="s">
        <v>555</v>
      </c>
      <c r="B10" s="123" t="s">
        <v>556</v>
      </c>
      <c r="C10" s="124" t="s">
        <v>86</v>
      </c>
      <c r="D10" s="125">
        <v>0.61111099999999996</v>
      </c>
      <c r="E10" s="126">
        <v>1400</v>
      </c>
      <c r="F10" s="108">
        <f t="shared" si="0"/>
        <v>855.55539999999996</v>
      </c>
    </row>
    <row r="11" spans="1:8" x14ac:dyDescent="0.3">
      <c r="A11" s="122" t="s">
        <v>514</v>
      </c>
      <c r="B11" s="123" t="s">
        <v>162</v>
      </c>
      <c r="C11" s="124" t="s">
        <v>121</v>
      </c>
      <c r="D11" s="125">
        <v>0.06</v>
      </c>
      <c r="E11" s="126">
        <v>7000</v>
      </c>
      <c r="F11" s="108">
        <f t="shared" si="0"/>
        <v>420</v>
      </c>
    </row>
    <row r="12" spans="1:8" x14ac:dyDescent="0.25">
      <c r="A12" s="109" t="s">
        <v>343</v>
      </c>
      <c r="B12" s="110"/>
      <c r="C12" s="111"/>
      <c r="D12" s="110"/>
      <c r="E12" s="112" t="s">
        <v>344</v>
      </c>
      <c r="F12" s="113">
        <f>SUM(F7:F11)</f>
        <v>56350.555399999997</v>
      </c>
    </row>
    <row r="13" spans="1:8" x14ac:dyDescent="0.25">
      <c r="A13" s="101" t="s">
        <v>331</v>
      </c>
      <c r="B13" s="102" t="s">
        <v>345</v>
      </c>
      <c r="C13" s="103" t="s">
        <v>52</v>
      </c>
      <c r="D13" s="103" t="s">
        <v>333</v>
      </c>
      <c r="E13" s="103" t="s">
        <v>334</v>
      </c>
      <c r="F13" s="103" t="s">
        <v>335</v>
      </c>
    </row>
    <row r="14" spans="1:8" x14ac:dyDescent="0.3">
      <c r="A14" s="122" t="s">
        <v>515</v>
      </c>
      <c r="B14" s="123" t="s">
        <v>516</v>
      </c>
      <c r="C14" s="124" t="s">
        <v>422</v>
      </c>
      <c r="D14" s="125">
        <v>0.1</v>
      </c>
      <c r="E14" s="126">
        <v>283409</v>
      </c>
      <c r="F14" s="108">
        <f>+D14*E14</f>
        <v>28340.9</v>
      </c>
    </row>
    <row r="15" spans="1:8" x14ac:dyDescent="0.3">
      <c r="A15" s="104"/>
      <c r="B15" s="105"/>
      <c r="C15" s="106"/>
      <c r="D15" s="107"/>
      <c r="E15" s="108"/>
      <c r="F15" s="108">
        <f t="shared" ref="F15:F16" si="1">+D15*E15</f>
        <v>0</v>
      </c>
    </row>
    <row r="16" spans="1:8" x14ac:dyDescent="0.3">
      <c r="A16" s="104"/>
      <c r="B16" s="105"/>
      <c r="C16" s="106"/>
      <c r="D16" s="107"/>
      <c r="E16" s="108"/>
      <c r="F16" s="108">
        <f t="shared" si="1"/>
        <v>0</v>
      </c>
    </row>
    <row r="17" spans="1:9" x14ac:dyDescent="0.25">
      <c r="A17" s="109" t="s">
        <v>350</v>
      </c>
      <c r="B17" s="110"/>
      <c r="C17" s="111"/>
      <c r="D17" s="110"/>
      <c r="E17" s="112" t="s">
        <v>344</v>
      </c>
      <c r="F17" s="113">
        <f>SUM(F14:F16)</f>
        <v>28340.9</v>
      </c>
    </row>
    <row r="18" spans="1:9" x14ac:dyDescent="0.25">
      <c r="A18" s="101" t="s">
        <v>331</v>
      </c>
      <c r="B18" s="102" t="s">
        <v>351</v>
      </c>
      <c r="C18" s="103" t="s">
        <v>52</v>
      </c>
      <c r="D18" s="103" t="s">
        <v>333</v>
      </c>
      <c r="E18" s="103" t="s">
        <v>334</v>
      </c>
      <c r="F18" s="103" t="s">
        <v>335</v>
      </c>
    </row>
    <row r="19" spans="1:9" x14ac:dyDescent="0.3">
      <c r="A19" s="104" t="s">
        <v>352</v>
      </c>
      <c r="B19" s="105" t="s">
        <v>353</v>
      </c>
      <c r="C19" s="106" t="s">
        <v>354</v>
      </c>
      <c r="D19" s="107">
        <v>0.05</v>
      </c>
      <c r="E19" s="108">
        <f>+F17</f>
        <v>28340.9</v>
      </c>
      <c r="F19" s="108">
        <f>+D19*E19</f>
        <v>1417.0450000000001</v>
      </c>
    </row>
    <row r="20" spans="1:9" x14ac:dyDescent="0.25">
      <c r="A20" s="109" t="s">
        <v>355</v>
      </c>
      <c r="B20" s="110"/>
      <c r="C20" s="111"/>
      <c r="D20" s="110"/>
      <c r="E20" s="112" t="s">
        <v>344</v>
      </c>
      <c r="F20" s="113">
        <f>SUM(F19)</f>
        <v>1417.0450000000001</v>
      </c>
    </row>
    <row r="21" spans="1:9" x14ac:dyDescent="0.25">
      <c r="A21" s="101" t="s">
        <v>331</v>
      </c>
      <c r="B21" s="102" t="s">
        <v>377</v>
      </c>
      <c r="C21" s="103" t="s">
        <v>52</v>
      </c>
      <c r="D21" s="103" t="s">
        <v>333</v>
      </c>
      <c r="E21" s="103" t="s">
        <v>334</v>
      </c>
      <c r="F21" s="103" t="s">
        <v>335</v>
      </c>
    </row>
    <row r="22" spans="1:9" ht="42" customHeight="1" x14ac:dyDescent="0.3">
      <c r="A22" s="122" t="s">
        <v>559</v>
      </c>
      <c r="B22" s="123" t="s">
        <v>560</v>
      </c>
      <c r="C22" s="124" t="s">
        <v>114</v>
      </c>
      <c r="D22" s="125">
        <v>0.125</v>
      </c>
      <c r="E22" s="126">
        <v>6359</v>
      </c>
      <c r="F22" s="108">
        <f>+D22*E22</f>
        <v>794.875</v>
      </c>
    </row>
    <row r="23" spans="1:9" ht="42" customHeight="1" x14ac:dyDescent="0.3">
      <c r="A23" s="122" t="s">
        <v>557</v>
      </c>
      <c r="B23" s="123" t="s">
        <v>558</v>
      </c>
      <c r="C23" s="124" t="s">
        <v>114</v>
      </c>
      <c r="D23" s="125">
        <v>2.5000000000000001E-2</v>
      </c>
      <c r="E23" s="126">
        <v>1648</v>
      </c>
      <c r="F23" s="108">
        <f>+D23*E23</f>
        <v>41.2</v>
      </c>
    </row>
    <row r="24" spans="1:9" x14ac:dyDescent="0.3">
      <c r="A24" s="104"/>
      <c r="B24" s="105"/>
      <c r="C24" s="106"/>
      <c r="D24" s="107"/>
      <c r="E24" s="108"/>
      <c r="F24" s="108">
        <f>+D24*E24</f>
        <v>0</v>
      </c>
    </row>
    <row r="25" spans="1:9" x14ac:dyDescent="0.25">
      <c r="A25" s="109" t="s">
        <v>361</v>
      </c>
      <c r="B25" s="110"/>
      <c r="C25" s="111"/>
      <c r="D25" s="110"/>
      <c r="E25" s="112" t="s">
        <v>344</v>
      </c>
      <c r="F25" s="113">
        <f>SUM(F22:F24)</f>
        <v>836.07500000000005</v>
      </c>
    </row>
    <row r="26" spans="1:9" x14ac:dyDescent="0.25">
      <c r="A26" s="101" t="s">
        <v>331</v>
      </c>
      <c r="B26" s="102" t="s">
        <v>378</v>
      </c>
      <c r="C26" s="103" t="s">
        <v>52</v>
      </c>
      <c r="D26" s="103" t="s">
        <v>333</v>
      </c>
      <c r="E26" s="103" t="s">
        <v>334</v>
      </c>
      <c r="F26" s="103" t="s">
        <v>335</v>
      </c>
    </row>
    <row r="27" spans="1:9" ht="25.2" customHeight="1" x14ac:dyDescent="0.3">
      <c r="A27" s="104" t="s">
        <v>442</v>
      </c>
      <c r="B27" s="105" t="s">
        <v>443</v>
      </c>
      <c r="C27" s="106" t="s">
        <v>78</v>
      </c>
      <c r="D27" s="107">
        <v>0.03</v>
      </c>
      <c r="E27" s="108">
        <v>15458</v>
      </c>
      <c r="F27" s="108">
        <f>+D27*E27</f>
        <v>463.74</v>
      </c>
    </row>
    <row r="28" spans="1:9" x14ac:dyDescent="0.3">
      <c r="A28" s="104"/>
      <c r="B28" s="105"/>
      <c r="C28" s="106"/>
      <c r="D28" s="107"/>
      <c r="E28" s="108"/>
      <c r="F28" s="108">
        <f>+D28*E28</f>
        <v>0</v>
      </c>
    </row>
    <row r="29" spans="1:9" x14ac:dyDescent="0.25">
      <c r="A29" s="109" t="s">
        <v>366</v>
      </c>
      <c r="B29" s="110"/>
      <c r="C29" s="111"/>
      <c r="D29" s="110"/>
      <c r="E29" s="112" t="s">
        <v>344</v>
      </c>
      <c r="F29" s="113">
        <f>SUM(F27:F28)</f>
        <v>463.74</v>
      </c>
    </row>
    <row r="30" spans="1:9" x14ac:dyDescent="0.3">
      <c r="A30" s="285" t="s">
        <v>367</v>
      </c>
      <c r="B30" s="285"/>
      <c r="C30" s="285"/>
      <c r="D30" s="285"/>
      <c r="E30" s="286">
        <f>ROUND((F12+F17+F20+F25+F29),0)</f>
        <v>87408</v>
      </c>
      <c r="F30" s="286"/>
      <c r="H30" s="119"/>
    </row>
    <row r="31" spans="1:9" x14ac:dyDescent="0.3">
      <c r="A31" s="114"/>
      <c r="B31" s="115"/>
      <c r="C31" s="115"/>
      <c r="D31" s="115"/>
      <c r="E31" s="115"/>
      <c r="F31" s="116"/>
      <c r="H31" s="120"/>
      <c r="I31" s="120"/>
    </row>
    <row r="32" spans="1:9" x14ac:dyDescent="0.3">
      <c r="A32" s="117"/>
      <c r="B32" s="50"/>
      <c r="C32" s="50"/>
      <c r="D32" s="50"/>
      <c r="E32" s="50"/>
      <c r="F32" s="118"/>
    </row>
    <row r="33" spans="1:6" x14ac:dyDescent="0.3">
      <c r="A33" s="117"/>
      <c r="B33" s="50"/>
      <c r="C33" s="50"/>
      <c r="D33" s="50"/>
      <c r="E33" s="50"/>
      <c r="F33" s="118"/>
    </row>
    <row r="34" spans="1:6" x14ac:dyDescent="0.3">
      <c r="A34" s="275"/>
      <c r="B34" s="276"/>
      <c r="C34" s="276"/>
      <c r="D34" s="276"/>
      <c r="E34" s="276"/>
      <c r="F34" s="277"/>
    </row>
    <row r="35" spans="1:6" x14ac:dyDescent="0.3">
      <c r="A35" s="275"/>
      <c r="B35" s="276"/>
      <c r="C35" s="276"/>
      <c r="D35" s="276"/>
      <c r="E35" s="276"/>
      <c r="F35" s="277"/>
    </row>
    <row r="36" spans="1:6" x14ac:dyDescent="0.3">
      <c r="A36" s="275"/>
      <c r="B36" s="276"/>
      <c r="C36" s="276"/>
      <c r="D36" s="276"/>
      <c r="E36" s="276"/>
      <c r="F36" s="277"/>
    </row>
    <row r="37" spans="1:6" x14ac:dyDescent="0.3">
      <c r="A37" s="278"/>
      <c r="B37" s="279"/>
      <c r="C37" s="279"/>
      <c r="D37" s="279"/>
      <c r="E37" s="279"/>
      <c r="F37" s="280"/>
    </row>
  </sheetData>
  <mergeCells count="11">
    <mergeCell ref="A34:F34"/>
    <mergeCell ref="A35:F35"/>
    <mergeCell ref="A36:F36"/>
    <mergeCell ref="A37:F37"/>
    <mergeCell ref="A1:F1"/>
    <mergeCell ref="A2:F2"/>
    <mergeCell ref="A3:F3"/>
    <mergeCell ref="A4:D4"/>
    <mergeCell ref="A5:D5"/>
    <mergeCell ref="A30:D30"/>
    <mergeCell ref="E30:F30"/>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B4D1F-AAAC-48B5-AB12-CAE2FEE709D8}">
  <sheetPr>
    <tabColor rgb="FFFFC000"/>
  </sheetPr>
  <dimension ref="A1:I41"/>
  <sheetViews>
    <sheetView topLeftCell="A6" zoomScale="70" zoomScaleNormal="70" workbookViewId="0">
      <selection activeCell="F7" sqref="F7:L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146</v>
      </c>
      <c r="B5" s="284"/>
      <c r="C5" s="284"/>
      <c r="D5" s="284"/>
      <c r="E5" s="100">
        <v>9.01</v>
      </c>
      <c r="F5" s="100" t="s">
        <v>78</v>
      </c>
    </row>
    <row r="6" spans="1:6" x14ac:dyDescent="0.25">
      <c r="A6" s="101" t="s">
        <v>331</v>
      </c>
      <c r="B6" s="102" t="s">
        <v>332</v>
      </c>
      <c r="C6" s="103" t="s">
        <v>52</v>
      </c>
      <c r="D6" s="103" t="s">
        <v>333</v>
      </c>
      <c r="E6" s="103" t="s">
        <v>334</v>
      </c>
      <c r="F6" s="103" t="s">
        <v>335</v>
      </c>
    </row>
    <row r="7" spans="1:6" x14ac:dyDescent="0.3">
      <c r="A7" s="104"/>
      <c r="B7" s="105" t="s">
        <v>563</v>
      </c>
      <c r="C7" s="106" t="s">
        <v>32</v>
      </c>
      <c r="D7" s="107">
        <v>0.06</v>
      </c>
      <c r="E7" s="108">
        <v>41951.519999999997</v>
      </c>
      <c r="F7" s="108">
        <f t="shared" ref="F7:F13" si="0">+D7*E7</f>
        <v>2517.0911999999998</v>
      </c>
    </row>
    <row r="8" spans="1:6" x14ac:dyDescent="0.3">
      <c r="A8" s="104"/>
      <c r="B8" s="105" t="s">
        <v>564</v>
      </c>
      <c r="C8" s="106" t="s">
        <v>32</v>
      </c>
      <c r="D8" s="107">
        <v>3</v>
      </c>
      <c r="E8" s="108">
        <v>4169.88</v>
      </c>
      <c r="F8" s="108">
        <f t="shared" si="0"/>
        <v>12509.64</v>
      </c>
    </row>
    <row r="9" spans="1:6" x14ac:dyDescent="0.3">
      <c r="A9" s="104"/>
      <c r="B9" s="105" t="s">
        <v>104</v>
      </c>
      <c r="C9" s="106" t="s">
        <v>80</v>
      </c>
      <c r="D9" s="107">
        <v>4</v>
      </c>
      <c r="E9" s="108">
        <v>49280.399999999994</v>
      </c>
      <c r="F9" s="108">
        <f t="shared" si="0"/>
        <v>197121.59999999998</v>
      </c>
    </row>
    <row r="10" spans="1:6" ht="26.4" x14ac:dyDescent="0.3">
      <c r="A10" s="104"/>
      <c r="B10" s="105" t="s">
        <v>105</v>
      </c>
      <c r="C10" s="106" t="s">
        <v>32</v>
      </c>
      <c r="D10" s="107">
        <v>3</v>
      </c>
      <c r="E10" s="108">
        <v>8908.3799999999992</v>
      </c>
      <c r="F10" s="108">
        <f t="shared" si="0"/>
        <v>26725.14</v>
      </c>
    </row>
    <row r="11" spans="1:6" x14ac:dyDescent="0.3">
      <c r="A11" s="104"/>
      <c r="B11" s="105" t="s">
        <v>106</v>
      </c>
      <c r="C11" s="106" t="s">
        <v>32</v>
      </c>
      <c r="D11" s="107">
        <v>3</v>
      </c>
      <c r="E11" s="108">
        <v>51297.947999999997</v>
      </c>
      <c r="F11" s="108">
        <f t="shared" si="0"/>
        <v>153893.84399999998</v>
      </c>
    </row>
    <row r="12" spans="1:6" x14ac:dyDescent="0.3">
      <c r="A12" s="104"/>
      <c r="B12" s="105" t="s">
        <v>107</v>
      </c>
      <c r="C12" s="106" t="s">
        <v>32</v>
      </c>
      <c r="D12" s="107">
        <v>0.7</v>
      </c>
      <c r="E12" s="108">
        <v>16300.439999999999</v>
      </c>
      <c r="F12" s="108">
        <f t="shared" si="0"/>
        <v>11410.307999999999</v>
      </c>
    </row>
    <row r="13" spans="1:6" x14ac:dyDescent="0.3">
      <c r="A13" s="104"/>
      <c r="B13" s="105"/>
      <c r="C13" s="106"/>
      <c r="D13" s="107"/>
      <c r="E13" s="108"/>
      <c r="F13" s="108">
        <f t="shared" si="0"/>
        <v>0</v>
      </c>
    </row>
    <row r="14" spans="1:6" x14ac:dyDescent="0.25">
      <c r="A14" s="109" t="s">
        <v>343</v>
      </c>
      <c r="B14" s="110"/>
      <c r="C14" s="111"/>
      <c r="D14" s="110"/>
      <c r="E14" s="112" t="s">
        <v>344</v>
      </c>
      <c r="F14" s="113">
        <f>SUM(F7:F13)</f>
        <v>404177.62319999997</v>
      </c>
    </row>
    <row r="15" spans="1:6" x14ac:dyDescent="0.25">
      <c r="A15" s="101" t="s">
        <v>331</v>
      </c>
      <c r="B15" s="102" t="s">
        <v>345</v>
      </c>
      <c r="C15" s="103" t="s">
        <v>52</v>
      </c>
      <c r="D15" s="103" t="s">
        <v>333</v>
      </c>
      <c r="E15" s="103" t="s">
        <v>334</v>
      </c>
      <c r="F15" s="103" t="s">
        <v>335</v>
      </c>
    </row>
    <row r="16" spans="1:6" x14ac:dyDescent="0.3">
      <c r="A16" s="104" t="s">
        <v>88</v>
      </c>
      <c r="B16" s="105" t="s">
        <v>375</v>
      </c>
      <c r="C16" s="106" t="s">
        <v>114</v>
      </c>
      <c r="D16" s="107">
        <v>1</v>
      </c>
      <c r="E16" s="108">
        <v>187896.03</v>
      </c>
      <c r="F16" s="108">
        <f>+D16*E16</f>
        <v>187896.03</v>
      </c>
    </row>
    <row r="17" spans="1:8" x14ac:dyDescent="0.3">
      <c r="A17" s="104" t="s">
        <v>565</v>
      </c>
      <c r="B17" s="105" t="s">
        <v>566</v>
      </c>
      <c r="C17" s="106" t="s">
        <v>114</v>
      </c>
      <c r="D17" s="107">
        <v>1</v>
      </c>
      <c r="E17" s="108">
        <f>100846.47*5</f>
        <v>504232.35</v>
      </c>
      <c r="F17" s="108">
        <f t="shared" ref="F17:F18" si="1">+D17*E17</f>
        <v>504232.35</v>
      </c>
    </row>
    <row r="18" spans="1:8" x14ac:dyDescent="0.3">
      <c r="A18" s="104"/>
      <c r="B18" s="105"/>
      <c r="C18" s="106"/>
      <c r="D18" s="107"/>
      <c r="E18" s="108"/>
      <c r="F18" s="108">
        <f t="shared" si="1"/>
        <v>0</v>
      </c>
    </row>
    <row r="19" spans="1:8" x14ac:dyDescent="0.25">
      <c r="A19" s="109" t="s">
        <v>350</v>
      </c>
      <c r="B19" s="110"/>
      <c r="C19" s="111"/>
      <c r="D19" s="110"/>
      <c r="E19" s="112" t="s">
        <v>344</v>
      </c>
      <c r="F19" s="113">
        <f>SUM(F16:F18)</f>
        <v>692128.38</v>
      </c>
    </row>
    <row r="20" spans="1:8" x14ac:dyDescent="0.25">
      <c r="A20" s="101" t="s">
        <v>331</v>
      </c>
      <c r="B20" s="102" t="s">
        <v>351</v>
      </c>
      <c r="C20" s="103" t="s">
        <v>52</v>
      </c>
      <c r="D20" s="103" t="s">
        <v>333</v>
      </c>
      <c r="E20" s="103" t="s">
        <v>334</v>
      </c>
      <c r="F20" s="103" t="s">
        <v>335</v>
      </c>
    </row>
    <row r="21" spans="1:8" x14ac:dyDescent="0.3">
      <c r="A21" s="104" t="s">
        <v>352</v>
      </c>
      <c r="B21" s="105" t="s">
        <v>353</v>
      </c>
      <c r="C21" s="106" t="s">
        <v>354</v>
      </c>
      <c r="D21" s="107">
        <v>0.05</v>
      </c>
      <c r="E21" s="108">
        <f>+F19</f>
        <v>692128.38</v>
      </c>
      <c r="F21" s="108">
        <f>+D21*E21</f>
        <v>34606.419000000002</v>
      </c>
    </row>
    <row r="22" spans="1:8" x14ac:dyDescent="0.25">
      <c r="A22" s="109" t="s">
        <v>355</v>
      </c>
      <c r="B22" s="110"/>
      <c r="C22" s="111"/>
      <c r="D22" s="110"/>
      <c r="E22" s="112" t="s">
        <v>344</v>
      </c>
      <c r="F22" s="113">
        <f>SUM(F21)</f>
        <v>34606.419000000002</v>
      </c>
    </row>
    <row r="23" spans="1:8" x14ac:dyDescent="0.25">
      <c r="A23" s="101" t="s">
        <v>331</v>
      </c>
      <c r="B23" s="102" t="s">
        <v>377</v>
      </c>
      <c r="C23" s="103" t="s">
        <v>52</v>
      </c>
      <c r="D23" s="103" t="s">
        <v>333</v>
      </c>
      <c r="E23" s="103" t="s">
        <v>334</v>
      </c>
      <c r="F23" s="103" t="s">
        <v>335</v>
      </c>
    </row>
    <row r="24" spans="1:8" ht="26.4" x14ac:dyDescent="0.3">
      <c r="A24" s="104" t="s">
        <v>409</v>
      </c>
      <c r="B24" s="105" t="s">
        <v>410</v>
      </c>
      <c r="C24" s="106" t="s">
        <v>78</v>
      </c>
      <c r="D24" s="107">
        <v>1.05</v>
      </c>
      <c r="E24" s="108">
        <v>666140.70230200293</v>
      </c>
      <c r="F24" s="108">
        <f>+D24*E24</f>
        <v>699447.73741710314</v>
      </c>
      <c r="H24" s="119"/>
    </row>
    <row r="25" spans="1:8" ht="26.4" x14ac:dyDescent="0.3">
      <c r="A25" s="104" t="s">
        <v>423</v>
      </c>
      <c r="B25" s="105" t="s">
        <v>424</v>
      </c>
      <c r="C25" s="106" t="s">
        <v>114</v>
      </c>
      <c r="D25" s="107">
        <v>2.5000000000000001E-2</v>
      </c>
      <c r="E25" s="108">
        <v>48166.325999999994</v>
      </c>
      <c r="F25" s="108">
        <f t="shared" ref="F25:F28" si="2">+D25*E25</f>
        <v>1204.15815</v>
      </c>
    </row>
    <row r="26" spans="1:8" x14ac:dyDescent="0.3">
      <c r="A26" s="104"/>
      <c r="B26" s="105"/>
      <c r="C26" s="106"/>
      <c r="D26" s="107"/>
      <c r="E26" s="108"/>
      <c r="F26" s="108">
        <f t="shared" si="2"/>
        <v>0</v>
      </c>
    </row>
    <row r="27" spans="1:8" x14ac:dyDescent="0.3">
      <c r="A27" s="104"/>
      <c r="B27" s="105"/>
      <c r="C27" s="106"/>
      <c r="D27" s="107"/>
      <c r="E27" s="108"/>
      <c r="F27" s="108">
        <f t="shared" si="2"/>
        <v>0</v>
      </c>
    </row>
    <row r="28" spans="1:8" x14ac:dyDescent="0.3">
      <c r="A28" s="104"/>
      <c r="B28" s="105"/>
      <c r="C28" s="106"/>
      <c r="D28" s="107"/>
      <c r="E28" s="108"/>
      <c r="F28" s="108">
        <f t="shared" si="2"/>
        <v>0</v>
      </c>
    </row>
    <row r="29" spans="1:8" x14ac:dyDescent="0.25">
      <c r="A29" s="109" t="s">
        <v>361</v>
      </c>
      <c r="B29" s="110"/>
      <c r="C29" s="111"/>
      <c r="D29" s="110"/>
      <c r="E29" s="112" t="s">
        <v>344</v>
      </c>
      <c r="F29" s="113">
        <f>SUM(F24:F28)</f>
        <v>700651.89556710317</v>
      </c>
    </row>
    <row r="30" spans="1:8" x14ac:dyDescent="0.25">
      <c r="A30" s="101" t="s">
        <v>331</v>
      </c>
      <c r="B30" s="102" t="s">
        <v>378</v>
      </c>
      <c r="C30" s="103" t="s">
        <v>52</v>
      </c>
      <c r="D30" s="103" t="s">
        <v>333</v>
      </c>
      <c r="E30" s="103" t="s">
        <v>334</v>
      </c>
      <c r="F30" s="103" t="s">
        <v>335</v>
      </c>
    </row>
    <row r="31" spans="1:8" x14ac:dyDescent="0.3">
      <c r="A31" s="104"/>
      <c r="B31" s="105" t="s">
        <v>381</v>
      </c>
      <c r="C31" s="106" t="s">
        <v>89</v>
      </c>
      <c r="D31" s="107">
        <v>1</v>
      </c>
      <c r="E31" s="108">
        <v>9000</v>
      </c>
      <c r="F31" s="108">
        <f>+D31*E31</f>
        <v>9000</v>
      </c>
      <c r="H31" s="119"/>
    </row>
    <row r="32" spans="1:8" x14ac:dyDescent="0.3">
      <c r="A32" s="104"/>
      <c r="B32" s="105"/>
      <c r="C32" s="106"/>
      <c r="D32" s="107"/>
      <c r="E32" s="108"/>
      <c r="F32" s="108">
        <f>+D32*E32</f>
        <v>0</v>
      </c>
      <c r="H32" s="119"/>
    </row>
    <row r="33" spans="1:9" x14ac:dyDescent="0.25">
      <c r="A33" s="109" t="s">
        <v>366</v>
      </c>
      <c r="B33" s="110"/>
      <c r="C33" s="111"/>
      <c r="D33" s="110"/>
      <c r="E33" s="112" t="s">
        <v>344</v>
      </c>
      <c r="F33" s="113">
        <f>SUM(F31:F32)</f>
        <v>9000</v>
      </c>
    </row>
    <row r="34" spans="1:9" x14ac:dyDescent="0.3">
      <c r="A34" s="285" t="s">
        <v>367</v>
      </c>
      <c r="B34" s="285"/>
      <c r="C34" s="285"/>
      <c r="D34" s="285"/>
      <c r="E34" s="286">
        <f>ROUND((F14+F19+F22+F29+F33),0)</f>
        <v>1840564</v>
      </c>
      <c r="F34" s="286"/>
    </row>
    <row r="35" spans="1:9" x14ac:dyDescent="0.3">
      <c r="A35" s="114"/>
      <c r="B35" s="115"/>
      <c r="C35" s="115"/>
      <c r="D35" s="115"/>
      <c r="E35" s="115"/>
      <c r="F35" s="116"/>
      <c r="I35" s="120"/>
    </row>
    <row r="36" spans="1:9" x14ac:dyDescent="0.3">
      <c r="A36" s="117"/>
      <c r="B36" s="50"/>
      <c r="C36" s="50"/>
      <c r="D36" s="50"/>
      <c r="E36" s="50"/>
      <c r="F36" s="118"/>
    </row>
    <row r="37" spans="1:9" x14ac:dyDescent="0.3">
      <c r="A37" s="117"/>
      <c r="B37" s="50"/>
      <c r="C37" s="50"/>
      <c r="D37" s="50"/>
      <c r="E37" s="50"/>
      <c r="F37" s="118"/>
    </row>
    <row r="38" spans="1:9" x14ac:dyDescent="0.3">
      <c r="A38" s="275"/>
      <c r="B38" s="276"/>
      <c r="C38" s="276"/>
      <c r="D38" s="276"/>
      <c r="E38" s="276"/>
      <c r="F38" s="277"/>
    </row>
    <row r="39" spans="1:9" x14ac:dyDescent="0.3">
      <c r="A39" s="275"/>
      <c r="B39" s="276"/>
      <c r="C39" s="276"/>
      <c r="D39" s="276"/>
      <c r="E39" s="276"/>
      <c r="F39" s="277"/>
    </row>
    <row r="40" spans="1:9" x14ac:dyDescent="0.3">
      <c r="A40" s="275"/>
      <c r="B40" s="276"/>
      <c r="C40" s="276"/>
      <c r="D40" s="276"/>
      <c r="E40" s="276"/>
      <c r="F40" s="277"/>
    </row>
    <row r="41" spans="1:9"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3BE14-133D-4A90-B30E-F3382C4E6666}">
  <sheetPr>
    <tabColor rgb="FFFFC000"/>
  </sheetPr>
  <dimension ref="A1:I41"/>
  <sheetViews>
    <sheetView topLeftCell="B5" zoomScale="70" zoomScaleNormal="70" workbookViewId="0">
      <selection activeCell="G33" sqref="G33:H3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707</v>
      </c>
      <c r="B5" s="284"/>
      <c r="C5" s="284"/>
      <c r="D5" s="284"/>
      <c r="E5" s="100">
        <v>10.01</v>
      </c>
      <c r="F5" s="100" t="s">
        <v>32</v>
      </c>
    </row>
    <row r="6" spans="1:6" x14ac:dyDescent="0.25">
      <c r="A6" s="101" t="s">
        <v>331</v>
      </c>
      <c r="B6" s="102" t="s">
        <v>332</v>
      </c>
      <c r="C6" s="103" t="s">
        <v>52</v>
      </c>
      <c r="D6" s="103" t="s">
        <v>333</v>
      </c>
      <c r="E6" s="103" t="s">
        <v>334</v>
      </c>
      <c r="F6" s="103" t="s">
        <v>335</v>
      </c>
    </row>
    <row r="7" spans="1:6" ht="26.4" x14ac:dyDescent="0.3">
      <c r="A7" s="122" t="s">
        <v>567</v>
      </c>
      <c r="B7" s="123" t="s">
        <v>568</v>
      </c>
      <c r="C7" s="124" t="s">
        <v>32</v>
      </c>
      <c r="D7" s="125">
        <v>2.048</v>
      </c>
      <c r="E7" s="126">
        <v>199302</v>
      </c>
      <c r="F7" s="108">
        <f t="shared" ref="F7:F14" si="0">+D7*E7</f>
        <v>408170.49599999998</v>
      </c>
    </row>
    <row r="8" spans="1:6" x14ac:dyDescent="0.3">
      <c r="A8" s="122" t="s">
        <v>569</v>
      </c>
      <c r="B8" s="123" t="s">
        <v>713</v>
      </c>
      <c r="C8" s="124" t="s">
        <v>32</v>
      </c>
      <c r="D8" s="125">
        <v>2</v>
      </c>
      <c r="E8" s="126">
        <v>10500</v>
      </c>
      <c r="F8" s="108">
        <f t="shared" si="0"/>
        <v>21000</v>
      </c>
    </row>
    <row r="9" spans="1:6" x14ac:dyDescent="0.3">
      <c r="A9" s="122" t="s">
        <v>570</v>
      </c>
      <c r="B9" s="123" t="s">
        <v>571</v>
      </c>
      <c r="C9" s="124" t="s">
        <v>86</v>
      </c>
      <c r="D9" s="125">
        <v>12.074999999999999</v>
      </c>
      <c r="E9" s="126">
        <v>9621</v>
      </c>
      <c r="F9" s="108">
        <f t="shared" si="0"/>
        <v>116173.575</v>
      </c>
    </row>
    <row r="10" spans="1:6" x14ac:dyDescent="0.3">
      <c r="A10" s="122" t="s">
        <v>572</v>
      </c>
      <c r="B10" s="123" t="s">
        <v>573</v>
      </c>
      <c r="C10" s="124" t="s">
        <v>121</v>
      </c>
      <c r="D10" s="125">
        <v>1.5</v>
      </c>
      <c r="E10" s="126">
        <v>13566</v>
      </c>
      <c r="F10" s="108">
        <f t="shared" si="0"/>
        <v>20349</v>
      </c>
    </row>
    <row r="11" spans="1:6" x14ac:dyDescent="0.3">
      <c r="A11" s="122" t="s">
        <v>574</v>
      </c>
      <c r="B11" s="123" t="s">
        <v>720</v>
      </c>
      <c r="C11" s="124" t="s">
        <v>32</v>
      </c>
      <c r="D11" s="125">
        <v>4</v>
      </c>
      <c r="E11" s="126">
        <v>11908</v>
      </c>
      <c r="F11" s="108">
        <f t="shared" si="0"/>
        <v>47632</v>
      </c>
    </row>
    <row r="12" spans="1:6" x14ac:dyDescent="0.3">
      <c r="A12" s="122" t="s">
        <v>469</v>
      </c>
      <c r="B12" s="123" t="s">
        <v>470</v>
      </c>
      <c r="C12" s="124" t="s">
        <v>122</v>
      </c>
      <c r="D12" s="125">
        <v>0.36099999999999999</v>
      </c>
      <c r="E12" s="126">
        <v>91885</v>
      </c>
      <c r="F12" s="108">
        <f t="shared" si="0"/>
        <v>33170.485000000001</v>
      </c>
    </row>
    <row r="13" spans="1:6" x14ac:dyDescent="0.3">
      <c r="A13" s="122" t="s">
        <v>575</v>
      </c>
      <c r="B13" s="123" t="s">
        <v>717</v>
      </c>
      <c r="C13" s="124" t="s">
        <v>122</v>
      </c>
      <c r="D13" s="125">
        <v>0.36099999999999999</v>
      </c>
      <c r="E13" s="126">
        <v>81301</v>
      </c>
      <c r="F13" s="108">
        <f t="shared" si="0"/>
        <v>29349.661</v>
      </c>
    </row>
    <row r="14" spans="1:6" x14ac:dyDescent="0.3">
      <c r="A14" s="104"/>
      <c r="B14" s="105"/>
      <c r="C14" s="106"/>
      <c r="D14" s="107"/>
      <c r="E14" s="108"/>
      <c r="F14" s="108">
        <f t="shared" si="0"/>
        <v>0</v>
      </c>
    </row>
    <row r="15" spans="1:6" x14ac:dyDescent="0.25">
      <c r="A15" s="109" t="s">
        <v>343</v>
      </c>
      <c r="B15" s="110"/>
      <c r="C15" s="111"/>
      <c r="D15" s="110"/>
      <c r="E15" s="112" t="s">
        <v>344</v>
      </c>
      <c r="F15" s="113">
        <f>SUM(F7:F14)</f>
        <v>675845.21699999995</v>
      </c>
    </row>
    <row r="16" spans="1:6" x14ac:dyDescent="0.25">
      <c r="A16" s="101" t="s">
        <v>331</v>
      </c>
      <c r="B16" s="102" t="s">
        <v>345</v>
      </c>
      <c r="C16" s="103" t="s">
        <v>52</v>
      </c>
      <c r="D16" s="103" t="s">
        <v>333</v>
      </c>
      <c r="E16" s="103" t="s">
        <v>334</v>
      </c>
      <c r="F16" s="103" t="s">
        <v>335</v>
      </c>
    </row>
    <row r="17" spans="1:8" x14ac:dyDescent="0.3">
      <c r="A17" s="122" t="s">
        <v>576</v>
      </c>
      <c r="B17" s="123" t="s">
        <v>577</v>
      </c>
      <c r="C17" s="124" t="s">
        <v>422</v>
      </c>
      <c r="D17" s="125">
        <v>1</v>
      </c>
      <c r="E17" s="126">
        <v>263061</v>
      </c>
      <c r="F17" s="108">
        <f>+D17*E17</f>
        <v>263061</v>
      </c>
    </row>
    <row r="18" spans="1:8" x14ac:dyDescent="0.3">
      <c r="A18" s="122" t="s">
        <v>578</v>
      </c>
      <c r="B18" s="123" t="s">
        <v>579</v>
      </c>
      <c r="C18" s="124" t="s">
        <v>422</v>
      </c>
      <c r="D18" s="125">
        <v>0.2</v>
      </c>
      <c r="E18" s="126">
        <v>263061</v>
      </c>
      <c r="F18" s="108">
        <f t="shared" ref="F18:F19" si="1">+D18*E18</f>
        <v>52612.200000000004</v>
      </c>
    </row>
    <row r="19" spans="1:8" x14ac:dyDescent="0.3">
      <c r="A19" s="122" t="s">
        <v>580</v>
      </c>
      <c r="B19" s="123" t="s">
        <v>581</v>
      </c>
      <c r="C19" s="124" t="s">
        <v>422</v>
      </c>
      <c r="D19" s="125">
        <v>0.1</v>
      </c>
      <c r="E19" s="126">
        <v>173109</v>
      </c>
      <c r="F19" s="108">
        <f t="shared" si="1"/>
        <v>17310.900000000001</v>
      </c>
    </row>
    <row r="20" spans="1:8" x14ac:dyDescent="0.25">
      <c r="A20" s="109" t="s">
        <v>350</v>
      </c>
      <c r="B20" s="110"/>
      <c r="C20" s="111"/>
      <c r="D20" s="110"/>
      <c r="E20" s="112" t="s">
        <v>344</v>
      </c>
      <c r="F20" s="113">
        <f>SUM(F17:F19)</f>
        <v>332984.10000000003</v>
      </c>
    </row>
    <row r="21" spans="1:8" x14ac:dyDescent="0.25">
      <c r="A21" s="101" t="s">
        <v>331</v>
      </c>
      <c r="B21" s="102" t="s">
        <v>351</v>
      </c>
      <c r="C21" s="103" t="s">
        <v>52</v>
      </c>
      <c r="D21" s="103" t="s">
        <v>333</v>
      </c>
      <c r="E21" s="103" t="s">
        <v>334</v>
      </c>
      <c r="F21" s="103" t="s">
        <v>335</v>
      </c>
    </row>
    <row r="22" spans="1:8" x14ac:dyDescent="0.3">
      <c r="A22" s="104" t="s">
        <v>352</v>
      </c>
      <c r="B22" s="105" t="s">
        <v>353</v>
      </c>
      <c r="C22" s="106" t="s">
        <v>354</v>
      </c>
      <c r="D22" s="107">
        <v>0.05</v>
      </c>
      <c r="E22" s="108">
        <f>+F20</f>
        <v>332984.10000000003</v>
      </c>
      <c r="F22" s="108">
        <f>+D22*E22</f>
        <v>16649.205000000002</v>
      </c>
    </row>
    <row r="23" spans="1:8" x14ac:dyDescent="0.25">
      <c r="A23" s="109" t="s">
        <v>355</v>
      </c>
      <c r="B23" s="110"/>
      <c r="C23" s="111"/>
      <c r="D23" s="110"/>
      <c r="E23" s="112" t="s">
        <v>344</v>
      </c>
      <c r="F23" s="113">
        <f>SUM(F22)</f>
        <v>16649.205000000002</v>
      </c>
    </row>
    <row r="24" spans="1:8" x14ac:dyDescent="0.25">
      <c r="A24" s="101" t="s">
        <v>331</v>
      </c>
      <c r="B24" s="102" t="s">
        <v>377</v>
      </c>
      <c r="C24" s="103" t="s">
        <v>52</v>
      </c>
      <c r="D24" s="103" t="s">
        <v>333</v>
      </c>
      <c r="E24" s="103" t="s">
        <v>334</v>
      </c>
      <c r="F24" s="103" t="s">
        <v>335</v>
      </c>
    </row>
    <row r="25" spans="1:8" ht="26.4" x14ac:dyDescent="0.3">
      <c r="A25" s="122" t="s">
        <v>582</v>
      </c>
      <c r="B25" s="123" t="s">
        <v>110</v>
      </c>
      <c r="C25" s="124" t="s">
        <v>114</v>
      </c>
      <c r="D25" s="125">
        <v>0.5</v>
      </c>
      <c r="E25" s="126">
        <v>20000</v>
      </c>
      <c r="F25" s="108">
        <f>+D25*E25</f>
        <v>10000</v>
      </c>
      <c r="H25" s="119"/>
    </row>
    <row r="26" spans="1:8" ht="25.8" customHeight="1" x14ac:dyDescent="0.3">
      <c r="A26" s="122" t="s">
        <v>487</v>
      </c>
      <c r="B26" s="123" t="s">
        <v>488</v>
      </c>
      <c r="C26" s="124" t="s">
        <v>114</v>
      </c>
      <c r="D26" s="125">
        <v>1</v>
      </c>
      <c r="E26" s="126">
        <v>20000</v>
      </c>
      <c r="F26" s="108">
        <f t="shared" ref="F26:F28" si="2">+D26*E26</f>
        <v>20000</v>
      </c>
      <c r="H26" s="119"/>
    </row>
    <row r="27" spans="1:8" x14ac:dyDescent="0.3">
      <c r="A27" s="104"/>
      <c r="B27" s="105"/>
      <c r="C27" s="106"/>
      <c r="D27" s="107"/>
      <c r="E27" s="108"/>
      <c r="F27" s="108">
        <f t="shared" si="2"/>
        <v>0</v>
      </c>
    </row>
    <row r="28" spans="1:8" x14ac:dyDescent="0.3">
      <c r="A28" s="104"/>
      <c r="B28" s="105"/>
      <c r="C28" s="106"/>
      <c r="D28" s="107"/>
      <c r="E28" s="108"/>
      <c r="F28" s="108">
        <f t="shared" si="2"/>
        <v>0</v>
      </c>
    </row>
    <row r="29" spans="1:8" x14ac:dyDescent="0.25">
      <c r="A29" s="109" t="s">
        <v>361</v>
      </c>
      <c r="B29" s="110"/>
      <c r="C29" s="111"/>
      <c r="D29" s="110"/>
      <c r="E29" s="112" t="s">
        <v>344</v>
      </c>
      <c r="F29" s="113">
        <f>SUM(F25:F28)</f>
        <v>30000</v>
      </c>
    </row>
    <row r="30" spans="1:8" x14ac:dyDescent="0.25">
      <c r="A30" s="101" t="s">
        <v>331</v>
      </c>
      <c r="B30" s="102" t="s">
        <v>378</v>
      </c>
      <c r="C30" s="103" t="s">
        <v>52</v>
      </c>
      <c r="D30" s="103" t="s">
        <v>333</v>
      </c>
      <c r="E30" s="103" t="s">
        <v>334</v>
      </c>
      <c r="F30" s="103" t="s">
        <v>335</v>
      </c>
    </row>
    <row r="31" spans="1:8" x14ac:dyDescent="0.3">
      <c r="A31" s="104"/>
      <c r="B31" s="105" t="s">
        <v>381</v>
      </c>
      <c r="C31" s="106" t="s">
        <v>89</v>
      </c>
      <c r="D31" s="107">
        <v>1</v>
      </c>
      <c r="E31" s="108">
        <v>2500</v>
      </c>
      <c r="F31" s="108">
        <f>+D31*E31</f>
        <v>2500</v>
      </c>
      <c r="H31" s="119"/>
    </row>
    <row r="32" spans="1:8" x14ac:dyDescent="0.3">
      <c r="A32" s="104"/>
      <c r="B32" s="105"/>
      <c r="C32" s="106"/>
      <c r="D32" s="107"/>
      <c r="E32" s="108"/>
      <c r="F32" s="108">
        <f>+D32*E32</f>
        <v>0</v>
      </c>
      <c r="H32" s="119"/>
    </row>
    <row r="33" spans="1:9" x14ac:dyDescent="0.25">
      <c r="A33" s="109" t="s">
        <v>366</v>
      </c>
      <c r="B33" s="110"/>
      <c r="C33" s="111"/>
      <c r="D33" s="110"/>
      <c r="E33" s="112" t="s">
        <v>344</v>
      </c>
      <c r="F33" s="113">
        <f>SUM(F31:F32)</f>
        <v>2500</v>
      </c>
    </row>
    <row r="34" spans="1:9" x14ac:dyDescent="0.3">
      <c r="A34" s="285" t="s">
        <v>367</v>
      </c>
      <c r="B34" s="285"/>
      <c r="C34" s="285"/>
      <c r="D34" s="285"/>
      <c r="E34" s="286">
        <f>ROUND((F15+F20+F23+F29+F33),0)</f>
        <v>1057979</v>
      </c>
      <c r="F34" s="286"/>
      <c r="H34" s="119"/>
    </row>
    <row r="35" spans="1:9" x14ac:dyDescent="0.3">
      <c r="A35" s="114"/>
      <c r="B35" s="115"/>
      <c r="C35" s="115"/>
      <c r="D35" s="115"/>
      <c r="E35" s="115"/>
      <c r="F35" s="116"/>
      <c r="I35" s="120"/>
    </row>
    <row r="36" spans="1:9" x14ac:dyDescent="0.3">
      <c r="A36" s="117"/>
      <c r="B36" s="50"/>
      <c r="C36" s="50"/>
      <c r="D36" s="50"/>
      <c r="E36" s="50"/>
      <c r="F36" s="118"/>
    </row>
    <row r="37" spans="1:9" x14ac:dyDescent="0.3">
      <c r="A37" s="117"/>
      <c r="B37" s="50"/>
      <c r="C37" s="50"/>
      <c r="D37" s="50"/>
      <c r="E37" s="50"/>
      <c r="F37" s="118"/>
    </row>
    <row r="38" spans="1:9" x14ac:dyDescent="0.3">
      <c r="A38" s="275"/>
      <c r="B38" s="276"/>
      <c r="C38" s="276"/>
      <c r="D38" s="276"/>
      <c r="E38" s="276"/>
      <c r="F38" s="277"/>
    </row>
    <row r="39" spans="1:9" x14ac:dyDescent="0.3">
      <c r="A39" s="275"/>
      <c r="B39" s="276"/>
      <c r="C39" s="276"/>
      <c r="D39" s="276"/>
      <c r="E39" s="276"/>
      <c r="F39" s="277"/>
    </row>
    <row r="40" spans="1:9" x14ac:dyDescent="0.3">
      <c r="A40" s="275"/>
      <c r="B40" s="276"/>
      <c r="C40" s="276"/>
      <c r="D40" s="276"/>
      <c r="E40" s="276"/>
      <c r="F40" s="277"/>
    </row>
    <row r="41" spans="1:9"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00056-9FC7-4FB8-B949-02D4FBAFDBD2}">
  <sheetPr>
    <tabColor rgb="FFFFC000"/>
  </sheetPr>
  <dimension ref="A1:I45"/>
  <sheetViews>
    <sheetView topLeftCell="A6" zoomScale="70" zoomScaleNormal="70" workbookViewId="0">
      <selection activeCell="G37" sqref="G37:H40"/>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3" style="21" bestFit="1" customWidth="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708</v>
      </c>
      <c r="B5" s="284"/>
      <c r="C5" s="284"/>
      <c r="D5" s="284"/>
      <c r="E5" s="100">
        <v>10.02</v>
      </c>
      <c r="F5" s="100" t="s">
        <v>32</v>
      </c>
    </row>
    <row r="6" spans="1:6" x14ac:dyDescent="0.25">
      <c r="A6" s="101" t="s">
        <v>331</v>
      </c>
      <c r="B6" s="102" t="s">
        <v>332</v>
      </c>
      <c r="C6" s="103" t="s">
        <v>52</v>
      </c>
      <c r="D6" s="103" t="s">
        <v>333</v>
      </c>
      <c r="E6" s="103" t="s">
        <v>334</v>
      </c>
      <c r="F6" s="103" t="s">
        <v>335</v>
      </c>
    </row>
    <row r="7" spans="1:6" x14ac:dyDescent="0.3">
      <c r="A7" s="122" t="s">
        <v>583</v>
      </c>
      <c r="B7" s="123" t="s">
        <v>584</v>
      </c>
      <c r="C7" s="124" t="s">
        <v>121</v>
      </c>
      <c r="D7" s="125">
        <v>3.5</v>
      </c>
      <c r="E7" s="126">
        <v>11694</v>
      </c>
      <c r="F7" s="108">
        <f t="shared" ref="F7:F18" si="0">+D7*E7</f>
        <v>40929</v>
      </c>
    </row>
    <row r="8" spans="1:6" x14ac:dyDescent="0.3">
      <c r="A8" s="122" t="s">
        <v>585</v>
      </c>
      <c r="B8" s="123" t="s">
        <v>586</v>
      </c>
      <c r="C8" s="124" t="s">
        <v>80</v>
      </c>
      <c r="D8" s="125">
        <v>0.24</v>
      </c>
      <c r="E8" s="126">
        <v>73275</v>
      </c>
      <c r="F8" s="108">
        <f t="shared" si="0"/>
        <v>17586</v>
      </c>
    </row>
    <row r="9" spans="1:6" x14ac:dyDescent="0.3">
      <c r="A9" s="122" t="s">
        <v>587</v>
      </c>
      <c r="B9" s="123" t="s">
        <v>588</v>
      </c>
      <c r="C9" s="124" t="s">
        <v>32</v>
      </c>
      <c r="D9" s="125">
        <v>2</v>
      </c>
      <c r="E9" s="126">
        <v>10344</v>
      </c>
      <c r="F9" s="108">
        <f t="shared" si="0"/>
        <v>20688</v>
      </c>
    </row>
    <row r="10" spans="1:6" x14ac:dyDescent="0.3">
      <c r="A10" s="122" t="s">
        <v>589</v>
      </c>
      <c r="B10" s="123" t="s">
        <v>590</v>
      </c>
      <c r="C10" s="124" t="s">
        <v>32</v>
      </c>
      <c r="D10" s="125">
        <v>1</v>
      </c>
      <c r="E10" s="126">
        <v>94827</v>
      </c>
      <c r="F10" s="108">
        <f t="shared" si="0"/>
        <v>94827</v>
      </c>
    </row>
    <row r="11" spans="1:6" x14ac:dyDescent="0.3">
      <c r="A11" s="122" t="s">
        <v>716</v>
      </c>
      <c r="B11" s="123" t="s">
        <v>715</v>
      </c>
      <c r="C11" s="124" t="s">
        <v>86</v>
      </c>
      <c r="D11" s="125">
        <v>19.399999999999999</v>
      </c>
      <c r="E11" s="126">
        <v>8448</v>
      </c>
      <c r="F11" s="108">
        <f t="shared" si="0"/>
        <v>163891.19999999998</v>
      </c>
    </row>
    <row r="12" spans="1:6" x14ac:dyDescent="0.3">
      <c r="A12" s="122" t="s">
        <v>591</v>
      </c>
      <c r="B12" s="123" t="s">
        <v>592</v>
      </c>
      <c r="C12" s="124" t="s">
        <v>86</v>
      </c>
      <c r="D12" s="125">
        <v>38</v>
      </c>
      <c r="E12" s="126">
        <v>2013</v>
      </c>
      <c r="F12" s="108">
        <f t="shared" si="0"/>
        <v>76494</v>
      </c>
    </row>
    <row r="13" spans="1:6" x14ac:dyDescent="0.3">
      <c r="A13" s="122" t="s">
        <v>593</v>
      </c>
      <c r="B13" s="123" t="s">
        <v>594</v>
      </c>
      <c r="C13" s="124" t="s">
        <v>86</v>
      </c>
      <c r="D13" s="125">
        <v>2</v>
      </c>
      <c r="E13" s="126">
        <v>8966</v>
      </c>
      <c r="F13" s="108">
        <f t="shared" si="0"/>
        <v>17932</v>
      </c>
    </row>
    <row r="14" spans="1:6" x14ac:dyDescent="0.3">
      <c r="A14" s="122" t="s">
        <v>718</v>
      </c>
      <c r="B14" s="123" t="s">
        <v>714</v>
      </c>
      <c r="C14" s="124" t="s">
        <v>122</v>
      </c>
      <c r="D14" s="125">
        <v>0.38</v>
      </c>
      <c r="E14" s="126">
        <v>70087</v>
      </c>
      <c r="F14" s="108">
        <f t="shared" si="0"/>
        <v>26633.06</v>
      </c>
    </row>
    <row r="15" spans="1:6" x14ac:dyDescent="0.3">
      <c r="A15" s="122" t="s">
        <v>595</v>
      </c>
      <c r="B15" s="123" t="s">
        <v>720</v>
      </c>
      <c r="C15" s="124" t="s">
        <v>32</v>
      </c>
      <c r="D15" s="125">
        <v>6</v>
      </c>
      <c r="E15" s="126">
        <v>10265</v>
      </c>
      <c r="F15" s="108">
        <f t="shared" si="0"/>
        <v>61590</v>
      </c>
    </row>
    <row r="16" spans="1:6" x14ac:dyDescent="0.3">
      <c r="A16" s="122" t="s">
        <v>596</v>
      </c>
      <c r="B16" s="123" t="s">
        <v>597</v>
      </c>
      <c r="C16" s="124" t="s">
        <v>122</v>
      </c>
      <c r="D16" s="125">
        <v>0.25</v>
      </c>
      <c r="E16" s="126">
        <v>79211</v>
      </c>
      <c r="F16" s="108">
        <f t="shared" si="0"/>
        <v>19802.75</v>
      </c>
    </row>
    <row r="17" spans="1:8" x14ac:dyDescent="0.3">
      <c r="A17" s="122" t="s">
        <v>598</v>
      </c>
      <c r="B17" s="123" t="s">
        <v>719</v>
      </c>
      <c r="C17" s="124" t="s">
        <v>32</v>
      </c>
      <c r="D17" s="125">
        <v>12</v>
      </c>
      <c r="E17" s="126">
        <v>2000</v>
      </c>
      <c r="F17" s="108">
        <f t="shared" si="0"/>
        <v>24000</v>
      </c>
    </row>
    <row r="18" spans="1:8" x14ac:dyDescent="0.3">
      <c r="A18" s="104"/>
      <c r="B18" s="105"/>
      <c r="C18" s="106"/>
      <c r="D18" s="107"/>
      <c r="E18" s="108"/>
      <c r="F18" s="108">
        <f t="shared" si="0"/>
        <v>0</v>
      </c>
    </row>
    <row r="19" spans="1:8" x14ac:dyDescent="0.25">
      <c r="A19" s="109" t="s">
        <v>343</v>
      </c>
      <c r="B19" s="110"/>
      <c r="C19" s="111"/>
      <c r="D19" s="110"/>
      <c r="E19" s="112" t="s">
        <v>344</v>
      </c>
      <c r="F19" s="113">
        <f>SUM(F7:F18)</f>
        <v>564373.01</v>
      </c>
    </row>
    <row r="20" spans="1:8" x14ac:dyDescent="0.25">
      <c r="A20" s="101" t="s">
        <v>331</v>
      </c>
      <c r="B20" s="102" t="s">
        <v>345</v>
      </c>
      <c r="C20" s="103" t="s">
        <v>52</v>
      </c>
      <c r="D20" s="103" t="s">
        <v>333</v>
      </c>
      <c r="E20" s="103" t="s">
        <v>334</v>
      </c>
      <c r="F20" s="103" t="s">
        <v>335</v>
      </c>
    </row>
    <row r="21" spans="1:8" x14ac:dyDescent="0.3">
      <c r="A21" s="122" t="s">
        <v>576</v>
      </c>
      <c r="B21" s="123" t="s">
        <v>577</v>
      </c>
      <c r="C21" s="124" t="s">
        <v>422</v>
      </c>
      <c r="D21" s="125">
        <v>0.6</v>
      </c>
      <c r="E21" s="126">
        <v>263061</v>
      </c>
      <c r="F21" s="108">
        <f>+D21*E21</f>
        <v>157836.6</v>
      </c>
    </row>
    <row r="22" spans="1:8" x14ac:dyDescent="0.3">
      <c r="A22" s="122" t="s">
        <v>578</v>
      </c>
      <c r="B22" s="123" t="s">
        <v>579</v>
      </c>
      <c r="C22" s="124" t="s">
        <v>422</v>
      </c>
      <c r="D22" s="125">
        <v>0.1</v>
      </c>
      <c r="E22" s="126">
        <v>263061</v>
      </c>
      <c r="F22" s="108">
        <f t="shared" ref="F22:F23" si="1">+D22*E22</f>
        <v>26306.100000000002</v>
      </c>
    </row>
    <row r="23" spans="1:8" x14ac:dyDescent="0.3">
      <c r="A23" s="122" t="s">
        <v>515</v>
      </c>
      <c r="B23" s="123" t="s">
        <v>516</v>
      </c>
      <c r="C23" s="124" t="s">
        <v>422</v>
      </c>
      <c r="D23" s="125">
        <v>0</v>
      </c>
      <c r="E23" s="126">
        <v>283409</v>
      </c>
      <c r="F23" s="108">
        <f t="shared" si="1"/>
        <v>0</v>
      </c>
    </row>
    <row r="24" spans="1:8" x14ac:dyDescent="0.25">
      <c r="A24" s="109" t="s">
        <v>350</v>
      </c>
      <c r="B24" s="110"/>
      <c r="C24" s="111"/>
      <c r="D24" s="110"/>
      <c r="E24" s="112" t="s">
        <v>344</v>
      </c>
      <c r="F24" s="113">
        <f>SUM(F21:F23)</f>
        <v>184142.7</v>
      </c>
    </row>
    <row r="25" spans="1:8" x14ac:dyDescent="0.25">
      <c r="A25" s="101" t="s">
        <v>331</v>
      </c>
      <c r="B25" s="102" t="s">
        <v>351</v>
      </c>
      <c r="C25" s="103" t="s">
        <v>52</v>
      </c>
      <c r="D25" s="103" t="s">
        <v>333</v>
      </c>
      <c r="E25" s="103" t="s">
        <v>334</v>
      </c>
      <c r="F25" s="103" t="s">
        <v>335</v>
      </c>
    </row>
    <row r="26" spans="1:8" x14ac:dyDescent="0.3">
      <c r="A26" s="104" t="s">
        <v>352</v>
      </c>
      <c r="B26" s="105" t="s">
        <v>353</v>
      </c>
      <c r="C26" s="106" t="s">
        <v>354</v>
      </c>
      <c r="D26" s="107">
        <v>0.05</v>
      </c>
      <c r="E26" s="108">
        <f>+F24</f>
        <v>184142.7</v>
      </c>
      <c r="F26" s="108">
        <f>+D26*E26</f>
        <v>9207.1350000000002</v>
      </c>
    </row>
    <row r="27" spans="1:8" x14ac:dyDescent="0.25">
      <c r="A27" s="109" t="s">
        <v>355</v>
      </c>
      <c r="B27" s="110"/>
      <c r="C27" s="111"/>
      <c r="D27" s="110"/>
      <c r="E27" s="112" t="s">
        <v>344</v>
      </c>
      <c r="F27" s="113">
        <f>SUM(F26)</f>
        <v>9207.1350000000002</v>
      </c>
    </row>
    <row r="28" spans="1:8" x14ac:dyDescent="0.25">
      <c r="A28" s="101" t="s">
        <v>331</v>
      </c>
      <c r="B28" s="102" t="s">
        <v>377</v>
      </c>
      <c r="C28" s="103" t="s">
        <v>52</v>
      </c>
      <c r="D28" s="103" t="s">
        <v>333</v>
      </c>
      <c r="E28" s="103" t="s">
        <v>334</v>
      </c>
      <c r="F28" s="103" t="s">
        <v>335</v>
      </c>
    </row>
    <row r="29" spans="1:8" ht="26.4" x14ac:dyDescent="0.3">
      <c r="A29" s="122" t="s">
        <v>582</v>
      </c>
      <c r="B29" s="123" t="s">
        <v>110</v>
      </c>
      <c r="C29" s="124" t="s">
        <v>114</v>
      </c>
      <c r="D29" s="125">
        <v>0.5</v>
      </c>
      <c r="E29" s="126">
        <v>19000</v>
      </c>
      <c r="F29" s="108">
        <f>+D29*E29</f>
        <v>9500</v>
      </c>
      <c r="H29" s="119"/>
    </row>
    <row r="30" spans="1:8" ht="25.8" customHeight="1" x14ac:dyDescent="0.3">
      <c r="A30" s="122" t="s">
        <v>487</v>
      </c>
      <c r="B30" s="123" t="s">
        <v>488</v>
      </c>
      <c r="C30" s="124" t="s">
        <v>114</v>
      </c>
      <c r="D30" s="125">
        <v>0.5</v>
      </c>
      <c r="E30" s="126">
        <v>19000</v>
      </c>
      <c r="F30" s="108">
        <f t="shared" ref="F30:F32" si="2">+D30*E30</f>
        <v>9500</v>
      </c>
      <c r="H30" s="119"/>
    </row>
    <row r="31" spans="1:8" x14ac:dyDescent="0.3">
      <c r="A31" s="104"/>
      <c r="B31" s="105"/>
      <c r="C31" s="106"/>
      <c r="D31" s="107"/>
      <c r="E31" s="108"/>
      <c r="F31" s="108">
        <f t="shared" si="2"/>
        <v>0</v>
      </c>
    </row>
    <row r="32" spans="1:8" x14ac:dyDescent="0.3">
      <c r="A32" s="104"/>
      <c r="B32" s="105"/>
      <c r="C32" s="106"/>
      <c r="D32" s="107"/>
      <c r="E32" s="108"/>
      <c r="F32" s="108">
        <f t="shared" si="2"/>
        <v>0</v>
      </c>
    </row>
    <row r="33" spans="1:9" x14ac:dyDescent="0.25">
      <c r="A33" s="109" t="s">
        <v>361</v>
      </c>
      <c r="B33" s="110"/>
      <c r="C33" s="111"/>
      <c r="D33" s="110"/>
      <c r="E33" s="112" t="s">
        <v>344</v>
      </c>
      <c r="F33" s="113">
        <f>SUM(F29:F32)</f>
        <v>19000</v>
      </c>
    </row>
    <row r="34" spans="1:9" x14ac:dyDescent="0.25">
      <c r="A34" s="101" t="s">
        <v>331</v>
      </c>
      <c r="B34" s="102" t="s">
        <v>378</v>
      </c>
      <c r="C34" s="103" t="s">
        <v>52</v>
      </c>
      <c r="D34" s="103" t="s">
        <v>333</v>
      </c>
      <c r="E34" s="103" t="s">
        <v>334</v>
      </c>
      <c r="F34" s="103" t="s">
        <v>335</v>
      </c>
    </row>
    <row r="35" spans="1:9" x14ac:dyDescent="0.3">
      <c r="A35" s="104"/>
      <c r="B35" s="105" t="s">
        <v>381</v>
      </c>
      <c r="C35" s="106" t="s">
        <v>89</v>
      </c>
      <c r="D35" s="107">
        <v>1</v>
      </c>
      <c r="E35" s="108">
        <v>2814</v>
      </c>
      <c r="F35" s="108">
        <f>+D35*E35</f>
        <v>2814</v>
      </c>
      <c r="H35" s="119"/>
    </row>
    <row r="36" spans="1:9" x14ac:dyDescent="0.3">
      <c r="A36" s="104"/>
      <c r="B36" s="105"/>
      <c r="C36" s="106"/>
      <c r="D36" s="107"/>
      <c r="E36" s="108"/>
      <c r="F36" s="108">
        <f>+D36*E36</f>
        <v>0</v>
      </c>
      <c r="H36" s="119"/>
    </row>
    <row r="37" spans="1:9" x14ac:dyDescent="0.25">
      <c r="A37" s="109" t="s">
        <v>366</v>
      </c>
      <c r="B37" s="110"/>
      <c r="C37" s="111"/>
      <c r="D37" s="110"/>
      <c r="E37" s="112" t="s">
        <v>344</v>
      </c>
      <c r="F37" s="113">
        <f>SUM(F35:F36)</f>
        <v>2814</v>
      </c>
    </row>
    <row r="38" spans="1:9" x14ac:dyDescent="0.3">
      <c r="A38" s="285" t="s">
        <v>367</v>
      </c>
      <c r="B38" s="285"/>
      <c r="C38" s="285"/>
      <c r="D38" s="285"/>
      <c r="E38" s="286">
        <f>ROUND((F19+F24+F27+F33+F37),0)</f>
        <v>779537</v>
      </c>
      <c r="F38" s="286"/>
      <c r="H38" s="119"/>
    </row>
    <row r="39" spans="1:9" x14ac:dyDescent="0.3">
      <c r="A39" s="114"/>
      <c r="B39" s="115"/>
      <c r="C39" s="115"/>
      <c r="D39" s="115"/>
      <c r="E39" s="115"/>
      <c r="F39" s="116"/>
      <c r="I39" s="120"/>
    </row>
    <row r="40" spans="1:9" x14ac:dyDescent="0.3">
      <c r="A40" s="117"/>
      <c r="B40" s="50"/>
      <c r="C40" s="50"/>
      <c r="D40" s="50"/>
      <c r="E40" s="50"/>
      <c r="F40" s="118"/>
    </row>
    <row r="41" spans="1:9" x14ac:dyDescent="0.3">
      <c r="A41" s="117"/>
      <c r="B41" s="50"/>
      <c r="C41" s="50"/>
      <c r="D41" s="50"/>
      <c r="E41" s="50"/>
      <c r="F41" s="118"/>
    </row>
    <row r="42" spans="1:9" x14ac:dyDescent="0.3">
      <c r="A42" s="275"/>
      <c r="B42" s="276"/>
      <c r="C42" s="276"/>
      <c r="D42" s="276"/>
      <c r="E42" s="276"/>
      <c r="F42" s="277"/>
    </row>
    <row r="43" spans="1:9" x14ac:dyDescent="0.3">
      <c r="A43" s="275"/>
      <c r="B43" s="276"/>
      <c r="C43" s="276"/>
      <c r="D43" s="276"/>
      <c r="E43" s="276"/>
      <c r="F43" s="277"/>
    </row>
    <row r="44" spans="1:9" x14ac:dyDescent="0.3">
      <c r="A44" s="275"/>
      <c r="B44" s="276"/>
      <c r="C44" s="276"/>
      <c r="D44" s="276"/>
      <c r="E44" s="276"/>
      <c r="F44" s="277"/>
    </row>
    <row r="45" spans="1:9" x14ac:dyDescent="0.3">
      <c r="A45" s="278"/>
      <c r="B45" s="279"/>
      <c r="C45" s="279"/>
      <c r="D45" s="279"/>
      <c r="E45" s="279"/>
      <c r="F45" s="280"/>
    </row>
  </sheetData>
  <mergeCells count="11">
    <mergeCell ref="A42:F42"/>
    <mergeCell ref="A43:F43"/>
    <mergeCell ref="A44:F44"/>
    <mergeCell ref="A45:F45"/>
    <mergeCell ref="A1:F1"/>
    <mergeCell ref="A2:F2"/>
    <mergeCell ref="A3:F3"/>
    <mergeCell ref="A4:D4"/>
    <mergeCell ref="A5:D5"/>
    <mergeCell ref="A38:D38"/>
    <mergeCell ref="E38:F38"/>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AC387-C03C-4893-8E25-3DBA22732173}">
  <sheetPr>
    <tabColor rgb="FFFFC000"/>
  </sheetPr>
  <dimension ref="A1:I41"/>
  <sheetViews>
    <sheetView topLeftCell="B5" zoomScale="70" zoomScaleNormal="70" workbookViewId="0">
      <selection activeCell="G32" sqref="G32:H34"/>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709</v>
      </c>
      <c r="B5" s="284"/>
      <c r="C5" s="284"/>
      <c r="D5" s="284"/>
      <c r="E5" s="100">
        <v>10.01</v>
      </c>
      <c r="F5" s="100" t="s">
        <v>32</v>
      </c>
    </row>
    <row r="6" spans="1:6" x14ac:dyDescent="0.25">
      <c r="A6" s="101" t="s">
        <v>331</v>
      </c>
      <c r="B6" s="102" t="s">
        <v>332</v>
      </c>
      <c r="C6" s="103" t="s">
        <v>52</v>
      </c>
      <c r="D6" s="103" t="s">
        <v>333</v>
      </c>
      <c r="E6" s="103" t="s">
        <v>334</v>
      </c>
      <c r="F6" s="103" t="s">
        <v>335</v>
      </c>
    </row>
    <row r="7" spans="1:6" ht="26.4" x14ac:dyDescent="0.3">
      <c r="A7" s="122" t="s">
        <v>567</v>
      </c>
      <c r="B7" s="123" t="s">
        <v>568</v>
      </c>
      <c r="C7" s="124" t="s">
        <v>32</v>
      </c>
      <c r="D7" s="125">
        <v>2.8</v>
      </c>
      <c r="E7" s="126">
        <v>219329</v>
      </c>
      <c r="F7" s="108">
        <f t="shared" ref="F7:F14" si="0">+D7*E7</f>
        <v>614121.19999999995</v>
      </c>
    </row>
    <row r="8" spans="1:6" x14ac:dyDescent="0.3">
      <c r="A8" s="122" t="s">
        <v>569</v>
      </c>
      <c r="B8" s="123" t="s">
        <v>713</v>
      </c>
      <c r="C8" s="124" t="s">
        <v>32</v>
      </c>
      <c r="D8" s="125">
        <v>2</v>
      </c>
      <c r="E8" s="126">
        <v>16532</v>
      </c>
      <c r="F8" s="108">
        <f t="shared" si="0"/>
        <v>33064</v>
      </c>
    </row>
    <row r="9" spans="1:6" x14ac:dyDescent="0.3">
      <c r="A9" s="122" t="s">
        <v>570</v>
      </c>
      <c r="B9" s="123" t="s">
        <v>571</v>
      </c>
      <c r="C9" s="124" t="s">
        <v>86</v>
      </c>
      <c r="D9" s="125">
        <v>16</v>
      </c>
      <c r="E9" s="126">
        <v>13507</v>
      </c>
      <c r="F9" s="108">
        <f t="shared" si="0"/>
        <v>216112</v>
      </c>
    </row>
    <row r="10" spans="1:6" x14ac:dyDescent="0.3">
      <c r="A10" s="122" t="s">
        <v>572</v>
      </c>
      <c r="B10" s="123" t="s">
        <v>573</v>
      </c>
      <c r="C10" s="124" t="s">
        <v>121</v>
      </c>
      <c r="D10" s="125">
        <v>3</v>
      </c>
      <c r="E10" s="126">
        <v>19046</v>
      </c>
      <c r="F10" s="108">
        <f t="shared" si="0"/>
        <v>57138</v>
      </c>
    </row>
    <row r="11" spans="1:6" x14ac:dyDescent="0.3">
      <c r="A11" s="122" t="s">
        <v>574</v>
      </c>
      <c r="B11" s="123" t="s">
        <v>720</v>
      </c>
      <c r="C11" s="124" t="s">
        <v>32</v>
      </c>
      <c r="D11" s="125">
        <v>4</v>
      </c>
      <c r="E11" s="126">
        <v>16718</v>
      </c>
      <c r="F11" s="108">
        <f t="shared" si="0"/>
        <v>66872</v>
      </c>
    </row>
    <row r="12" spans="1:6" x14ac:dyDescent="0.3">
      <c r="A12" s="122" t="s">
        <v>469</v>
      </c>
      <c r="B12" s="123" t="s">
        <v>470</v>
      </c>
      <c r="C12" s="124" t="s">
        <v>122</v>
      </c>
      <c r="D12" s="125">
        <v>0.5</v>
      </c>
      <c r="E12" s="126">
        <v>129006</v>
      </c>
      <c r="F12" s="108">
        <f t="shared" si="0"/>
        <v>64503</v>
      </c>
    </row>
    <row r="13" spans="1:6" x14ac:dyDescent="0.3">
      <c r="A13" s="122" t="s">
        <v>575</v>
      </c>
      <c r="B13" s="123" t="s">
        <v>717</v>
      </c>
      <c r="C13" s="124" t="s">
        <v>122</v>
      </c>
      <c r="D13" s="125">
        <v>0.5</v>
      </c>
      <c r="E13" s="126">
        <v>114146</v>
      </c>
      <c r="F13" s="108">
        <f t="shared" si="0"/>
        <v>57073</v>
      </c>
    </row>
    <row r="14" spans="1:6" x14ac:dyDescent="0.3">
      <c r="A14" s="104"/>
      <c r="B14" s="105"/>
      <c r="C14" s="106"/>
      <c r="D14" s="107"/>
      <c r="E14" s="108"/>
      <c r="F14" s="108">
        <f t="shared" si="0"/>
        <v>0</v>
      </c>
    </row>
    <row r="15" spans="1:6" x14ac:dyDescent="0.25">
      <c r="A15" s="109" t="s">
        <v>343</v>
      </c>
      <c r="B15" s="110"/>
      <c r="C15" s="111"/>
      <c r="D15" s="110"/>
      <c r="E15" s="112" t="s">
        <v>344</v>
      </c>
      <c r="F15" s="113">
        <f>SUM(F7:F14)</f>
        <v>1108883.2</v>
      </c>
    </row>
    <row r="16" spans="1:6" x14ac:dyDescent="0.25">
      <c r="A16" s="101" t="s">
        <v>331</v>
      </c>
      <c r="B16" s="102" t="s">
        <v>345</v>
      </c>
      <c r="C16" s="103" t="s">
        <v>52</v>
      </c>
      <c r="D16" s="103" t="s">
        <v>333</v>
      </c>
      <c r="E16" s="103" t="s">
        <v>334</v>
      </c>
      <c r="F16" s="103" t="s">
        <v>335</v>
      </c>
    </row>
    <row r="17" spans="1:8" x14ac:dyDescent="0.3">
      <c r="A17" s="122" t="s">
        <v>576</v>
      </c>
      <c r="B17" s="123" t="s">
        <v>577</v>
      </c>
      <c r="C17" s="124" t="s">
        <v>422</v>
      </c>
      <c r="D17" s="125">
        <v>1.5</v>
      </c>
      <c r="E17" s="126">
        <v>263061</v>
      </c>
      <c r="F17" s="108">
        <f>+D17*E17</f>
        <v>394591.5</v>
      </c>
    </row>
    <row r="18" spans="1:8" x14ac:dyDescent="0.3">
      <c r="A18" s="122" t="s">
        <v>578</v>
      </c>
      <c r="B18" s="123" t="s">
        <v>579</v>
      </c>
      <c r="C18" s="124" t="s">
        <v>422</v>
      </c>
      <c r="D18" s="125">
        <v>0.4</v>
      </c>
      <c r="E18" s="126">
        <v>263061</v>
      </c>
      <c r="F18" s="108">
        <f t="shared" ref="F18:F19" si="1">+D18*E18</f>
        <v>105224.40000000001</v>
      </c>
    </row>
    <row r="19" spans="1:8" x14ac:dyDescent="0.3">
      <c r="A19" s="122" t="s">
        <v>580</v>
      </c>
      <c r="B19" s="123" t="s">
        <v>581</v>
      </c>
      <c r="C19" s="124" t="s">
        <v>422</v>
      </c>
      <c r="D19" s="125">
        <v>0.2</v>
      </c>
      <c r="E19" s="126">
        <v>173109</v>
      </c>
      <c r="F19" s="108">
        <f t="shared" si="1"/>
        <v>34621.800000000003</v>
      </c>
    </row>
    <row r="20" spans="1:8" x14ac:dyDescent="0.25">
      <c r="A20" s="109" t="s">
        <v>350</v>
      </c>
      <c r="B20" s="110"/>
      <c r="C20" s="111"/>
      <c r="D20" s="110"/>
      <c r="E20" s="112" t="s">
        <v>344</v>
      </c>
      <c r="F20" s="113">
        <f>SUM(F17:F19)</f>
        <v>534437.70000000007</v>
      </c>
    </row>
    <row r="21" spans="1:8" x14ac:dyDescent="0.25">
      <c r="A21" s="101" t="s">
        <v>331</v>
      </c>
      <c r="B21" s="102" t="s">
        <v>351</v>
      </c>
      <c r="C21" s="103" t="s">
        <v>52</v>
      </c>
      <c r="D21" s="103" t="s">
        <v>333</v>
      </c>
      <c r="E21" s="103" t="s">
        <v>334</v>
      </c>
      <c r="F21" s="103" t="s">
        <v>335</v>
      </c>
    </row>
    <row r="22" spans="1:8" x14ac:dyDescent="0.3">
      <c r="A22" s="104" t="s">
        <v>352</v>
      </c>
      <c r="B22" s="105" t="s">
        <v>353</v>
      </c>
      <c r="C22" s="106" t="s">
        <v>354</v>
      </c>
      <c r="D22" s="107">
        <v>0.05</v>
      </c>
      <c r="E22" s="108">
        <f>+F20</f>
        <v>534437.70000000007</v>
      </c>
      <c r="F22" s="108">
        <f>+D22*E22</f>
        <v>26721.885000000006</v>
      </c>
    </row>
    <row r="23" spans="1:8" x14ac:dyDescent="0.25">
      <c r="A23" s="109" t="s">
        <v>355</v>
      </c>
      <c r="B23" s="110"/>
      <c r="C23" s="111"/>
      <c r="D23" s="110"/>
      <c r="E23" s="112" t="s">
        <v>344</v>
      </c>
      <c r="F23" s="113">
        <f>SUM(F22)</f>
        <v>26721.885000000006</v>
      </c>
    </row>
    <row r="24" spans="1:8" x14ac:dyDescent="0.25">
      <c r="A24" s="101" t="s">
        <v>331</v>
      </c>
      <c r="B24" s="102" t="s">
        <v>377</v>
      </c>
      <c r="C24" s="103" t="s">
        <v>52</v>
      </c>
      <c r="D24" s="103" t="s">
        <v>333</v>
      </c>
      <c r="E24" s="103" t="s">
        <v>334</v>
      </c>
      <c r="F24" s="103" t="s">
        <v>335</v>
      </c>
    </row>
    <row r="25" spans="1:8" ht="26.4" x14ac:dyDescent="0.3">
      <c r="A25" s="122" t="s">
        <v>582</v>
      </c>
      <c r="B25" s="123" t="s">
        <v>110</v>
      </c>
      <c r="C25" s="124" t="s">
        <v>114</v>
      </c>
      <c r="D25" s="125">
        <v>1</v>
      </c>
      <c r="E25" s="126">
        <v>20000</v>
      </c>
      <c r="F25" s="108">
        <f>+D25*E25</f>
        <v>20000</v>
      </c>
      <c r="H25" s="119"/>
    </row>
    <row r="26" spans="1:8" ht="25.8" customHeight="1" x14ac:dyDescent="0.3">
      <c r="A26" s="122" t="s">
        <v>487</v>
      </c>
      <c r="B26" s="123" t="s">
        <v>488</v>
      </c>
      <c r="C26" s="124" t="s">
        <v>114</v>
      </c>
      <c r="D26" s="125">
        <v>1</v>
      </c>
      <c r="E26" s="126">
        <v>20000</v>
      </c>
      <c r="F26" s="108">
        <f t="shared" ref="F26:F28" si="2">+D26*E26</f>
        <v>20000</v>
      </c>
      <c r="H26" s="119"/>
    </row>
    <row r="27" spans="1:8" x14ac:dyDescent="0.3">
      <c r="A27" s="104"/>
      <c r="B27" s="105"/>
      <c r="C27" s="106"/>
      <c r="D27" s="107"/>
      <c r="E27" s="108"/>
      <c r="F27" s="108">
        <f t="shared" si="2"/>
        <v>0</v>
      </c>
    </row>
    <row r="28" spans="1:8" x14ac:dyDescent="0.3">
      <c r="A28" s="104"/>
      <c r="B28" s="105"/>
      <c r="C28" s="106"/>
      <c r="D28" s="107"/>
      <c r="E28" s="108"/>
      <c r="F28" s="108">
        <f t="shared" si="2"/>
        <v>0</v>
      </c>
    </row>
    <row r="29" spans="1:8" x14ac:dyDescent="0.25">
      <c r="A29" s="109" t="s">
        <v>361</v>
      </c>
      <c r="B29" s="110"/>
      <c r="C29" s="111"/>
      <c r="D29" s="110"/>
      <c r="E29" s="112" t="s">
        <v>344</v>
      </c>
      <c r="F29" s="113">
        <f>SUM(F25:F28)</f>
        <v>40000</v>
      </c>
    </row>
    <row r="30" spans="1:8" x14ac:dyDescent="0.25">
      <c r="A30" s="101" t="s">
        <v>331</v>
      </c>
      <c r="B30" s="102" t="s">
        <v>378</v>
      </c>
      <c r="C30" s="103" t="s">
        <v>52</v>
      </c>
      <c r="D30" s="103" t="s">
        <v>333</v>
      </c>
      <c r="E30" s="103" t="s">
        <v>334</v>
      </c>
      <c r="F30" s="103" t="s">
        <v>335</v>
      </c>
      <c r="H30" s="119"/>
    </row>
    <row r="31" spans="1:8" x14ac:dyDescent="0.3">
      <c r="A31" s="104"/>
      <c r="B31" s="105" t="s">
        <v>381</v>
      </c>
      <c r="C31" s="106" t="s">
        <v>89</v>
      </c>
      <c r="D31" s="107">
        <v>1</v>
      </c>
      <c r="E31" s="108">
        <v>5001</v>
      </c>
      <c r="F31" s="108">
        <f>+D31*E31</f>
        <v>5001</v>
      </c>
      <c r="H31" s="119"/>
    </row>
    <row r="32" spans="1:8" x14ac:dyDescent="0.3">
      <c r="A32" s="104"/>
      <c r="B32" s="105"/>
      <c r="C32" s="106"/>
      <c r="D32" s="107"/>
      <c r="E32" s="108"/>
      <c r="F32" s="108">
        <f>+D32*E32</f>
        <v>0</v>
      </c>
      <c r="H32" s="119"/>
    </row>
    <row r="33" spans="1:9" x14ac:dyDescent="0.25">
      <c r="A33" s="109" t="s">
        <v>366</v>
      </c>
      <c r="B33" s="110"/>
      <c r="C33" s="111"/>
      <c r="D33" s="110"/>
      <c r="E33" s="112" t="s">
        <v>344</v>
      </c>
      <c r="F33" s="113">
        <f>SUM(F31:F32)</f>
        <v>5001</v>
      </c>
    </row>
    <row r="34" spans="1:9" x14ac:dyDescent="0.3">
      <c r="A34" s="285" t="s">
        <v>367</v>
      </c>
      <c r="B34" s="285"/>
      <c r="C34" s="285"/>
      <c r="D34" s="285"/>
      <c r="E34" s="286">
        <f>ROUND((F15+F20+F23+F29+F33),0)</f>
        <v>1715044</v>
      </c>
      <c r="F34" s="286"/>
      <c r="H34" s="119"/>
    </row>
    <row r="35" spans="1:9" x14ac:dyDescent="0.3">
      <c r="A35" s="114"/>
      <c r="B35" s="115"/>
      <c r="C35" s="115"/>
      <c r="D35" s="115"/>
      <c r="E35" s="115"/>
      <c r="F35" s="116"/>
      <c r="I35" s="120"/>
    </row>
    <row r="36" spans="1:9" x14ac:dyDescent="0.3">
      <c r="A36" s="117"/>
      <c r="B36" s="50"/>
      <c r="C36" s="50"/>
      <c r="D36" s="50"/>
      <c r="E36" s="50"/>
      <c r="F36" s="118"/>
    </row>
    <row r="37" spans="1:9" x14ac:dyDescent="0.3">
      <c r="A37" s="117"/>
      <c r="B37" s="50"/>
      <c r="C37" s="50"/>
      <c r="D37" s="50"/>
      <c r="E37" s="50"/>
      <c r="F37" s="118"/>
    </row>
    <row r="38" spans="1:9" x14ac:dyDescent="0.3">
      <c r="A38" s="275"/>
      <c r="B38" s="276"/>
      <c r="C38" s="276"/>
      <c r="D38" s="276"/>
      <c r="E38" s="276"/>
      <c r="F38" s="277"/>
    </row>
    <row r="39" spans="1:9" x14ac:dyDescent="0.3">
      <c r="A39" s="275"/>
      <c r="B39" s="276"/>
      <c r="C39" s="276"/>
      <c r="D39" s="276"/>
      <c r="E39" s="276"/>
      <c r="F39" s="277"/>
    </row>
    <row r="40" spans="1:9" x14ac:dyDescent="0.3">
      <c r="A40" s="275"/>
      <c r="B40" s="276"/>
      <c r="C40" s="276"/>
      <c r="D40" s="276"/>
      <c r="E40" s="276"/>
      <c r="F40" s="277"/>
    </row>
    <row r="41" spans="1:9"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4B9AA-4D4D-4A0A-ACF1-E1B0C1DB7B51}">
  <sheetPr>
    <tabColor rgb="FFFFC000"/>
  </sheetPr>
  <dimension ref="A1:I41"/>
  <sheetViews>
    <sheetView topLeftCell="B4" zoomScale="70" zoomScaleNormal="70" workbookViewId="0">
      <selection activeCell="G34" sqref="G34:H34"/>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87.6" customHeight="1" x14ac:dyDescent="0.3">
      <c r="A5" s="284" t="s">
        <v>710</v>
      </c>
      <c r="B5" s="284"/>
      <c r="C5" s="284"/>
      <c r="D5" s="284"/>
      <c r="E5" s="100">
        <v>10.029999999999999</v>
      </c>
      <c r="F5" s="100" t="s">
        <v>85</v>
      </c>
    </row>
    <row r="6" spans="1:6" x14ac:dyDescent="0.25">
      <c r="A6" s="101" t="s">
        <v>331</v>
      </c>
      <c r="B6" s="102" t="s">
        <v>332</v>
      </c>
      <c r="C6" s="103" t="s">
        <v>52</v>
      </c>
      <c r="D6" s="103" t="s">
        <v>333</v>
      </c>
      <c r="E6" s="103" t="s">
        <v>334</v>
      </c>
      <c r="F6" s="103" t="s">
        <v>335</v>
      </c>
    </row>
    <row r="7" spans="1:6" x14ac:dyDescent="0.3">
      <c r="A7" s="122" t="s">
        <v>600</v>
      </c>
      <c r="B7" s="123" t="s">
        <v>147</v>
      </c>
      <c r="C7" s="124" t="s">
        <v>86</v>
      </c>
      <c r="D7" s="125">
        <v>1.1000000000000001</v>
      </c>
      <c r="E7" s="126">
        <v>15918</v>
      </c>
      <c r="F7" s="108">
        <f t="shared" ref="F7:F15" si="0">+D7*E7</f>
        <v>17509.800000000003</v>
      </c>
    </row>
    <row r="8" spans="1:6" x14ac:dyDescent="0.3">
      <c r="A8" s="122" t="s">
        <v>601</v>
      </c>
      <c r="B8" s="123" t="s">
        <v>148</v>
      </c>
      <c r="C8" s="124" t="s">
        <v>86</v>
      </c>
      <c r="D8" s="125">
        <v>8</v>
      </c>
      <c r="E8" s="126">
        <v>12000</v>
      </c>
      <c r="F8" s="108">
        <f t="shared" si="0"/>
        <v>96000</v>
      </c>
    </row>
    <row r="9" spans="1:6" x14ac:dyDescent="0.3">
      <c r="A9" s="122" t="s">
        <v>602</v>
      </c>
      <c r="B9" s="123" t="s">
        <v>149</v>
      </c>
      <c r="C9" s="124" t="s">
        <v>86</v>
      </c>
      <c r="D9" s="125">
        <v>0.24</v>
      </c>
      <c r="E9" s="126">
        <v>27168</v>
      </c>
      <c r="F9" s="108">
        <f t="shared" si="0"/>
        <v>6520.32</v>
      </c>
    </row>
    <row r="10" spans="1:6" ht="26.4" x14ac:dyDescent="0.3">
      <c r="A10" s="122" t="s">
        <v>598</v>
      </c>
      <c r="B10" s="123" t="s">
        <v>599</v>
      </c>
      <c r="C10" s="124" t="s">
        <v>32</v>
      </c>
      <c r="D10" s="125">
        <v>12</v>
      </c>
      <c r="E10" s="126">
        <v>2896</v>
      </c>
      <c r="F10" s="108">
        <f t="shared" si="0"/>
        <v>34752</v>
      </c>
    </row>
    <row r="11" spans="1:6" x14ac:dyDescent="0.3">
      <c r="A11" s="122"/>
      <c r="B11" s="123" t="s">
        <v>117</v>
      </c>
      <c r="C11" s="124" t="s">
        <v>122</v>
      </c>
      <c r="D11" s="125">
        <v>0.45</v>
      </c>
      <c r="E11" s="126">
        <v>55642</v>
      </c>
      <c r="F11" s="108">
        <f t="shared" si="0"/>
        <v>25038.9</v>
      </c>
    </row>
    <row r="12" spans="1:6" x14ac:dyDescent="0.3">
      <c r="A12" s="122"/>
      <c r="B12" s="123" t="s">
        <v>118</v>
      </c>
      <c r="C12" s="124" t="s">
        <v>122</v>
      </c>
      <c r="D12" s="125">
        <v>0.45</v>
      </c>
      <c r="E12" s="126">
        <v>56886</v>
      </c>
      <c r="F12" s="108">
        <f t="shared" si="0"/>
        <v>25598.7</v>
      </c>
    </row>
    <row r="13" spans="1:6" x14ac:dyDescent="0.3">
      <c r="A13" s="122"/>
      <c r="B13" s="123" t="s">
        <v>119</v>
      </c>
      <c r="C13" s="124" t="s">
        <v>122</v>
      </c>
      <c r="D13" s="125">
        <v>0.3</v>
      </c>
      <c r="E13" s="126">
        <v>39097</v>
      </c>
      <c r="F13" s="108">
        <f t="shared" si="0"/>
        <v>11729.1</v>
      </c>
    </row>
    <row r="14" spans="1:6" x14ac:dyDescent="0.3">
      <c r="A14" s="122" t="s">
        <v>583</v>
      </c>
      <c r="B14" s="123" t="s">
        <v>584</v>
      </c>
      <c r="C14" s="124" t="s">
        <v>121</v>
      </c>
      <c r="D14" s="125">
        <v>0.2</v>
      </c>
      <c r="E14" s="126">
        <v>24294</v>
      </c>
      <c r="F14" s="108">
        <f t="shared" si="0"/>
        <v>4858.8</v>
      </c>
    </row>
    <row r="15" spans="1:6" x14ac:dyDescent="0.3">
      <c r="A15" s="104"/>
      <c r="B15" s="105"/>
      <c r="C15" s="106"/>
      <c r="D15" s="107"/>
      <c r="E15" s="108">
        <v>0</v>
      </c>
      <c r="F15" s="108">
        <f t="shared" si="0"/>
        <v>0</v>
      </c>
    </row>
    <row r="16" spans="1:6" x14ac:dyDescent="0.25">
      <c r="A16" s="109" t="s">
        <v>343</v>
      </c>
      <c r="B16" s="110"/>
      <c r="C16" s="111"/>
      <c r="D16" s="110"/>
      <c r="E16" s="112" t="s">
        <v>344</v>
      </c>
      <c r="F16" s="113">
        <f>SUM(F7:F15)</f>
        <v>222007.62</v>
      </c>
    </row>
    <row r="17" spans="1:8" x14ac:dyDescent="0.25">
      <c r="A17" s="101" t="s">
        <v>331</v>
      </c>
      <c r="B17" s="102" t="s">
        <v>345</v>
      </c>
      <c r="C17" s="103" t="s">
        <v>52</v>
      </c>
      <c r="D17" s="103" t="s">
        <v>333</v>
      </c>
      <c r="E17" s="103" t="s">
        <v>334</v>
      </c>
      <c r="F17" s="103" t="s">
        <v>335</v>
      </c>
    </row>
    <row r="18" spans="1:8" x14ac:dyDescent="0.3">
      <c r="A18" s="122" t="s">
        <v>576</v>
      </c>
      <c r="B18" s="123" t="s">
        <v>577</v>
      </c>
      <c r="C18" s="124" t="s">
        <v>422</v>
      </c>
      <c r="D18" s="125">
        <v>0.3</v>
      </c>
      <c r="E18" s="126">
        <v>263061</v>
      </c>
      <c r="F18" s="108">
        <f>+D18*E18</f>
        <v>78918.3</v>
      </c>
    </row>
    <row r="19" spans="1:8" x14ac:dyDescent="0.3">
      <c r="A19" s="122" t="s">
        <v>578</v>
      </c>
      <c r="B19" s="123" t="s">
        <v>579</v>
      </c>
      <c r="C19" s="124" t="s">
        <v>422</v>
      </c>
      <c r="D19" s="125">
        <v>0.4</v>
      </c>
      <c r="E19" s="126">
        <v>263061</v>
      </c>
      <c r="F19" s="108">
        <f t="shared" ref="F19" si="1">+D19*E19</f>
        <v>105224.40000000001</v>
      </c>
    </row>
    <row r="20" spans="1:8" x14ac:dyDescent="0.25">
      <c r="A20" s="109" t="s">
        <v>350</v>
      </c>
      <c r="B20" s="110"/>
      <c r="C20" s="111"/>
      <c r="D20" s="110"/>
      <c r="E20" s="112" t="s">
        <v>344</v>
      </c>
      <c r="F20" s="113">
        <f>SUM(F18:F19)</f>
        <v>184142.7</v>
      </c>
    </row>
    <row r="21" spans="1:8" x14ac:dyDescent="0.25">
      <c r="A21" s="101" t="s">
        <v>331</v>
      </c>
      <c r="B21" s="102" t="s">
        <v>351</v>
      </c>
      <c r="C21" s="103" t="s">
        <v>52</v>
      </c>
      <c r="D21" s="103" t="s">
        <v>333</v>
      </c>
      <c r="E21" s="103" t="s">
        <v>334</v>
      </c>
      <c r="F21" s="103" t="s">
        <v>335</v>
      </c>
    </row>
    <row r="22" spans="1:8" x14ac:dyDescent="0.3">
      <c r="A22" s="104" t="s">
        <v>352</v>
      </c>
      <c r="B22" s="105" t="s">
        <v>353</v>
      </c>
      <c r="C22" s="106" t="s">
        <v>354</v>
      </c>
      <c r="D22" s="107">
        <v>0.05</v>
      </c>
      <c r="E22" s="108">
        <f>+F20</f>
        <v>184142.7</v>
      </c>
      <c r="F22" s="108">
        <f>+D22*E22</f>
        <v>9207.1350000000002</v>
      </c>
    </row>
    <row r="23" spans="1:8" x14ac:dyDescent="0.25">
      <c r="A23" s="109" t="s">
        <v>355</v>
      </c>
      <c r="B23" s="110"/>
      <c r="C23" s="111"/>
      <c r="D23" s="110"/>
      <c r="E23" s="112" t="s">
        <v>344</v>
      </c>
      <c r="F23" s="113">
        <f>SUM(F22)</f>
        <v>9207.1350000000002</v>
      </c>
    </row>
    <row r="24" spans="1:8" x14ac:dyDescent="0.25">
      <c r="A24" s="101" t="s">
        <v>331</v>
      </c>
      <c r="B24" s="102" t="s">
        <v>377</v>
      </c>
      <c r="C24" s="103" t="s">
        <v>52</v>
      </c>
      <c r="D24" s="103" t="s">
        <v>333</v>
      </c>
      <c r="E24" s="103" t="s">
        <v>334</v>
      </c>
      <c r="F24" s="103" t="s">
        <v>335</v>
      </c>
    </row>
    <row r="25" spans="1:8" ht="26.4" x14ac:dyDescent="0.3">
      <c r="A25" s="122" t="s">
        <v>582</v>
      </c>
      <c r="B25" s="123" t="s">
        <v>110</v>
      </c>
      <c r="C25" s="124" t="s">
        <v>114</v>
      </c>
      <c r="D25" s="125">
        <v>0.1</v>
      </c>
      <c r="E25" s="126">
        <v>25745</v>
      </c>
      <c r="F25" s="108">
        <f>+D25*E25</f>
        <v>2574.5</v>
      </c>
      <c r="H25" s="119"/>
    </row>
    <row r="26" spans="1:8" ht="25.8" customHeight="1" x14ac:dyDescent="0.3">
      <c r="A26" s="122" t="s">
        <v>487</v>
      </c>
      <c r="B26" s="123" t="s">
        <v>488</v>
      </c>
      <c r="C26" s="124" t="s">
        <v>114</v>
      </c>
      <c r="D26" s="125">
        <v>0.1</v>
      </c>
      <c r="E26" s="126">
        <v>47185</v>
      </c>
      <c r="F26" s="108">
        <f t="shared" ref="F26:F28" si="2">+D26*E26</f>
        <v>4718.5</v>
      </c>
      <c r="H26" s="119"/>
    </row>
    <row r="27" spans="1:8" x14ac:dyDescent="0.3">
      <c r="A27" s="104"/>
      <c r="B27" s="105"/>
      <c r="C27" s="106"/>
      <c r="D27" s="107"/>
      <c r="E27" s="108"/>
      <c r="F27" s="108">
        <f t="shared" si="2"/>
        <v>0</v>
      </c>
    </row>
    <row r="28" spans="1:8" x14ac:dyDescent="0.3">
      <c r="A28" s="104"/>
      <c r="B28" s="105"/>
      <c r="C28" s="106"/>
      <c r="D28" s="107"/>
      <c r="E28" s="108"/>
      <c r="F28" s="108">
        <f t="shared" si="2"/>
        <v>0</v>
      </c>
    </row>
    <row r="29" spans="1:8" x14ac:dyDescent="0.25">
      <c r="A29" s="109" t="s">
        <v>361</v>
      </c>
      <c r="B29" s="110"/>
      <c r="C29" s="111"/>
      <c r="D29" s="110"/>
      <c r="E29" s="112" t="s">
        <v>344</v>
      </c>
      <c r="F29" s="113">
        <f>SUM(F25:F28)</f>
        <v>7293</v>
      </c>
    </row>
    <row r="30" spans="1:8" x14ac:dyDescent="0.25">
      <c r="A30" s="101" t="s">
        <v>331</v>
      </c>
      <c r="B30" s="102" t="s">
        <v>378</v>
      </c>
      <c r="C30" s="103" t="s">
        <v>52</v>
      </c>
      <c r="D30" s="103" t="s">
        <v>333</v>
      </c>
      <c r="E30" s="103" t="s">
        <v>334</v>
      </c>
      <c r="F30" s="103" t="s">
        <v>335</v>
      </c>
    </row>
    <row r="31" spans="1:8" x14ac:dyDescent="0.3">
      <c r="A31" s="104"/>
      <c r="B31" s="105" t="s">
        <v>381</v>
      </c>
      <c r="C31" s="106" t="s">
        <v>89</v>
      </c>
      <c r="D31" s="107">
        <v>1</v>
      </c>
      <c r="E31" s="108">
        <v>3000</v>
      </c>
      <c r="F31" s="108">
        <f>+D31*E31</f>
        <v>3000</v>
      </c>
      <c r="H31" s="119"/>
    </row>
    <row r="32" spans="1:8" x14ac:dyDescent="0.3">
      <c r="A32" s="104"/>
      <c r="B32" s="105"/>
      <c r="C32" s="106"/>
      <c r="D32" s="107"/>
      <c r="E32" s="108"/>
      <c r="F32" s="108">
        <f>+D32*E32</f>
        <v>0</v>
      </c>
      <c r="H32" s="119"/>
    </row>
    <row r="33" spans="1:9" x14ac:dyDescent="0.25">
      <c r="A33" s="109" t="s">
        <v>366</v>
      </c>
      <c r="B33" s="110"/>
      <c r="C33" s="111"/>
      <c r="D33" s="110"/>
      <c r="E33" s="112" t="s">
        <v>344</v>
      </c>
      <c r="F33" s="113">
        <f>SUM(F31:F32)</f>
        <v>3000</v>
      </c>
    </row>
    <row r="34" spans="1:9" x14ac:dyDescent="0.3">
      <c r="A34" s="285" t="s">
        <v>367</v>
      </c>
      <c r="B34" s="285"/>
      <c r="C34" s="285"/>
      <c r="D34" s="285"/>
      <c r="E34" s="286">
        <f>ROUND((F16+F20+F23+F29+F33),0)</f>
        <v>425650</v>
      </c>
      <c r="F34" s="286"/>
      <c r="H34" s="119"/>
    </row>
    <row r="35" spans="1:9" x14ac:dyDescent="0.3">
      <c r="A35" s="114"/>
      <c r="B35" s="115"/>
      <c r="C35" s="115"/>
      <c r="D35" s="115"/>
      <c r="E35" s="115"/>
      <c r="F35" s="116"/>
      <c r="I35" s="120"/>
    </row>
    <row r="36" spans="1:9" x14ac:dyDescent="0.3">
      <c r="A36" s="117"/>
      <c r="B36" s="50"/>
      <c r="C36" s="50"/>
      <c r="D36" s="50"/>
      <c r="E36" s="50"/>
      <c r="F36" s="118"/>
    </row>
    <row r="37" spans="1:9" x14ac:dyDescent="0.3">
      <c r="A37" s="117"/>
      <c r="B37" s="50"/>
      <c r="C37" s="50"/>
      <c r="D37" s="50"/>
      <c r="E37" s="50"/>
      <c r="F37" s="118"/>
    </row>
    <row r="38" spans="1:9" x14ac:dyDescent="0.3">
      <c r="A38" s="275"/>
      <c r="B38" s="276"/>
      <c r="C38" s="276"/>
      <c r="D38" s="276"/>
      <c r="E38" s="276"/>
      <c r="F38" s="277"/>
    </row>
    <row r="39" spans="1:9" x14ac:dyDescent="0.3">
      <c r="A39" s="275"/>
      <c r="B39" s="276"/>
      <c r="C39" s="276"/>
      <c r="D39" s="276"/>
      <c r="E39" s="276"/>
      <c r="F39" s="277"/>
    </row>
    <row r="40" spans="1:9" x14ac:dyDescent="0.3">
      <c r="A40" s="275"/>
      <c r="B40" s="276"/>
      <c r="C40" s="276"/>
      <c r="D40" s="276"/>
      <c r="E40" s="276"/>
      <c r="F40" s="277"/>
    </row>
    <row r="41" spans="1:9"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02A93-2403-4F12-979F-0E7CF6BCDD7C}">
  <sheetPr>
    <tabColor rgb="FFFFC000"/>
  </sheetPr>
  <dimension ref="A1:I44"/>
  <sheetViews>
    <sheetView topLeftCell="A20" zoomScale="70" zoomScaleNormal="70" workbookViewId="0">
      <selection activeCell="L56" sqref="L56"/>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tr">
        <f>+[6]PRESUPUESTO!B61</f>
        <v>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
      <c r="B5" s="284"/>
      <c r="C5" s="284"/>
      <c r="D5" s="284"/>
      <c r="E5" s="100">
        <v>10.039999999999999</v>
      </c>
      <c r="F5" s="100" t="s">
        <v>80</v>
      </c>
    </row>
    <row r="6" spans="1:6" x14ac:dyDescent="0.25">
      <c r="A6" s="101" t="s">
        <v>331</v>
      </c>
      <c r="B6" s="102" t="s">
        <v>332</v>
      </c>
      <c r="C6" s="103" t="s">
        <v>52</v>
      </c>
      <c r="D6" s="103" t="s">
        <v>333</v>
      </c>
      <c r="E6" s="103" t="s">
        <v>334</v>
      </c>
      <c r="F6" s="103" t="s">
        <v>335</v>
      </c>
    </row>
    <row r="7" spans="1:6" ht="35.4" customHeight="1" x14ac:dyDescent="0.3">
      <c r="A7" s="122" t="s">
        <v>603</v>
      </c>
      <c r="B7" s="123" t="s">
        <v>604</v>
      </c>
      <c r="C7" s="124" t="s">
        <v>80</v>
      </c>
      <c r="D7" s="125">
        <v>1.05</v>
      </c>
      <c r="E7" s="126">
        <v>203340</v>
      </c>
      <c r="F7" s="108">
        <f t="shared" ref="F7:F20" si="0">+D7*E7</f>
        <v>213507</v>
      </c>
    </row>
    <row r="8" spans="1:6" ht="39.6" x14ac:dyDescent="0.3">
      <c r="A8" s="122" t="s">
        <v>605</v>
      </c>
      <c r="B8" s="123" t="s">
        <v>606</v>
      </c>
      <c r="C8" s="124" t="s">
        <v>86</v>
      </c>
      <c r="D8" s="125">
        <v>1.1000000000000001</v>
      </c>
      <c r="E8" s="126">
        <v>5071</v>
      </c>
      <c r="F8" s="108">
        <f t="shared" si="0"/>
        <v>5578.1</v>
      </c>
    </row>
    <row r="9" spans="1:6" ht="39.6" x14ac:dyDescent="0.3">
      <c r="A9" s="122" t="s">
        <v>607</v>
      </c>
      <c r="B9" s="123" t="s">
        <v>608</v>
      </c>
      <c r="C9" s="124" t="s">
        <v>86</v>
      </c>
      <c r="D9" s="125">
        <v>1.1000000000000001</v>
      </c>
      <c r="E9" s="126">
        <v>5533</v>
      </c>
      <c r="F9" s="108">
        <f t="shared" si="0"/>
        <v>6086.3</v>
      </c>
    </row>
    <row r="10" spans="1:6" ht="39.6" x14ac:dyDescent="0.3">
      <c r="A10" s="122" t="s">
        <v>609</v>
      </c>
      <c r="B10" s="123" t="s">
        <v>610</v>
      </c>
      <c r="C10" s="124" t="s">
        <v>86</v>
      </c>
      <c r="D10" s="125">
        <v>1.1000000000000001</v>
      </c>
      <c r="E10" s="126">
        <v>5349</v>
      </c>
      <c r="F10" s="108">
        <f t="shared" si="0"/>
        <v>5883.9000000000005</v>
      </c>
    </row>
    <row r="11" spans="1:6" ht="39.6" x14ac:dyDescent="0.3">
      <c r="A11" s="122" t="s">
        <v>611</v>
      </c>
      <c r="B11" s="123" t="s">
        <v>612</v>
      </c>
      <c r="C11" s="124" t="s">
        <v>86</v>
      </c>
      <c r="D11" s="125">
        <v>1.1000000000000001</v>
      </c>
      <c r="E11" s="126">
        <v>5823</v>
      </c>
      <c r="F11" s="108">
        <f t="shared" si="0"/>
        <v>6405.3</v>
      </c>
    </row>
    <row r="12" spans="1:6" ht="39.6" x14ac:dyDescent="0.3">
      <c r="A12" s="122" t="s">
        <v>613</v>
      </c>
      <c r="B12" s="123" t="s">
        <v>614</v>
      </c>
      <c r="C12" s="124" t="s">
        <v>86</v>
      </c>
      <c r="D12" s="125">
        <v>1.1000000000000001</v>
      </c>
      <c r="E12" s="126">
        <v>5574</v>
      </c>
      <c r="F12" s="108">
        <f t="shared" si="0"/>
        <v>6131.4000000000005</v>
      </c>
    </row>
    <row r="13" spans="1:6" ht="39.6" x14ac:dyDescent="0.3">
      <c r="A13" s="122" t="s">
        <v>615</v>
      </c>
      <c r="B13" s="123" t="s">
        <v>616</v>
      </c>
      <c r="C13" s="124" t="s">
        <v>86</v>
      </c>
      <c r="D13" s="125">
        <v>1.1000000000000001</v>
      </c>
      <c r="E13" s="126">
        <v>4082</v>
      </c>
      <c r="F13" s="108">
        <f t="shared" si="0"/>
        <v>4490.2000000000007</v>
      </c>
    </row>
    <row r="14" spans="1:6" ht="39.6" x14ac:dyDescent="0.3">
      <c r="A14" s="122" t="s">
        <v>617</v>
      </c>
      <c r="B14" s="123" t="s">
        <v>618</v>
      </c>
      <c r="C14" s="124" t="s">
        <v>86</v>
      </c>
      <c r="D14" s="125">
        <v>1.1000000000000001</v>
      </c>
      <c r="E14" s="126">
        <v>5565</v>
      </c>
      <c r="F14" s="108">
        <f t="shared" si="0"/>
        <v>6121.5000000000009</v>
      </c>
    </row>
    <row r="15" spans="1:6" ht="26.4" x14ac:dyDescent="0.3">
      <c r="A15" s="122" t="s">
        <v>619</v>
      </c>
      <c r="B15" s="123" t="s">
        <v>620</v>
      </c>
      <c r="C15" s="124" t="s">
        <v>86</v>
      </c>
      <c r="D15" s="125">
        <v>4</v>
      </c>
      <c r="E15" s="126">
        <v>4789</v>
      </c>
      <c r="F15" s="108">
        <f t="shared" si="0"/>
        <v>19156</v>
      </c>
    </row>
    <row r="16" spans="1:6" x14ac:dyDescent="0.3">
      <c r="A16" s="122" t="s">
        <v>621</v>
      </c>
      <c r="B16" s="123" t="s">
        <v>622</v>
      </c>
      <c r="C16" s="124" t="s">
        <v>32</v>
      </c>
      <c r="D16" s="125">
        <v>1</v>
      </c>
      <c r="E16" s="126">
        <v>6705</v>
      </c>
      <c r="F16" s="108">
        <f t="shared" si="0"/>
        <v>6705</v>
      </c>
    </row>
    <row r="17" spans="1:6" ht="26.4" x14ac:dyDescent="0.3">
      <c r="A17" s="122" t="s">
        <v>623</v>
      </c>
      <c r="B17" s="123" t="s">
        <v>624</v>
      </c>
      <c r="C17" s="124" t="s">
        <v>32</v>
      </c>
      <c r="D17" s="125">
        <v>0.5</v>
      </c>
      <c r="E17" s="126">
        <v>13769</v>
      </c>
      <c r="F17" s="108">
        <f t="shared" si="0"/>
        <v>6884.5</v>
      </c>
    </row>
    <row r="18" spans="1:6" x14ac:dyDescent="0.3">
      <c r="A18" s="122" t="s">
        <v>625</v>
      </c>
      <c r="B18" s="123" t="s">
        <v>626</v>
      </c>
      <c r="C18" s="124" t="s">
        <v>32</v>
      </c>
      <c r="D18" s="125">
        <v>12</v>
      </c>
      <c r="E18" s="126">
        <v>100</v>
      </c>
      <c r="F18" s="108">
        <f t="shared" si="0"/>
        <v>1200</v>
      </c>
    </row>
    <row r="19" spans="1:6" ht="66" x14ac:dyDescent="0.3">
      <c r="A19" s="122" t="s">
        <v>627</v>
      </c>
      <c r="B19" s="123" t="s">
        <v>628</v>
      </c>
      <c r="C19" s="124" t="s">
        <v>32</v>
      </c>
      <c r="D19" s="125">
        <v>0.24786900000000001</v>
      </c>
      <c r="E19" s="126">
        <v>44640</v>
      </c>
      <c r="F19" s="108">
        <f t="shared" si="0"/>
        <v>11064.872160000001</v>
      </c>
    </row>
    <row r="20" spans="1:6" ht="39.6" x14ac:dyDescent="0.3">
      <c r="A20" s="122" t="s">
        <v>629</v>
      </c>
      <c r="B20" s="123" t="s">
        <v>630</v>
      </c>
      <c r="C20" s="124" t="s">
        <v>86</v>
      </c>
      <c r="D20" s="125">
        <v>2.2000000000000002</v>
      </c>
      <c r="E20" s="126">
        <v>13757</v>
      </c>
      <c r="F20" s="108">
        <f t="shared" si="0"/>
        <v>30265.4</v>
      </c>
    </row>
    <row r="21" spans="1:6" x14ac:dyDescent="0.25">
      <c r="A21" s="109" t="s">
        <v>343</v>
      </c>
      <c r="B21" s="110"/>
      <c r="C21" s="111"/>
      <c r="D21" s="110"/>
      <c r="E21" s="112" t="s">
        <v>344</v>
      </c>
      <c r="F21" s="113">
        <f>SUM(F7:F20)</f>
        <v>329479.47216</v>
      </c>
    </row>
    <row r="22" spans="1:6" x14ac:dyDescent="0.25">
      <c r="A22" s="101" t="s">
        <v>331</v>
      </c>
      <c r="B22" s="102" t="s">
        <v>345</v>
      </c>
      <c r="C22" s="103" t="s">
        <v>52</v>
      </c>
      <c r="D22" s="103" t="s">
        <v>333</v>
      </c>
      <c r="E22" s="103" t="s">
        <v>334</v>
      </c>
      <c r="F22" s="103" t="s">
        <v>335</v>
      </c>
    </row>
    <row r="23" spans="1:6" x14ac:dyDescent="0.3">
      <c r="A23" s="122" t="s">
        <v>576</v>
      </c>
      <c r="B23" s="123" t="s">
        <v>577</v>
      </c>
      <c r="C23" s="124" t="s">
        <v>422</v>
      </c>
      <c r="D23" s="125">
        <v>0.77980000000000005</v>
      </c>
      <c r="E23" s="126">
        <v>263061</v>
      </c>
      <c r="F23" s="108">
        <f>+D23*E23</f>
        <v>205134.96780000001</v>
      </c>
    </row>
    <row r="24" spans="1:6" x14ac:dyDescent="0.3">
      <c r="A24" s="122" t="s">
        <v>578</v>
      </c>
      <c r="B24" s="123" t="s">
        <v>579</v>
      </c>
      <c r="C24" s="124" t="s">
        <v>422</v>
      </c>
      <c r="D24" s="125">
        <v>0.11697</v>
      </c>
      <c r="E24" s="126">
        <v>263061</v>
      </c>
      <c r="F24" s="108">
        <f t="shared" ref="F24" si="1">+D24*E24</f>
        <v>30770.245170000002</v>
      </c>
    </row>
    <row r="25" spans="1:6" x14ac:dyDescent="0.25">
      <c r="A25" s="109" t="s">
        <v>350</v>
      </c>
      <c r="B25" s="110"/>
      <c r="C25" s="111"/>
      <c r="D25" s="110"/>
      <c r="E25" s="112" t="s">
        <v>344</v>
      </c>
      <c r="F25" s="113">
        <f>SUM(F23:F24)</f>
        <v>235905.21297000002</v>
      </c>
    </row>
    <row r="26" spans="1:6" x14ac:dyDescent="0.25">
      <c r="A26" s="101" t="s">
        <v>331</v>
      </c>
      <c r="B26" s="102" t="s">
        <v>351</v>
      </c>
      <c r="C26" s="103" t="s">
        <v>52</v>
      </c>
      <c r="D26" s="103" t="s">
        <v>333</v>
      </c>
      <c r="E26" s="103" t="s">
        <v>334</v>
      </c>
      <c r="F26" s="103" t="s">
        <v>335</v>
      </c>
    </row>
    <row r="27" spans="1:6" x14ac:dyDescent="0.3">
      <c r="A27" s="104" t="s">
        <v>352</v>
      </c>
      <c r="B27" s="105" t="s">
        <v>353</v>
      </c>
      <c r="C27" s="106" t="s">
        <v>354</v>
      </c>
      <c r="D27" s="107">
        <v>0.05</v>
      </c>
      <c r="E27" s="108">
        <f>+F25</f>
        <v>235905.21297000002</v>
      </c>
      <c r="F27" s="108">
        <f>+D27*E27</f>
        <v>11795.260648500001</v>
      </c>
    </row>
    <row r="28" spans="1:6" x14ac:dyDescent="0.25">
      <c r="A28" s="109" t="s">
        <v>355</v>
      </c>
      <c r="B28" s="110"/>
      <c r="C28" s="111"/>
      <c r="D28" s="110"/>
      <c r="E28" s="112" t="s">
        <v>344</v>
      </c>
      <c r="F28" s="113">
        <f>SUM(F27)</f>
        <v>11795.260648500001</v>
      </c>
    </row>
    <row r="29" spans="1:6" x14ac:dyDescent="0.25">
      <c r="A29" s="101" t="s">
        <v>331</v>
      </c>
      <c r="B29" s="102" t="s">
        <v>377</v>
      </c>
      <c r="C29" s="103" t="s">
        <v>52</v>
      </c>
      <c r="D29" s="103" t="s">
        <v>333</v>
      </c>
      <c r="E29" s="103" t="s">
        <v>334</v>
      </c>
      <c r="F29" s="103" t="s">
        <v>335</v>
      </c>
    </row>
    <row r="30" spans="1:6" x14ac:dyDescent="0.3">
      <c r="A30" s="104"/>
      <c r="B30" s="105"/>
      <c r="C30" s="106"/>
      <c r="D30" s="107"/>
      <c r="E30" s="108"/>
      <c r="F30" s="108">
        <f t="shared" ref="F30:F31" si="2">+D30*E30</f>
        <v>0</v>
      </c>
    </row>
    <row r="31" spans="1:6" x14ac:dyDescent="0.3">
      <c r="A31" s="104"/>
      <c r="B31" s="105"/>
      <c r="C31" s="106"/>
      <c r="D31" s="107"/>
      <c r="E31" s="108"/>
      <c r="F31" s="108">
        <f t="shared" si="2"/>
        <v>0</v>
      </c>
    </row>
    <row r="32" spans="1:6" x14ac:dyDescent="0.25">
      <c r="A32" s="109" t="s">
        <v>361</v>
      </c>
      <c r="B32" s="110"/>
      <c r="C32" s="111"/>
      <c r="D32" s="110"/>
      <c r="E32" s="112" t="s">
        <v>344</v>
      </c>
      <c r="F32" s="113">
        <f>SUM(F30:F31)</f>
        <v>0</v>
      </c>
    </row>
    <row r="33" spans="1:9" x14ac:dyDescent="0.25">
      <c r="A33" s="101" t="s">
        <v>331</v>
      </c>
      <c r="B33" s="102" t="s">
        <v>378</v>
      </c>
      <c r="C33" s="103" t="s">
        <v>52</v>
      </c>
      <c r="D33" s="103" t="s">
        <v>333</v>
      </c>
      <c r="E33" s="103" t="s">
        <v>334</v>
      </c>
      <c r="F33" s="103" t="s">
        <v>335</v>
      </c>
    </row>
    <row r="34" spans="1:9" x14ac:dyDescent="0.3">
      <c r="A34" s="104" t="s">
        <v>631</v>
      </c>
      <c r="B34" s="105" t="s">
        <v>381</v>
      </c>
      <c r="C34" s="106" t="s">
        <v>89</v>
      </c>
      <c r="D34" s="107">
        <v>1</v>
      </c>
      <c r="E34" s="108">
        <v>3000</v>
      </c>
      <c r="F34" s="108">
        <f>+D34*E34</f>
        <v>3000</v>
      </c>
      <c r="H34" s="119"/>
    </row>
    <row r="35" spans="1:9" x14ac:dyDescent="0.3">
      <c r="A35" s="104"/>
      <c r="B35" s="105"/>
      <c r="C35" s="106"/>
      <c r="D35" s="107"/>
      <c r="E35" s="108"/>
      <c r="F35" s="108">
        <f>+D35*E35</f>
        <v>0</v>
      </c>
      <c r="H35" s="119"/>
    </row>
    <row r="36" spans="1:9" x14ac:dyDescent="0.25">
      <c r="A36" s="109" t="s">
        <v>366</v>
      </c>
      <c r="B36" s="110"/>
      <c r="C36" s="111"/>
      <c r="D36" s="110"/>
      <c r="E36" s="112" t="s">
        <v>344</v>
      </c>
      <c r="F36" s="113">
        <f>SUM(F34:F35)</f>
        <v>3000</v>
      </c>
    </row>
    <row r="37" spans="1:9" x14ac:dyDescent="0.3">
      <c r="A37" s="285" t="s">
        <v>367</v>
      </c>
      <c r="B37" s="285"/>
      <c r="C37" s="285"/>
      <c r="D37" s="285"/>
      <c r="E37" s="286">
        <f>ROUND((F21+F25+F28+F32+F36),0)</f>
        <v>580180</v>
      </c>
      <c r="F37" s="286"/>
      <c r="H37" s="119"/>
    </row>
    <row r="38" spans="1:9" x14ac:dyDescent="0.3">
      <c r="A38" s="114"/>
      <c r="B38" s="115"/>
      <c r="C38" s="115"/>
      <c r="D38" s="115"/>
      <c r="E38" s="115"/>
      <c r="F38" s="116"/>
      <c r="I38" s="120"/>
    </row>
    <row r="39" spans="1:9" x14ac:dyDescent="0.3">
      <c r="A39" s="117"/>
      <c r="B39" s="50"/>
      <c r="C39" s="50"/>
      <c r="D39" s="50"/>
      <c r="E39" s="50"/>
      <c r="F39" s="118"/>
    </row>
    <row r="40" spans="1:9" x14ac:dyDescent="0.3">
      <c r="A40" s="117"/>
      <c r="B40" s="50"/>
      <c r="C40" s="50"/>
      <c r="D40" s="50"/>
      <c r="E40" s="50"/>
      <c r="F40" s="118"/>
    </row>
    <row r="41" spans="1:9" x14ac:dyDescent="0.3">
      <c r="A41" s="275"/>
      <c r="B41" s="276"/>
      <c r="C41" s="276"/>
      <c r="D41" s="276"/>
      <c r="E41" s="276"/>
      <c r="F41" s="277"/>
    </row>
    <row r="42" spans="1:9" x14ac:dyDescent="0.3">
      <c r="A42" s="275"/>
      <c r="B42" s="276"/>
      <c r="C42" s="276"/>
      <c r="D42" s="276"/>
      <c r="E42" s="276"/>
      <c r="F42" s="277"/>
    </row>
    <row r="43" spans="1:9" x14ac:dyDescent="0.3">
      <c r="A43" s="275"/>
      <c r="B43" s="276"/>
      <c r="C43" s="276"/>
      <c r="D43" s="276"/>
      <c r="E43" s="276"/>
      <c r="F43" s="277"/>
    </row>
    <row r="44" spans="1:9" x14ac:dyDescent="0.3">
      <c r="A44" s="278"/>
      <c r="B44" s="279"/>
      <c r="C44" s="279"/>
      <c r="D44" s="279"/>
      <c r="E44" s="279"/>
      <c r="F44" s="280"/>
    </row>
  </sheetData>
  <mergeCells count="11">
    <mergeCell ref="A41:F41"/>
    <mergeCell ref="A42:F42"/>
    <mergeCell ref="A43:F43"/>
    <mergeCell ref="A44:F44"/>
    <mergeCell ref="A1:F1"/>
    <mergeCell ref="A2:F2"/>
    <mergeCell ref="A3:F3"/>
    <mergeCell ref="A4:D4"/>
    <mergeCell ref="A5:D5"/>
    <mergeCell ref="A37:D37"/>
    <mergeCell ref="E37:F37"/>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CDB94-59EC-4AFE-85D2-781AD5BE365D}">
  <sheetPr>
    <tabColor rgb="FFFFC000"/>
  </sheetPr>
  <dimension ref="A1:I33"/>
  <sheetViews>
    <sheetView zoomScale="70" zoomScaleNormal="70" workbookViewId="0">
      <selection activeCell="G25" sqref="G25:I27"/>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712</v>
      </c>
      <c r="B5" s="284"/>
      <c r="C5" s="284"/>
      <c r="D5" s="284"/>
      <c r="E5" s="100">
        <v>10.050000000000001</v>
      </c>
      <c r="F5" s="100" t="s">
        <v>80</v>
      </c>
    </row>
    <row r="6" spans="1:6" x14ac:dyDescent="0.25">
      <c r="A6" s="101" t="s">
        <v>331</v>
      </c>
      <c r="B6" s="102" t="s">
        <v>332</v>
      </c>
      <c r="C6" s="103" t="s">
        <v>52</v>
      </c>
      <c r="D6" s="103" t="s">
        <v>333</v>
      </c>
      <c r="E6" s="103" t="s">
        <v>334</v>
      </c>
      <c r="F6" s="103" t="s">
        <v>335</v>
      </c>
    </row>
    <row r="7" spans="1:6" ht="26.4" x14ac:dyDescent="0.3">
      <c r="A7" s="122" t="s">
        <v>632</v>
      </c>
      <c r="B7" s="123" t="s">
        <v>633</v>
      </c>
      <c r="C7" s="124" t="s">
        <v>32</v>
      </c>
      <c r="D7" s="125">
        <v>1</v>
      </c>
      <c r="E7" s="126">
        <v>434705.53359683818</v>
      </c>
      <c r="F7" s="108">
        <f t="shared" ref="F7:F9" si="0">+D7*E7</f>
        <v>434705.53359683818</v>
      </c>
    </row>
    <row r="8" spans="1:6" x14ac:dyDescent="0.3">
      <c r="A8" s="122"/>
      <c r="B8" s="123"/>
      <c r="C8" s="124"/>
      <c r="D8" s="125"/>
      <c r="E8" s="126"/>
      <c r="F8" s="108">
        <f t="shared" si="0"/>
        <v>0</v>
      </c>
    </row>
    <row r="9" spans="1:6" x14ac:dyDescent="0.3">
      <c r="A9" s="122"/>
      <c r="B9" s="123"/>
      <c r="C9" s="124"/>
      <c r="D9" s="125"/>
      <c r="E9" s="126"/>
      <c r="F9" s="108">
        <f t="shared" si="0"/>
        <v>0</v>
      </c>
    </row>
    <row r="10" spans="1:6" x14ac:dyDescent="0.25">
      <c r="A10" s="109" t="s">
        <v>343</v>
      </c>
      <c r="B10" s="110"/>
      <c r="C10" s="111"/>
      <c r="D10" s="110"/>
      <c r="E10" s="112" t="s">
        <v>344</v>
      </c>
      <c r="F10" s="113">
        <f>SUM(F7:F9)</f>
        <v>434705.53359683818</v>
      </c>
    </row>
    <row r="11" spans="1:6" x14ac:dyDescent="0.25">
      <c r="A11" s="101" t="s">
        <v>331</v>
      </c>
      <c r="B11" s="102" t="s">
        <v>345</v>
      </c>
      <c r="C11" s="103" t="s">
        <v>52</v>
      </c>
      <c r="D11" s="103" t="s">
        <v>333</v>
      </c>
      <c r="E11" s="103" t="s">
        <v>334</v>
      </c>
      <c r="F11" s="103" t="s">
        <v>335</v>
      </c>
    </row>
    <row r="12" spans="1:6" x14ac:dyDescent="0.3">
      <c r="A12" s="122" t="s">
        <v>578</v>
      </c>
      <c r="B12" s="123" t="s">
        <v>579</v>
      </c>
      <c r="C12" s="124" t="s">
        <v>422</v>
      </c>
      <c r="D12" s="125">
        <v>0.40799000000000002</v>
      </c>
      <c r="E12" s="126">
        <v>294150.02727272722</v>
      </c>
      <c r="F12" s="108">
        <f>+D12*E12</f>
        <v>120010.26962699999</v>
      </c>
    </row>
    <row r="13" spans="1:6" x14ac:dyDescent="0.3">
      <c r="A13" s="122"/>
      <c r="B13" s="123"/>
      <c r="C13" s="124"/>
      <c r="D13" s="125"/>
      <c r="E13" s="126"/>
      <c r="F13" s="108">
        <f t="shared" ref="F13" si="1">+D13*E13</f>
        <v>0</v>
      </c>
    </row>
    <row r="14" spans="1:6" x14ac:dyDescent="0.25">
      <c r="A14" s="109" t="s">
        <v>350</v>
      </c>
      <c r="B14" s="110"/>
      <c r="C14" s="111"/>
      <c r="D14" s="110"/>
      <c r="E14" s="112" t="s">
        <v>344</v>
      </c>
      <c r="F14" s="113">
        <f>SUM(F12:F13)</f>
        <v>120010.26962699999</v>
      </c>
    </row>
    <row r="15" spans="1:6" x14ac:dyDescent="0.25">
      <c r="A15" s="101" t="s">
        <v>331</v>
      </c>
      <c r="B15" s="102" t="s">
        <v>351</v>
      </c>
      <c r="C15" s="103" t="s">
        <v>52</v>
      </c>
      <c r="D15" s="103" t="s">
        <v>333</v>
      </c>
      <c r="E15" s="103" t="s">
        <v>334</v>
      </c>
      <c r="F15" s="103" t="s">
        <v>335</v>
      </c>
    </row>
    <row r="16" spans="1:6" x14ac:dyDescent="0.3">
      <c r="A16" s="104" t="s">
        <v>352</v>
      </c>
      <c r="B16" s="105" t="s">
        <v>353</v>
      </c>
      <c r="C16" s="106" t="s">
        <v>354</v>
      </c>
      <c r="D16" s="107">
        <v>0.05</v>
      </c>
      <c r="E16" s="108">
        <f>+F14</f>
        <v>120010.26962699999</v>
      </c>
      <c r="F16" s="108">
        <f>+D16*E16</f>
        <v>6000.5134813499999</v>
      </c>
    </row>
    <row r="17" spans="1:9" x14ac:dyDescent="0.25">
      <c r="A17" s="109" t="s">
        <v>355</v>
      </c>
      <c r="B17" s="110"/>
      <c r="C17" s="111"/>
      <c r="D17" s="110"/>
      <c r="E17" s="112" t="s">
        <v>344</v>
      </c>
      <c r="F17" s="113">
        <f>SUM(F16)</f>
        <v>6000.5134813499999</v>
      </c>
    </row>
    <row r="18" spans="1:9" x14ac:dyDescent="0.25">
      <c r="A18" s="101" t="s">
        <v>331</v>
      </c>
      <c r="B18" s="102" t="s">
        <v>377</v>
      </c>
      <c r="C18" s="103" t="s">
        <v>52</v>
      </c>
      <c r="D18" s="103" t="s">
        <v>333</v>
      </c>
      <c r="E18" s="103" t="s">
        <v>334</v>
      </c>
      <c r="F18" s="103" t="s">
        <v>335</v>
      </c>
    </row>
    <row r="19" spans="1:9" x14ac:dyDescent="0.3">
      <c r="A19" s="104"/>
      <c r="B19" s="105"/>
      <c r="C19" s="106"/>
      <c r="D19" s="107"/>
      <c r="E19" s="108"/>
      <c r="F19" s="108">
        <f t="shared" ref="F19:F20" si="2">+D19*E19</f>
        <v>0</v>
      </c>
    </row>
    <row r="20" spans="1:9" x14ac:dyDescent="0.3">
      <c r="A20" s="104"/>
      <c r="B20" s="105"/>
      <c r="C20" s="106"/>
      <c r="D20" s="107"/>
      <c r="E20" s="108"/>
      <c r="F20" s="108">
        <f t="shared" si="2"/>
        <v>0</v>
      </c>
    </row>
    <row r="21" spans="1:9" x14ac:dyDescent="0.25">
      <c r="A21" s="109" t="s">
        <v>361</v>
      </c>
      <c r="B21" s="110"/>
      <c r="C21" s="111"/>
      <c r="D21" s="110"/>
      <c r="E21" s="112" t="s">
        <v>344</v>
      </c>
      <c r="F21" s="113">
        <f>SUM(F19:F20)</f>
        <v>0</v>
      </c>
    </row>
    <row r="22" spans="1:9" x14ac:dyDescent="0.25">
      <c r="A22" s="101" t="s">
        <v>331</v>
      </c>
      <c r="B22" s="102" t="s">
        <v>378</v>
      </c>
      <c r="C22" s="103" t="s">
        <v>52</v>
      </c>
      <c r="D22" s="103" t="s">
        <v>333</v>
      </c>
      <c r="E22" s="103" t="s">
        <v>334</v>
      </c>
      <c r="F22" s="103" t="s">
        <v>335</v>
      </c>
    </row>
    <row r="23" spans="1:9" x14ac:dyDescent="0.3">
      <c r="A23" s="104" t="s">
        <v>631</v>
      </c>
      <c r="B23" s="105" t="s">
        <v>381</v>
      </c>
      <c r="C23" s="106" t="s">
        <v>89</v>
      </c>
      <c r="D23" s="107">
        <v>1</v>
      </c>
      <c r="E23" s="108">
        <v>5748</v>
      </c>
      <c r="F23" s="108">
        <f>+D23*E23</f>
        <v>5748</v>
      </c>
      <c r="H23" s="119"/>
    </row>
    <row r="24" spans="1:9" x14ac:dyDescent="0.3">
      <c r="A24" s="104"/>
      <c r="B24" s="105"/>
      <c r="C24" s="106"/>
      <c r="D24" s="107"/>
      <c r="E24" s="108"/>
      <c r="F24" s="108">
        <f>+D24*E24</f>
        <v>0</v>
      </c>
      <c r="H24" s="119"/>
    </row>
    <row r="25" spans="1:9" x14ac:dyDescent="0.25">
      <c r="A25" s="109" t="s">
        <v>366</v>
      </c>
      <c r="B25" s="110"/>
      <c r="C25" s="111"/>
      <c r="D25" s="110"/>
      <c r="E25" s="112" t="s">
        <v>344</v>
      </c>
      <c r="F25" s="113">
        <f>SUM(F23:F24)</f>
        <v>5748</v>
      </c>
    </row>
    <row r="26" spans="1:9" x14ac:dyDescent="0.3">
      <c r="A26" s="285" t="s">
        <v>367</v>
      </c>
      <c r="B26" s="285"/>
      <c r="C26" s="285"/>
      <c r="D26" s="285"/>
      <c r="E26" s="286">
        <f>ROUND((F10+F14+F17+F21+F25),0)</f>
        <v>566464</v>
      </c>
      <c r="F26" s="286"/>
      <c r="H26" s="119"/>
    </row>
    <row r="27" spans="1:9" x14ac:dyDescent="0.3">
      <c r="A27" s="114"/>
      <c r="B27" s="115"/>
      <c r="C27" s="115"/>
      <c r="D27" s="115"/>
      <c r="E27" s="115"/>
      <c r="F27" s="116"/>
      <c r="I27" s="120"/>
    </row>
    <row r="28" spans="1:9" x14ac:dyDescent="0.3">
      <c r="A28" s="117"/>
      <c r="B28" s="50"/>
      <c r="C28" s="50"/>
      <c r="D28" s="50"/>
      <c r="E28" s="50"/>
      <c r="F28" s="118"/>
    </row>
    <row r="29" spans="1:9" x14ac:dyDescent="0.3">
      <c r="A29" s="117"/>
      <c r="B29" s="50"/>
      <c r="C29" s="50"/>
      <c r="D29" s="50"/>
      <c r="E29" s="50"/>
      <c r="F29" s="118"/>
    </row>
    <row r="30" spans="1:9" x14ac:dyDescent="0.3">
      <c r="A30" s="275"/>
      <c r="B30" s="276"/>
      <c r="C30" s="276"/>
      <c r="D30" s="276"/>
      <c r="E30" s="276"/>
      <c r="F30" s="277"/>
    </row>
    <row r="31" spans="1:9" x14ac:dyDescent="0.3">
      <c r="A31" s="275"/>
      <c r="B31" s="276"/>
      <c r="C31" s="276"/>
      <c r="D31" s="276"/>
      <c r="E31" s="276"/>
      <c r="F31" s="277"/>
    </row>
    <row r="32" spans="1:9" x14ac:dyDescent="0.3">
      <c r="A32" s="275"/>
      <c r="B32" s="276"/>
      <c r="C32" s="276"/>
      <c r="D32" s="276"/>
      <c r="E32" s="276"/>
      <c r="F32" s="277"/>
    </row>
    <row r="33" spans="1:6" x14ac:dyDescent="0.3">
      <c r="A33" s="278"/>
      <c r="B33" s="279"/>
      <c r="C33" s="279"/>
      <c r="D33" s="279"/>
      <c r="E33" s="279"/>
      <c r="F33" s="280"/>
    </row>
  </sheetData>
  <mergeCells count="11">
    <mergeCell ref="A30:F30"/>
    <mergeCell ref="A31:F31"/>
    <mergeCell ref="A32:F32"/>
    <mergeCell ref="A33:F33"/>
    <mergeCell ref="A1:F1"/>
    <mergeCell ref="A2:F2"/>
    <mergeCell ref="A3:F3"/>
    <mergeCell ref="A4:D4"/>
    <mergeCell ref="A5:D5"/>
    <mergeCell ref="A26:D26"/>
    <mergeCell ref="E26:F26"/>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5870-A2F3-47B8-82A2-74FEFE93C438}">
  <sheetPr>
    <tabColor rgb="FFFFC000"/>
  </sheetPr>
  <dimension ref="A1:I39"/>
  <sheetViews>
    <sheetView topLeftCell="A10" zoomScale="70" zoomScaleNormal="70" workbookViewId="0">
      <selection activeCell="G31" sqref="G31:H34"/>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721</v>
      </c>
      <c r="B5" s="284"/>
      <c r="C5" s="284"/>
      <c r="D5" s="284"/>
      <c r="E5" s="100">
        <v>11.01</v>
      </c>
      <c r="F5" s="100" t="s">
        <v>214</v>
      </c>
    </row>
    <row r="6" spans="1:6" x14ac:dyDescent="0.25">
      <c r="A6" s="101" t="s">
        <v>331</v>
      </c>
      <c r="B6" s="102" t="s">
        <v>332</v>
      </c>
      <c r="C6" s="103" t="s">
        <v>52</v>
      </c>
      <c r="D6" s="103" t="s">
        <v>333</v>
      </c>
      <c r="E6" s="103" t="s">
        <v>334</v>
      </c>
      <c r="F6" s="103" t="s">
        <v>335</v>
      </c>
    </row>
    <row r="7" spans="1:6" ht="26.4" x14ac:dyDescent="0.3">
      <c r="A7" s="122" t="s">
        <v>634</v>
      </c>
      <c r="B7" s="123" t="s">
        <v>635</v>
      </c>
      <c r="C7" s="124" t="s">
        <v>32</v>
      </c>
      <c r="D7" s="125">
        <v>1</v>
      </c>
      <c r="E7" s="126">
        <v>400527</v>
      </c>
      <c r="F7" s="108">
        <f t="shared" ref="F7:F15" si="0">+D7*E7</f>
        <v>400527</v>
      </c>
    </row>
    <row r="8" spans="1:6" x14ac:dyDescent="0.3">
      <c r="A8" s="122" t="s">
        <v>636</v>
      </c>
      <c r="B8" s="123" t="s">
        <v>185</v>
      </c>
      <c r="C8" s="124" t="s">
        <v>32</v>
      </c>
      <c r="D8" s="125">
        <v>1.4286E-2</v>
      </c>
      <c r="E8" s="126">
        <v>63057</v>
      </c>
      <c r="F8" s="108">
        <f t="shared" si="0"/>
        <v>900.83230200000003</v>
      </c>
    </row>
    <row r="9" spans="1:6" ht="49.8" customHeight="1" x14ac:dyDescent="0.3">
      <c r="A9" s="122" t="s">
        <v>637</v>
      </c>
      <c r="B9" s="123" t="s">
        <v>638</v>
      </c>
      <c r="C9" s="124" t="s">
        <v>32</v>
      </c>
      <c r="D9" s="125">
        <v>0.3</v>
      </c>
      <c r="E9" s="126">
        <v>40847</v>
      </c>
      <c r="F9" s="108">
        <f t="shared" si="0"/>
        <v>12254.1</v>
      </c>
    </row>
    <row r="10" spans="1:6" x14ac:dyDescent="0.3">
      <c r="A10" s="122" t="s">
        <v>639</v>
      </c>
      <c r="B10" s="123" t="s">
        <v>640</v>
      </c>
      <c r="C10" s="124" t="s">
        <v>32</v>
      </c>
      <c r="D10" s="125">
        <v>4</v>
      </c>
      <c r="E10" s="126">
        <v>1767</v>
      </c>
      <c r="F10" s="108">
        <f t="shared" si="0"/>
        <v>7068</v>
      </c>
    </row>
    <row r="11" spans="1:6" ht="26.4" x14ac:dyDescent="0.3">
      <c r="A11" s="122" t="s">
        <v>641</v>
      </c>
      <c r="B11" s="123" t="s">
        <v>642</v>
      </c>
      <c r="C11" s="124" t="s">
        <v>32</v>
      </c>
      <c r="D11" s="125">
        <v>1</v>
      </c>
      <c r="E11" s="126">
        <v>32317</v>
      </c>
      <c r="F11" s="108">
        <f t="shared" si="0"/>
        <v>32317</v>
      </c>
    </row>
    <row r="12" spans="1:6" ht="26.4" x14ac:dyDescent="0.3">
      <c r="A12" s="122" t="s">
        <v>643</v>
      </c>
      <c r="B12" s="123" t="s">
        <v>644</v>
      </c>
      <c r="C12" s="124" t="s">
        <v>32</v>
      </c>
      <c r="D12" s="125">
        <v>1E-3</v>
      </c>
      <c r="E12" s="126">
        <v>140158</v>
      </c>
      <c r="F12" s="108">
        <f t="shared" si="0"/>
        <v>140.15800000000002</v>
      </c>
    </row>
    <row r="13" spans="1:6" ht="26.4" x14ac:dyDescent="0.3">
      <c r="A13" s="122" t="s">
        <v>645</v>
      </c>
      <c r="B13" s="123" t="s">
        <v>646</v>
      </c>
      <c r="C13" s="124" t="s">
        <v>32</v>
      </c>
      <c r="D13" s="125">
        <v>1</v>
      </c>
      <c r="E13" s="126">
        <v>41778</v>
      </c>
      <c r="F13" s="108">
        <f t="shared" si="0"/>
        <v>41778</v>
      </c>
    </row>
    <row r="14" spans="1:6" x14ac:dyDescent="0.3">
      <c r="A14" s="122" t="s">
        <v>514</v>
      </c>
      <c r="B14" s="123" t="s">
        <v>162</v>
      </c>
      <c r="C14" s="124" t="s">
        <v>121</v>
      </c>
      <c r="D14" s="125">
        <v>0.1</v>
      </c>
      <c r="E14" s="126">
        <v>10791</v>
      </c>
      <c r="F14" s="108">
        <f t="shared" si="0"/>
        <v>1079.1000000000001</v>
      </c>
    </row>
    <row r="15" spans="1:6" x14ac:dyDescent="0.3">
      <c r="A15" s="122"/>
      <c r="B15" s="123"/>
      <c r="C15" s="124"/>
      <c r="D15" s="125"/>
      <c r="E15" s="126"/>
      <c r="F15" s="108">
        <f t="shared" si="0"/>
        <v>0</v>
      </c>
    </row>
    <row r="16" spans="1:6" x14ac:dyDescent="0.25">
      <c r="A16" s="109" t="s">
        <v>343</v>
      </c>
      <c r="B16" s="110"/>
      <c r="C16" s="111"/>
      <c r="D16" s="110"/>
      <c r="E16" s="112" t="s">
        <v>344</v>
      </c>
      <c r="F16" s="113">
        <f>SUM(F7:F15)</f>
        <v>496064.19030199997</v>
      </c>
    </row>
    <row r="17" spans="1:8" x14ac:dyDescent="0.25">
      <c r="A17" s="101" t="s">
        <v>331</v>
      </c>
      <c r="B17" s="102" t="s">
        <v>345</v>
      </c>
      <c r="C17" s="103" t="s">
        <v>52</v>
      </c>
      <c r="D17" s="103" t="s">
        <v>333</v>
      </c>
      <c r="E17" s="103" t="s">
        <v>334</v>
      </c>
      <c r="F17" s="103" t="s">
        <v>335</v>
      </c>
    </row>
    <row r="18" spans="1:8" x14ac:dyDescent="0.3">
      <c r="A18" s="122" t="s">
        <v>578</v>
      </c>
      <c r="B18" s="123" t="s">
        <v>579</v>
      </c>
      <c r="C18" s="124" t="s">
        <v>422</v>
      </c>
      <c r="D18" s="125">
        <v>0.25</v>
      </c>
      <c r="E18" s="126">
        <v>263061</v>
      </c>
      <c r="F18" s="108">
        <f>+D18*E18</f>
        <v>65765.25</v>
      </c>
    </row>
    <row r="19" spans="1:8" x14ac:dyDescent="0.3">
      <c r="A19" s="122"/>
      <c r="B19" s="123"/>
      <c r="C19" s="124"/>
      <c r="D19" s="125"/>
      <c r="E19" s="126"/>
      <c r="F19" s="108">
        <f t="shared" ref="F19" si="1">+D19*E19</f>
        <v>0</v>
      </c>
    </row>
    <row r="20" spans="1:8" x14ac:dyDescent="0.25">
      <c r="A20" s="109" t="s">
        <v>350</v>
      </c>
      <c r="B20" s="110"/>
      <c r="C20" s="111"/>
      <c r="D20" s="110"/>
      <c r="E20" s="112" t="s">
        <v>344</v>
      </c>
      <c r="F20" s="113">
        <f>SUM(F18:F19)</f>
        <v>65765.25</v>
      </c>
    </row>
    <row r="21" spans="1:8" x14ac:dyDescent="0.25">
      <c r="A21" s="101" t="s">
        <v>331</v>
      </c>
      <c r="B21" s="102" t="s">
        <v>351</v>
      </c>
      <c r="C21" s="103" t="s">
        <v>52</v>
      </c>
      <c r="D21" s="103" t="s">
        <v>333</v>
      </c>
      <c r="E21" s="103" t="s">
        <v>334</v>
      </c>
      <c r="F21" s="103" t="s">
        <v>335</v>
      </c>
    </row>
    <row r="22" spans="1:8" x14ac:dyDescent="0.3">
      <c r="A22" s="104" t="s">
        <v>352</v>
      </c>
      <c r="B22" s="105" t="s">
        <v>353</v>
      </c>
      <c r="C22" s="106" t="s">
        <v>354</v>
      </c>
      <c r="D22" s="107">
        <v>0.05</v>
      </c>
      <c r="E22" s="108">
        <f>+F20</f>
        <v>65765.25</v>
      </c>
      <c r="F22" s="108">
        <f>+D22*E22</f>
        <v>3288.2625000000003</v>
      </c>
    </row>
    <row r="23" spans="1:8" x14ac:dyDescent="0.25">
      <c r="A23" s="109" t="s">
        <v>355</v>
      </c>
      <c r="B23" s="110"/>
      <c r="C23" s="111"/>
      <c r="D23" s="110"/>
      <c r="E23" s="112" t="s">
        <v>344</v>
      </c>
      <c r="F23" s="113">
        <f>SUM(F22)</f>
        <v>3288.2625000000003</v>
      </c>
    </row>
    <row r="24" spans="1:8" x14ac:dyDescent="0.25">
      <c r="A24" s="101" t="s">
        <v>331</v>
      </c>
      <c r="B24" s="102" t="s">
        <v>377</v>
      </c>
      <c r="C24" s="103" t="s">
        <v>52</v>
      </c>
      <c r="D24" s="103" t="s">
        <v>333</v>
      </c>
      <c r="E24" s="103" t="s">
        <v>334</v>
      </c>
      <c r="F24" s="103" t="s">
        <v>335</v>
      </c>
    </row>
    <row r="25" spans="1:8" x14ac:dyDescent="0.3">
      <c r="A25" s="104"/>
      <c r="B25" s="105"/>
      <c r="C25" s="106"/>
      <c r="D25" s="107"/>
      <c r="E25" s="108"/>
      <c r="F25" s="108">
        <f t="shared" ref="F25:F26" si="2">+D25*E25</f>
        <v>0</v>
      </c>
    </row>
    <row r="26" spans="1:8" x14ac:dyDescent="0.3">
      <c r="A26" s="104"/>
      <c r="B26" s="105"/>
      <c r="C26" s="106"/>
      <c r="D26" s="107"/>
      <c r="E26" s="108"/>
      <c r="F26" s="108">
        <f t="shared" si="2"/>
        <v>0</v>
      </c>
    </row>
    <row r="27" spans="1:8" x14ac:dyDescent="0.25">
      <c r="A27" s="109" t="s">
        <v>361</v>
      </c>
      <c r="B27" s="110"/>
      <c r="C27" s="111"/>
      <c r="D27" s="110"/>
      <c r="E27" s="112" t="s">
        <v>344</v>
      </c>
      <c r="F27" s="113">
        <f>SUM(F25:F26)</f>
        <v>0</v>
      </c>
    </row>
    <row r="28" spans="1:8" x14ac:dyDescent="0.25">
      <c r="A28" s="101" t="s">
        <v>331</v>
      </c>
      <c r="B28" s="102" t="s">
        <v>378</v>
      </c>
      <c r="C28" s="103" t="s">
        <v>52</v>
      </c>
      <c r="D28" s="103" t="s">
        <v>333</v>
      </c>
      <c r="E28" s="103" t="s">
        <v>334</v>
      </c>
      <c r="F28" s="103" t="s">
        <v>335</v>
      </c>
    </row>
    <row r="29" spans="1:8" x14ac:dyDescent="0.3">
      <c r="A29" s="104" t="s">
        <v>631</v>
      </c>
      <c r="B29" s="105" t="s">
        <v>381</v>
      </c>
      <c r="C29" s="106" t="s">
        <v>89</v>
      </c>
      <c r="D29" s="107">
        <v>1</v>
      </c>
      <c r="E29" s="108">
        <v>2000</v>
      </c>
      <c r="F29" s="108">
        <f>+D29*E29</f>
        <v>2000</v>
      </c>
      <c r="H29" s="119"/>
    </row>
    <row r="30" spans="1:8" x14ac:dyDescent="0.3">
      <c r="A30" s="104"/>
      <c r="B30" s="105"/>
      <c r="C30" s="106"/>
      <c r="D30" s="107"/>
      <c r="E30" s="108"/>
      <c r="F30" s="108">
        <f>+D30*E30</f>
        <v>0</v>
      </c>
      <c r="H30" s="119"/>
    </row>
    <row r="31" spans="1:8" x14ac:dyDescent="0.25">
      <c r="A31" s="109" t="s">
        <v>366</v>
      </c>
      <c r="B31" s="110"/>
      <c r="C31" s="111"/>
      <c r="D31" s="110"/>
      <c r="E31" s="112" t="s">
        <v>344</v>
      </c>
      <c r="F31" s="113">
        <f>SUM(F29:F30)</f>
        <v>2000</v>
      </c>
    </row>
    <row r="32" spans="1:8" x14ac:dyDescent="0.3">
      <c r="A32" s="285" t="s">
        <v>367</v>
      </c>
      <c r="B32" s="285"/>
      <c r="C32" s="285"/>
      <c r="D32" s="285"/>
      <c r="E32" s="286">
        <f>ROUND((F16+F20+F23+F27+F31),0)</f>
        <v>567118</v>
      </c>
      <c r="F32" s="286"/>
      <c r="H32" s="119"/>
    </row>
    <row r="33" spans="1:9" x14ac:dyDescent="0.3">
      <c r="A33" s="114"/>
      <c r="B33" s="115"/>
      <c r="C33" s="115"/>
      <c r="D33" s="115"/>
      <c r="E33" s="115"/>
      <c r="F33" s="116"/>
      <c r="I33" s="120"/>
    </row>
    <row r="34" spans="1:9" x14ac:dyDescent="0.3">
      <c r="A34" s="117"/>
      <c r="B34" s="50"/>
      <c r="C34" s="50"/>
      <c r="D34" s="50"/>
      <c r="E34" s="50"/>
      <c r="F34" s="118"/>
    </row>
    <row r="35" spans="1:9" x14ac:dyDescent="0.3">
      <c r="A35" s="117"/>
      <c r="B35" s="50"/>
      <c r="C35" s="50"/>
      <c r="D35" s="50"/>
      <c r="E35" s="50"/>
      <c r="F35" s="118"/>
    </row>
    <row r="36" spans="1:9" x14ac:dyDescent="0.3">
      <c r="A36" s="275"/>
      <c r="B36" s="276"/>
      <c r="C36" s="276"/>
      <c r="D36" s="276"/>
      <c r="E36" s="276"/>
      <c r="F36" s="277"/>
    </row>
    <row r="37" spans="1:9" x14ac:dyDescent="0.3">
      <c r="A37" s="275"/>
      <c r="B37" s="276"/>
      <c r="C37" s="276"/>
      <c r="D37" s="276"/>
      <c r="E37" s="276"/>
      <c r="F37" s="277"/>
    </row>
    <row r="38" spans="1:9" x14ac:dyDescent="0.3">
      <c r="A38" s="275"/>
      <c r="B38" s="276"/>
      <c r="C38" s="276"/>
      <c r="D38" s="276"/>
      <c r="E38" s="276"/>
      <c r="F38" s="277"/>
    </row>
    <row r="39" spans="1:9" x14ac:dyDescent="0.3">
      <c r="A39" s="278"/>
      <c r="B39" s="279"/>
      <c r="C39" s="279"/>
      <c r="D39" s="279"/>
      <c r="E39" s="279"/>
      <c r="F39" s="280"/>
    </row>
  </sheetData>
  <mergeCells count="11">
    <mergeCell ref="A36:F36"/>
    <mergeCell ref="A37:F37"/>
    <mergeCell ref="A38:F38"/>
    <mergeCell ref="A39:F39"/>
    <mergeCell ref="A1:F1"/>
    <mergeCell ref="A2:F2"/>
    <mergeCell ref="A3:F3"/>
    <mergeCell ref="A4:D4"/>
    <mergeCell ref="A5:D5"/>
    <mergeCell ref="A32:D32"/>
    <mergeCell ref="E32:F32"/>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BF783-1B51-4890-8464-61A4C4464556}">
  <sheetPr>
    <tabColor rgb="FFFFC000"/>
  </sheetPr>
  <dimension ref="A1:I35"/>
  <sheetViews>
    <sheetView topLeftCell="A7" zoomScale="70" zoomScaleNormal="70" workbookViewId="0">
      <selection activeCell="G25" sqref="G25:I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722</v>
      </c>
      <c r="B5" s="284"/>
      <c r="C5" s="284"/>
      <c r="D5" s="284"/>
      <c r="E5" s="100">
        <v>11.02</v>
      </c>
      <c r="F5" s="100" t="s">
        <v>214</v>
      </c>
    </row>
    <row r="6" spans="1:6" x14ac:dyDescent="0.25">
      <c r="A6" s="101" t="s">
        <v>331</v>
      </c>
      <c r="B6" s="102" t="s">
        <v>332</v>
      </c>
      <c r="C6" s="103" t="s">
        <v>52</v>
      </c>
      <c r="D6" s="103" t="s">
        <v>333</v>
      </c>
      <c r="E6" s="103" t="s">
        <v>334</v>
      </c>
      <c r="F6" s="103" t="s">
        <v>335</v>
      </c>
    </row>
    <row r="7" spans="1:6" x14ac:dyDescent="0.3">
      <c r="A7" s="122" t="s">
        <v>647</v>
      </c>
      <c r="B7" s="123" t="s">
        <v>726</v>
      </c>
      <c r="C7" s="124" t="s">
        <v>32</v>
      </c>
      <c r="D7" s="125">
        <v>1</v>
      </c>
      <c r="E7" s="126">
        <v>416400</v>
      </c>
      <c r="F7" s="108">
        <f t="shared" ref="F7:F11" si="0">+D7*E7</f>
        <v>416400</v>
      </c>
    </row>
    <row r="8" spans="1:6" ht="27.6" customHeight="1" x14ac:dyDescent="0.3">
      <c r="A8" s="122" t="s">
        <v>648</v>
      </c>
      <c r="B8" s="123" t="s">
        <v>728</v>
      </c>
      <c r="C8" s="124" t="s">
        <v>32</v>
      </c>
      <c r="D8" s="125">
        <v>1</v>
      </c>
      <c r="E8" s="126">
        <v>150759</v>
      </c>
      <c r="F8" s="108">
        <f t="shared" si="0"/>
        <v>150759</v>
      </c>
    </row>
    <row r="9" spans="1:6" x14ac:dyDescent="0.3">
      <c r="A9" s="122" t="s">
        <v>649</v>
      </c>
      <c r="B9" s="123" t="s">
        <v>727</v>
      </c>
      <c r="C9" s="124" t="s">
        <v>32</v>
      </c>
      <c r="D9" s="125">
        <v>1</v>
      </c>
      <c r="E9" s="126">
        <v>12611.666666666701</v>
      </c>
      <c r="F9" s="108">
        <f t="shared" si="0"/>
        <v>12611.666666666701</v>
      </c>
    </row>
    <row r="10" spans="1:6" ht="31.8" customHeight="1" x14ac:dyDescent="0.3">
      <c r="A10" s="122" t="s">
        <v>650</v>
      </c>
      <c r="B10" s="123" t="s">
        <v>651</v>
      </c>
      <c r="C10" s="124" t="s">
        <v>652</v>
      </c>
      <c r="D10" s="125">
        <v>1</v>
      </c>
      <c r="E10" s="126">
        <v>15447</v>
      </c>
      <c r="F10" s="108">
        <f t="shared" si="0"/>
        <v>15447</v>
      </c>
    </row>
    <row r="11" spans="1:6" x14ac:dyDescent="0.3">
      <c r="A11" s="122"/>
      <c r="B11" s="123"/>
      <c r="C11" s="124"/>
      <c r="D11" s="125"/>
      <c r="E11" s="126"/>
      <c r="F11" s="108">
        <f t="shared" si="0"/>
        <v>0</v>
      </c>
    </row>
    <row r="12" spans="1:6" x14ac:dyDescent="0.25">
      <c r="A12" s="109" t="s">
        <v>343</v>
      </c>
      <c r="B12" s="110"/>
      <c r="C12" s="111"/>
      <c r="D12" s="110"/>
      <c r="E12" s="112" t="s">
        <v>344</v>
      </c>
      <c r="F12" s="113">
        <f>SUM(F7:F11)</f>
        <v>595217.66666666674</v>
      </c>
    </row>
    <row r="13" spans="1:6" x14ac:dyDescent="0.25">
      <c r="A13" s="101" t="s">
        <v>331</v>
      </c>
      <c r="B13" s="102" t="s">
        <v>345</v>
      </c>
      <c r="C13" s="103" t="s">
        <v>52</v>
      </c>
      <c r="D13" s="103" t="s">
        <v>333</v>
      </c>
      <c r="E13" s="103" t="s">
        <v>334</v>
      </c>
      <c r="F13" s="103" t="s">
        <v>335</v>
      </c>
    </row>
    <row r="14" spans="1:6" x14ac:dyDescent="0.3">
      <c r="A14" s="122" t="s">
        <v>478</v>
      </c>
      <c r="B14" s="123" t="s">
        <v>479</v>
      </c>
      <c r="C14" s="124" t="s">
        <v>422</v>
      </c>
      <c r="D14" s="125">
        <v>0.4</v>
      </c>
      <c r="E14" s="126">
        <v>173109</v>
      </c>
      <c r="F14" s="108">
        <f>+D14*E14</f>
        <v>69243.600000000006</v>
      </c>
    </row>
    <row r="15" spans="1:6" x14ac:dyDescent="0.3">
      <c r="A15" s="122"/>
      <c r="B15" s="123"/>
      <c r="C15" s="124"/>
      <c r="D15" s="125"/>
      <c r="E15" s="126"/>
      <c r="F15" s="108">
        <f t="shared" ref="F15" si="1">+D15*E15</f>
        <v>0</v>
      </c>
    </row>
    <row r="16" spans="1:6" x14ac:dyDescent="0.25">
      <c r="A16" s="109" t="s">
        <v>350</v>
      </c>
      <c r="B16" s="110"/>
      <c r="C16" s="111"/>
      <c r="D16" s="110"/>
      <c r="E16" s="112" t="s">
        <v>344</v>
      </c>
      <c r="F16" s="113">
        <f>SUM(F14:F15)</f>
        <v>69243.600000000006</v>
      </c>
    </row>
    <row r="17" spans="1:9" x14ac:dyDescent="0.25">
      <c r="A17" s="101" t="s">
        <v>331</v>
      </c>
      <c r="B17" s="102" t="s">
        <v>351</v>
      </c>
      <c r="C17" s="103" t="s">
        <v>52</v>
      </c>
      <c r="D17" s="103" t="s">
        <v>333</v>
      </c>
      <c r="E17" s="103" t="s">
        <v>334</v>
      </c>
      <c r="F17" s="103" t="s">
        <v>335</v>
      </c>
    </row>
    <row r="18" spans="1:9" x14ac:dyDescent="0.3">
      <c r="A18" s="104" t="s">
        <v>352</v>
      </c>
      <c r="B18" s="105" t="s">
        <v>353</v>
      </c>
      <c r="C18" s="106" t="s">
        <v>354</v>
      </c>
      <c r="D18" s="107">
        <v>0.05</v>
      </c>
      <c r="E18" s="108">
        <f>+F16</f>
        <v>69243.600000000006</v>
      </c>
      <c r="F18" s="108">
        <f>+D18*E18</f>
        <v>3462.1800000000003</v>
      </c>
    </row>
    <row r="19" spans="1:9" x14ac:dyDescent="0.25">
      <c r="A19" s="109" t="s">
        <v>355</v>
      </c>
      <c r="B19" s="110"/>
      <c r="C19" s="111"/>
      <c r="D19" s="110"/>
      <c r="E19" s="112" t="s">
        <v>344</v>
      </c>
      <c r="F19" s="113">
        <f>SUM(F18)</f>
        <v>3462.1800000000003</v>
      </c>
    </row>
    <row r="20" spans="1:9" x14ac:dyDescent="0.25">
      <c r="A20" s="101" t="s">
        <v>331</v>
      </c>
      <c r="B20" s="102" t="s">
        <v>377</v>
      </c>
      <c r="C20" s="103" t="s">
        <v>52</v>
      </c>
      <c r="D20" s="103" t="s">
        <v>333</v>
      </c>
      <c r="E20" s="103" t="s">
        <v>334</v>
      </c>
      <c r="F20" s="103" t="s">
        <v>335</v>
      </c>
    </row>
    <row r="21" spans="1:9" x14ac:dyDescent="0.3">
      <c r="A21" s="104"/>
      <c r="B21" s="105"/>
      <c r="C21" s="106"/>
      <c r="D21" s="107"/>
      <c r="E21" s="108"/>
      <c r="F21" s="108">
        <f t="shared" ref="F21:F22" si="2">+D21*E21</f>
        <v>0</v>
      </c>
    </row>
    <row r="22" spans="1:9" x14ac:dyDescent="0.3">
      <c r="A22" s="104"/>
      <c r="B22" s="105"/>
      <c r="C22" s="106"/>
      <c r="D22" s="107"/>
      <c r="E22" s="108"/>
      <c r="F22" s="108">
        <f t="shared" si="2"/>
        <v>0</v>
      </c>
    </row>
    <row r="23" spans="1:9" x14ac:dyDescent="0.25">
      <c r="A23" s="109" t="s">
        <v>361</v>
      </c>
      <c r="B23" s="110"/>
      <c r="C23" s="111"/>
      <c r="D23" s="110"/>
      <c r="E23" s="112" t="s">
        <v>344</v>
      </c>
      <c r="F23" s="113">
        <f>SUM(F21:F22)</f>
        <v>0</v>
      </c>
    </row>
    <row r="24" spans="1:9" x14ac:dyDescent="0.25">
      <c r="A24" s="101" t="s">
        <v>331</v>
      </c>
      <c r="B24" s="102" t="s">
        <v>378</v>
      </c>
      <c r="C24" s="103" t="s">
        <v>52</v>
      </c>
      <c r="D24" s="103" t="s">
        <v>333</v>
      </c>
      <c r="E24" s="103" t="s">
        <v>334</v>
      </c>
      <c r="F24" s="103" t="s">
        <v>335</v>
      </c>
    </row>
    <row r="25" spans="1:9" x14ac:dyDescent="0.3">
      <c r="A25" s="104" t="s">
        <v>631</v>
      </c>
      <c r="B25" s="105" t="s">
        <v>381</v>
      </c>
      <c r="C25" s="106" t="s">
        <v>89</v>
      </c>
      <c r="D25" s="107">
        <v>1</v>
      </c>
      <c r="E25" s="108">
        <v>2000</v>
      </c>
      <c r="F25" s="108">
        <f>+D25*E25</f>
        <v>2000</v>
      </c>
      <c r="H25" s="119"/>
    </row>
    <row r="26" spans="1:9" x14ac:dyDescent="0.3">
      <c r="A26" s="104"/>
      <c r="B26" s="105"/>
      <c r="C26" s="106"/>
      <c r="D26" s="107"/>
      <c r="E26" s="108"/>
      <c r="F26" s="108">
        <f>+D26*E26</f>
        <v>0</v>
      </c>
      <c r="H26" s="119"/>
    </row>
    <row r="27" spans="1:9" x14ac:dyDescent="0.25">
      <c r="A27" s="109" t="s">
        <v>366</v>
      </c>
      <c r="B27" s="110"/>
      <c r="C27" s="111"/>
      <c r="D27" s="110"/>
      <c r="E27" s="112" t="s">
        <v>344</v>
      </c>
      <c r="F27" s="113">
        <f>SUM(F25:F26)</f>
        <v>2000</v>
      </c>
    </row>
    <row r="28" spans="1:9" x14ac:dyDescent="0.3">
      <c r="A28" s="285" t="s">
        <v>367</v>
      </c>
      <c r="B28" s="285"/>
      <c r="C28" s="285"/>
      <c r="D28" s="285"/>
      <c r="E28" s="286">
        <f>ROUND((F12+F16+F19+F23+F27),0)</f>
        <v>669923</v>
      </c>
      <c r="F28" s="286"/>
      <c r="H28" s="119"/>
    </row>
    <row r="29" spans="1:9" x14ac:dyDescent="0.3">
      <c r="A29" s="114"/>
      <c r="B29" s="115"/>
      <c r="C29" s="115"/>
      <c r="D29" s="115"/>
      <c r="E29" s="115"/>
      <c r="F29" s="116"/>
      <c r="I29" s="120"/>
    </row>
    <row r="30" spans="1:9" x14ac:dyDescent="0.3">
      <c r="A30" s="117"/>
      <c r="B30" s="50"/>
      <c r="C30" s="50"/>
      <c r="D30" s="50"/>
      <c r="E30" s="50"/>
      <c r="F30" s="118"/>
    </row>
    <row r="31" spans="1:9" x14ac:dyDescent="0.3">
      <c r="A31" s="117"/>
      <c r="B31" s="50"/>
      <c r="C31" s="50"/>
      <c r="D31" s="50"/>
      <c r="E31" s="50"/>
      <c r="F31" s="118"/>
    </row>
    <row r="32" spans="1:9" x14ac:dyDescent="0.3">
      <c r="A32" s="275"/>
      <c r="B32" s="276"/>
      <c r="C32" s="276"/>
      <c r="D32" s="276"/>
      <c r="E32" s="276"/>
      <c r="F32" s="277"/>
    </row>
    <row r="33" spans="1:6" x14ac:dyDescent="0.3">
      <c r="A33" s="275"/>
      <c r="B33" s="276"/>
      <c r="C33" s="276"/>
      <c r="D33" s="276"/>
      <c r="E33" s="276"/>
      <c r="F33" s="277"/>
    </row>
    <row r="34" spans="1:6" x14ac:dyDescent="0.3">
      <c r="A34" s="275"/>
      <c r="B34" s="276"/>
      <c r="C34" s="276"/>
      <c r="D34" s="276"/>
      <c r="E34" s="276"/>
      <c r="F34" s="277"/>
    </row>
    <row r="35" spans="1:6" x14ac:dyDescent="0.3">
      <c r="A35" s="278"/>
      <c r="B35" s="279"/>
      <c r="C35" s="279"/>
      <c r="D35" s="279"/>
      <c r="E35" s="279"/>
      <c r="F35" s="280"/>
    </row>
  </sheetData>
  <mergeCells count="11">
    <mergeCell ref="A32:F32"/>
    <mergeCell ref="A33:F33"/>
    <mergeCell ref="A34:F34"/>
    <mergeCell ref="A35:F35"/>
    <mergeCell ref="A1:F1"/>
    <mergeCell ref="A2:F2"/>
    <mergeCell ref="A3:F3"/>
    <mergeCell ref="A4:D4"/>
    <mergeCell ref="A5:D5"/>
    <mergeCell ref="A28:D28"/>
    <mergeCell ref="E28:F28"/>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E07D4-9022-46A1-81BE-0A027BFB958B}">
  <sheetPr>
    <tabColor rgb="FFFFC000"/>
  </sheetPr>
  <dimension ref="A1:I37"/>
  <sheetViews>
    <sheetView topLeftCell="A5" zoomScale="70" zoomScaleNormal="70" workbookViewId="0">
      <selection activeCell="G27" sqref="G27:I32"/>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27</v>
      </c>
      <c r="B5" s="284"/>
      <c r="C5" s="284"/>
      <c r="D5" s="284"/>
      <c r="E5" s="100">
        <v>11.03</v>
      </c>
      <c r="F5" s="100" t="s">
        <v>85</v>
      </c>
    </row>
    <row r="6" spans="1:6" x14ac:dyDescent="0.25">
      <c r="A6" s="101" t="s">
        <v>331</v>
      </c>
      <c r="B6" s="102" t="s">
        <v>332</v>
      </c>
      <c r="C6" s="103" t="s">
        <v>52</v>
      </c>
      <c r="D6" s="103" t="s">
        <v>333</v>
      </c>
      <c r="E6" s="103" t="s">
        <v>334</v>
      </c>
      <c r="F6" s="103" t="s">
        <v>335</v>
      </c>
    </row>
    <row r="7" spans="1:6" x14ac:dyDescent="0.3">
      <c r="A7" s="122" t="s">
        <v>75</v>
      </c>
      <c r="B7" s="123" t="s">
        <v>151</v>
      </c>
      <c r="C7" s="124" t="s">
        <v>7</v>
      </c>
      <c r="D7" s="125">
        <v>0.08</v>
      </c>
      <c r="E7" s="108">
        <v>632282</v>
      </c>
      <c r="F7" s="108">
        <f t="shared" ref="F7:F13" si="0">+D7*E7</f>
        <v>50582.559999999998</v>
      </c>
    </row>
    <row r="8" spans="1:6" x14ac:dyDescent="0.3">
      <c r="A8" s="122" t="s">
        <v>653</v>
      </c>
      <c r="B8" s="123" t="s">
        <v>152</v>
      </c>
      <c r="C8" s="124" t="s">
        <v>121</v>
      </c>
      <c r="D8" s="125">
        <v>4</v>
      </c>
      <c r="E8" s="126">
        <v>2500</v>
      </c>
      <c r="F8" s="108">
        <f t="shared" si="0"/>
        <v>10000</v>
      </c>
    </row>
    <row r="9" spans="1:6" x14ac:dyDescent="0.3">
      <c r="A9" s="122" t="s">
        <v>636</v>
      </c>
      <c r="B9" s="123" t="s">
        <v>153</v>
      </c>
      <c r="C9" s="124" t="s">
        <v>121</v>
      </c>
      <c r="D9" s="125">
        <v>8</v>
      </c>
      <c r="E9" s="126">
        <v>2500</v>
      </c>
      <c r="F9" s="108">
        <f t="shared" si="0"/>
        <v>20000</v>
      </c>
    </row>
    <row r="10" spans="1:6" x14ac:dyDescent="0.3">
      <c r="A10" s="122" t="s">
        <v>654</v>
      </c>
      <c r="B10" s="123" t="s">
        <v>154</v>
      </c>
      <c r="C10" s="124" t="s">
        <v>121</v>
      </c>
      <c r="D10" s="125">
        <v>5</v>
      </c>
      <c r="E10" s="126">
        <v>8228</v>
      </c>
      <c r="F10" s="108">
        <f t="shared" si="0"/>
        <v>41140</v>
      </c>
    </row>
    <row r="11" spans="1:6" x14ac:dyDescent="0.3">
      <c r="A11" s="122" t="s">
        <v>655</v>
      </c>
      <c r="B11" s="123" t="s">
        <v>155</v>
      </c>
      <c r="C11" s="124" t="s">
        <v>85</v>
      </c>
      <c r="D11" s="125">
        <v>0.5</v>
      </c>
      <c r="E11" s="126">
        <v>10000</v>
      </c>
      <c r="F11" s="108">
        <f t="shared" si="0"/>
        <v>5000</v>
      </c>
    </row>
    <row r="12" spans="1:6" ht="26.4" x14ac:dyDescent="0.3">
      <c r="A12" s="122" t="s">
        <v>656</v>
      </c>
      <c r="B12" s="123" t="s">
        <v>156</v>
      </c>
      <c r="C12" s="124" t="s">
        <v>157</v>
      </c>
      <c r="D12" s="125">
        <v>0.3</v>
      </c>
      <c r="E12" s="126">
        <v>54203</v>
      </c>
      <c r="F12" s="108">
        <f t="shared" si="0"/>
        <v>16260.9</v>
      </c>
    </row>
    <row r="13" spans="1:6" x14ac:dyDescent="0.3">
      <c r="A13" s="122"/>
      <c r="B13" s="123"/>
      <c r="C13" s="124"/>
      <c r="D13" s="125"/>
      <c r="E13" s="126"/>
      <c r="F13" s="108">
        <f t="shared" si="0"/>
        <v>0</v>
      </c>
    </row>
    <row r="14" spans="1:6" x14ac:dyDescent="0.25">
      <c r="A14" s="109" t="s">
        <v>343</v>
      </c>
      <c r="B14" s="110"/>
      <c r="C14" s="111"/>
      <c r="D14" s="110"/>
      <c r="E14" s="112" t="s">
        <v>344</v>
      </c>
      <c r="F14" s="113">
        <f>SUM(F7:F13)</f>
        <v>142983.46</v>
      </c>
    </row>
    <row r="15" spans="1:6" x14ac:dyDescent="0.25">
      <c r="A15" s="101" t="s">
        <v>331</v>
      </c>
      <c r="B15" s="102" t="s">
        <v>345</v>
      </c>
      <c r="C15" s="103" t="s">
        <v>52</v>
      </c>
      <c r="D15" s="103" t="s">
        <v>333</v>
      </c>
      <c r="E15" s="103" t="s">
        <v>334</v>
      </c>
      <c r="F15" s="103" t="s">
        <v>335</v>
      </c>
    </row>
    <row r="16" spans="1:6" x14ac:dyDescent="0.3">
      <c r="A16" s="122" t="s">
        <v>578</v>
      </c>
      <c r="B16" s="123" t="s">
        <v>579</v>
      </c>
      <c r="C16" s="124" t="s">
        <v>422</v>
      </c>
      <c r="D16" s="125">
        <v>0.7</v>
      </c>
      <c r="E16" s="126">
        <v>263061</v>
      </c>
      <c r="F16" s="108">
        <f>+D16*E16</f>
        <v>184142.69999999998</v>
      </c>
    </row>
    <row r="17" spans="1:9" x14ac:dyDescent="0.3">
      <c r="A17" s="122"/>
      <c r="B17" s="123"/>
      <c r="C17" s="124"/>
      <c r="D17" s="125"/>
      <c r="E17" s="126"/>
      <c r="F17" s="108">
        <f t="shared" ref="F17" si="1">+D17*E17</f>
        <v>0</v>
      </c>
    </row>
    <row r="18" spans="1:9" x14ac:dyDescent="0.25">
      <c r="A18" s="109" t="s">
        <v>350</v>
      </c>
      <c r="B18" s="110"/>
      <c r="C18" s="111"/>
      <c r="D18" s="110"/>
      <c r="E18" s="112" t="s">
        <v>344</v>
      </c>
      <c r="F18" s="113">
        <f>SUM(F16:F17)</f>
        <v>184142.69999999998</v>
      </c>
    </row>
    <row r="19" spans="1:9" x14ac:dyDescent="0.25">
      <c r="A19" s="101" t="s">
        <v>331</v>
      </c>
      <c r="B19" s="102" t="s">
        <v>351</v>
      </c>
      <c r="C19" s="103" t="s">
        <v>52</v>
      </c>
      <c r="D19" s="103" t="s">
        <v>333</v>
      </c>
      <c r="E19" s="103" t="s">
        <v>334</v>
      </c>
      <c r="F19" s="103" t="s">
        <v>335</v>
      </c>
    </row>
    <row r="20" spans="1:9" x14ac:dyDescent="0.3">
      <c r="A20" s="104" t="s">
        <v>352</v>
      </c>
      <c r="B20" s="105" t="s">
        <v>353</v>
      </c>
      <c r="C20" s="106" t="s">
        <v>354</v>
      </c>
      <c r="D20" s="107">
        <v>0.05</v>
      </c>
      <c r="E20" s="108">
        <f>+F18</f>
        <v>184142.69999999998</v>
      </c>
      <c r="F20" s="108">
        <f>+D20*E20</f>
        <v>9207.1350000000002</v>
      </c>
    </row>
    <row r="21" spans="1:9" x14ac:dyDescent="0.25">
      <c r="A21" s="109" t="s">
        <v>355</v>
      </c>
      <c r="B21" s="110"/>
      <c r="C21" s="111"/>
      <c r="D21" s="110"/>
      <c r="E21" s="112" t="s">
        <v>344</v>
      </c>
      <c r="F21" s="113">
        <f>SUM(F20)</f>
        <v>9207.1350000000002</v>
      </c>
    </row>
    <row r="22" spans="1:9" x14ac:dyDescent="0.25">
      <c r="A22" s="101" t="s">
        <v>331</v>
      </c>
      <c r="B22" s="102" t="s">
        <v>377</v>
      </c>
      <c r="C22" s="103" t="s">
        <v>52</v>
      </c>
      <c r="D22" s="103" t="s">
        <v>333</v>
      </c>
      <c r="E22" s="103" t="s">
        <v>334</v>
      </c>
      <c r="F22" s="103" t="s">
        <v>335</v>
      </c>
    </row>
    <row r="23" spans="1:9" x14ac:dyDescent="0.3">
      <c r="A23" s="104"/>
      <c r="B23" s="105"/>
      <c r="C23" s="106"/>
      <c r="D23" s="107"/>
      <c r="E23" s="108"/>
      <c r="F23" s="108">
        <f t="shared" ref="F23:F24" si="2">+D23*E23</f>
        <v>0</v>
      </c>
    </row>
    <row r="24" spans="1:9" x14ac:dyDescent="0.3">
      <c r="A24" s="104"/>
      <c r="B24" s="105"/>
      <c r="C24" s="106"/>
      <c r="D24" s="107"/>
      <c r="E24" s="108"/>
      <c r="F24" s="108">
        <f t="shared" si="2"/>
        <v>0</v>
      </c>
    </row>
    <row r="25" spans="1:9" x14ac:dyDescent="0.25">
      <c r="A25" s="109" t="s">
        <v>361</v>
      </c>
      <c r="B25" s="110"/>
      <c r="C25" s="111"/>
      <c r="D25" s="110"/>
      <c r="E25" s="112" t="s">
        <v>344</v>
      </c>
      <c r="F25" s="113">
        <f>SUM(F23:F24)</f>
        <v>0</v>
      </c>
    </row>
    <row r="26" spans="1:9" x14ac:dyDescent="0.25">
      <c r="A26" s="101" t="s">
        <v>331</v>
      </c>
      <c r="B26" s="102" t="s">
        <v>378</v>
      </c>
      <c r="C26" s="103" t="s">
        <v>52</v>
      </c>
      <c r="D26" s="103" t="s">
        <v>333</v>
      </c>
      <c r="E26" s="103" t="s">
        <v>334</v>
      </c>
      <c r="F26" s="103" t="s">
        <v>335</v>
      </c>
    </row>
    <row r="27" spans="1:9" x14ac:dyDescent="0.3">
      <c r="A27" s="104" t="s">
        <v>631</v>
      </c>
      <c r="B27" s="105" t="s">
        <v>381</v>
      </c>
      <c r="C27" s="106" t="s">
        <v>89</v>
      </c>
      <c r="D27" s="107">
        <v>1</v>
      </c>
      <c r="E27" s="108">
        <v>2000</v>
      </c>
      <c r="F27" s="108">
        <f>+D27*E27</f>
        <v>2000</v>
      </c>
      <c r="H27" s="119"/>
    </row>
    <row r="28" spans="1:9" x14ac:dyDescent="0.3">
      <c r="A28" s="104"/>
      <c r="B28" s="105"/>
      <c r="C28" s="106"/>
      <c r="D28" s="107"/>
      <c r="E28" s="108"/>
      <c r="F28" s="108">
        <f>+D28*E28</f>
        <v>0</v>
      </c>
      <c r="H28" s="119"/>
    </row>
    <row r="29" spans="1:9" x14ac:dyDescent="0.25">
      <c r="A29" s="109" t="s">
        <v>366</v>
      </c>
      <c r="B29" s="110"/>
      <c r="C29" s="111"/>
      <c r="D29" s="110"/>
      <c r="E29" s="112" t="s">
        <v>344</v>
      </c>
      <c r="F29" s="113">
        <f>SUM(F27:F28)</f>
        <v>2000</v>
      </c>
    </row>
    <row r="30" spans="1:9" x14ac:dyDescent="0.3">
      <c r="A30" s="285" t="s">
        <v>367</v>
      </c>
      <c r="B30" s="285"/>
      <c r="C30" s="285"/>
      <c r="D30" s="285"/>
      <c r="E30" s="286">
        <f>ROUND((F14+F18+F21+F25+F29),0)</f>
        <v>338333</v>
      </c>
      <c r="F30" s="286"/>
      <c r="H30" s="119"/>
    </row>
    <row r="31" spans="1:9" x14ac:dyDescent="0.3">
      <c r="A31" s="114"/>
      <c r="B31" s="115"/>
      <c r="C31" s="115"/>
      <c r="D31" s="115"/>
      <c r="E31" s="115"/>
      <c r="F31" s="116"/>
      <c r="I31" s="120"/>
    </row>
    <row r="32" spans="1:9" x14ac:dyDescent="0.3">
      <c r="A32" s="117"/>
      <c r="B32" s="50"/>
      <c r="C32" s="50"/>
      <c r="D32" s="50"/>
      <c r="E32" s="50"/>
      <c r="F32" s="118"/>
    </row>
    <row r="33" spans="1:6" x14ac:dyDescent="0.3">
      <c r="A33" s="117"/>
      <c r="B33" s="50"/>
      <c r="C33" s="50"/>
      <c r="D33" s="50"/>
      <c r="E33" s="50"/>
      <c r="F33" s="118"/>
    </row>
    <row r="34" spans="1:6" x14ac:dyDescent="0.3">
      <c r="A34" s="275"/>
      <c r="B34" s="276"/>
      <c r="C34" s="276"/>
      <c r="D34" s="276"/>
      <c r="E34" s="276"/>
      <c r="F34" s="277"/>
    </row>
    <row r="35" spans="1:6" x14ac:dyDescent="0.3">
      <c r="A35" s="275"/>
      <c r="B35" s="276"/>
      <c r="C35" s="276"/>
      <c r="D35" s="276"/>
      <c r="E35" s="276"/>
      <c r="F35" s="277"/>
    </row>
    <row r="36" spans="1:6" x14ac:dyDescent="0.3">
      <c r="A36" s="275"/>
      <c r="B36" s="276"/>
      <c r="C36" s="276"/>
      <c r="D36" s="276"/>
      <c r="E36" s="276"/>
      <c r="F36" s="277"/>
    </row>
    <row r="37" spans="1:6" x14ac:dyDescent="0.3">
      <c r="A37" s="278"/>
      <c r="B37" s="279"/>
      <c r="C37" s="279"/>
      <c r="D37" s="279"/>
      <c r="E37" s="279"/>
      <c r="F37" s="280"/>
    </row>
  </sheetData>
  <mergeCells count="11">
    <mergeCell ref="A34:F34"/>
    <mergeCell ref="A35:F35"/>
    <mergeCell ref="A36:F36"/>
    <mergeCell ref="A37:F37"/>
    <mergeCell ref="A1:F1"/>
    <mergeCell ref="A2:F2"/>
    <mergeCell ref="A3:F3"/>
    <mergeCell ref="A4:D4"/>
    <mergeCell ref="A5:D5"/>
    <mergeCell ref="A30:D30"/>
    <mergeCell ref="E30:F30"/>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FFC4B-B2DB-4C57-81B7-FDDE3F0E1E1C}">
  <sheetPr>
    <tabColor rgb="FFFFC000"/>
  </sheetPr>
  <dimension ref="A1:I40"/>
  <sheetViews>
    <sheetView topLeftCell="B7" zoomScale="70" zoomScaleNormal="70" workbookViewId="0">
      <selection activeCell="G31" sqref="G31:H35"/>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163</v>
      </c>
      <c r="B5" s="284"/>
      <c r="C5" s="284"/>
      <c r="D5" s="284"/>
      <c r="E5" s="100">
        <v>11.04</v>
      </c>
      <c r="F5" s="100" t="s">
        <v>32</v>
      </c>
    </row>
    <row r="6" spans="1:6" x14ac:dyDescent="0.25">
      <c r="A6" s="101" t="s">
        <v>331</v>
      </c>
      <c r="B6" s="102" t="s">
        <v>332</v>
      </c>
      <c r="C6" s="103" t="s">
        <v>52</v>
      </c>
      <c r="D6" s="103" t="s">
        <v>333</v>
      </c>
      <c r="E6" s="103" t="s">
        <v>334</v>
      </c>
      <c r="F6" s="103" t="s">
        <v>335</v>
      </c>
    </row>
    <row r="7" spans="1:6" x14ac:dyDescent="0.3">
      <c r="A7" s="122" t="s">
        <v>657</v>
      </c>
      <c r="B7" s="123" t="s">
        <v>158</v>
      </c>
      <c r="C7" s="124" t="s">
        <v>86</v>
      </c>
      <c r="D7" s="125">
        <v>1</v>
      </c>
      <c r="E7" s="126">
        <v>46219</v>
      </c>
      <c r="F7" s="108">
        <f t="shared" ref="F7:F16" si="0">+D7*E7</f>
        <v>46219</v>
      </c>
    </row>
    <row r="8" spans="1:6" x14ac:dyDescent="0.3">
      <c r="A8" s="122" t="s">
        <v>658</v>
      </c>
      <c r="B8" s="123" t="s">
        <v>159</v>
      </c>
      <c r="C8" s="124" t="s">
        <v>32</v>
      </c>
      <c r="D8" s="125">
        <v>1</v>
      </c>
      <c r="E8" s="126">
        <v>18640</v>
      </c>
      <c r="F8" s="108">
        <f t="shared" si="0"/>
        <v>18640</v>
      </c>
    </row>
    <row r="9" spans="1:6" x14ac:dyDescent="0.3">
      <c r="A9" s="122" t="s">
        <v>659</v>
      </c>
      <c r="B9" s="123" t="s">
        <v>660</v>
      </c>
      <c r="C9" s="124" t="s">
        <v>32</v>
      </c>
      <c r="D9" s="125">
        <v>1</v>
      </c>
      <c r="E9" s="126">
        <v>18044</v>
      </c>
      <c r="F9" s="108">
        <f t="shared" si="0"/>
        <v>18044</v>
      </c>
    </row>
    <row r="10" spans="1:6" x14ac:dyDescent="0.3">
      <c r="A10" s="122" t="s">
        <v>661</v>
      </c>
      <c r="B10" s="123" t="s">
        <v>160</v>
      </c>
      <c r="C10" s="124" t="s">
        <v>32</v>
      </c>
      <c r="D10" s="125">
        <v>1</v>
      </c>
      <c r="E10" s="126">
        <v>3747</v>
      </c>
      <c r="F10" s="108">
        <f t="shared" si="0"/>
        <v>3747</v>
      </c>
    </row>
    <row r="11" spans="1:6" x14ac:dyDescent="0.3">
      <c r="A11" s="122" t="s">
        <v>662</v>
      </c>
      <c r="B11" s="123" t="s">
        <v>663</v>
      </c>
      <c r="C11" s="124" t="s">
        <v>32</v>
      </c>
      <c r="D11" s="125">
        <v>1</v>
      </c>
      <c r="E11" s="126">
        <v>11928</v>
      </c>
      <c r="F11" s="108">
        <f t="shared" si="0"/>
        <v>11928</v>
      </c>
    </row>
    <row r="12" spans="1:6" x14ac:dyDescent="0.3">
      <c r="A12" s="122" t="s">
        <v>664</v>
      </c>
      <c r="B12" s="123" t="s">
        <v>161</v>
      </c>
      <c r="C12" s="124" t="s">
        <v>32</v>
      </c>
      <c r="D12" s="125">
        <v>1</v>
      </c>
      <c r="E12" s="126">
        <v>38097</v>
      </c>
      <c r="F12" s="108">
        <f t="shared" si="0"/>
        <v>38097</v>
      </c>
    </row>
    <row r="13" spans="1:6" x14ac:dyDescent="0.3">
      <c r="A13" s="122" t="s">
        <v>545</v>
      </c>
      <c r="B13" s="123" t="s">
        <v>546</v>
      </c>
      <c r="C13" s="124" t="s">
        <v>32</v>
      </c>
      <c r="D13" s="125">
        <v>0.08</v>
      </c>
      <c r="E13" s="126">
        <v>115836</v>
      </c>
      <c r="F13" s="108">
        <f t="shared" si="0"/>
        <v>9266.880000000001</v>
      </c>
    </row>
    <row r="14" spans="1:6" x14ac:dyDescent="0.3">
      <c r="A14" s="122" t="s">
        <v>544</v>
      </c>
      <c r="B14" s="123" t="s">
        <v>142</v>
      </c>
      <c r="C14" s="124" t="s">
        <v>32</v>
      </c>
      <c r="D14" s="125">
        <v>0.08</v>
      </c>
      <c r="E14" s="126">
        <v>60539</v>
      </c>
      <c r="F14" s="108">
        <f t="shared" si="0"/>
        <v>4843.12</v>
      </c>
    </row>
    <row r="15" spans="1:6" x14ac:dyDescent="0.3">
      <c r="A15" s="122" t="s">
        <v>514</v>
      </c>
      <c r="B15" s="123" t="s">
        <v>162</v>
      </c>
      <c r="C15" s="124" t="s">
        <v>121</v>
      </c>
      <c r="D15" s="125">
        <v>0.08</v>
      </c>
      <c r="E15" s="126">
        <v>13580</v>
      </c>
      <c r="F15" s="108">
        <f t="shared" si="0"/>
        <v>1086.4000000000001</v>
      </c>
    </row>
    <row r="16" spans="1:6" x14ac:dyDescent="0.3">
      <c r="A16" s="122"/>
      <c r="B16" s="123"/>
      <c r="C16" s="124"/>
      <c r="D16" s="125"/>
      <c r="E16" s="126"/>
      <c r="F16" s="108">
        <f t="shared" si="0"/>
        <v>0</v>
      </c>
    </row>
    <row r="17" spans="1:8" x14ac:dyDescent="0.25">
      <c r="A17" s="109" t="s">
        <v>343</v>
      </c>
      <c r="B17" s="110"/>
      <c r="C17" s="111"/>
      <c r="D17" s="110"/>
      <c r="E17" s="112" t="s">
        <v>344</v>
      </c>
      <c r="F17" s="113">
        <f>SUM(F7:F16)</f>
        <v>151871.4</v>
      </c>
    </row>
    <row r="18" spans="1:8" x14ac:dyDescent="0.25">
      <c r="A18" s="101" t="s">
        <v>331</v>
      </c>
      <c r="B18" s="102" t="s">
        <v>345</v>
      </c>
      <c r="C18" s="103" t="s">
        <v>52</v>
      </c>
      <c r="D18" s="103" t="s">
        <v>333</v>
      </c>
      <c r="E18" s="103" t="s">
        <v>334</v>
      </c>
      <c r="F18" s="103" t="s">
        <v>335</v>
      </c>
    </row>
    <row r="19" spans="1:8" x14ac:dyDescent="0.3">
      <c r="A19" s="122" t="s">
        <v>547</v>
      </c>
      <c r="B19" s="123" t="s">
        <v>548</v>
      </c>
      <c r="C19" s="124" t="s">
        <v>422</v>
      </c>
      <c r="D19" s="125">
        <v>0.2</v>
      </c>
      <c r="E19" s="126">
        <v>234750</v>
      </c>
      <c r="F19" s="108">
        <f>+D19*E19</f>
        <v>46950</v>
      </c>
    </row>
    <row r="20" spans="1:8" x14ac:dyDescent="0.3">
      <c r="A20" s="122"/>
      <c r="B20" s="123"/>
      <c r="C20" s="124"/>
      <c r="D20" s="125"/>
      <c r="E20" s="126"/>
      <c r="F20" s="108">
        <f t="shared" ref="F20" si="1">+D20*E20</f>
        <v>0</v>
      </c>
    </row>
    <row r="21" spans="1:8" x14ac:dyDescent="0.25">
      <c r="A21" s="109" t="s">
        <v>350</v>
      </c>
      <c r="B21" s="110"/>
      <c r="C21" s="111"/>
      <c r="D21" s="110"/>
      <c r="E21" s="112" t="s">
        <v>344</v>
      </c>
      <c r="F21" s="113">
        <f>SUM(F19:F20)</f>
        <v>46950</v>
      </c>
    </row>
    <row r="22" spans="1:8" x14ac:dyDescent="0.25">
      <c r="A22" s="101" t="s">
        <v>331</v>
      </c>
      <c r="B22" s="102" t="s">
        <v>351</v>
      </c>
      <c r="C22" s="103" t="s">
        <v>52</v>
      </c>
      <c r="D22" s="103" t="s">
        <v>333</v>
      </c>
      <c r="E22" s="103" t="s">
        <v>334</v>
      </c>
      <c r="F22" s="103" t="s">
        <v>335</v>
      </c>
    </row>
    <row r="23" spans="1:8" x14ac:dyDescent="0.3">
      <c r="A23" s="104" t="s">
        <v>352</v>
      </c>
      <c r="B23" s="105" t="s">
        <v>353</v>
      </c>
      <c r="C23" s="106" t="s">
        <v>354</v>
      </c>
      <c r="D23" s="107">
        <v>0.05</v>
      </c>
      <c r="E23" s="108">
        <f>+F21</f>
        <v>46950</v>
      </c>
      <c r="F23" s="108">
        <f>+D23*E23</f>
        <v>2347.5</v>
      </c>
    </row>
    <row r="24" spans="1:8" x14ac:dyDescent="0.25">
      <c r="A24" s="109" t="s">
        <v>355</v>
      </c>
      <c r="B24" s="110"/>
      <c r="C24" s="111"/>
      <c r="D24" s="110"/>
      <c r="E24" s="112" t="s">
        <v>344</v>
      </c>
      <c r="F24" s="113">
        <f>SUM(F23)</f>
        <v>2347.5</v>
      </c>
    </row>
    <row r="25" spans="1:8" x14ac:dyDescent="0.25">
      <c r="A25" s="101" t="s">
        <v>331</v>
      </c>
      <c r="B25" s="102" t="s">
        <v>377</v>
      </c>
      <c r="C25" s="103" t="s">
        <v>52</v>
      </c>
      <c r="D25" s="103" t="s">
        <v>333</v>
      </c>
      <c r="E25" s="103" t="s">
        <v>334</v>
      </c>
      <c r="F25" s="103" t="s">
        <v>335</v>
      </c>
    </row>
    <row r="26" spans="1:8" x14ac:dyDescent="0.3">
      <c r="A26" s="104"/>
      <c r="B26" s="105"/>
      <c r="C26" s="106"/>
      <c r="D26" s="107"/>
      <c r="E26" s="108"/>
      <c r="F26" s="108">
        <f t="shared" ref="F26:F27" si="2">+D26*E26</f>
        <v>0</v>
      </c>
    </row>
    <row r="27" spans="1:8" x14ac:dyDescent="0.3">
      <c r="A27" s="104"/>
      <c r="B27" s="105"/>
      <c r="C27" s="106"/>
      <c r="D27" s="107"/>
      <c r="E27" s="108"/>
      <c r="F27" s="108">
        <f t="shared" si="2"/>
        <v>0</v>
      </c>
    </row>
    <row r="28" spans="1:8" x14ac:dyDescent="0.25">
      <c r="A28" s="109" t="s">
        <v>361</v>
      </c>
      <c r="B28" s="110"/>
      <c r="C28" s="111"/>
      <c r="D28" s="110"/>
      <c r="E28" s="112" t="s">
        <v>344</v>
      </c>
      <c r="F28" s="113">
        <f>SUM(F26:F27)</f>
        <v>0</v>
      </c>
    </row>
    <row r="29" spans="1:8" x14ac:dyDescent="0.25">
      <c r="A29" s="101" t="s">
        <v>331</v>
      </c>
      <c r="B29" s="102" t="s">
        <v>378</v>
      </c>
      <c r="C29" s="103" t="s">
        <v>52</v>
      </c>
      <c r="D29" s="103" t="s">
        <v>333</v>
      </c>
      <c r="E29" s="103" t="s">
        <v>334</v>
      </c>
      <c r="F29" s="103" t="s">
        <v>335</v>
      </c>
    </row>
    <row r="30" spans="1:8" x14ac:dyDescent="0.3">
      <c r="A30" s="104" t="s">
        <v>631</v>
      </c>
      <c r="B30" s="105" t="s">
        <v>381</v>
      </c>
      <c r="C30" s="106" t="s">
        <v>89</v>
      </c>
      <c r="D30" s="107">
        <v>1</v>
      </c>
      <c r="E30" s="108">
        <v>1000</v>
      </c>
      <c r="F30" s="108">
        <f>+D30*E30</f>
        <v>1000</v>
      </c>
      <c r="H30" s="119"/>
    </row>
    <row r="31" spans="1:8" x14ac:dyDescent="0.3">
      <c r="A31" s="104"/>
      <c r="B31" s="105"/>
      <c r="C31" s="106"/>
      <c r="D31" s="107"/>
      <c r="E31" s="108"/>
      <c r="F31" s="108">
        <f>+D31*E31</f>
        <v>0</v>
      </c>
      <c r="H31" s="119"/>
    </row>
    <row r="32" spans="1:8" x14ac:dyDescent="0.25">
      <c r="A32" s="109" t="s">
        <v>366</v>
      </c>
      <c r="B32" s="110"/>
      <c r="C32" s="111"/>
      <c r="D32" s="110"/>
      <c r="E32" s="112" t="s">
        <v>344</v>
      </c>
      <c r="F32" s="113">
        <f>SUM(F30:F31)</f>
        <v>1000</v>
      </c>
    </row>
    <row r="33" spans="1:9" x14ac:dyDescent="0.3">
      <c r="A33" s="285" t="s">
        <v>367</v>
      </c>
      <c r="B33" s="285"/>
      <c r="C33" s="285"/>
      <c r="D33" s="285"/>
      <c r="E33" s="286">
        <f>ROUND((F17+F21+F24+F28+F32),0)</f>
        <v>202169</v>
      </c>
      <c r="F33" s="286"/>
      <c r="H33" s="119"/>
    </row>
    <row r="34" spans="1:9" x14ac:dyDescent="0.3">
      <c r="A34" s="114"/>
      <c r="B34" s="115"/>
      <c r="C34" s="115"/>
      <c r="D34" s="115"/>
      <c r="E34" s="115"/>
      <c r="F34" s="116"/>
      <c r="I34" s="120"/>
    </row>
    <row r="35" spans="1:9" x14ac:dyDescent="0.3">
      <c r="A35" s="117"/>
      <c r="B35" s="50"/>
      <c r="C35" s="50"/>
      <c r="D35" s="50"/>
      <c r="E35" s="50"/>
      <c r="F35" s="118"/>
    </row>
    <row r="36" spans="1:9" x14ac:dyDescent="0.3">
      <c r="A36" s="117"/>
      <c r="B36" s="50"/>
      <c r="C36" s="50"/>
      <c r="D36" s="50"/>
      <c r="E36" s="50"/>
      <c r="F36" s="118"/>
    </row>
    <row r="37" spans="1:9" x14ac:dyDescent="0.3">
      <c r="A37" s="275"/>
      <c r="B37" s="276"/>
      <c r="C37" s="276"/>
      <c r="D37" s="276"/>
      <c r="E37" s="276"/>
      <c r="F37" s="277"/>
    </row>
    <row r="38" spans="1:9" x14ac:dyDescent="0.3">
      <c r="A38" s="275"/>
      <c r="B38" s="276"/>
      <c r="C38" s="276"/>
      <c r="D38" s="276"/>
      <c r="E38" s="276"/>
      <c r="F38" s="277"/>
    </row>
    <row r="39" spans="1:9" x14ac:dyDescent="0.3">
      <c r="A39" s="275"/>
      <c r="B39" s="276"/>
      <c r="C39" s="276"/>
      <c r="D39" s="276"/>
      <c r="E39" s="276"/>
      <c r="F39" s="277"/>
    </row>
    <row r="40" spans="1:9" x14ac:dyDescent="0.3">
      <c r="A40" s="278"/>
      <c r="B40" s="279"/>
      <c r="C40" s="279"/>
      <c r="D40" s="279"/>
      <c r="E40" s="279"/>
      <c r="F40" s="280"/>
    </row>
  </sheetData>
  <mergeCells count="11">
    <mergeCell ref="A37:F37"/>
    <mergeCell ref="A38:F38"/>
    <mergeCell ref="A39:F39"/>
    <mergeCell ref="A40:F40"/>
    <mergeCell ref="A1:F1"/>
    <mergeCell ref="A2:F2"/>
    <mergeCell ref="A3:F3"/>
    <mergeCell ref="A4:D4"/>
    <mergeCell ref="A5:D5"/>
    <mergeCell ref="A33:D33"/>
    <mergeCell ref="E33:F33"/>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FB09B-6F22-4C0F-8FCA-C828101BF210}">
  <sheetPr>
    <tabColor rgb="FFFFC000"/>
  </sheetPr>
  <dimension ref="A1:I45"/>
  <sheetViews>
    <sheetView topLeftCell="A10" zoomScale="70" zoomScaleNormal="70" workbookViewId="0">
      <selection activeCell="G37" sqref="G37:I4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25.2" customHeight="1" x14ac:dyDescent="0.3">
      <c r="A5" s="284" t="s">
        <v>176</v>
      </c>
      <c r="B5" s="284"/>
      <c r="C5" s="284"/>
      <c r="D5" s="284"/>
      <c r="E5" s="100">
        <v>11.05</v>
      </c>
      <c r="F5" s="100" t="s">
        <v>85</v>
      </c>
    </row>
    <row r="6" spans="1:6" x14ac:dyDescent="0.25">
      <c r="A6" s="101" t="s">
        <v>331</v>
      </c>
      <c r="B6" s="102" t="s">
        <v>332</v>
      </c>
      <c r="C6" s="103" t="s">
        <v>52</v>
      </c>
      <c r="D6" s="103" t="s">
        <v>333</v>
      </c>
      <c r="E6" s="103" t="s">
        <v>334</v>
      </c>
      <c r="F6" s="103" t="s">
        <v>335</v>
      </c>
    </row>
    <row r="7" spans="1:6" x14ac:dyDescent="0.3">
      <c r="A7" s="122" t="s">
        <v>657</v>
      </c>
      <c r="B7" s="123" t="s">
        <v>158</v>
      </c>
      <c r="C7" s="124" t="s">
        <v>86</v>
      </c>
      <c r="D7" s="125">
        <v>1.05</v>
      </c>
      <c r="E7" s="126">
        <v>39987</v>
      </c>
      <c r="F7" s="108">
        <f t="shared" ref="F7:F21" si="0">+D7*E7</f>
        <v>41986.35</v>
      </c>
    </row>
    <row r="8" spans="1:6" x14ac:dyDescent="0.3">
      <c r="A8" s="122" t="s">
        <v>665</v>
      </c>
      <c r="B8" s="123" t="s">
        <v>666</v>
      </c>
      <c r="C8" s="124" t="s">
        <v>32</v>
      </c>
      <c r="D8" s="125">
        <v>0.16666700000000001</v>
      </c>
      <c r="E8" s="126">
        <v>9364</v>
      </c>
      <c r="F8" s="108">
        <f t="shared" si="0"/>
        <v>1560.6697880000002</v>
      </c>
    </row>
    <row r="9" spans="1:6" x14ac:dyDescent="0.3">
      <c r="A9" s="122" t="s">
        <v>659</v>
      </c>
      <c r="B9" s="123" t="s">
        <v>660</v>
      </c>
      <c r="C9" s="124" t="s">
        <v>32</v>
      </c>
      <c r="D9" s="125">
        <v>0.1</v>
      </c>
      <c r="E9" s="126">
        <v>18044</v>
      </c>
      <c r="F9" s="108">
        <f t="shared" si="0"/>
        <v>1804.4</v>
      </c>
    </row>
    <row r="10" spans="1:6" x14ac:dyDescent="0.3">
      <c r="A10" s="122" t="s">
        <v>658</v>
      </c>
      <c r="B10" s="123" t="s">
        <v>159</v>
      </c>
      <c r="C10" s="124" t="s">
        <v>32</v>
      </c>
      <c r="D10" s="125">
        <v>0.1</v>
      </c>
      <c r="E10" s="126">
        <v>18640</v>
      </c>
      <c r="F10" s="108">
        <f t="shared" si="0"/>
        <v>1864</v>
      </c>
    </row>
    <row r="11" spans="1:6" x14ac:dyDescent="0.3">
      <c r="A11" s="122" t="s">
        <v>667</v>
      </c>
      <c r="B11" s="123" t="s">
        <v>164</v>
      </c>
      <c r="C11" s="124" t="s">
        <v>32</v>
      </c>
      <c r="D11" s="125">
        <v>0.1</v>
      </c>
      <c r="E11" s="126">
        <v>21236</v>
      </c>
      <c r="F11" s="108">
        <f t="shared" si="0"/>
        <v>2123.6</v>
      </c>
    </row>
    <row r="12" spans="1:6" ht="26.4" x14ac:dyDescent="0.3">
      <c r="A12" s="122" t="s">
        <v>668</v>
      </c>
      <c r="B12" s="123" t="s">
        <v>165</v>
      </c>
      <c r="C12" s="124" t="s">
        <v>32</v>
      </c>
      <c r="D12" s="125">
        <v>0.05</v>
      </c>
      <c r="E12" s="126">
        <v>34103</v>
      </c>
      <c r="F12" s="108">
        <f t="shared" si="0"/>
        <v>1705.15</v>
      </c>
    </row>
    <row r="13" spans="1:6" ht="26.4" x14ac:dyDescent="0.3">
      <c r="A13" s="122" t="s">
        <v>669</v>
      </c>
      <c r="B13" s="123" t="s">
        <v>166</v>
      </c>
      <c r="C13" s="124" t="s">
        <v>32</v>
      </c>
      <c r="D13" s="125">
        <v>0.05</v>
      </c>
      <c r="E13" s="126">
        <v>34103</v>
      </c>
      <c r="F13" s="108">
        <f t="shared" si="0"/>
        <v>1705.15</v>
      </c>
    </row>
    <row r="14" spans="1:6" x14ac:dyDescent="0.3">
      <c r="A14" s="122" t="s">
        <v>670</v>
      </c>
      <c r="B14" s="123" t="s">
        <v>167</v>
      </c>
      <c r="C14" s="124" t="s">
        <v>32</v>
      </c>
      <c r="D14" s="125">
        <v>0.05</v>
      </c>
      <c r="E14" s="126">
        <v>39709</v>
      </c>
      <c r="F14" s="108">
        <f t="shared" si="0"/>
        <v>1985.45</v>
      </c>
    </row>
    <row r="15" spans="1:6" x14ac:dyDescent="0.3">
      <c r="A15" s="122" t="s">
        <v>664</v>
      </c>
      <c r="B15" s="123" t="s">
        <v>161</v>
      </c>
      <c r="C15" s="124" t="s">
        <v>32</v>
      </c>
      <c r="D15" s="125">
        <v>0.05</v>
      </c>
      <c r="E15" s="126">
        <v>39709</v>
      </c>
      <c r="F15" s="108">
        <f t="shared" si="0"/>
        <v>1985.45</v>
      </c>
    </row>
    <row r="16" spans="1:6" x14ac:dyDescent="0.3">
      <c r="A16" s="122" t="s">
        <v>671</v>
      </c>
      <c r="B16" s="123" t="s">
        <v>168</v>
      </c>
      <c r="C16" s="124" t="s">
        <v>32</v>
      </c>
      <c r="D16" s="125">
        <v>0.05</v>
      </c>
      <c r="E16" s="126">
        <v>39709</v>
      </c>
      <c r="F16" s="108">
        <f t="shared" si="0"/>
        <v>1985.45</v>
      </c>
    </row>
    <row r="17" spans="1:6" x14ac:dyDescent="0.3">
      <c r="A17" s="122" t="s">
        <v>662</v>
      </c>
      <c r="B17" s="123" t="s">
        <v>663</v>
      </c>
      <c r="C17" s="124" t="s">
        <v>32</v>
      </c>
      <c r="D17" s="125">
        <v>0.05</v>
      </c>
      <c r="E17" s="126">
        <v>11928</v>
      </c>
      <c r="F17" s="108">
        <f t="shared" si="0"/>
        <v>596.4</v>
      </c>
    </row>
    <row r="18" spans="1:6" x14ac:dyDescent="0.3">
      <c r="A18" s="122" t="s">
        <v>672</v>
      </c>
      <c r="B18" s="123" t="s">
        <v>673</v>
      </c>
      <c r="C18" s="124" t="s">
        <v>32</v>
      </c>
      <c r="D18" s="125">
        <v>0.05</v>
      </c>
      <c r="E18" s="126">
        <v>11928</v>
      </c>
      <c r="F18" s="108">
        <f t="shared" si="0"/>
        <v>596.4</v>
      </c>
    </row>
    <row r="19" spans="1:6" x14ac:dyDescent="0.3">
      <c r="A19" s="122" t="s">
        <v>544</v>
      </c>
      <c r="B19" s="123" t="s">
        <v>142</v>
      </c>
      <c r="C19" s="124" t="s">
        <v>32</v>
      </c>
      <c r="D19" s="125">
        <v>2.1999999999999999E-2</v>
      </c>
      <c r="E19" s="126">
        <v>60539</v>
      </c>
      <c r="F19" s="108">
        <f t="shared" si="0"/>
        <v>1331.8579999999999</v>
      </c>
    </row>
    <row r="20" spans="1:6" x14ac:dyDescent="0.3">
      <c r="A20" s="122" t="s">
        <v>545</v>
      </c>
      <c r="B20" s="123" t="s">
        <v>546</v>
      </c>
      <c r="C20" s="124" t="s">
        <v>32</v>
      </c>
      <c r="D20" s="125">
        <v>2.1999999999999999E-2</v>
      </c>
      <c r="E20" s="126">
        <v>115836</v>
      </c>
      <c r="F20" s="108">
        <f t="shared" si="0"/>
        <v>2548.3919999999998</v>
      </c>
    </row>
    <row r="21" spans="1:6" x14ac:dyDescent="0.3">
      <c r="A21" s="122"/>
      <c r="B21" s="123"/>
      <c r="C21" s="124"/>
      <c r="D21" s="125"/>
      <c r="E21" s="126"/>
      <c r="F21" s="108">
        <f t="shared" si="0"/>
        <v>0</v>
      </c>
    </row>
    <row r="22" spans="1:6" x14ac:dyDescent="0.25">
      <c r="A22" s="109" t="s">
        <v>343</v>
      </c>
      <c r="B22" s="110"/>
      <c r="C22" s="111"/>
      <c r="D22" s="110"/>
      <c r="E22" s="112" t="s">
        <v>344</v>
      </c>
      <c r="F22" s="113">
        <f>SUM(F7:F21)</f>
        <v>63778.719787999995</v>
      </c>
    </row>
    <row r="23" spans="1:6" x14ac:dyDescent="0.25">
      <c r="A23" s="101" t="s">
        <v>331</v>
      </c>
      <c r="B23" s="102" t="s">
        <v>345</v>
      </c>
      <c r="C23" s="103" t="s">
        <v>52</v>
      </c>
      <c r="D23" s="103" t="s">
        <v>333</v>
      </c>
      <c r="E23" s="103" t="s">
        <v>334</v>
      </c>
      <c r="F23" s="103" t="s">
        <v>335</v>
      </c>
    </row>
    <row r="24" spans="1:6" x14ac:dyDescent="0.3">
      <c r="A24" s="122" t="s">
        <v>547</v>
      </c>
      <c r="B24" s="123" t="s">
        <v>548</v>
      </c>
      <c r="C24" s="124" t="s">
        <v>422</v>
      </c>
      <c r="D24" s="125">
        <v>4.5999999999999999E-2</v>
      </c>
      <c r="E24" s="126">
        <v>234750</v>
      </c>
      <c r="F24" s="108">
        <f>+D24*E24</f>
        <v>10798.5</v>
      </c>
    </row>
    <row r="25" spans="1:6" x14ac:dyDescent="0.3">
      <c r="A25" s="122"/>
      <c r="B25" s="123"/>
      <c r="C25" s="124"/>
      <c r="D25" s="125"/>
      <c r="E25" s="126"/>
      <c r="F25" s="108">
        <f t="shared" ref="F25" si="1">+D25*E25</f>
        <v>0</v>
      </c>
    </row>
    <row r="26" spans="1:6" x14ac:dyDescent="0.25">
      <c r="A26" s="109" t="s">
        <v>350</v>
      </c>
      <c r="B26" s="110"/>
      <c r="C26" s="111"/>
      <c r="D26" s="110"/>
      <c r="E26" s="112" t="s">
        <v>344</v>
      </c>
      <c r="F26" s="113">
        <f>SUM(F24:F25)</f>
        <v>10798.5</v>
      </c>
    </row>
    <row r="27" spans="1:6" x14ac:dyDescent="0.25">
      <c r="A27" s="101" t="s">
        <v>331</v>
      </c>
      <c r="B27" s="102" t="s">
        <v>351</v>
      </c>
      <c r="C27" s="103" t="s">
        <v>52</v>
      </c>
      <c r="D27" s="103" t="s">
        <v>333</v>
      </c>
      <c r="E27" s="103" t="s">
        <v>334</v>
      </c>
      <c r="F27" s="103" t="s">
        <v>335</v>
      </c>
    </row>
    <row r="28" spans="1:6" x14ac:dyDescent="0.3">
      <c r="A28" s="104" t="s">
        <v>352</v>
      </c>
      <c r="B28" s="105" t="s">
        <v>353</v>
      </c>
      <c r="C28" s="106" t="s">
        <v>354</v>
      </c>
      <c r="D28" s="107">
        <v>0.05</v>
      </c>
      <c r="E28" s="108">
        <f>+F26</f>
        <v>10798.5</v>
      </c>
      <c r="F28" s="108">
        <f>+D28*E28</f>
        <v>539.92500000000007</v>
      </c>
    </row>
    <row r="29" spans="1:6" x14ac:dyDescent="0.25">
      <c r="A29" s="109" t="s">
        <v>355</v>
      </c>
      <c r="B29" s="110"/>
      <c r="C29" s="111"/>
      <c r="D29" s="110"/>
      <c r="E29" s="112" t="s">
        <v>344</v>
      </c>
      <c r="F29" s="113">
        <f>SUM(F28)</f>
        <v>539.92500000000007</v>
      </c>
    </row>
    <row r="30" spans="1:6" x14ac:dyDescent="0.25">
      <c r="A30" s="101" t="s">
        <v>331</v>
      </c>
      <c r="B30" s="102" t="s">
        <v>377</v>
      </c>
      <c r="C30" s="103" t="s">
        <v>52</v>
      </c>
      <c r="D30" s="103" t="s">
        <v>333</v>
      </c>
      <c r="E30" s="103" t="s">
        <v>334</v>
      </c>
      <c r="F30" s="103" t="s">
        <v>335</v>
      </c>
    </row>
    <row r="31" spans="1:6" x14ac:dyDescent="0.3">
      <c r="A31" s="104"/>
      <c r="B31" s="105"/>
      <c r="C31" s="106"/>
      <c r="D31" s="107"/>
      <c r="E31" s="108"/>
      <c r="F31" s="108">
        <f t="shared" ref="F31:F32" si="2">+D31*E31</f>
        <v>0</v>
      </c>
    </row>
    <row r="32" spans="1:6" x14ac:dyDescent="0.3">
      <c r="A32" s="104"/>
      <c r="B32" s="105"/>
      <c r="C32" s="106"/>
      <c r="D32" s="107"/>
      <c r="E32" s="108"/>
      <c r="F32" s="108">
        <f t="shared" si="2"/>
        <v>0</v>
      </c>
    </row>
    <row r="33" spans="1:9" x14ac:dyDescent="0.25">
      <c r="A33" s="109" t="s">
        <v>361</v>
      </c>
      <c r="B33" s="110"/>
      <c r="C33" s="111"/>
      <c r="D33" s="110"/>
      <c r="E33" s="112" t="s">
        <v>344</v>
      </c>
      <c r="F33" s="113">
        <f>SUM(F31:F32)</f>
        <v>0</v>
      </c>
    </row>
    <row r="34" spans="1:9" x14ac:dyDescent="0.25">
      <c r="A34" s="101" t="s">
        <v>331</v>
      </c>
      <c r="B34" s="102" t="s">
        <v>378</v>
      </c>
      <c r="C34" s="103" t="s">
        <v>52</v>
      </c>
      <c r="D34" s="103" t="s">
        <v>333</v>
      </c>
      <c r="E34" s="103" t="s">
        <v>334</v>
      </c>
      <c r="F34" s="103" t="s">
        <v>335</v>
      </c>
    </row>
    <row r="35" spans="1:9" x14ac:dyDescent="0.3">
      <c r="A35" s="104" t="s">
        <v>631</v>
      </c>
      <c r="B35" s="105" t="s">
        <v>381</v>
      </c>
      <c r="C35" s="106" t="s">
        <v>32</v>
      </c>
      <c r="D35" s="107">
        <v>1</v>
      </c>
      <c r="E35" s="108">
        <v>2000</v>
      </c>
      <c r="F35" s="108">
        <f>+D35*E35</f>
        <v>2000</v>
      </c>
      <c r="H35" s="119"/>
    </row>
    <row r="36" spans="1:9" x14ac:dyDescent="0.3">
      <c r="A36" s="104"/>
      <c r="B36" s="105"/>
      <c r="C36" s="106"/>
      <c r="D36" s="107"/>
      <c r="E36" s="108"/>
      <c r="F36" s="108">
        <f>+D36*E36</f>
        <v>0</v>
      </c>
      <c r="H36" s="119"/>
    </row>
    <row r="37" spans="1:9" x14ac:dyDescent="0.25">
      <c r="A37" s="109" t="s">
        <v>366</v>
      </c>
      <c r="B37" s="110"/>
      <c r="C37" s="111"/>
      <c r="D37" s="110"/>
      <c r="E37" s="112" t="s">
        <v>344</v>
      </c>
      <c r="F37" s="113">
        <f>SUM(F35:F36)</f>
        <v>2000</v>
      </c>
    </row>
    <row r="38" spans="1:9" x14ac:dyDescent="0.3">
      <c r="A38" s="285" t="s">
        <v>367</v>
      </c>
      <c r="B38" s="285"/>
      <c r="C38" s="285"/>
      <c r="D38" s="285"/>
      <c r="E38" s="286">
        <f>ROUND((F22+F26+F29+F33+F37),0)</f>
        <v>77117</v>
      </c>
      <c r="F38" s="286"/>
      <c r="H38" s="119"/>
    </row>
    <row r="39" spans="1:9" x14ac:dyDescent="0.3">
      <c r="A39" s="114"/>
      <c r="B39" s="115"/>
      <c r="C39" s="115"/>
      <c r="D39" s="115"/>
      <c r="E39" s="115"/>
      <c r="F39" s="116"/>
      <c r="I39" s="120"/>
    </row>
    <row r="40" spans="1:9" x14ac:dyDescent="0.3">
      <c r="A40" s="117"/>
      <c r="B40" s="50"/>
      <c r="C40" s="50"/>
      <c r="D40" s="50"/>
      <c r="E40" s="50"/>
      <c r="F40" s="118"/>
    </row>
    <row r="41" spans="1:9" x14ac:dyDescent="0.3">
      <c r="A41" s="117"/>
      <c r="B41" s="50"/>
      <c r="C41" s="50"/>
      <c r="D41" s="50"/>
      <c r="E41" s="50"/>
      <c r="F41" s="118"/>
    </row>
    <row r="42" spans="1:9" x14ac:dyDescent="0.3">
      <c r="A42" s="275"/>
      <c r="B42" s="276"/>
      <c r="C42" s="276"/>
      <c r="D42" s="276"/>
      <c r="E42" s="276"/>
      <c r="F42" s="277"/>
    </row>
    <row r="43" spans="1:9" x14ac:dyDescent="0.3">
      <c r="A43" s="275"/>
      <c r="B43" s="276"/>
      <c r="C43" s="276"/>
      <c r="D43" s="276"/>
      <c r="E43" s="276"/>
      <c r="F43" s="277"/>
    </row>
    <row r="44" spans="1:9" x14ac:dyDescent="0.3">
      <c r="A44" s="275"/>
      <c r="B44" s="276"/>
      <c r="C44" s="276"/>
      <c r="D44" s="276"/>
      <c r="E44" s="276"/>
      <c r="F44" s="277"/>
    </row>
    <row r="45" spans="1:9" x14ac:dyDescent="0.3">
      <c r="A45" s="278"/>
      <c r="B45" s="279"/>
      <c r="C45" s="279"/>
      <c r="D45" s="279"/>
      <c r="E45" s="279"/>
      <c r="F45" s="280"/>
    </row>
  </sheetData>
  <mergeCells count="11">
    <mergeCell ref="A42:F42"/>
    <mergeCell ref="A43:F43"/>
    <mergeCell ref="A44:F44"/>
    <mergeCell ref="A45:F45"/>
    <mergeCell ref="A1:F1"/>
    <mergeCell ref="A2:F2"/>
    <mergeCell ref="A3:F3"/>
    <mergeCell ref="A4:D4"/>
    <mergeCell ref="A5:D5"/>
    <mergeCell ref="A38:D38"/>
    <mergeCell ref="E38:F38"/>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8483E-F0D9-46F3-A89E-D40345F2E109}">
  <sheetPr>
    <tabColor rgb="FFFFC000"/>
  </sheetPr>
  <dimension ref="A1:I40"/>
  <sheetViews>
    <sheetView topLeftCell="A7" zoomScale="70" zoomScaleNormal="70" workbookViewId="0">
      <selection activeCell="G32" sqref="G32:I36"/>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7" x14ac:dyDescent="0.3">
      <c r="A1" s="281"/>
      <c r="B1" s="281"/>
      <c r="C1" s="281"/>
      <c r="D1" s="281"/>
      <c r="E1" s="281"/>
      <c r="F1" s="281"/>
    </row>
    <row r="2" spans="1:7" x14ac:dyDescent="0.3">
      <c r="A2" s="281"/>
      <c r="B2" s="281"/>
      <c r="C2" s="281"/>
      <c r="D2" s="281"/>
      <c r="E2" s="281"/>
      <c r="F2" s="281"/>
    </row>
    <row r="3" spans="1:7" x14ac:dyDescent="0.3">
      <c r="A3" s="282" t="s">
        <v>328</v>
      </c>
      <c r="B3" s="282"/>
      <c r="C3" s="282"/>
      <c r="D3" s="282"/>
      <c r="E3" s="282"/>
      <c r="F3" s="282"/>
    </row>
    <row r="4" spans="1:7" x14ac:dyDescent="0.25">
      <c r="A4" s="283" t="s">
        <v>43</v>
      </c>
      <c r="B4" s="283"/>
      <c r="C4" s="283"/>
      <c r="D4" s="283"/>
      <c r="E4" s="100" t="s">
        <v>329</v>
      </c>
      <c r="F4" s="100" t="s">
        <v>52</v>
      </c>
    </row>
    <row r="5" spans="1:7" ht="115.8" customHeight="1" x14ac:dyDescent="0.3">
      <c r="A5" s="284" t="s">
        <v>175</v>
      </c>
      <c r="B5" s="284"/>
      <c r="C5" s="284"/>
      <c r="D5" s="284"/>
      <c r="E5" s="100">
        <v>11.06</v>
      </c>
      <c r="F5" s="100" t="s">
        <v>85</v>
      </c>
    </row>
    <row r="6" spans="1:7" x14ac:dyDescent="0.25">
      <c r="A6" s="101" t="s">
        <v>331</v>
      </c>
      <c r="B6" s="102" t="s">
        <v>332</v>
      </c>
      <c r="C6" s="103" t="s">
        <v>52</v>
      </c>
      <c r="D6" s="103" t="s">
        <v>333</v>
      </c>
      <c r="E6" s="103" t="s">
        <v>334</v>
      </c>
      <c r="F6" s="103" t="s">
        <v>335</v>
      </c>
    </row>
    <row r="7" spans="1:7" x14ac:dyDescent="0.3">
      <c r="A7" s="122" t="s">
        <v>674</v>
      </c>
      <c r="B7" s="123" t="s">
        <v>169</v>
      </c>
      <c r="C7" s="124" t="s">
        <v>86</v>
      </c>
      <c r="D7" s="125">
        <v>2</v>
      </c>
      <c r="E7" s="126">
        <v>17698</v>
      </c>
      <c r="F7" s="108">
        <f t="shared" ref="F7:F16" si="0">+D7*E7</f>
        <v>35396</v>
      </c>
    </row>
    <row r="8" spans="1:7" x14ac:dyDescent="0.3">
      <c r="A8" s="122" t="s">
        <v>675</v>
      </c>
      <c r="B8" s="123" t="s">
        <v>170</v>
      </c>
      <c r="C8" s="124" t="s">
        <v>32</v>
      </c>
      <c r="D8" s="125">
        <v>1</v>
      </c>
      <c r="E8" s="126">
        <v>4692</v>
      </c>
      <c r="F8" s="108">
        <f t="shared" si="0"/>
        <v>4692</v>
      </c>
      <c r="G8" s="119"/>
    </row>
    <row r="9" spans="1:7" x14ac:dyDescent="0.3">
      <c r="A9" s="122" t="s">
        <v>676</v>
      </c>
      <c r="B9" s="123" t="s">
        <v>677</v>
      </c>
      <c r="C9" s="124" t="s">
        <v>32</v>
      </c>
      <c r="D9" s="125">
        <v>1</v>
      </c>
      <c r="E9" s="126">
        <v>4821</v>
      </c>
      <c r="F9" s="108">
        <f t="shared" si="0"/>
        <v>4821</v>
      </c>
    </row>
    <row r="10" spans="1:7" x14ac:dyDescent="0.3">
      <c r="A10" s="122" t="s">
        <v>678</v>
      </c>
      <c r="B10" s="123" t="s">
        <v>178</v>
      </c>
      <c r="C10" s="124" t="s">
        <v>32</v>
      </c>
      <c r="D10" s="125">
        <v>1</v>
      </c>
      <c r="E10" s="126">
        <v>1507</v>
      </c>
      <c r="F10" s="108">
        <f t="shared" si="0"/>
        <v>1507</v>
      </c>
    </row>
    <row r="11" spans="1:7" x14ac:dyDescent="0.3">
      <c r="A11" s="122" t="s">
        <v>679</v>
      </c>
      <c r="B11" s="123" t="s">
        <v>174</v>
      </c>
      <c r="C11" s="124" t="s">
        <v>32</v>
      </c>
      <c r="D11" s="125">
        <v>1</v>
      </c>
      <c r="E11" s="126">
        <v>3157</v>
      </c>
      <c r="F11" s="108">
        <f t="shared" si="0"/>
        <v>3157</v>
      </c>
    </row>
    <row r="12" spans="1:7" x14ac:dyDescent="0.3">
      <c r="A12" s="122" t="s">
        <v>680</v>
      </c>
      <c r="B12" s="123" t="s">
        <v>173</v>
      </c>
      <c r="C12" s="124" t="s">
        <v>32</v>
      </c>
      <c r="D12" s="125">
        <v>0.5</v>
      </c>
      <c r="E12" s="126">
        <v>9073</v>
      </c>
      <c r="F12" s="108">
        <f t="shared" si="0"/>
        <v>4536.5</v>
      </c>
    </row>
    <row r="13" spans="1:7" x14ac:dyDescent="0.3">
      <c r="A13" s="122" t="s">
        <v>545</v>
      </c>
      <c r="B13" s="123" t="s">
        <v>546</v>
      </c>
      <c r="C13" s="124" t="s">
        <v>32</v>
      </c>
      <c r="D13" s="125">
        <v>7.7770000000000006E-2</v>
      </c>
      <c r="E13" s="126">
        <v>115836.363636364</v>
      </c>
      <c r="F13" s="108">
        <f t="shared" si="0"/>
        <v>9008.5940000000282</v>
      </c>
    </row>
    <row r="14" spans="1:7" x14ac:dyDescent="0.3">
      <c r="A14" s="122" t="s">
        <v>544</v>
      </c>
      <c r="B14" s="123" t="s">
        <v>142</v>
      </c>
      <c r="C14" s="124" t="s">
        <v>32</v>
      </c>
      <c r="D14" s="125">
        <v>7.7770000000000006E-2</v>
      </c>
      <c r="E14" s="126">
        <v>60539</v>
      </c>
      <c r="F14" s="108">
        <f t="shared" si="0"/>
        <v>4708.1180300000005</v>
      </c>
    </row>
    <row r="15" spans="1:7" x14ac:dyDescent="0.3">
      <c r="A15" s="122" t="s">
        <v>514</v>
      </c>
      <c r="B15" s="123" t="s">
        <v>162</v>
      </c>
      <c r="C15" s="124" t="s">
        <v>121</v>
      </c>
      <c r="D15" s="125">
        <v>0.1</v>
      </c>
      <c r="E15" s="126">
        <v>13580</v>
      </c>
      <c r="F15" s="108">
        <f t="shared" si="0"/>
        <v>1358</v>
      </c>
    </row>
    <row r="16" spans="1:7" x14ac:dyDescent="0.3">
      <c r="A16" s="122"/>
      <c r="B16" s="123"/>
      <c r="C16" s="124"/>
      <c r="D16" s="125"/>
      <c r="E16" s="126"/>
      <c r="F16" s="108">
        <f t="shared" si="0"/>
        <v>0</v>
      </c>
    </row>
    <row r="17" spans="1:8" x14ac:dyDescent="0.25">
      <c r="A17" s="109" t="s">
        <v>343</v>
      </c>
      <c r="B17" s="110"/>
      <c r="C17" s="111"/>
      <c r="D17" s="110"/>
      <c r="E17" s="112" t="s">
        <v>344</v>
      </c>
      <c r="F17" s="113">
        <f>SUM(F7:F16)</f>
        <v>69184.212030000024</v>
      </c>
    </row>
    <row r="18" spans="1:8" x14ac:dyDescent="0.25">
      <c r="A18" s="101" t="s">
        <v>331</v>
      </c>
      <c r="B18" s="102" t="s">
        <v>345</v>
      </c>
      <c r="C18" s="103" t="s">
        <v>52</v>
      </c>
      <c r="D18" s="103" t="s">
        <v>333</v>
      </c>
      <c r="E18" s="103" t="s">
        <v>334</v>
      </c>
      <c r="F18" s="103" t="s">
        <v>335</v>
      </c>
    </row>
    <row r="19" spans="1:8" x14ac:dyDescent="0.3">
      <c r="A19" s="122" t="s">
        <v>547</v>
      </c>
      <c r="B19" s="123" t="s">
        <v>548</v>
      </c>
      <c r="C19" s="124" t="s">
        <v>422</v>
      </c>
      <c r="D19" s="125">
        <v>0.15</v>
      </c>
      <c r="E19" s="126">
        <v>234750</v>
      </c>
      <c r="F19" s="108">
        <f>+D19*E19</f>
        <v>35212.5</v>
      </c>
    </row>
    <row r="20" spans="1:8" x14ac:dyDescent="0.3">
      <c r="A20" s="122"/>
      <c r="B20" s="123"/>
      <c r="C20" s="124"/>
      <c r="D20" s="125"/>
      <c r="E20" s="126"/>
      <c r="F20" s="108">
        <f t="shared" ref="F20" si="1">+D20*E20</f>
        <v>0</v>
      </c>
    </row>
    <row r="21" spans="1:8" x14ac:dyDescent="0.25">
      <c r="A21" s="109" t="s">
        <v>350</v>
      </c>
      <c r="B21" s="110"/>
      <c r="C21" s="111"/>
      <c r="D21" s="110"/>
      <c r="E21" s="112" t="s">
        <v>344</v>
      </c>
      <c r="F21" s="113">
        <f>SUM(F19:F20)</f>
        <v>35212.5</v>
      </c>
    </row>
    <row r="22" spans="1:8" x14ac:dyDescent="0.25">
      <c r="A22" s="101" t="s">
        <v>331</v>
      </c>
      <c r="B22" s="102" t="s">
        <v>351</v>
      </c>
      <c r="C22" s="103" t="s">
        <v>52</v>
      </c>
      <c r="D22" s="103" t="s">
        <v>333</v>
      </c>
      <c r="E22" s="103" t="s">
        <v>334</v>
      </c>
      <c r="F22" s="103" t="s">
        <v>335</v>
      </c>
    </row>
    <row r="23" spans="1:8" x14ac:dyDescent="0.3">
      <c r="A23" s="104" t="s">
        <v>352</v>
      </c>
      <c r="B23" s="105" t="s">
        <v>353</v>
      </c>
      <c r="C23" s="106" t="s">
        <v>354</v>
      </c>
      <c r="D23" s="107">
        <v>0.05</v>
      </c>
      <c r="E23" s="108">
        <f>+F21</f>
        <v>35212.5</v>
      </c>
      <c r="F23" s="108">
        <f>+D23*E23</f>
        <v>1760.625</v>
      </c>
    </row>
    <row r="24" spans="1:8" x14ac:dyDescent="0.25">
      <c r="A24" s="109" t="s">
        <v>355</v>
      </c>
      <c r="B24" s="110"/>
      <c r="C24" s="111"/>
      <c r="D24" s="110"/>
      <c r="E24" s="112" t="s">
        <v>344</v>
      </c>
      <c r="F24" s="113">
        <f>SUM(F23)</f>
        <v>1760.625</v>
      </c>
    </row>
    <row r="25" spans="1:8" x14ac:dyDescent="0.25">
      <c r="A25" s="101" t="s">
        <v>331</v>
      </c>
      <c r="B25" s="102" t="s">
        <v>377</v>
      </c>
      <c r="C25" s="103" t="s">
        <v>52</v>
      </c>
      <c r="D25" s="103" t="s">
        <v>333</v>
      </c>
      <c r="E25" s="103" t="s">
        <v>334</v>
      </c>
      <c r="F25" s="103" t="s">
        <v>335</v>
      </c>
    </row>
    <row r="26" spans="1:8" x14ac:dyDescent="0.3">
      <c r="A26" s="104"/>
      <c r="B26" s="105"/>
      <c r="C26" s="106"/>
      <c r="D26" s="107"/>
      <c r="E26" s="108"/>
      <c r="F26" s="108">
        <f t="shared" ref="F26:F27" si="2">+D26*E26</f>
        <v>0</v>
      </c>
    </row>
    <row r="27" spans="1:8" x14ac:dyDescent="0.3">
      <c r="A27" s="104"/>
      <c r="B27" s="105"/>
      <c r="C27" s="106"/>
      <c r="D27" s="107"/>
      <c r="E27" s="108"/>
      <c r="F27" s="108">
        <f t="shared" si="2"/>
        <v>0</v>
      </c>
    </row>
    <row r="28" spans="1:8" x14ac:dyDescent="0.25">
      <c r="A28" s="109" t="s">
        <v>361</v>
      </c>
      <c r="B28" s="110"/>
      <c r="C28" s="111"/>
      <c r="D28" s="110"/>
      <c r="E28" s="112" t="s">
        <v>344</v>
      </c>
      <c r="F28" s="113">
        <f>SUM(F26:F27)</f>
        <v>0</v>
      </c>
    </row>
    <row r="29" spans="1:8" x14ac:dyDescent="0.25">
      <c r="A29" s="101" t="s">
        <v>331</v>
      </c>
      <c r="B29" s="102" t="s">
        <v>378</v>
      </c>
      <c r="C29" s="103" t="s">
        <v>52</v>
      </c>
      <c r="D29" s="103" t="s">
        <v>333</v>
      </c>
      <c r="E29" s="103" t="s">
        <v>334</v>
      </c>
      <c r="F29" s="103" t="s">
        <v>335</v>
      </c>
    </row>
    <row r="30" spans="1:8" x14ac:dyDescent="0.3">
      <c r="A30" s="104" t="s">
        <v>631</v>
      </c>
      <c r="B30" s="105" t="s">
        <v>381</v>
      </c>
      <c r="C30" s="106" t="s">
        <v>49</v>
      </c>
      <c r="D30" s="107">
        <v>1</v>
      </c>
      <c r="E30" s="108">
        <v>2000</v>
      </c>
      <c r="F30" s="108">
        <f>+D30*E30</f>
        <v>2000</v>
      </c>
      <c r="H30" s="119"/>
    </row>
    <row r="31" spans="1:8" x14ac:dyDescent="0.3">
      <c r="A31" s="104"/>
      <c r="B31" s="105"/>
      <c r="C31" s="106"/>
      <c r="D31" s="107"/>
      <c r="E31" s="108"/>
      <c r="F31" s="108">
        <f>+D31*E31</f>
        <v>0</v>
      </c>
      <c r="H31" s="119"/>
    </row>
    <row r="32" spans="1:8" x14ac:dyDescent="0.25">
      <c r="A32" s="109" t="s">
        <v>366</v>
      </c>
      <c r="B32" s="110"/>
      <c r="C32" s="111"/>
      <c r="D32" s="110"/>
      <c r="E32" s="112" t="s">
        <v>344</v>
      </c>
      <c r="F32" s="113">
        <f>SUM(F30:F31)</f>
        <v>2000</v>
      </c>
    </row>
    <row r="33" spans="1:9" x14ac:dyDescent="0.3">
      <c r="A33" s="285" t="s">
        <v>367</v>
      </c>
      <c r="B33" s="285"/>
      <c r="C33" s="285"/>
      <c r="D33" s="285"/>
      <c r="E33" s="286">
        <f>ROUND((F17+F21+F24+F28+F32),0)</f>
        <v>108157</v>
      </c>
      <c r="F33" s="286"/>
      <c r="H33" s="119"/>
    </row>
    <row r="34" spans="1:9" x14ac:dyDescent="0.3">
      <c r="A34" s="114"/>
      <c r="B34" s="115"/>
      <c r="C34" s="115"/>
      <c r="D34" s="115"/>
      <c r="E34" s="115"/>
      <c r="F34" s="116"/>
      <c r="I34" s="120"/>
    </row>
    <row r="35" spans="1:9" x14ac:dyDescent="0.3">
      <c r="A35" s="117"/>
      <c r="B35" s="50"/>
      <c r="C35" s="50"/>
      <c r="D35" s="50"/>
      <c r="E35" s="50"/>
      <c r="F35" s="118"/>
    </row>
    <row r="36" spans="1:9" x14ac:dyDescent="0.3">
      <c r="A36" s="117"/>
      <c r="B36" s="50"/>
      <c r="C36" s="50"/>
      <c r="D36" s="50"/>
      <c r="E36" s="50"/>
      <c r="F36" s="118"/>
    </row>
    <row r="37" spans="1:9" x14ac:dyDescent="0.3">
      <c r="A37" s="275"/>
      <c r="B37" s="276"/>
      <c r="C37" s="276"/>
      <c r="D37" s="276"/>
      <c r="E37" s="276"/>
      <c r="F37" s="277"/>
    </row>
    <row r="38" spans="1:9" x14ac:dyDescent="0.3">
      <c r="A38" s="275"/>
      <c r="B38" s="276"/>
      <c r="C38" s="276"/>
      <c r="D38" s="276"/>
      <c r="E38" s="276"/>
      <c r="F38" s="277"/>
    </row>
    <row r="39" spans="1:9" x14ac:dyDescent="0.3">
      <c r="A39" s="275"/>
      <c r="B39" s="276"/>
      <c r="C39" s="276"/>
      <c r="D39" s="276"/>
      <c r="E39" s="276"/>
      <c r="F39" s="277"/>
    </row>
    <row r="40" spans="1:9" x14ac:dyDescent="0.3">
      <c r="A40" s="278"/>
      <c r="B40" s="279"/>
      <c r="C40" s="279"/>
      <c r="D40" s="279"/>
      <c r="E40" s="279"/>
      <c r="F40" s="280"/>
    </row>
  </sheetData>
  <mergeCells count="11">
    <mergeCell ref="A37:F37"/>
    <mergeCell ref="A38:F38"/>
    <mergeCell ref="A39:F39"/>
    <mergeCell ref="A40:F40"/>
    <mergeCell ref="A1:F1"/>
    <mergeCell ref="A2:F2"/>
    <mergeCell ref="A3:F3"/>
    <mergeCell ref="A4:D4"/>
    <mergeCell ref="A5:D5"/>
    <mergeCell ref="A33:D33"/>
    <mergeCell ref="E33:F33"/>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6C653-624A-460C-B20F-E0FB7F51DBA1}">
  <sheetPr>
    <tabColor rgb="FFFFC000"/>
  </sheetPr>
  <dimension ref="A1:I41"/>
  <sheetViews>
    <sheetView topLeftCell="A13" zoomScale="70" zoomScaleNormal="70" workbookViewId="0">
      <selection activeCell="G32" sqref="G32:I3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9" x14ac:dyDescent="0.3">
      <c r="A1" s="281"/>
      <c r="B1" s="281"/>
      <c r="C1" s="281"/>
      <c r="D1" s="281"/>
      <c r="E1" s="281"/>
      <c r="F1" s="281"/>
    </row>
    <row r="2" spans="1:9" x14ac:dyDescent="0.3">
      <c r="A2" s="281"/>
      <c r="B2" s="281"/>
      <c r="C2" s="281"/>
      <c r="D2" s="281"/>
      <c r="E2" s="281"/>
      <c r="F2" s="281"/>
    </row>
    <row r="3" spans="1:9" x14ac:dyDescent="0.3">
      <c r="A3" s="282" t="s">
        <v>328</v>
      </c>
      <c r="B3" s="282"/>
      <c r="C3" s="282"/>
      <c r="D3" s="282"/>
      <c r="E3" s="282"/>
      <c r="F3" s="282"/>
    </row>
    <row r="4" spans="1:9" x14ac:dyDescent="0.25">
      <c r="A4" s="283" t="s">
        <v>43</v>
      </c>
      <c r="B4" s="283"/>
      <c r="C4" s="283"/>
      <c r="D4" s="283"/>
      <c r="E4" s="100" t="s">
        <v>329</v>
      </c>
      <c r="F4" s="100" t="s">
        <v>52</v>
      </c>
    </row>
    <row r="5" spans="1:9" ht="115.8" customHeight="1" x14ac:dyDescent="0.3">
      <c r="A5" s="284" t="s">
        <v>177</v>
      </c>
      <c r="B5" s="284"/>
      <c r="C5" s="284"/>
      <c r="D5" s="284"/>
      <c r="E5" s="100">
        <v>11.08</v>
      </c>
      <c r="F5" s="100" t="s">
        <v>85</v>
      </c>
    </row>
    <row r="6" spans="1:9" x14ac:dyDescent="0.25">
      <c r="A6" s="101" t="s">
        <v>331</v>
      </c>
      <c r="B6" s="102" t="s">
        <v>332</v>
      </c>
      <c r="C6" s="103" t="s">
        <v>52</v>
      </c>
      <c r="D6" s="103" t="s">
        <v>333</v>
      </c>
      <c r="E6" s="103" t="s">
        <v>334</v>
      </c>
      <c r="F6" s="103" t="s">
        <v>335</v>
      </c>
    </row>
    <row r="7" spans="1:9" x14ac:dyDescent="0.3">
      <c r="A7" s="122" t="s">
        <v>674</v>
      </c>
      <c r="B7" s="123" t="s">
        <v>169</v>
      </c>
      <c r="C7" s="124" t="s">
        <v>86</v>
      </c>
      <c r="D7" s="125">
        <v>1.05</v>
      </c>
      <c r="E7" s="126">
        <v>15948</v>
      </c>
      <c r="F7" s="108">
        <f t="shared" ref="F7:F17" si="0">+D7*E7</f>
        <v>16745.400000000001</v>
      </c>
      <c r="I7" s="119"/>
    </row>
    <row r="8" spans="1:9" x14ac:dyDescent="0.3">
      <c r="A8" s="122" t="s">
        <v>681</v>
      </c>
      <c r="B8" s="123" t="s">
        <v>682</v>
      </c>
      <c r="C8" s="124" t="s">
        <v>32</v>
      </c>
      <c r="D8" s="125">
        <v>0.16667000000000001</v>
      </c>
      <c r="E8" s="126">
        <v>3140</v>
      </c>
      <c r="F8" s="108">
        <f t="shared" si="0"/>
        <v>523.34379999999999</v>
      </c>
    </row>
    <row r="9" spans="1:9" x14ac:dyDescent="0.3">
      <c r="A9" s="122" t="s">
        <v>676</v>
      </c>
      <c r="B9" s="123" t="s">
        <v>677</v>
      </c>
      <c r="C9" s="124" t="s">
        <v>32</v>
      </c>
      <c r="D9" s="125">
        <v>0.2</v>
      </c>
      <c r="E9" s="126">
        <v>4653</v>
      </c>
      <c r="F9" s="108">
        <f t="shared" si="0"/>
        <v>930.6</v>
      </c>
    </row>
    <row r="10" spans="1:9" x14ac:dyDescent="0.3">
      <c r="A10" s="122" t="s">
        <v>675</v>
      </c>
      <c r="B10" s="123" t="s">
        <v>170</v>
      </c>
      <c r="C10" s="124" t="s">
        <v>32</v>
      </c>
      <c r="D10" s="125">
        <v>0.2</v>
      </c>
      <c r="E10" s="126">
        <v>4482</v>
      </c>
      <c r="F10" s="108">
        <f t="shared" si="0"/>
        <v>896.40000000000009</v>
      </c>
    </row>
    <row r="11" spans="1:9" x14ac:dyDescent="0.3">
      <c r="A11" s="122" t="s">
        <v>683</v>
      </c>
      <c r="B11" s="123" t="s">
        <v>171</v>
      </c>
      <c r="C11" s="124" t="s">
        <v>32</v>
      </c>
      <c r="D11" s="125">
        <v>0.2</v>
      </c>
      <c r="E11" s="126">
        <v>8899</v>
      </c>
      <c r="F11" s="108">
        <f t="shared" si="0"/>
        <v>1779.8000000000002</v>
      </c>
    </row>
    <row r="12" spans="1:9" x14ac:dyDescent="0.3">
      <c r="A12" s="122" t="s">
        <v>680</v>
      </c>
      <c r="B12" s="123" t="s">
        <v>173</v>
      </c>
      <c r="C12" s="124" t="s">
        <v>32</v>
      </c>
      <c r="D12" s="125">
        <v>0.2</v>
      </c>
      <c r="E12" s="126">
        <v>8757</v>
      </c>
      <c r="F12" s="108">
        <f t="shared" si="0"/>
        <v>1751.4</v>
      </c>
    </row>
    <row r="13" spans="1:9" x14ac:dyDescent="0.3">
      <c r="A13" s="122" t="s">
        <v>684</v>
      </c>
      <c r="B13" s="123" t="s">
        <v>172</v>
      </c>
      <c r="C13" s="124" t="s">
        <v>32</v>
      </c>
      <c r="D13" s="125">
        <v>0.2</v>
      </c>
      <c r="E13" s="126">
        <v>8757</v>
      </c>
      <c r="F13" s="108">
        <f t="shared" si="0"/>
        <v>1751.4</v>
      </c>
    </row>
    <row r="14" spans="1:9" x14ac:dyDescent="0.3">
      <c r="A14" s="122" t="s">
        <v>679</v>
      </c>
      <c r="B14" s="123" t="s">
        <v>174</v>
      </c>
      <c r="C14" s="124" t="s">
        <v>32</v>
      </c>
      <c r="D14" s="125">
        <v>0.1</v>
      </c>
      <c r="E14" s="126">
        <v>3047</v>
      </c>
      <c r="F14" s="108">
        <f t="shared" si="0"/>
        <v>304.7</v>
      </c>
    </row>
    <row r="15" spans="1:9" x14ac:dyDescent="0.3">
      <c r="A15" s="122" t="s">
        <v>544</v>
      </c>
      <c r="B15" s="123" t="s">
        <v>142</v>
      </c>
      <c r="C15" s="124" t="s">
        <v>32</v>
      </c>
      <c r="D15" s="125">
        <v>0.01</v>
      </c>
      <c r="E15" s="126">
        <v>58433</v>
      </c>
      <c r="F15" s="108">
        <f t="shared" si="0"/>
        <v>584.33000000000004</v>
      </c>
    </row>
    <row r="16" spans="1:9" x14ac:dyDescent="0.3">
      <c r="A16" s="122" t="s">
        <v>545</v>
      </c>
      <c r="B16" s="123" t="s">
        <v>546</v>
      </c>
      <c r="C16" s="124" t="s">
        <v>32</v>
      </c>
      <c r="D16" s="125">
        <v>1.6670000000000001E-2</v>
      </c>
      <c r="E16" s="126">
        <v>111807</v>
      </c>
      <c r="F16" s="108">
        <f t="shared" si="0"/>
        <v>1863.8226900000002</v>
      </c>
    </row>
    <row r="17" spans="1:8" x14ac:dyDescent="0.3">
      <c r="A17" s="122"/>
      <c r="B17" s="123"/>
      <c r="C17" s="124"/>
      <c r="D17" s="125"/>
      <c r="E17" s="126"/>
      <c r="F17" s="108">
        <f t="shared" si="0"/>
        <v>0</v>
      </c>
    </row>
    <row r="18" spans="1:8" x14ac:dyDescent="0.25">
      <c r="A18" s="109" t="s">
        <v>343</v>
      </c>
      <c r="B18" s="110"/>
      <c r="C18" s="111"/>
      <c r="D18" s="110"/>
      <c r="E18" s="112" t="s">
        <v>344</v>
      </c>
      <c r="F18" s="113">
        <f>SUM(F7:F17)</f>
        <v>27131.196490000006</v>
      </c>
    </row>
    <row r="19" spans="1:8" x14ac:dyDescent="0.25">
      <c r="A19" s="101" t="s">
        <v>331</v>
      </c>
      <c r="B19" s="102" t="s">
        <v>345</v>
      </c>
      <c r="C19" s="103" t="s">
        <v>52</v>
      </c>
      <c r="D19" s="103" t="s">
        <v>333</v>
      </c>
      <c r="E19" s="103" t="s">
        <v>334</v>
      </c>
      <c r="F19" s="103" t="s">
        <v>335</v>
      </c>
    </row>
    <row r="20" spans="1:8" x14ac:dyDescent="0.3">
      <c r="A20" s="122" t="s">
        <v>547</v>
      </c>
      <c r="B20" s="123" t="s">
        <v>548</v>
      </c>
      <c r="C20" s="124" t="s">
        <v>422</v>
      </c>
      <c r="D20" s="125">
        <v>2.1000000000000001E-2</v>
      </c>
      <c r="E20" s="126">
        <v>234750</v>
      </c>
      <c r="F20" s="108">
        <f>+D20*E20</f>
        <v>4929.75</v>
      </c>
    </row>
    <row r="21" spans="1:8" x14ac:dyDescent="0.3">
      <c r="A21" s="122"/>
      <c r="B21" s="123"/>
      <c r="C21" s="124"/>
      <c r="D21" s="125"/>
      <c r="E21" s="126"/>
      <c r="F21" s="108">
        <f t="shared" ref="F21" si="1">+D21*E21</f>
        <v>0</v>
      </c>
    </row>
    <row r="22" spans="1:8" x14ac:dyDescent="0.25">
      <c r="A22" s="109" t="s">
        <v>350</v>
      </c>
      <c r="B22" s="110"/>
      <c r="C22" s="111"/>
      <c r="D22" s="110"/>
      <c r="E22" s="112" t="s">
        <v>344</v>
      </c>
      <c r="F22" s="113">
        <f>SUM(F20:F21)</f>
        <v>4929.75</v>
      </c>
    </row>
    <row r="23" spans="1:8" x14ac:dyDescent="0.25">
      <c r="A23" s="101" t="s">
        <v>331</v>
      </c>
      <c r="B23" s="102" t="s">
        <v>351</v>
      </c>
      <c r="C23" s="103" t="s">
        <v>52</v>
      </c>
      <c r="D23" s="103" t="s">
        <v>333</v>
      </c>
      <c r="E23" s="103" t="s">
        <v>334</v>
      </c>
      <c r="F23" s="103" t="s">
        <v>335</v>
      </c>
    </row>
    <row r="24" spans="1:8" x14ac:dyDescent="0.3">
      <c r="A24" s="104" t="s">
        <v>352</v>
      </c>
      <c r="B24" s="105" t="s">
        <v>353</v>
      </c>
      <c r="C24" s="106" t="s">
        <v>354</v>
      </c>
      <c r="D24" s="107">
        <v>0.05</v>
      </c>
      <c r="E24" s="108">
        <f>+F22</f>
        <v>4929.75</v>
      </c>
      <c r="F24" s="108">
        <f>+D24*E24</f>
        <v>246.48750000000001</v>
      </c>
    </row>
    <row r="25" spans="1:8" x14ac:dyDescent="0.25">
      <c r="A25" s="109" t="s">
        <v>355</v>
      </c>
      <c r="B25" s="110"/>
      <c r="C25" s="111"/>
      <c r="D25" s="110"/>
      <c r="E25" s="112" t="s">
        <v>344</v>
      </c>
      <c r="F25" s="113">
        <f>SUM(F24)</f>
        <v>246.48750000000001</v>
      </c>
    </row>
    <row r="26" spans="1:8" x14ac:dyDescent="0.25">
      <c r="A26" s="101" t="s">
        <v>331</v>
      </c>
      <c r="B26" s="102" t="s">
        <v>377</v>
      </c>
      <c r="C26" s="103" t="s">
        <v>52</v>
      </c>
      <c r="D26" s="103" t="s">
        <v>333</v>
      </c>
      <c r="E26" s="103" t="s">
        <v>334</v>
      </c>
      <c r="F26" s="103" t="s">
        <v>335</v>
      </c>
    </row>
    <row r="27" spans="1:8" x14ac:dyDescent="0.3">
      <c r="A27" s="104"/>
      <c r="B27" s="105"/>
      <c r="C27" s="106"/>
      <c r="D27" s="107"/>
      <c r="E27" s="108"/>
      <c r="F27" s="108">
        <f t="shared" ref="F27:F28" si="2">+D27*E27</f>
        <v>0</v>
      </c>
    </row>
    <row r="28" spans="1:8" x14ac:dyDescent="0.3">
      <c r="A28" s="104"/>
      <c r="B28" s="105"/>
      <c r="C28" s="106"/>
      <c r="D28" s="107"/>
      <c r="E28" s="108"/>
      <c r="F28" s="108">
        <f t="shared" si="2"/>
        <v>0</v>
      </c>
    </row>
    <row r="29" spans="1:8" x14ac:dyDescent="0.25">
      <c r="A29" s="109" t="s">
        <v>361</v>
      </c>
      <c r="B29" s="110"/>
      <c r="C29" s="111"/>
      <c r="D29" s="110"/>
      <c r="E29" s="112" t="s">
        <v>344</v>
      </c>
      <c r="F29" s="113">
        <f>SUM(F27:F28)</f>
        <v>0</v>
      </c>
    </row>
    <row r="30" spans="1:8" x14ac:dyDescent="0.25">
      <c r="A30" s="101" t="s">
        <v>331</v>
      </c>
      <c r="B30" s="102" t="s">
        <v>378</v>
      </c>
      <c r="C30" s="103" t="s">
        <v>52</v>
      </c>
      <c r="D30" s="103" t="s">
        <v>333</v>
      </c>
      <c r="E30" s="103" t="s">
        <v>334</v>
      </c>
      <c r="F30" s="103" t="s">
        <v>335</v>
      </c>
    </row>
    <row r="31" spans="1:8" x14ac:dyDescent="0.3">
      <c r="A31" s="104" t="s">
        <v>631</v>
      </c>
      <c r="B31" s="105" t="s">
        <v>381</v>
      </c>
      <c r="C31" s="106" t="s">
        <v>49</v>
      </c>
      <c r="D31" s="107">
        <v>1</v>
      </c>
      <c r="E31" s="108">
        <v>2000</v>
      </c>
      <c r="F31" s="108">
        <f>+D31*E31</f>
        <v>2000</v>
      </c>
      <c r="H31" s="119"/>
    </row>
    <row r="32" spans="1:8" x14ac:dyDescent="0.3">
      <c r="A32" s="104"/>
      <c r="B32" s="105"/>
      <c r="C32" s="106"/>
      <c r="D32" s="107"/>
      <c r="E32" s="108"/>
      <c r="F32" s="108">
        <f>+D32*E32</f>
        <v>0</v>
      </c>
      <c r="H32" s="119"/>
    </row>
    <row r="33" spans="1:9" x14ac:dyDescent="0.25">
      <c r="A33" s="109" t="s">
        <v>366</v>
      </c>
      <c r="B33" s="110"/>
      <c r="C33" s="111"/>
      <c r="D33" s="110"/>
      <c r="E33" s="112" t="s">
        <v>344</v>
      </c>
      <c r="F33" s="113">
        <f>SUM(F31:F32)</f>
        <v>2000</v>
      </c>
    </row>
    <row r="34" spans="1:9" x14ac:dyDescent="0.3">
      <c r="A34" s="285" t="s">
        <v>367</v>
      </c>
      <c r="B34" s="285"/>
      <c r="C34" s="285"/>
      <c r="D34" s="285"/>
      <c r="E34" s="286">
        <f>ROUND((F18+F22+F25+F29+F33),0)</f>
        <v>34307</v>
      </c>
      <c r="F34" s="286"/>
      <c r="H34" s="119"/>
    </row>
    <row r="35" spans="1:9" x14ac:dyDescent="0.3">
      <c r="A35" s="114"/>
      <c r="B35" s="115"/>
      <c r="C35" s="115"/>
      <c r="D35" s="115"/>
      <c r="E35" s="115"/>
      <c r="F35" s="116"/>
      <c r="I35" s="120"/>
    </row>
    <row r="36" spans="1:9" x14ac:dyDescent="0.3">
      <c r="A36" s="117"/>
      <c r="B36" s="50"/>
      <c r="C36" s="50"/>
      <c r="D36" s="50"/>
      <c r="E36" s="50"/>
      <c r="F36" s="118"/>
    </row>
    <row r="37" spans="1:9" x14ac:dyDescent="0.3">
      <c r="A37" s="117"/>
      <c r="B37" s="50"/>
      <c r="C37" s="50"/>
      <c r="D37" s="50"/>
      <c r="E37" s="50"/>
      <c r="F37" s="118"/>
    </row>
    <row r="38" spans="1:9" x14ac:dyDescent="0.3">
      <c r="A38" s="275"/>
      <c r="B38" s="276"/>
      <c r="C38" s="276"/>
      <c r="D38" s="276"/>
      <c r="E38" s="276"/>
      <c r="F38" s="277"/>
    </row>
    <row r="39" spans="1:9" x14ac:dyDescent="0.3">
      <c r="A39" s="275"/>
      <c r="B39" s="276"/>
      <c r="C39" s="276"/>
      <c r="D39" s="276"/>
      <c r="E39" s="276"/>
      <c r="F39" s="277"/>
    </row>
    <row r="40" spans="1:9" x14ac:dyDescent="0.3">
      <c r="A40" s="275"/>
      <c r="B40" s="276"/>
      <c r="C40" s="276"/>
      <c r="D40" s="276"/>
      <c r="E40" s="276"/>
      <c r="F40" s="277"/>
    </row>
    <row r="41" spans="1:9" x14ac:dyDescent="0.3">
      <c r="A41" s="278"/>
      <c r="B41" s="279"/>
      <c r="C41" s="279"/>
      <c r="D41" s="279"/>
      <c r="E41" s="279"/>
      <c r="F41" s="280"/>
    </row>
  </sheetData>
  <mergeCells count="11">
    <mergeCell ref="A38:F38"/>
    <mergeCell ref="A39:F39"/>
    <mergeCell ref="A40:F40"/>
    <mergeCell ref="A41:F41"/>
    <mergeCell ref="A1:F1"/>
    <mergeCell ref="A2:F2"/>
    <mergeCell ref="A3:F3"/>
    <mergeCell ref="A4:D4"/>
    <mergeCell ref="A5:D5"/>
    <mergeCell ref="A34:D34"/>
    <mergeCell ref="E34:F34"/>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704D2-E31F-4B31-AF19-86E0B0122F0C}">
  <sheetPr>
    <tabColor rgb="FFFFC000"/>
  </sheetPr>
  <dimension ref="A1:I38"/>
  <sheetViews>
    <sheetView topLeftCell="A4" zoomScale="70" zoomScaleNormal="70" workbookViewId="0">
      <selection activeCell="G29" sqref="G29:I32"/>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179</v>
      </c>
      <c r="B5" s="284"/>
      <c r="C5" s="284"/>
      <c r="D5" s="284"/>
      <c r="E5" s="100">
        <v>11.08</v>
      </c>
      <c r="F5" s="100" t="s">
        <v>85</v>
      </c>
    </row>
    <row r="6" spans="1:6" x14ac:dyDescent="0.25">
      <c r="A6" s="101" t="s">
        <v>331</v>
      </c>
      <c r="B6" s="102" t="s">
        <v>332</v>
      </c>
      <c r="C6" s="103" t="s">
        <v>52</v>
      </c>
      <c r="D6" s="103" t="s">
        <v>333</v>
      </c>
      <c r="E6" s="103" t="s">
        <v>334</v>
      </c>
      <c r="F6" s="103" t="s">
        <v>335</v>
      </c>
    </row>
    <row r="7" spans="1:6" ht="26.4" x14ac:dyDescent="0.3">
      <c r="A7" s="122" t="s">
        <v>685</v>
      </c>
      <c r="B7" s="123" t="s">
        <v>686</v>
      </c>
      <c r="C7" s="124" t="s">
        <v>86</v>
      </c>
      <c r="D7" s="125">
        <v>1.05</v>
      </c>
      <c r="E7" s="126">
        <v>7747.0039999999999</v>
      </c>
      <c r="F7" s="108">
        <f t="shared" ref="F7:F14" si="0">+D7*E7</f>
        <v>8134.3542000000007</v>
      </c>
    </row>
    <row r="8" spans="1:6" x14ac:dyDescent="0.3">
      <c r="A8" s="122" t="s">
        <v>687</v>
      </c>
      <c r="B8" s="123" t="s">
        <v>180</v>
      </c>
      <c r="C8" s="124" t="s">
        <v>32</v>
      </c>
      <c r="D8" s="125">
        <v>0.26250000000000001</v>
      </c>
      <c r="E8" s="126">
        <v>722.52199999999993</v>
      </c>
      <c r="F8" s="108">
        <f t="shared" si="0"/>
        <v>189.662025</v>
      </c>
    </row>
    <row r="9" spans="1:6" x14ac:dyDescent="0.3">
      <c r="A9" s="122" t="s">
        <v>688</v>
      </c>
      <c r="B9" s="123" t="s">
        <v>181</v>
      </c>
      <c r="C9" s="124" t="s">
        <v>32</v>
      </c>
      <c r="D9" s="125">
        <v>0.59514199999999995</v>
      </c>
      <c r="E9" s="126">
        <v>1120.1689999999999</v>
      </c>
      <c r="F9" s="108">
        <f t="shared" si="0"/>
        <v>666.65961899799981</v>
      </c>
    </row>
    <row r="10" spans="1:6" x14ac:dyDescent="0.3">
      <c r="A10" s="122" t="s">
        <v>689</v>
      </c>
      <c r="B10" s="123" t="s">
        <v>182</v>
      </c>
      <c r="C10" s="124" t="s">
        <v>32</v>
      </c>
      <c r="D10" s="125">
        <v>9.5454999999999998E-2</v>
      </c>
      <c r="E10" s="126">
        <v>1478.8309999999997</v>
      </c>
      <c r="F10" s="108">
        <f t="shared" si="0"/>
        <v>141.16181310499996</v>
      </c>
    </row>
    <row r="11" spans="1:6" x14ac:dyDescent="0.3">
      <c r="A11" s="122" t="s">
        <v>690</v>
      </c>
      <c r="B11" s="123" t="s">
        <v>183</v>
      </c>
      <c r="C11" s="124" t="s">
        <v>32</v>
      </c>
      <c r="D11" s="125">
        <v>8.5019999999999991E-3</v>
      </c>
      <c r="E11" s="126">
        <v>773.20249999999987</v>
      </c>
      <c r="F11" s="108">
        <f t="shared" si="0"/>
        <v>6.5737676549999984</v>
      </c>
    </row>
    <row r="12" spans="1:6" ht="26.4" x14ac:dyDescent="0.3">
      <c r="A12" s="122" t="s">
        <v>691</v>
      </c>
      <c r="B12" s="123" t="s">
        <v>692</v>
      </c>
      <c r="C12" s="124" t="s">
        <v>32</v>
      </c>
      <c r="D12" s="125">
        <v>1.7003999999999998E-2</v>
      </c>
      <c r="E12" s="126">
        <v>878.46199999999976</v>
      </c>
      <c r="F12" s="108">
        <f t="shared" si="0"/>
        <v>14.937367847999994</v>
      </c>
    </row>
    <row r="13" spans="1:6" x14ac:dyDescent="0.3">
      <c r="A13" s="122" t="s">
        <v>545</v>
      </c>
      <c r="B13" s="123" t="s">
        <v>546</v>
      </c>
      <c r="C13" s="124" t="s">
        <v>32</v>
      </c>
      <c r="D13" s="125">
        <v>3.3999999999999998E-3</v>
      </c>
      <c r="E13" s="126">
        <v>143984.59999999998</v>
      </c>
      <c r="F13" s="108">
        <f t="shared" si="0"/>
        <v>489.54763999999989</v>
      </c>
    </row>
    <row r="14" spans="1:6" x14ac:dyDescent="0.3">
      <c r="A14" s="122" t="s">
        <v>544</v>
      </c>
      <c r="B14" s="123" t="s">
        <v>142</v>
      </c>
      <c r="C14" s="124" t="s">
        <v>32</v>
      </c>
      <c r="D14" s="125">
        <v>3.3999999999999998E-3</v>
      </c>
      <c r="E14" s="126">
        <v>75250.146499999988</v>
      </c>
      <c r="F14" s="108">
        <f t="shared" si="0"/>
        <v>255.85049809999995</v>
      </c>
    </row>
    <row r="15" spans="1:6" x14ac:dyDescent="0.25">
      <c r="A15" s="109" t="s">
        <v>343</v>
      </c>
      <c r="B15" s="110"/>
      <c r="C15" s="111"/>
      <c r="D15" s="110"/>
      <c r="E15" s="112" t="s">
        <v>344</v>
      </c>
      <c r="F15" s="113">
        <f>SUM(F7:F14)</f>
        <v>9898.7469307060019</v>
      </c>
    </row>
    <row r="16" spans="1:6" x14ac:dyDescent="0.25">
      <c r="A16" s="101" t="s">
        <v>331</v>
      </c>
      <c r="B16" s="102" t="s">
        <v>345</v>
      </c>
      <c r="C16" s="103" t="s">
        <v>52</v>
      </c>
      <c r="D16" s="103" t="s">
        <v>333</v>
      </c>
      <c r="E16" s="103" t="s">
        <v>334</v>
      </c>
      <c r="F16" s="103" t="s">
        <v>335</v>
      </c>
    </row>
    <row r="17" spans="1:9" x14ac:dyDescent="0.3">
      <c r="A17" s="122" t="s">
        <v>547</v>
      </c>
      <c r="B17" s="123" t="s">
        <v>548</v>
      </c>
      <c r="C17" s="124" t="s">
        <v>422</v>
      </c>
      <c r="D17" s="125">
        <v>2.1239999999999998E-2</v>
      </c>
      <c r="E17" s="126">
        <v>234750</v>
      </c>
      <c r="F17" s="108">
        <f>+D17*E17</f>
        <v>4986.0899999999992</v>
      </c>
    </row>
    <row r="18" spans="1:9" x14ac:dyDescent="0.3">
      <c r="A18" s="122"/>
      <c r="B18" s="123"/>
      <c r="C18" s="124"/>
      <c r="D18" s="125"/>
      <c r="E18" s="126"/>
      <c r="F18" s="108">
        <f t="shared" ref="F18" si="1">+D18*E18</f>
        <v>0</v>
      </c>
    </row>
    <row r="19" spans="1:9" x14ac:dyDescent="0.25">
      <c r="A19" s="109" t="s">
        <v>350</v>
      </c>
      <c r="B19" s="110"/>
      <c r="C19" s="111"/>
      <c r="D19" s="110"/>
      <c r="E19" s="112" t="s">
        <v>344</v>
      </c>
      <c r="F19" s="113">
        <f>SUM(F17:F18)</f>
        <v>4986.0899999999992</v>
      </c>
    </row>
    <row r="20" spans="1:9" x14ac:dyDescent="0.25">
      <c r="A20" s="101" t="s">
        <v>331</v>
      </c>
      <c r="B20" s="102" t="s">
        <v>351</v>
      </c>
      <c r="C20" s="103" t="s">
        <v>52</v>
      </c>
      <c r="D20" s="103" t="s">
        <v>333</v>
      </c>
      <c r="E20" s="103" t="s">
        <v>334</v>
      </c>
      <c r="F20" s="103" t="s">
        <v>335</v>
      </c>
    </row>
    <row r="21" spans="1:9" x14ac:dyDescent="0.3">
      <c r="A21" s="104" t="s">
        <v>352</v>
      </c>
      <c r="B21" s="105" t="s">
        <v>353</v>
      </c>
      <c r="C21" s="106" t="s">
        <v>354</v>
      </c>
      <c r="D21" s="107">
        <v>0.05</v>
      </c>
      <c r="E21" s="108">
        <f>+F19</f>
        <v>4986.0899999999992</v>
      </c>
      <c r="F21" s="108">
        <f>+D21*E21</f>
        <v>249.30449999999996</v>
      </c>
    </row>
    <row r="22" spans="1:9" x14ac:dyDescent="0.25">
      <c r="A22" s="109" t="s">
        <v>355</v>
      </c>
      <c r="B22" s="110"/>
      <c r="C22" s="111"/>
      <c r="D22" s="110"/>
      <c r="E22" s="112" t="s">
        <v>344</v>
      </c>
      <c r="F22" s="113">
        <f>SUM(F21)</f>
        <v>249.30449999999996</v>
      </c>
    </row>
    <row r="23" spans="1:9" x14ac:dyDescent="0.25">
      <c r="A23" s="101" t="s">
        <v>331</v>
      </c>
      <c r="B23" s="102" t="s">
        <v>377</v>
      </c>
      <c r="C23" s="103" t="s">
        <v>52</v>
      </c>
      <c r="D23" s="103" t="s">
        <v>333</v>
      </c>
      <c r="E23" s="103" t="s">
        <v>334</v>
      </c>
      <c r="F23" s="103" t="s">
        <v>335</v>
      </c>
    </row>
    <row r="24" spans="1:9" x14ac:dyDescent="0.3">
      <c r="A24" s="104"/>
      <c r="B24" s="105"/>
      <c r="C24" s="106"/>
      <c r="D24" s="107"/>
      <c r="E24" s="108"/>
      <c r="F24" s="108">
        <f t="shared" ref="F24:F25" si="2">+D24*E24</f>
        <v>0</v>
      </c>
    </row>
    <row r="25" spans="1:9" x14ac:dyDescent="0.3">
      <c r="A25" s="104"/>
      <c r="B25" s="105"/>
      <c r="C25" s="106"/>
      <c r="D25" s="107"/>
      <c r="E25" s="108"/>
      <c r="F25" s="108">
        <f t="shared" si="2"/>
        <v>0</v>
      </c>
    </row>
    <row r="26" spans="1:9" x14ac:dyDescent="0.25">
      <c r="A26" s="109" t="s">
        <v>361</v>
      </c>
      <c r="B26" s="110"/>
      <c r="C26" s="111"/>
      <c r="D26" s="110"/>
      <c r="E26" s="112" t="s">
        <v>344</v>
      </c>
      <c r="F26" s="113">
        <f>SUM(F24:F25)</f>
        <v>0</v>
      </c>
    </row>
    <row r="27" spans="1:9" x14ac:dyDescent="0.25">
      <c r="A27" s="101" t="s">
        <v>331</v>
      </c>
      <c r="B27" s="102" t="s">
        <v>378</v>
      </c>
      <c r="C27" s="103" t="s">
        <v>52</v>
      </c>
      <c r="D27" s="103" t="s">
        <v>333</v>
      </c>
      <c r="E27" s="103" t="s">
        <v>334</v>
      </c>
      <c r="F27" s="103" t="s">
        <v>335</v>
      </c>
    </row>
    <row r="28" spans="1:9" x14ac:dyDescent="0.3">
      <c r="A28" s="104" t="s">
        <v>631</v>
      </c>
      <c r="B28" s="105" t="s">
        <v>381</v>
      </c>
      <c r="C28" s="106" t="s">
        <v>49</v>
      </c>
      <c r="D28" s="107">
        <v>1</v>
      </c>
      <c r="E28" s="108">
        <v>353</v>
      </c>
      <c r="F28" s="108">
        <f>+D28*E28</f>
        <v>353</v>
      </c>
      <c r="H28" s="119"/>
      <c r="I28" s="119"/>
    </row>
    <row r="29" spans="1:9" x14ac:dyDescent="0.3">
      <c r="A29" s="104"/>
      <c r="B29" s="105"/>
      <c r="C29" s="106"/>
      <c r="D29" s="107"/>
      <c r="E29" s="108"/>
      <c r="F29" s="108">
        <f>+D29*E29</f>
        <v>0</v>
      </c>
      <c r="H29" s="119"/>
    </row>
    <row r="30" spans="1:9" x14ac:dyDescent="0.25">
      <c r="A30" s="109" t="s">
        <v>366</v>
      </c>
      <c r="B30" s="110"/>
      <c r="C30" s="111"/>
      <c r="D30" s="110"/>
      <c r="E30" s="112" t="s">
        <v>344</v>
      </c>
      <c r="F30" s="113">
        <f>SUM(F28:F29)</f>
        <v>353</v>
      </c>
    </row>
    <row r="31" spans="1:9" x14ac:dyDescent="0.3">
      <c r="A31" s="285" t="s">
        <v>367</v>
      </c>
      <c r="B31" s="285"/>
      <c r="C31" s="285"/>
      <c r="D31" s="285"/>
      <c r="E31" s="286">
        <f>ROUND((F15+F19+F22+F26+F30),0)</f>
        <v>15487</v>
      </c>
      <c r="F31" s="286"/>
      <c r="H31" s="119"/>
    </row>
    <row r="32" spans="1:9" x14ac:dyDescent="0.3">
      <c r="A32" s="114"/>
      <c r="B32" s="115"/>
      <c r="C32" s="115"/>
      <c r="D32" s="115"/>
      <c r="E32" s="115"/>
      <c r="F32" s="116"/>
      <c r="I32" s="120"/>
    </row>
    <row r="33" spans="1:6" x14ac:dyDescent="0.3">
      <c r="A33" s="117"/>
      <c r="B33" s="50"/>
      <c r="C33" s="50"/>
      <c r="D33" s="50"/>
      <c r="E33" s="50"/>
      <c r="F33" s="118"/>
    </row>
    <row r="34" spans="1:6" x14ac:dyDescent="0.3">
      <c r="A34" s="117"/>
      <c r="B34" s="50"/>
      <c r="C34" s="50"/>
      <c r="D34" s="50"/>
      <c r="E34" s="50"/>
      <c r="F34" s="118"/>
    </row>
    <row r="35" spans="1:6" x14ac:dyDescent="0.3">
      <c r="A35" s="275"/>
      <c r="B35" s="276"/>
      <c r="C35" s="276"/>
      <c r="D35" s="276"/>
      <c r="E35" s="276"/>
      <c r="F35" s="277"/>
    </row>
    <row r="36" spans="1:6" x14ac:dyDescent="0.3">
      <c r="A36" s="275"/>
      <c r="B36" s="276"/>
      <c r="C36" s="276"/>
      <c r="D36" s="276"/>
      <c r="E36" s="276"/>
      <c r="F36" s="277"/>
    </row>
    <row r="37" spans="1:6" x14ac:dyDescent="0.3">
      <c r="A37" s="275"/>
      <c r="B37" s="276"/>
      <c r="C37" s="276"/>
      <c r="D37" s="276"/>
      <c r="E37" s="276"/>
      <c r="F37" s="277"/>
    </row>
    <row r="38" spans="1:6" x14ac:dyDescent="0.3">
      <c r="A38" s="278"/>
      <c r="B38" s="279"/>
      <c r="C38" s="279"/>
      <c r="D38" s="279"/>
      <c r="E38" s="279"/>
      <c r="F38" s="280"/>
    </row>
  </sheetData>
  <mergeCells count="11">
    <mergeCell ref="A35:F35"/>
    <mergeCell ref="A36:F36"/>
    <mergeCell ref="A37:F37"/>
    <mergeCell ref="A38:F38"/>
    <mergeCell ref="A1:F1"/>
    <mergeCell ref="A2:F2"/>
    <mergeCell ref="A3:F3"/>
    <mergeCell ref="A4:D4"/>
    <mergeCell ref="A5:D5"/>
    <mergeCell ref="A31:D31"/>
    <mergeCell ref="E31:F31"/>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1A34E-2525-4919-8C58-23162ADC7DED}">
  <sheetPr>
    <tabColor rgb="FFFFC000"/>
  </sheetPr>
  <dimension ref="A1:I35"/>
  <sheetViews>
    <sheetView topLeftCell="A12" zoomScale="70" zoomScaleNormal="70" workbookViewId="0">
      <selection activeCell="G28" sqref="G28:I31"/>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9" x14ac:dyDescent="0.3">
      <c r="A1" s="281"/>
      <c r="B1" s="281"/>
      <c r="C1" s="281"/>
      <c r="D1" s="281"/>
      <c r="E1" s="281"/>
      <c r="F1" s="281"/>
    </row>
    <row r="2" spans="1:9" x14ac:dyDescent="0.3">
      <c r="A2" s="281"/>
      <c r="B2" s="281"/>
      <c r="C2" s="281"/>
      <c r="D2" s="281"/>
      <c r="E2" s="281"/>
      <c r="F2" s="281"/>
    </row>
    <row r="3" spans="1:9" x14ac:dyDescent="0.3">
      <c r="A3" s="282" t="s">
        <v>328</v>
      </c>
      <c r="B3" s="282"/>
      <c r="C3" s="282"/>
      <c r="D3" s="282"/>
      <c r="E3" s="282"/>
      <c r="F3" s="282"/>
    </row>
    <row r="4" spans="1:9" x14ac:dyDescent="0.25">
      <c r="A4" s="283" t="s">
        <v>43</v>
      </c>
      <c r="B4" s="283"/>
      <c r="C4" s="283"/>
      <c r="D4" s="283"/>
      <c r="E4" s="100" t="s">
        <v>329</v>
      </c>
      <c r="F4" s="100" t="s">
        <v>52</v>
      </c>
    </row>
    <row r="5" spans="1:9" ht="115.8" customHeight="1" x14ac:dyDescent="0.3">
      <c r="A5" s="284" t="s">
        <v>723</v>
      </c>
      <c r="B5" s="284"/>
      <c r="C5" s="284"/>
      <c r="D5" s="284"/>
      <c r="E5" s="100">
        <v>11.09</v>
      </c>
      <c r="F5" s="100" t="s">
        <v>32</v>
      </c>
    </row>
    <row r="6" spans="1:9" x14ac:dyDescent="0.25">
      <c r="A6" s="101" t="s">
        <v>331</v>
      </c>
      <c r="B6" s="102" t="s">
        <v>332</v>
      </c>
      <c r="C6" s="103" t="s">
        <v>52</v>
      </c>
      <c r="D6" s="103" t="s">
        <v>333</v>
      </c>
      <c r="E6" s="103" t="s">
        <v>334</v>
      </c>
      <c r="F6" s="103" t="s">
        <v>335</v>
      </c>
    </row>
    <row r="7" spans="1:9" ht="26.4" x14ac:dyDescent="0.3">
      <c r="A7" s="122"/>
      <c r="B7" s="123" t="s">
        <v>184</v>
      </c>
      <c r="C7" s="124" t="s">
        <v>32</v>
      </c>
      <c r="D7" s="125">
        <v>1</v>
      </c>
      <c r="E7" s="126">
        <v>186842</v>
      </c>
      <c r="F7" s="108">
        <f t="shared" ref="F7:F11" si="0">+D7*E7</f>
        <v>186842</v>
      </c>
      <c r="I7" s="119"/>
    </row>
    <row r="8" spans="1:9" x14ac:dyDescent="0.3">
      <c r="A8" s="122"/>
      <c r="B8" s="123" t="s">
        <v>185</v>
      </c>
      <c r="C8" s="124" t="s">
        <v>32</v>
      </c>
      <c r="D8" s="125">
        <v>0.1</v>
      </c>
      <c r="E8" s="126">
        <v>73533</v>
      </c>
      <c r="F8" s="108">
        <f t="shared" si="0"/>
        <v>7353.3</v>
      </c>
    </row>
    <row r="9" spans="1:9" x14ac:dyDescent="0.3">
      <c r="A9" s="122"/>
      <c r="B9" s="123" t="s">
        <v>142</v>
      </c>
      <c r="C9" s="124" t="s">
        <v>32</v>
      </c>
      <c r="D9" s="125">
        <v>0.05</v>
      </c>
      <c r="E9" s="126">
        <v>35400</v>
      </c>
      <c r="F9" s="108">
        <f t="shared" si="0"/>
        <v>1770</v>
      </c>
    </row>
    <row r="10" spans="1:9" x14ac:dyDescent="0.3">
      <c r="A10" s="122"/>
      <c r="B10" s="123" t="s">
        <v>143</v>
      </c>
      <c r="C10" s="124" t="s">
        <v>32</v>
      </c>
      <c r="D10" s="125">
        <v>0.05</v>
      </c>
      <c r="E10" s="126">
        <v>67142</v>
      </c>
      <c r="F10" s="108">
        <f t="shared" si="0"/>
        <v>3357.1000000000004</v>
      </c>
    </row>
    <row r="11" spans="1:9" x14ac:dyDescent="0.3">
      <c r="A11" s="122"/>
      <c r="B11" s="123"/>
      <c r="C11" s="124"/>
      <c r="D11" s="125"/>
      <c r="E11" s="126"/>
      <c r="F11" s="108">
        <f t="shared" si="0"/>
        <v>0</v>
      </c>
    </row>
    <row r="12" spans="1:9" x14ac:dyDescent="0.25">
      <c r="A12" s="109" t="s">
        <v>343</v>
      </c>
      <c r="B12" s="110"/>
      <c r="C12" s="111"/>
      <c r="D12" s="110"/>
      <c r="E12" s="112" t="s">
        <v>344</v>
      </c>
      <c r="F12" s="113">
        <f>SUM(F7:F11)</f>
        <v>199322.4</v>
      </c>
    </row>
    <row r="13" spans="1:9" x14ac:dyDescent="0.25">
      <c r="A13" s="101" t="s">
        <v>331</v>
      </c>
      <c r="B13" s="102" t="s">
        <v>345</v>
      </c>
      <c r="C13" s="103" t="s">
        <v>52</v>
      </c>
      <c r="D13" s="103" t="s">
        <v>333</v>
      </c>
      <c r="E13" s="103" t="s">
        <v>334</v>
      </c>
      <c r="F13" s="103" t="s">
        <v>335</v>
      </c>
    </row>
    <row r="14" spans="1:9" x14ac:dyDescent="0.3">
      <c r="A14" s="122" t="s">
        <v>547</v>
      </c>
      <c r="B14" s="123" t="s">
        <v>548</v>
      </c>
      <c r="C14" s="124" t="s">
        <v>422</v>
      </c>
      <c r="D14" s="125">
        <v>0.33</v>
      </c>
      <c r="E14" s="126">
        <v>234750</v>
      </c>
      <c r="F14" s="108">
        <f>+D14*E14</f>
        <v>77467.5</v>
      </c>
    </row>
    <row r="15" spans="1:9" x14ac:dyDescent="0.3">
      <c r="A15" s="122"/>
      <c r="B15" s="123"/>
      <c r="C15" s="124"/>
      <c r="D15" s="125"/>
      <c r="E15" s="126"/>
      <c r="F15" s="108">
        <f t="shared" ref="F15" si="1">+D15*E15</f>
        <v>0</v>
      </c>
    </row>
    <row r="16" spans="1:9" x14ac:dyDescent="0.25">
      <c r="A16" s="109" t="s">
        <v>350</v>
      </c>
      <c r="B16" s="110"/>
      <c r="C16" s="111"/>
      <c r="D16" s="110"/>
      <c r="E16" s="112" t="s">
        <v>344</v>
      </c>
      <c r="F16" s="113">
        <f>SUM(F14:F15)</f>
        <v>77467.5</v>
      </c>
    </row>
    <row r="17" spans="1:9" x14ac:dyDescent="0.25">
      <c r="A17" s="101" t="s">
        <v>331</v>
      </c>
      <c r="B17" s="102" t="s">
        <v>351</v>
      </c>
      <c r="C17" s="103" t="s">
        <v>52</v>
      </c>
      <c r="D17" s="103" t="s">
        <v>333</v>
      </c>
      <c r="E17" s="103" t="s">
        <v>334</v>
      </c>
      <c r="F17" s="103" t="s">
        <v>335</v>
      </c>
    </row>
    <row r="18" spans="1:9" x14ac:dyDescent="0.3">
      <c r="A18" s="104" t="s">
        <v>352</v>
      </c>
      <c r="B18" s="105" t="s">
        <v>353</v>
      </c>
      <c r="C18" s="106" t="s">
        <v>354</v>
      </c>
      <c r="D18" s="107">
        <v>0.05</v>
      </c>
      <c r="E18" s="108">
        <f>+F16</f>
        <v>77467.5</v>
      </c>
      <c r="F18" s="108">
        <f>+D18*E18</f>
        <v>3873.375</v>
      </c>
    </row>
    <row r="19" spans="1:9" x14ac:dyDescent="0.25">
      <c r="A19" s="109" t="s">
        <v>355</v>
      </c>
      <c r="B19" s="110"/>
      <c r="C19" s="111"/>
      <c r="D19" s="110"/>
      <c r="E19" s="112" t="s">
        <v>344</v>
      </c>
      <c r="F19" s="113">
        <f>SUM(F18)</f>
        <v>3873.375</v>
      </c>
    </row>
    <row r="20" spans="1:9" x14ac:dyDescent="0.25">
      <c r="A20" s="101" t="s">
        <v>331</v>
      </c>
      <c r="B20" s="102" t="s">
        <v>377</v>
      </c>
      <c r="C20" s="103" t="s">
        <v>52</v>
      </c>
      <c r="D20" s="103" t="s">
        <v>333</v>
      </c>
      <c r="E20" s="103" t="s">
        <v>334</v>
      </c>
      <c r="F20" s="103" t="s">
        <v>335</v>
      </c>
    </row>
    <row r="21" spans="1:9" x14ac:dyDescent="0.3">
      <c r="A21" s="104"/>
      <c r="B21" s="105"/>
      <c r="C21" s="106"/>
      <c r="D21" s="107"/>
      <c r="E21" s="108"/>
      <c r="F21" s="108">
        <f t="shared" ref="F21:F22" si="2">+D21*E21</f>
        <v>0</v>
      </c>
    </row>
    <row r="22" spans="1:9" x14ac:dyDescent="0.3">
      <c r="A22" s="104"/>
      <c r="B22" s="105"/>
      <c r="C22" s="106"/>
      <c r="D22" s="107"/>
      <c r="E22" s="108"/>
      <c r="F22" s="108">
        <f t="shared" si="2"/>
        <v>0</v>
      </c>
    </row>
    <row r="23" spans="1:9" x14ac:dyDescent="0.25">
      <c r="A23" s="109" t="s">
        <v>361</v>
      </c>
      <c r="B23" s="110"/>
      <c r="C23" s="111"/>
      <c r="D23" s="110"/>
      <c r="E23" s="112" t="s">
        <v>344</v>
      </c>
      <c r="F23" s="113">
        <f>SUM(F21:F22)</f>
        <v>0</v>
      </c>
    </row>
    <row r="24" spans="1:9" x14ac:dyDescent="0.25">
      <c r="A24" s="101" t="s">
        <v>331</v>
      </c>
      <c r="B24" s="102" t="s">
        <v>378</v>
      </c>
      <c r="C24" s="103" t="s">
        <v>52</v>
      </c>
      <c r="D24" s="103" t="s">
        <v>333</v>
      </c>
      <c r="E24" s="103" t="s">
        <v>334</v>
      </c>
      <c r="F24" s="103" t="s">
        <v>335</v>
      </c>
    </row>
    <row r="25" spans="1:9" x14ac:dyDescent="0.3">
      <c r="A25" s="104" t="s">
        <v>631</v>
      </c>
      <c r="B25" s="105" t="s">
        <v>381</v>
      </c>
      <c r="C25" s="106" t="s">
        <v>49</v>
      </c>
      <c r="D25" s="107">
        <v>1</v>
      </c>
      <c r="E25" s="108">
        <v>500</v>
      </c>
      <c r="F25" s="108">
        <f>+D25*E25</f>
        <v>500</v>
      </c>
      <c r="H25" s="119"/>
    </row>
    <row r="26" spans="1:9" x14ac:dyDescent="0.3">
      <c r="A26" s="104"/>
      <c r="B26" s="105"/>
      <c r="C26" s="106"/>
      <c r="D26" s="107"/>
      <c r="E26" s="108"/>
      <c r="F26" s="108">
        <f>+D26*E26</f>
        <v>0</v>
      </c>
      <c r="H26" s="119"/>
    </row>
    <row r="27" spans="1:9" x14ac:dyDescent="0.25">
      <c r="A27" s="109" t="s">
        <v>366</v>
      </c>
      <c r="B27" s="110"/>
      <c r="C27" s="111"/>
      <c r="D27" s="110"/>
      <c r="E27" s="112" t="s">
        <v>344</v>
      </c>
      <c r="F27" s="113">
        <f>SUM(F25:F26)</f>
        <v>500</v>
      </c>
    </row>
    <row r="28" spans="1:9" x14ac:dyDescent="0.3">
      <c r="A28" s="285" t="s">
        <v>367</v>
      </c>
      <c r="B28" s="285"/>
      <c r="C28" s="285"/>
      <c r="D28" s="285"/>
      <c r="E28" s="286">
        <f>ROUND((F12+F16+F19+F23+F27),0)</f>
        <v>281163</v>
      </c>
      <c r="F28" s="286"/>
      <c r="H28" s="119"/>
    </row>
    <row r="29" spans="1:9" x14ac:dyDescent="0.3">
      <c r="A29" s="114"/>
      <c r="B29" s="115"/>
      <c r="C29" s="115"/>
      <c r="D29" s="115"/>
      <c r="E29" s="115"/>
      <c r="F29" s="116"/>
      <c r="I29" s="120"/>
    </row>
    <row r="30" spans="1:9" x14ac:dyDescent="0.3">
      <c r="A30" s="117"/>
      <c r="B30" s="50"/>
      <c r="C30" s="50"/>
      <c r="D30" s="50"/>
      <c r="E30" s="50"/>
      <c r="F30" s="118"/>
    </row>
    <row r="31" spans="1:9" x14ac:dyDescent="0.3">
      <c r="A31" s="117"/>
      <c r="B31" s="50"/>
      <c r="C31" s="50"/>
      <c r="D31" s="50"/>
      <c r="E31" s="50"/>
      <c r="F31" s="118"/>
    </row>
    <row r="32" spans="1:9" x14ac:dyDescent="0.3">
      <c r="A32" s="275"/>
      <c r="B32" s="276"/>
      <c r="C32" s="276"/>
      <c r="D32" s="276"/>
      <c r="E32" s="276"/>
      <c r="F32" s="277"/>
    </row>
    <row r="33" spans="1:6" x14ac:dyDescent="0.3">
      <c r="A33" s="275"/>
      <c r="B33" s="276"/>
      <c r="C33" s="276"/>
      <c r="D33" s="276"/>
      <c r="E33" s="276"/>
      <c r="F33" s="277"/>
    </row>
    <row r="34" spans="1:6" x14ac:dyDescent="0.3">
      <c r="A34" s="275"/>
      <c r="B34" s="276"/>
      <c r="C34" s="276"/>
      <c r="D34" s="276"/>
      <c r="E34" s="276"/>
      <c r="F34" s="277"/>
    </row>
    <row r="35" spans="1:6" x14ac:dyDescent="0.3">
      <c r="A35" s="278"/>
      <c r="B35" s="279"/>
      <c r="C35" s="279"/>
      <c r="D35" s="279"/>
      <c r="E35" s="279"/>
      <c r="F35" s="280"/>
    </row>
  </sheetData>
  <mergeCells count="11">
    <mergeCell ref="A32:F32"/>
    <mergeCell ref="A33:F33"/>
    <mergeCell ref="A34:F34"/>
    <mergeCell ref="A35:F35"/>
    <mergeCell ref="A1:F1"/>
    <mergeCell ref="A2:F2"/>
    <mergeCell ref="A3:F3"/>
    <mergeCell ref="A4:D4"/>
    <mergeCell ref="A5:D5"/>
    <mergeCell ref="A28:D28"/>
    <mergeCell ref="E28:F28"/>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3D983-7ECE-4176-9677-CF5DC1669C1D}">
  <sheetPr>
    <tabColor rgb="FFFFC000"/>
  </sheetPr>
  <dimension ref="A1:I34"/>
  <sheetViews>
    <sheetView topLeftCell="A4" zoomScale="70" zoomScaleNormal="70" workbookViewId="0">
      <selection activeCell="G26" sqref="G26:I2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66" customHeight="1" x14ac:dyDescent="0.3">
      <c r="A5" s="284" t="s">
        <v>724</v>
      </c>
      <c r="B5" s="284"/>
      <c r="C5" s="284"/>
      <c r="D5" s="284"/>
      <c r="E5" s="100" t="s">
        <v>693</v>
      </c>
      <c r="F5" s="100" t="s">
        <v>32</v>
      </c>
    </row>
    <row r="6" spans="1:6" x14ac:dyDescent="0.25">
      <c r="A6" s="101" t="s">
        <v>331</v>
      </c>
      <c r="B6" s="102" t="s">
        <v>332</v>
      </c>
      <c r="C6" s="103" t="s">
        <v>52</v>
      </c>
      <c r="D6" s="103" t="s">
        <v>333</v>
      </c>
      <c r="E6" s="103" t="s">
        <v>334</v>
      </c>
      <c r="F6" s="103" t="s">
        <v>335</v>
      </c>
    </row>
    <row r="7" spans="1:6" x14ac:dyDescent="0.3">
      <c r="A7" s="122" t="s">
        <v>694</v>
      </c>
      <c r="B7" s="123" t="s">
        <v>730</v>
      </c>
      <c r="C7" s="124" t="s">
        <v>32</v>
      </c>
      <c r="D7" s="125">
        <v>1</v>
      </c>
      <c r="E7" s="126">
        <v>14574</v>
      </c>
      <c r="F7" s="108">
        <f t="shared" ref="F7:F10" si="0">+D7*E7</f>
        <v>14574</v>
      </c>
    </row>
    <row r="8" spans="1:6" x14ac:dyDescent="0.3">
      <c r="A8" s="122" t="s">
        <v>695</v>
      </c>
      <c r="B8" s="123" t="s">
        <v>729</v>
      </c>
      <c r="C8" s="124" t="s">
        <v>32</v>
      </c>
      <c r="D8" s="125">
        <v>1</v>
      </c>
      <c r="E8" s="126">
        <v>150000</v>
      </c>
      <c r="F8" s="108">
        <f t="shared" si="0"/>
        <v>150000</v>
      </c>
    </row>
    <row r="9" spans="1:6" ht="26.4" x14ac:dyDescent="0.3">
      <c r="A9" s="122" t="s">
        <v>645</v>
      </c>
      <c r="B9" s="123" t="s">
        <v>646</v>
      </c>
      <c r="C9" s="124" t="s">
        <v>32</v>
      </c>
      <c r="D9" s="125">
        <v>1</v>
      </c>
      <c r="E9" s="126">
        <v>54000</v>
      </c>
      <c r="F9" s="108">
        <f t="shared" si="0"/>
        <v>54000</v>
      </c>
    </row>
    <row r="10" spans="1:6" x14ac:dyDescent="0.3">
      <c r="A10" s="122"/>
      <c r="B10" s="123"/>
      <c r="C10" s="124"/>
      <c r="D10" s="125"/>
      <c r="E10" s="126"/>
      <c r="F10" s="108">
        <f t="shared" si="0"/>
        <v>0</v>
      </c>
    </row>
    <row r="11" spans="1:6" x14ac:dyDescent="0.25">
      <c r="A11" s="109" t="s">
        <v>343</v>
      </c>
      <c r="B11" s="110"/>
      <c r="C11" s="111"/>
      <c r="D11" s="110"/>
      <c r="E11" s="112" t="s">
        <v>344</v>
      </c>
      <c r="F11" s="113">
        <f>SUM(F7:F10)</f>
        <v>218574</v>
      </c>
    </row>
    <row r="12" spans="1:6" x14ac:dyDescent="0.25">
      <c r="A12" s="101" t="s">
        <v>331</v>
      </c>
      <c r="B12" s="102" t="s">
        <v>345</v>
      </c>
      <c r="C12" s="103" t="s">
        <v>52</v>
      </c>
      <c r="D12" s="103" t="s">
        <v>333</v>
      </c>
      <c r="E12" s="103" t="s">
        <v>334</v>
      </c>
      <c r="F12" s="103" t="s">
        <v>335</v>
      </c>
    </row>
    <row r="13" spans="1:6" x14ac:dyDescent="0.3">
      <c r="A13" s="122" t="s">
        <v>547</v>
      </c>
      <c r="B13" s="123" t="s">
        <v>548</v>
      </c>
      <c r="C13" s="124" t="s">
        <v>422</v>
      </c>
      <c r="D13" s="125">
        <v>0.18</v>
      </c>
      <c r="E13" s="126">
        <v>288742</v>
      </c>
      <c r="F13" s="108">
        <f>+D13*E13</f>
        <v>51973.56</v>
      </c>
    </row>
    <row r="14" spans="1:6" x14ac:dyDescent="0.3">
      <c r="A14" s="122"/>
      <c r="B14" s="123"/>
      <c r="C14" s="124"/>
      <c r="D14" s="125"/>
      <c r="E14" s="126"/>
      <c r="F14" s="108">
        <f t="shared" ref="F14" si="1">+D14*E14</f>
        <v>0</v>
      </c>
    </row>
    <row r="15" spans="1:6" x14ac:dyDescent="0.25">
      <c r="A15" s="109" t="s">
        <v>350</v>
      </c>
      <c r="B15" s="110"/>
      <c r="C15" s="111"/>
      <c r="D15" s="110"/>
      <c r="E15" s="112" t="s">
        <v>344</v>
      </c>
      <c r="F15" s="113">
        <f>SUM(F13:F14)</f>
        <v>51973.56</v>
      </c>
    </row>
    <row r="16" spans="1:6" x14ac:dyDescent="0.25">
      <c r="A16" s="101" t="s">
        <v>331</v>
      </c>
      <c r="B16" s="102" t="s">
        <v>351</v>
      </c>
      <c r="C16" s="103" t="s">
        <v>52</v>
      </c>
      <c r="D16" s="103" t="s">
        <v>333</v>
      </c>
      <c r="E16" s="103" t="s">
        <v>334</v>
      </c>
      <c r="F16" s="103" t="s">
        <v>335</v>
      </c>
    </row>
    <row r="17" spans="1:9" x14ac:dyDescent="0.3">
      <c r="A17" s="122" t="s">
        <v>478</v>
      </c>
      <c r="B17" s="123" t="s">
        <v>479</v>
      </c>
      <c r="C17" s="124" t="s">
        <v>422</v>
      </c>
      <c r="D17" s="125">
        <v>0.5</v>
      </c>
      <c r="E17" s="126">
        <f>+F15</f>
        <v>51973.56</v>
      </c>
      <c r="F17" s="108">
        <f>+D17*E17</f>
        <v>25986.78</v>
      </c>
    </row>
    <row r="18" spans="1:9" x14ac:dyDescent="0.25">
      <c r="A18" s="109" t="s">
        <v>355</v>
      </c>
      <c r="B18" s="110"/>
      <c r="C18" s="111"/>
      <c r="D18" s="110"/>
      <c r="E18" s="112" t="s">
        <v>344</v>
      </c>
      <c r="F18" s="113">
        <f>SUM(F17)</f>
        <v>25986.78</v>
      </c>
    </row>
    <row r="19" spans="1:9" x14ac:dyDescent="0.25">
      <c r="A19" s="101" t="s">
        <v>331</v>
      </c>
      <c r="B19" s="102" t="s">
        <v>377</v>
      </c>
      <c r="C19" s="103" t="s">
        <v>52</v>
      </c>
      <c r="D19" s="103" t="s">
        <v>333</v>
      </c>
      <c r="E19" s="103" t="s">
        <v>334</v>
      </c>
      <c r="F19" s="103" t="s">
        <v>335</v>
      </c>
    </row>
    <row r="20" spans="1:9" x14ac:dyDescent="0.3">
      <c r="A20" s="104"/>
      <c r="B20" s="105"/>
      <c r="C20" s="106"/>
      <c r="D20" s="107"/>
      <c r="E20" s="108"/>
      <c r="F20" s="108">
        <f t="shared" ref="F20:F21" si="2">+D20*E20</f>
        <v>0</v>
      </c>
    </row>
    <row r="21" spans="1:9" x14ac:dyDescent="0.3">
      <c r="A21" s="104"/>
      <c r="B21" s="105"/>
      <c r="C21" s="106"/>
      <c r="D21" s="107"/>
      <c r="E21" s="108"/>
      <c r="F21" s="108">
        <f t="shared" si="2"/>
        <v>0</v>
      </c>
    </row>
    <row r="22" spans="1:9" x14ac:dyDescent="0.25">
      <c r="A22" s="109" t="s">
        <v>361</v>
      </c>
      <c r="B22" s="110"/>
      <c r="C22" s="111"/>
      <c r="D22" s="110"/>
      <c r="E22" s="112" t="s">
        <v>344</v>
      </c>
      <c r="F22" s="113">
        <f>SUM(F20:F21)</f>
        <v>0</v>
      </c>
    </row>
    <row r="23" spans="1:9" x14ac:dyDescent="0.25">
      <c r="A23" s="101" t="s">
        <v>331</v>
      </c>
      <c r="B23" s="102" t="s">
        <v>378</v>
      </c>
      <c r="C23" s="103" t="s">
        <v>52</v>
      </c>
      <c r="D23" s="103" t="s">
        <v>333</v>
      </c>
      <c r="E23" s="103" t="s">
        <v>334</v>
      </c>
      <c r="F23" s="103" t="s">
        <v>335</v>
      </c>
    </row>
    <row r="24" spans="1:9" x14ac:dyDescent="0.3">
      <c r="A24" s="104" t="s">
        <v>631</v>
      </c>
      <c r="B24" s="105" t="s">
        <v>381</v>
      </c>
      <c r="C24" s="106" t="s">
        <v>49</v>
      </c>
      <c r="D24" s="107">
        <v>1</v>
      </c>
      <c r="E24" s="108">
        <v>500</v>
      </c>
      <c r="F24" s="108">
        <f>+D24*E24</f>
        <v>500</v>
      </c>
      <c r="H24" s="119"/>
    </row>
    <row r="25" spans="1:9" x14ac:dyDescent="0.3">
      <c r="A25" s="104"/>
      <c r="B25" s="105"/>
      <c r="C25" s="106"/>
      <c r="D25" s="107"/>
      <c r="E25" s="108"/>
      <c r="F25" s="108">
        <f>+D25*E25</f>
        <v>0</v>
      </c>
      <c r="H25" s="119"/>
    </row>
    <row r="26" spans="1:9" x14ac:dyDescent="0.25">
      <c r="A26" s="109" t="s">
        <v>366</v>
      </c>
      <c r="B26" s="110"/>
      <c r="C26" s="111"/>
      <c r="D26" s="110"/>
      <c r="E26" s="112" t="s">
        <v>344</v>
      </c>
      <c r="F26" s="113">
        <f>SUM(F24:F25)</f>
        <v>500</v>
      </c>
    </row>
    <row r="27" spans="1:9" x14ac:dyDescent="0.3">
      <c r="A27" s="285" t="s">
        <v>367</v>
      </c>
      <c r="B27" s="285"/>
      <c r="C27" s="285"/>
      <c r="D27" s="285"/>
      <c r="E27" s="286">
        <f>ROUND((F11+F15+F18+F22+F26),0)</f>
        <v>297034</v>
      </c>
      <c r="F27" s="286"/>
      <c r="H27" s="119"/>
    </row>
    <row r="28" spans="1:9" x14ac:dyDescent="0.3">
      <c r="A28" s="114"/>
      <c r="B28" s="115"/>
      <c r="C28" s="115"/>
      <c r="D28" s="115"/>
      <c r="E28" s="115"/>
      <c r="F28" s="116"/>
      <c r="I28" s="120"/>
    </row>
    <row r="29" spans="1:9" x14ac:dyDescent="0.3">
      <c r="A29" s="117"/>
      <c r="B29" s="50"/>
      <c r="C29" s="50"/>
      <c r="D29" s="50"/>
      <c r="E29" s="50"/>
      <c r="F29" s="118"/>
    </row>
    <row r="30" spans="1:9" x14ac:dyDescent="0.3">
      <c r="A30" s="117"/>
      <c r="B30" s="50"/>
      <c r="C30" s="50"/>
      <c r="D30" s="50"/>
      <c r="E30" s="50"/>
      <c r="F30" s="118"/>
    </row>
    <row r="31" spans="1:9" x14ac:dyDescent="0.3">
      <c r="A31" s="275"/>
      <c r="B31" s="276"/>
      <c r="C31" s="276"/>
      <c r="D31" s="276"/>
      <c r="E31" s="276"/>
      <c r="F31" s="277"/>
    </row>
    <row r="32" spans="1:9" x14ac:dyDescent="0.3">
      <c r="A32" s="275"/>
      <c r="B32" s="276"/>
      <c r="C32" s="276"/>
      <c r="D32" s="276"/>
      <c r="E32" s="276"/>
      <c r="F32" s="277"/>
    </row>
    <row r="33" spans="1:6" x14ac:dyDescent="0.3">
      <c r="A33" s="275"/>
      <c r="B33" s="276"/>
      <c r="C33" s="276"/>
      <c r="D33" s="276"/>
      <c r="E33" s="276"/>
      <c r="F33" s="277"/>
    </row>
    <row r="34" spans="1:6" x14ac:dyDescent="0.3">
      <c r="A34" s="278"/>
      <c r="B34" s="279"/>
      <c r="C34" s="279"/>
      <c r="D34" s="279"/>
      <c r="E34" s="279"/>
      <c r="F34" s="280"/>
    </row>
  </sheetData>
  <mergeCells count="11">
    <mergeCell ref="A31:F31"/>
    <mergeCell ref="A32:F32"/>
    <mergeCell ref="A33:F33"/>
    <mergeCell ref="A34:F34"/>
    <mergeCell ref="A1:F1"/>
    <mergeCell ref="A2:F2"/>
    <mergeCell ref="A3:F3"/>
    <mergeCell ref="A4:D4"/>
    <mergeCell ref="A5:D5"/>
    <mergeCell ref="A27:D27"/>
    <mergeCell ref="E27:F27"/>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D9168-03FB-4CE0-8130-B2E116FBD86D}">
  <sheetPr>
    <tabColor rgb="FFFFC000"/>
  </sheetPr>
  <dimension ref="A1:I38"/>
  <sheetViews>
    <sheetView topLeftCell="A4" zoomScale="70" zoomScaleNormal="70" workbookViewId="0">
      <selection activeCell="G28" sqref="G28:I33"/>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8" width="11.44140625" style="21"/>
    <col min="9" max="9" width="15.77734375" style="21" bestFit="1" customWidth="1"/>
    <col min="10" max="16384" width="11.44140625" style="21"/>
  </cols>
  <sheetData>
    <row r="1" spans="1:6" x14ac:dyDescent="0.3">
      <c r="A1" s="281"/>
      <c r="B1" s="281"/>
      <c r="C1" s="281"/>
      <c r="D1" s="281"/>
      <c r="E1" s="281"/>
      <c r="F1" s="281"/>
    </row>
    <row r="2" spans="1:6" x14ac:dyDescent="0.3">
      <c r="A2" s="281"/>
      <c r="B2" s="281"/>
      <c r="C2" s="281"/>
      <c r="D2" s="281"/>
      <c r="E2" s="281"/>
      <c r="F2" s="281"/>
    </row>
    <row r="3" spans="1:6" x14ac:dyDescent="0.3">
      <c r="A3" s="282" t="s">
        <v>328</v>
      </c>
      <c r="B3" s="282"/>
      <c r="C3" s="282"/>
      <c r="D3" s="282"/>
      <c r="E3" s="282"/>
      <c r="F3" s="282"/>
    </row>
    <row r="4" spans="1:6" x14ac:dyDescent="0.25">
      <c r="A4" s="283" t="s">
        <v>43</v>
      </c>
      <c r="B4" s="283"/>
      <c r="C4" s="283"/>
      <c r="D4" s="283"/>
      <c r="E4" s="100" t="s">
        <v>329</v>
      </c>
      <c r="F4" s="100" t="s">
        <v>52</v>
      </c>
    </row>
    <row r="5" spans="1:6" ht="115.8" customHeight="1" x14ac:dyDescent="0.3">
      <c r="A5" s="284" t="s">
        <v>186</v>
      </c>
      <c r="B5" s="284"/>
      <c r="C5" s="284"/>
      <c r="D5" s="284"/>
      <c r="E5" s="100" t="s">
        <v>696</v>
      </c>
      <c r="F5" s="100" t="s">
        <v>32</v>
      </c>
    </row>
    <row r="6" spans="1:6" x14ac:dyDescent="0.25">
      <c r="A6" s="101" t="s">
        <v>331</v>
      </c>
      <c r="B6" s="102" t="s">
        <v>332</v>
      </c>
      <c r="C6" s="103" t="s">
        <v>52</v>
      </c>
      <c r="D6" s="103" t="s">
        <v>333</v>
      </c>
      <c r="E6" s="103" t="s">
        <v>334</v>
      </c>
      <c r="F6" s="103" t="s">
        <v>335</v>
      </c>
    </row>
    <row r="7" spans="1:6" x14ac:dyDescent="0.3">
      <c r="A7" s="122"/>
      <c r="B7" s="123" t="s">
        <v>187</v>
      </c>
      <c r="C7" s="124" t="s">
        <v>78</v>
      </c>
      <c r="D7" s="125">
        <v>0.8</v>
      </c>
      <c r="E7" s="108">
        <v>632282</v>
      </c>
      <c r="F7" s="108">
        <f t="shared" ref="F7:F14" si="0">+D7*E7</f>
        <v>505825.60000000003</v>
      </c>
    </row>
    <row r="8" spans="1:6" x14ac:dyDescent="0.3">
      <c r="A8" s="122"/>
      <c r="B8" s="123" t="s">
        <v>188</v>
      </c>
      <c r="C8" s="124" t="s">
        <v>121</v>
      </c>
      <c r="D8" s="125">
        <v>1.28</v>
      </c>
      <c r="E8" s="126">
        <v>133090.90909090909</v>
      </c>
      <c r="F8" s="108">
        <f t="shared" si="0"/>
        <v>170356.36363636365</v>
      </c>
    </row>
    <row r="9" spans="1:6" ht="26.4" x14ac:dyDescent="0.3">
      <c r="A9" s="122"/>
      <c r="B9" s="123" t="s">
        <v>105</v>
      </c>
      <c r="C9" s="124" t="s">
        <v>32</v>
      </c>
      <c r="D9" s="125">
        <v>6</v>
      </c>
      <c r="E9" s="126">
        <v>7819.0909090909081</v>
      </c>
      <c r="F9" s="108">
        <f t="shared" si="0"/>
        <v>46914.545454545449</v>
      </c>
    </row>
    <row r="10" spans="1:6" x14ac:dyDescent="0.3">
      <c r="A10" s="122"/>
      <c r="B10" s="123" t="s">
        <v>189</v>
      </c>
      <c r="C10" s="124" t="s">
        <v>32</v>
      </c>
      <c r="D10" s="125">
        <v>2</v>
      </c>
      <c r="E10" s="126">
        <v>45025.454545454544</v>
      </c>
      <c r="F10" s="108">
        <f t="shared" si="0"/>
        <v>90050.909090909088</v>
      </c>
    </row>
    <row r="11" spans="1:6" x14ac:dyDescent="0.3">
      <c r="A11" s="122"/>
      <c r="B11" s="123" t="s">
        <v>190</v>
      </c>
      <c r="C11" s="124" t="s">
        <v>121</v>
      </c>
      <c r="D11" s="125">
        <v>5</v>
      </c>
      <c r="E11" s="126">
        <v>6543.6363636363631</v>
      </c>
      <c r="F11" s="108">
        <f t="shared" si="0"/>
        <v>32718.181818181816</v>
      </c>
    </row>
    <row r="12" spans="1:6" x14ac:dyDescent="0.3">
      <c r="A12" s="122"/>
      <c r="B12" s="123" t="s">
        <v>191</v>
      </c>
      <c r="C12" s="124" t="s">
        <v>134</v>
      </c>
      <c r="D12" s="125">
        <v>3</v>
      </c>
      <c r="E12" s="126">
        <v>6654.545454545454</v>
      </c>
      <c r="F12" s="108">
        <f t="shared" si="0"/>
        <v>19963.63636363636</v>
      </c>
    </row>
    <row r="13" spans="1:6" ht="26.4" x14ac:dyDescent="0.3">
      <c r="A13" s="122"/>
      <c r="B13" s="123" t="s">
        <v>192</v>
      </c>
      <c r="C13" s="124" t="s">
        <v>32</v>
      </c>
      <c r="D13" s="125">
        <v>1</v>
      </c>
      <c r="E13" s="126">
        <v>188545.45454545453</v>
      </c>
      <c r="F13" s="108">
        <f t="shared" si="0"/>
        <v>188545.45454545453</v>
      </c>
    </row>
    <row r="14" spans="1:6" x14ac:dyDescent="0.3">
      <c r="A14" s="122"/>
      <c r="B14" s="123"/>
      <c r="C14" s="124"/>
      <c r="D14" s="125"/>
      <c r="E14" s="126"/>
      <c r="F14" s="108">
        <f t="shared" si="0"/>
        <v>0</v>
      </c>
    </row>
    <row r="15" spans="1:6" x14ac:dyDescent="0.25">
      <c r="A15" s="109" t="s">
        <v>343</v>
      </c>
      <c r="B15" s="110"/>
      <c r="C15" s="111"/>
      <c r="D15" s="110"/>
      <c r="E15" s="112" t="s">
        <v>344</v>
      </c>
      <c r="F15" s="113">
        <f>SUM(F7:F14)</f>
        <v>1054374.6909090907</v>
      </c>
    </row>
    <row r="16" spans="1:6" x14ac:dyDescent="0.25">
      <c r="A16" s="101" t="s">
        <v>331</v>
      </c>
      <c r="B16" s="102" t="s">
        <v>345</v>
      </c>
      <c r="C16" s="103" t="s">
        <v>52</v>
      </c>
      <c r="D16" s="103" t="s">
        <v>333</v>
      </c>
      <c r="E16" s="103" t="s">
        <v>334</v>
      </c>
      <c r="F16" s="103" t="s">
        <v>335</v>
      </c>
    </row>
    <row r="17" spans="1:9" x14ac:dyDescent="0.3">
      <c r="A17" s="122" t="s">
        <v>547</v>
      </c>
      <c r="B17" s="123" t="s">
        <v>548</v>
      </c>
      <c r="C17" s="124" t="s">
        <v>422</v>
      </c>
      <c r="D17" s="125">
        <v>0.6</v>
      </c>
      <c r="E17" s="126">
        <v>288742</v>
      </c>
      <c r="F17" s="108">
        <f>+D17*E17</f>
        <v>173245.19999999998</v>
      </c>
    </row>
    <row r="18" spans="1:9" x14ac:dyDescent="0.3">
      <c r="A18" s="122"/>
      <c r="B18" s="123"/>
      <c r="C18" s="124"/>
      <c r="D18" s="125"/>
      <c r="E18" s="126"/>
      <c r="F18" s="108">
        <f t="shared" ref="F18" si="1">+D18*E18</f>
        <v>0</v>
      </c>
    </row>
    <row r="19" spans="1:9" x14ac:dyDescent="0.25">
      <c r="A19" s="109" t="s">
        <v>350</v>
      </c>
      <c r="B19" s="110"/>
      <c r="C19" s="111"/>
      <c r="D19" s="110"/>
      <c r="E19" s="112" t="s">
        <v>344</v>
      </c>
      <c r="F19" s="113">
        <f>SUM(F17:F18)</f>
        <v>173245.19999999998</v>
      </c>
    </row>
    <row r="20" spans="1:9" x14ac:dyDescent="0.25">
      <c r="A20" s="101" t="s">
        <v>331</v>
      </c>
      <c r="B20" s="102" t="s">
        <v>351</v>
      </c>
      <c r="C20" s="103" t="s">
        <v>52</v>
      </c>
      <c r="D20" s="103" t="s">
        <v>333</v>
      </c>
      <c r="E20" s="103" t="s">
        <v>334</v>
      </c>
      <c r="F20" s="103" t="s">
        <v>335</v>
      </c>
    </row>
    <row r="21" spans="1:9" x14ac:dyDescent="0.3">
      <c r="A21" s="122" t="s">
        <v>478</v>
      </c>
      <c r="B21" s="123" t="s">
        <v>479</v>
      </c>
      <c r="C21" s="124" t="s">
        <v>422</v>
      </c>
      <c r="D21" s="125">
        <v>0.3</v>
      </c>
      <c r="E21" s="126">
        <f>+F19</f>
        <v>173245.19999999998</v>
      </c>
      <c r="F21" s="108">
        <f>+D21*E21</f>
        <v>51973.55999999999</v>
      </c>
    </row>
    <row r="22" spans="1:9" x14ac:dyDescent="0.25">
      <c r="A22" s="109" t="s">
        <v>355</v>
      </c>
      <c r="B22" s="110"/>
      <c r="C22" s="111"/>
      <c r="D22" s="110"/>
      <c r="E22" s="112" t="s">
        <v>344</v>
      </c>
      <c r="F22" s="113">
        <f>SUM(F21)</f>
        <v>51973.55999999999</v>
      </c>
    </row>
    <row r="23" spans="1:9" x14ac:dyDescent="0.25">
      <c r="A23" s="101" t="s">
        <v>331</v>
      </c>
      <c r="B23" s="102" t="s">
        <v>377</v>
      </c>
      <c r="C23" s="103" t="s">
        <v>52</v>
      </c>
      <c r="D23" s="103" t="s">
        <v>333</v>
      </c>
      <c r="E23" s="103" t="s">
        <v>334</v>
      </c>
      <c r="F23" s="103" t="s">
        <v>335</v>
      </c>
    </row>
    <row r="24" spans="1:9" x14ac:dyDescent="0.3">
      <c r="A24" s="104"/>
      <c r="B24" s="105"/>
      <c r="C24" s="106"/>
      <c r="D24" s="107"/>
      <c r="E24" s="108"/>
      <c r="F24" s="108">
        <f t="shared" ref="F24:F25" si="2">+D24*E24</f>
        <v>0</v>
      </c>
    </row>
    <row r="25" spans="1:9" x14ac:dyDescent="0.3">
      <c r="A25" s="104"/>
      <c r="B25" s="105"/>
      <c r="C25" s="106"/>
      <c r="D25" s="107"/>
      <c r="E25" s="108"/>
      <c r="F25" s="108">
        <f t="shared" si="2"/>
        <v>0</v>
      </c>
    </row>
    <row r="26" spans="1:9" x14ac:dyDescent="0.25">
      <c r="A26" s="109" t="s">
        <v>361</v>
      </c>
      <c r="B26" s="110"/>
      <c r="C26" s="111"/>
      <c r="D26" s="110"/>
      <c r="E26" s="112" t="s">
        <v>344</v>
      </c>
      <c r="F26" s="113">
        <f>SUM(F24:F25)</f>
        <v>0</v>
      </c>
    </row>
    <row r="27" spans="1:9" x14ac:dyDescent="0.25">
      <c r="A27" s="101" t="s">
        <v>331</v>
      </c>
      <c r="B27" s="102" t="s">
        <v>378</v>
      </c>
      <c r="C27" s="103" t="s">
        <v>52</v>
      </c>
      <c r="D27" s="103" t="s">
        <v>333</v>
      </c>
      <c r="E27" s="103" t="s">
        <v>334</v>
      </c>
      <c r="F27" s="103" t="s">
        <v>335</v>
      </c>
    </row>
    <row r="28" spans="1:9" x14ac:dyDescent="0.3">
      <c r="A28" s="104" t="s">
        <v>631</v>
      </c>
      <c r="B28" s="105" t="s">
        <v>381</v>
      </c>
      <c r="C28" s="106" t="s">
        <v>49</v>
      </c>
      <c r="D28" s="107">
        <v>1</v>
      </c>
      <c r="E28" s="108">
        <v>14678</v>
      </c>
      <c r="F28" s="108">
        <f>+D28*E28</f>
        <v>14678</v>
      </c>
      <c r="H28" s="119"/>
      <c r="I28" s="119"/>
    </row>
    <row r="29" spans="1:9" x14ac:dyDescent="0.3">
      <c r="A29" s="104"/>
      <c r="B29" s="105"/>
      <c r="C29" s="106"/>
      <c r="D29" s="107"/>
      <c r="E29" s="108"/>
      <c r="F29" s="108">
        <f>+D29*E29</f>
        <v>0</v>
      </c>
      <c r="H29" s="119"/>
    </row>
    <row r="30" spans="1:9" x14ac:dyDescent="0.25">
      <c r="A30" s="109" t="s">
        <v>366</v>
      </c>
      <c r="B30" s="110"/>
      <c r="C30" s="111"/>
      <c r="D30" s="110"/>
      <c r="E30" s="112" t="s">
        <v>344</v>
      </c>
      <c r="F30" s="113">
        <f>SUM(F28:F29)</f>
        <v>14678</v>
      </c>
    </row>
    <row r="31" spans="1:9" x14ac:dyDescent="0.3">
      <c r="A31" s="285" t="s">
        <v>367</v>
      </c>
      <c r="B31" s="285"/>
      <c r="C31" s="285"/>
      <c r="D31" s="285"/>
      <c r="E31" s="286">
        <f>ROUND((F15+F19+F22+F26+F30),0)</f>
        <v>1294271</v>
      </c>
      <c r="F31" s="286"/>
      <c r="H31" s="119"/>
    </row>
    <row r="32" spans="1:9" x14ac:dyDescent="0.3">
      <c r="A32" s="114"/>
      <c r="B32" s="115"/>
      <c r="C32" s="115"/>
      <c r="D32" s="115"/>
      <c r="E32" s="115"/>
      <c r="F32" s="116"/>
      <c r="I32" s="120"/>
    </row>
    <row r="33" spans="1:6" x14ac:dyDescent="0.3">
      <c r="A33" s="117"/>
      <c r="B33" s="50"/>
      <c r="C33" s="50"/>
      <c r="D33" s="50"/>
      <c r="E33" s="50"/>
      <c r="F33" s="118"/>
    </row>
    <row r="34" spans="1:6" x14ac:dyDescent="0.3">
      <c r="A34" s="117"/>
      <c r="B34" s="50"/>
      <c r="C34" s="50"/>
      <c r="D34" s="50"/>
      <c r="E34" s="50"/>
      <c r="F34" s="118"/>
    </row>
    <row r="35" spans="1:6" x14ac:dyDescent="0.3">
      <c r="A35" s="275"/>
      <c r="B35" s="276"/>
      <c r="C35" s="276"/>
      <c r="D35" s="276"/>
      <c r="E35" s="276"/>
      <c r="F35" s="277"/>
    </row>
    <row r="36" spans="1:6" x14ac:dyDescent="0.3">
      <c r="A36" s="275"/>
      <c r="B36" s="276"/>
      <c r="C36" s="276"/>
      <c r="D36" s="276"/>
      <c r="E36" s="276"/>
      <c r="F36" s="277"/>
    </row>
    <row r="37" spans="1:6" x14ac:dyDescent="0.3">
      <c r="A37" s="275"/>
      <c r="B37" s="276"/>
      <c r="C37" s="276"/>
      <c r="D37" s="276"/>
      <c r="E37" s="276"/>
      <c r="F37" s="277"/>
    </row>
    <row r="38" spans="1:6" x14ac:dyDescent="0.3">
      <c r="A38" s="278"/>
      <c r="B38" s="279"/>
      <c r="C38" s="279"/>
      <c r="D38" s="279"/>
      <c r="E38" s="279"/>
      <c r="F38" s="280"/>
    </row>
  </sheetData>
  <mergeCells count="11">
    <mergeCell ref="A35:F35"/>
    <mergeCell ref="A36:F36"/>
    <mergeCell ref="A37:F37"/>
    <mergeCell ref="A38:F38"/>
    <mergeCell ref="A1:F1"/>
    <mergeCell ref="A2:F2"/>
    <mergeCell ref="A3:F3"/>
    <mergeCell ref="A4:D4"/>
    <mergeCell ref="A5:D5"/>
    <mergeCell ref="A31:D31"/>
    <mergeCell ref="E31:F31"/>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073BF-1B76-47C3-B32E-B8B72D5C215D}">
  <sheetPr>
    <tabColor rgb="FFFFC000"/>
  </sheetPr>
  <dimension ref="A1:I33"/>
  <sheetViews>
    <sheetView topLeftCell="B4" zoomScale="70" zoomScaleNormal="70" workbookViewId="0">
      <selection activeCell="G24" sqref="G24:H29"/>
    </sheetView>
  </sheetViews>
  <sheetFormatPr baseColWidth="10" defaultColWidth="11.44140625" defaultRowHeight="15.6" x14ac:dyDescent="0.3"/>
  <cols>
    <col min="1" max="1" width="23.6640625" style="21" customWidth="1"/>
    <col min="2" max="2" width="38.44140625" style="21" customWidth="1"/>
    <col min="3" max="4" width="11.44140625" style="21"/>
    <col min="5" max="5" width="19.88671875" style="21" customWidth="1"/>
    <col min="6" max="6" width="16.6640625" style="21" customWidth="1"/>
    <col min="7" max="7" width="11.44140625" style="21"/>
    <col min="8" max="8" width="13" style="21" bestFit="1" customWidth="1"/>
    <col min="9" max="9" width="15.77734375" style="21" bestFit="1" customWidth="1"/>
    <col min="10" max="16384" width="11.44140625" style="21"/>
  </cols>
  <sheetData>
    <row r="1" spans="1:8" x14ac:dyDescent="0.3">
      <c r="A1" s="281"/>
      <c r="B1" s="281"/>
      <c r="C1" s="281"/>
      <c r="D1" s="281"/>
      <c r="E1" s="281"/>
      <c r="F1" s="281"/>
    </row>
    <row r="2" spans="1:8" x14ac:dyDescent="0.3">
      <c r="A2" s="281"/>
      <c r="B2" s="281"/>
      <c r="C2" s="281"/>
      <c r="D2" s="281"/>
      <c r="E2" s="281"/>
      <c r="F2" s="281"/>
    </row>
    <row r="3" spans="1:8" x14ac:dyDescent="0.3">
      <c r="A3" s="282" t="s">
        <v>328</v>
      </c>
      <c r="B3" s="282"/>
      <c r="C3" s="282"/>
      <c r="D3" s="282"/>
      <c r="E3" s="282"/>
      <c r="F3" s="282"/>
    </row>
    <row r="4" spans="1:8" x14ac:dyDescent="0.25">
      <c r="A4" s="283" t="s">
        <v>43</v>
      </c>
      <c r="B4" s="283"/>
      <c r="C4" s="283"/>
      <c r="D4" s="283"/>
      <c r="E4" s="100" t="s">
        <v>329</v>
      </c>
      <c r="F4" s="100" t="s">
        <v>52</v>
      </c>
    </row>
    <row r="5" spans="1:8" ht="51.6" customHeight="1" x14ac:dyDescent="0.3">
      <c r="A5" s="284" t="s">
        <v>725</v>
      </c>
      <c r="B5" s="284"/>
      <c r="C5" s="284"/>
      <c r="D5" s="284"/>
      <c r="E5" s="100" t="s">
        <v>697</v>
      </c>
      <c r="F5" s="100" t="s">
        <v>32</v>
      </c>
    </row>
    <row r="6" spans="1:8" x14ac:dyDescent="0.25">
      <c r="A6" s="101" t="s">
        <v>331</v>
      </c>
      <c r="B6" s="102" t="s">
        <v>332</v>
      </c>
      <c r="C6" s="103" t="s">
        <v>52</v>
      </c>
      <c r="D6" s="103" t="s">
        <v>333</v>
      </c>
      <c r="E6" s="103" t="s">
        <v>334</v>
      </c>
      <c r="F6" s="103" t="s">
        <v>335</v>
      </c>
    </row>
    <row r="7" spans="1:8" ht="121.8" customHeight="1" x14ac:dyDescent="0.3">
      <c r="A7" s="122"/>
      <c r="B7" s="123" t="s">
        <v>698</v>
      </c>
      <c r="C7" s="124" t="s">
        <v>12</v>
      </c>
      <c r="D7" s="125">
        <v>1</v>
      </c>
      <c r="E7" s="126">
        <v>7121850</v>
      </c>
      <c r="F7" s="108">
        <f t="shared" ref="F7:F9" si="0">+D7*E7</f>
        <v>7121850</v>
      </c>
      <c r="H7" s="119"/>
    </row>
    <row r="8" spans="1:8" x14ac:dyDescent="0.3">
      <c r="A8" s="122"/>
      <c r="B8" s="123"/>
      <c r="C8" s="124"/>
      <c r="D8" s="125"/>
      <c r="E8" s="126"/>
      <c r="F8" s="108">
        <f t="shared" si="0"/>
        <v>0</v>
      </c>
    </row>
    <row r="9" spans="1:8" x14ac:dyDescent="0.3">
      <c r="A9" s="122"/>
      <c r="B9" s="123"/>
      <c r="C9" s="124"/>
      <c r="D9" s="125"/>
      <c r="E9" s="126"/>
      <c r="F9" s="108">
        <f t="shared" si="0"/>
        <v>0</v>
      </c>
    </row>
    <row r="10" spans="1:8" x14ac:dyDescent="0.25">
      <c r="A10" s="109" t="s">
        <v>343</v>
      </c>
      <c r="B10" s="110"/>
      <c r="C10" s="111"/>
      <c r="D10" s="110"/>
      <c r="E10" s="112" t="s">
        <v>344</v>
      </c>
      <c r="F10" s="113">
        <f>SUM(F7:F9)</f>
        <v>7121850</v>
      </c>
    </row>
    <row r="11" spans="1:8" x14ac:dyDescent="0.25">
      <c r="A11" s="101" t="s">
        <v>331</v>
      </c>
      <c r="B11" s="102" t="s">
        <v>345</v>
      </c>
      <c r="C11" s="103" t="s">
        <v>52</v>
      </c>
      <c r="D11" s="103" t="s">
        <v>333</v>
      </c>
      <c r="E11" s="103" t="s">
        <v>334</v>
      </c>
      <c r="F11" s="103" t="s">
        <v>335</v>
      </c>
    </row>
    <row r="12" spans="1:8" x14ac:dyDescent="0.3">
      <c r="A12" s="122" t="s">
        <v>547</v>
      </c>
      <c r="B12" s="123" t="s">
        <v>548</v>
      </c>
      <c r="C12" s="124" t="s">
        <v>422</v>
      </c>
      <c r="D12" s="125">
        <v>0.66</v>
      </c>
      <c r="E12" s="126">
        <v>322867</v>
      </c>
      <c r="F12" s="108">
        <f>+D12*E12</f>
        <v>213092.22</v>
      </c>
    </row>
    <row r="13" spans="1:8" x14ac:dyDescent="0.3">
      <c r="A13" s="122"/>
      <c r="B13" s="123"/>
      <c r="C13" s="124"/>
      <c r="D13" s="125"/>
      <c r="E13" s="126"/>
      <c r="F13" s="108">
        <f t="shared" ref="F13" si="1">+D13*E13</f>
        <v>0</v>
      </c>
    </row>
    <row r="14" spans="1:8" x14ac:dyDescent="0.25">
      <c r="A14" s="109" t="s">
        <v>350</v>
      </c>
      <c r="B14" s="110"/>
      <c r="C14" s="111"/>
      <c r="D14" s="110"/>
      <c r="E14" s="112" t="s">
        <v>344</v>
      </c>
      <c r="F14" s="113">
        <f>SUM(F12:F13)</f>
        <v>213092.22</v>
      </c>
    </row>
    <row r="15" spans="1:8" x14ac:dyDescent="0.25">
      <c r="A15" s="101" t="s">
        <v>331</v>
      </c>
      <c r="B15" s="102" t="s">
        <v>351</v>
      </c>
      <c r="C15" s="103" t="s">
        <v>52</v>
      </c>
      <c r="D15" s="103" t="s">
        <v>333</v>
      </c>
      <c r="E15" s="103" t="s">
        <v>334</v>
      </c>
      <c r="F15" s="103" t="s">
        <v>335</v>
      </c>
    </row>
    <row r="16" spans="1:8" x14ac:dyDescent="0.3">
      <c r="A16" s="122" t="s">
        <v>478</v>
      </c>
      <c r="B16" s="123" t="s">
        <v>479</v>
      </c>
      <c r="C16" s="124" t="s">
        <v>422</v>
      </c>
      <c r="D16" s="125">
        <v>0.4</v>
      </c>
      <c r="E16" s="126">
        <f>+F14*D16</f>
        <v>85236.888000000006</v>
      </c>
      <c r="F16" s="108">
        <f>+D16*E16</f>
        <v>34094.755200000007</v>
      </c>
    </row>
    <row r="17" spans="1:9" x14ac:dyDescent="0.25">
      <c r="A17" s="109" t="s">
        <v>355</v>
      </c>
      <c r="B17" s="110"/>
      <c r="C17" s="111"/>
      <c r="D17" s="110"/>
      <c r="E17" s="112" t="s">
        <v>344</v>
      </c>
      <c r="F17" s="113">
        <f>SUM(F16)</f>
        <v>34094.755200000007</v>
      </c>
    </row>
    <row r="18" spans="1:9" x14ac:dyDescent="0.25">
      <c r="A18" s="101" t="s">
        <v>331</v>
      </c>
      <c r="B18" s="102" t="s">
        <v>377</v>
      </c>
      <c r="C18" s="103" t="s">
        <v>52</v>
      </c>
      <c r="D18" s="103" t="s">
        <v>333</v>
      </c>
      <c r="E18" s="103" t="s">
        <v>334</v>
      </c>
      <c r="F18" s="103" t="s">
        <v>335</v>
      </c>
    </row>
    <row r="19" spans="1:9" x14ac:dyDescent="0.3">
      <c r="A19" s="104"/>
      <c r="B19" s="105"/>
      <c r="C19" s="106"/>
      <c r="D19" s="107"/>
      <c r="E19" s="108"/>
      <c r="F19" s="108">
        <f t="shared" ref="F19:F20" si="2">+D19*E19</f>
        <v>0</v>
      </c>
    </row>
    <row r="20" spans="1:9" x14ac:dyDescent="0.3">
      <c r="A20" s="104"/>
      <c r="B20" s="105"/>
      <c r="C20" s="106"/>
      <c r="D20" s="107"/>
      <c r="E20" s="108"/>
      <c r="F20" s="108">
        <f t="shared" si="2"/>
        <v>0</v>
      </c>
    </row>
    <row r="21" spans="1:9" x14ac:dyDescent="0.25">
      <c r="A21" s="109" t="s">
        <v>361</v>
      </c>
      <c r="B21" s="110"/>
      <c r="C21" s="111"/>
      <c r="D21" s="110"/>
      <c r="E21" s="112" t="s">
        <v>344</v>
      </c>
      <c r="F21" s="113">
        <f>SUM(F19:F20)</f>
        <v>0</v>
      </c>
    </row>
    <row r="22" spans="1:9" x14ac:dyDescent="0.25">
      <c r="A22" s="101" t="s">
        <v>331</v>
      </c>
      <c r="B22" s="102" t="s">
        <v>378</v>
      </c>
      <c r="C22" s="103" t="s">
        <v>52</v>
      </c>
      <c r="D22" s="103" t="s">
        <v>333</v>
      </c>
      <c r="E22" s="103" t="s">
        <v>334</v>
      </c>
      <c r="F22" s="103" t="s">
        <v>335</v>
      </c>
    </row>
    <row r="23" spans="1:9" x14ac:dyDescent="0.3">
      <c r="A23" s="104" t="s">
        <v>631</v>
      </c>
      <c r="B23" s="105" t="s">
        <v>381</v>
      </c>
      <c r="C23" s="106" t="s">
        <v>49</v>
      </c>
      <c r="D23" s="107">
        <v>1</v>
      </c>
      <c r="E23" s="108">
        <v>50000</v>
      </c>
      <c r="F23" s="108">
        <f>+D23*E23</f>
        <v>50000</v>
      </c>
      <c r="H23" s="119"/>
    </row>
    <row r="24" spans="1:9" x14ac:dyDescent="0.3">
      <c r="A24" s="104"/>
      <c r="B24" s="105"/>
      <c r="C24" s="106"/>
      <c r="D24" s="107"/>
      <c r="E24" s="108"/>
      <c r="F24" s="108">
        <f>+D24*E24</f>
        <v>0</v>
      </c>
      <c r="H24" s="119"/>
    </row>
    <row r="25" spans="1:9" x14ac:dyDescent="0.25">
      <c r="A25" s="109" t="s">
        <v>366</v>
      </c>
      <c r="B25" s="110"/>
      <c r="C25" s="111"/>
      <c r="D25" s="110"/>
      <c r="E25" s="112" t="s">
        <v>344</v>
      </c>
      <c r="F25" s="113">
        <f>SUM(F23:F24)</f>
        <v>50000</v>
      </c>
    </row>
    <row r="26" spans="1:9" x14ac:dyDescent="0.3">
      <c r="A26" s="285" t="s">
        <v>367</v>
      </c>
      <c r="B26" s="285"/>
      <c r="C26" s="285"/>
      <c r="D26" s="285"/>
      <c r="E26" s="286">
        <f>ROUND((F10+F14+F17+F21+F25),0)</f>
        <v>7419037</v>
      </c>
      <c r="F26" s="286"/>
      <c r="H26" s="119"/>
    </row>
    <row r="27" spans="1:9" x14ac:dyDescent="0.3">
      <c r="A27" s="114"/>
      <c r="B27" s="115"/>
      <c r="C27" s="115"/>
      <c r="D27" s="115"/>
      <c r="E27" s="115"/>
      <c r="F27" s="116"/>
      <c r="I27" s="120"/>
    </row>
    <row r="28" spans="1:9" x14ac:dyDescent="0.3">
      <c r="A28" s="117"/>
      <c r="B28" s="50"/>
      <c r="C28" s="50"/>
      <c r="D28" s="50"/>
      <c r="E28" s="50"/>
      <c r="F28" s="118"/>
    </row>
    <row r="29" spans="1:9" x14ac:dyDescent="0.3">
      <c r="A29" s="117"/>
      <c r="B29" s="50"/>
      <c r="C29" s="50"/>
      <c r="D29" s="50"/>
      <c r="E29" s="50"/>
      <c r="F29" s="118"/>
    </row>
    <row r="30" spans="1:9" x14ac:dyDescent="0.3">
      <c r="A30" s="275"/>
      <c r="B30" s="276"/>
      <c r="C30" s="276"/>
      <c r="D30" s="276"/>
      <c r="E30" s="276"/>
      <c r="F30" s="277"/>
    </row>
    <row r="31" spans="1:9" x14ac:dyDescent="0.3">
      <c r="A31" s="275"/>
      <c r="B31" s="276"/>
      <c r="C31" s="276"/>
      <c r="D31" s="276"/>
      <c r="E31" s="276"/>
      <c r="F31" s="277"/>
    </row>
    <row r="32" spans="1:9" x14ac:dyDescent="0.3">
      <c r="A32" s="275"/>
      <c r="B32" s="276"/>
      <c r="C32" s="276"/>
      <c r="D32" s="276"/>
      <c r="E32" s="276"/>
      <c r="F32" s="277"/>
    </row>
    <row r="33" spans="1:6" x14ac:dyDescent="0.3">
      <c r="A33" s="278"/>
      <c r="B33" s="279"/>
      <c r="C33" s="279"/>
      <c r="D33" s="279"/>
      <c r="E33" s="279"/>
      <c r="F33" s="280"/>
    </row>
  </sheetData>
  <mergeCells count="11">
    <mergeCell ref="A30:F30"/>
    <mergeCell ref="A31:F31"/>
    <mergeCell ref="A32:F32"/>
    <mergeCell ref="A33:F33"/>
    <mergeCell ref="A1:F1"/>
    <mergeCell ref="A2:F2"/>
    <mergeCell ref="A3:F3"/>
    <mergeCell ref="A4:D4"/>
    <mergeCell ref="A5:D5"/>
    <mergeCell ref="A26:D26"/>
    <mergeCell ref="E26:F26"/>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410DF-4D24-4F92-B388-3BB5FB3482DB}">
  <sheetPr>
    <tabColor rgb="FFFFC000"/>
  </sheetPr>
  <dimension ref="A1:I57"/>
  <sheetViews>
    <sheetView topLeftCell="A19" zoomScale="70" zoomScaleNormal="70" workbookViewId="0">
      <selection activeCell="H44" sqref="H44:I51"/>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4.2187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GYM'!A77</f>
        <v>12.01</v>
      </c>
      <c r="C4" s="308"/>
      <c r="D4" s="309"/>
      <c r="E4" s="310" t="s">
        <v>38</v>
      </c>
      <c r="F4" s="311"/>
      <c r="G4" s="54" t="str">
        <f>+'PRESUPUESTO GYM'!C77</f>
        <v>Un</v>
      </c>
    </row>
    <row r="5" spans="1:7" ht="108" customHeight="1" x14ac:dyDescent="0.3">
      <c r="A5" s="23" t="s">
        <v>39</v>
      </c>
      <c r="B5" s="293" t="str">
        <f>+'PRESUPUESTO GYM'!B77</f>
        <v>Transformador monofasico de 5kVA, 13.2kV/220-127V, refrigerado en aceite, instalado en poste según norma EPM RA2-026. Incluye: Cruceta en L de 2,4m transporte y pruebas certificadas ante EPM, tornillo espaciador, collarín, fusibles tipo T y barras en alambre de cobre y demás elementos necesarios para su correcta instalación y funcionamiento. Deben entregar certificados de laboratorio y RETIE y protocolos.</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130">
        <f>+G46</f>
        <v>481946.39999999997</v>
      </c>
      <c r="F11" s="31">
        <v>0.05</v>
      </c>
      <c r="G11" s="32">
        <f>+E11*F11</f>
        <v>24097.32</v>
      </c>
    </row>
    <row r="12" spans="1:7" x14ac:dyDescent="0.3">
      <c r="A12" s="316" t="s">
        <v>196</v>
      </c>
      <c r="B12" s="317"/>
      <c r="C12" s="318"/>
      <c r="D12" s="45" t="s">
        <v>32</v>
      </c>
      <c r="E12" s="131">
        <v>57500</v>
      </c>
      <c r="F12" s="20">
        <v>0.05</v>
      </c>
      <c r="G12" s="32">
        <f t="shared" ref="G12:G18" si="0">+E12*F12</f>
        <v>2875</v>
      </c>
    </row>
    <row r="13" spans="1:7" x14ac:dyDescent="0.3">
      <c r="A13" s="316" t="s">
        <v>198</v>
      </c>
      <c r="B13" s="317"/>
      <c r="C13" s="318"/>
      <c r="D13" s="45" t="s">
        <v>32</v>
      </c>
      <c r="E13" s="131">
        <v>120000</v>
      </c>
      <c r="F13" s="20">
        <v>0.03</v>
      </c>
      <c r="G13" s="32">
        <f t="shared" si="0"/>
        <v>3600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30572.32</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75" customHeight="1" x14ac:dyDescent="0.3">
      <c r="A22" s="321" t="s">
        <v>252</v>
      </c>
      <c r="B22" s="322"/>
      <c r="C22" s="322"/>
      <c r="D22" s="18" t="s">
        <v>12</v>
      </c>
      <c r="E22" s="51">
        <v>8225356</v>
      </c>
      <c r="F22" s="45">
        <v>1</v>
      </c>
      <c r="G22" s="32">
        <f>ROUND(E22*F22,0)</f>
        <v>8225356</v>
      </c>
      <c r="I22" s="129"/>
    </row>
    <row r="23" spans="1:9" s="83" customFormat="1" x14ac:dyDescent="0.3">
      <c r="A23" s="312"/>
      <c r="B23" s="313"/>
      <c r="C23" s="313"/>
      <c r="D23" s="18"/>
      <c r="E23" s="51"/>
      <c r="F23" s="45"/>
      <c r="G23" s="32">
        <f t="shared" ref="G23:G27" si="1">ROUND(E23*F23,0)</f>
        <v>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84"/>
      <c r="E26" s="51"/>
      <c r="F26" s="45"/>
      <c r="G26" s="32">
        <f t="shared" si="1"/>
        <v>0</v>
      </c>
    </row>
    <row r="27" spans="1:9" s="83" customFormat="1" x14ac:dyDescent="0.3">
      <c r="A27" s="287"/>
      <c r="B27" s="288"/>
      <c r="C27" s="289"/>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8225356</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0.05</v>
      </c>
      <c r="E35" s="20">
        <f>+D35</f>
        <v>0.05</v>
      </c>
      <c r="F35" s="52">
        <f>+G32</f>
        <v>8225356</v>
      </c>
      <c r="G35" s="32">
        <f>+E35*F35</f>
        <v>411267.80000000005</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411267.80000000005</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2</v>
      </c>
      <c r="G42" s="32">
        <f>+F42*E42</f>
        <v>275398.92</v>
      </c>
    </row>
    <row r="43" spans="1:9" x14ac:dyDescent="0.3">
      <c r="A43" s="290" t="s">
        <v>195</v>
      </c>
      <c r="B43" s="292"/>
      <c r="C43" s="19">
        <v>120788</v>
      </c>
      <c r="D43" s="48">
        <v>0.71</v>
      </c>
      <c r="E43" s="19">
        <f>+C43*(1+D43)</f>
        <v>206547.47999999998</v>
      </c>
      <c r="F43" s="68">
        <v>1</v>
      </c>
      <c r="G43" s="32">
        <f>+F43*E43</f>
        <v>206547.47999999998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481946.39999999997</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9149143</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 ref="A24:C24"/>
    <mergeCell ref="A29:C29"/>
    <mergeCell ref="A28:C28"/>
    <mergeCell ref="A27:C27"/>
    <mergeCell ref="A26:C26"/>
    <mergeCell ref="A25:C2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65992-2A1A-468A-9763-F93544AA0F10}">
  <sheetPr>
    <tabColor rgb="FFFFC000"/>
  </sheetPr>
  <dimension ref="A1:I57"/>
  <sheetViews>
    <sheetView topLeftCell="A29" zoomScale="70" zoomScaleNormal="70" workbookViewId="0">
      <selection activeCell="H48" sqref="H48"/>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GYM'!A78</f>
        <v>12.02</v>
      </c>
      <c r="C4" s="308"/>
      <c r="D4" s="309"/>
      <c r="E4" s="310" t="s">
        <v>38</v>
      </c>
      <c r="F4" s="311"/>
      <c r="G4" s="54" t="str">
        <f>+'PRESUPUESTO GYM'!C78</f>
        <v>Un</v>
      </c>
    </row>
    <row r="5" spans="1:7" ht="174" customHeight="1" x14ac:dyDescent="0.3">
      <c r="A5" s="23" t="s">
        <v>39</v>
      </c>
      <c r="B5" s="293" t="str">
        <f>+'PRESUPUESTO GYM'!B78</f>
        <v>Certificado de cumplimiento RETIE de la instalación a intervenir, incluye certificación desde medida, seccionamiento interno, sistema de distribución en media tensión, transformación, alimentador principal en baja tensión y gabinete de distribución principal en zona deportivas. El ente certificador debe estar acreditado por la ONAC.</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0</v>
      </c>
      <c r="F11" s="31">
        <v>0.05</v>
      </c>
      <c r="G11" s="32">
        <f>+E11*F11</f>
        <v>0</v>
      </c>
    </row>
    <row r="12" spans="1:7" x14ac:dyDescent="0.3">
      <c r="A12" s="316"/>
      <c r="B12" s="317"/>
      <c r="C12" s="318"/>
      <c r="D12" s="45"/>
      <c r="E12" s="3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0</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75" customHeight="1" x14ac:dyDescent="0.3">
      <c r="A22" s="321" t="s">
        <v>253</v>
      </c>
      <c r="B22" s="322"/>
      <c r="C22" s="322"/>
      <c r="D22" s="18" t="s">
        <v>12</v>
      </c>
      <c r="E22" s="51">
        <v>5000000</v>
      </c>
      <c r="F22" s="45">
        <v>1</v>
      </c>
      <c r="G22" s="32">
        <f>ROUND(E22*F22,0)</f>
        <v>5000000</v>
      </c>
    </row>
    <row r="23" spans="1:9" s="83" customFormat="1" x14ac:dyDescent="0.3">
      <c r="A23" s="312"/>
      <c r="B23" s="313"/>
      <c r="C23" s="313"/>
      <c r="D23" s="18"/>
      <c r="E23" s="51"/>
      <c r="F23" s="45"/>
      <c r="G23" s="32">
        <f t="shared" ref="G23:G27" si="1">ROUND(E23*F23,0)</f>
        <v>0</v>
      </c>
    </row>
    <row r="24" spans="1:9" s="83" customFormat="1" x14ac:dyDescent="0.3">
      <c r="A24" s="312"/>
      <c r="B24" s="313"/>
      <c r="C24" s="313"/>
      <c r="D24" s="18"/>
      <c r="E24" s="51"/>
      <c r="F24" s="45"/>
      <c r="G24" s="32">
        <f t="shared" si="1"/>
        <v>0</v>
      </c>
    </row>
    <row r="25" spans="1:9" s="83" customFormat="1" x14ac:dyDescent="0.3">
      <c r="A25" s="312"/>
      <c r="B25" s="313"/>
      <c r="C25" s="313"/>
      <c r="D25" s="84"/>
      <c r="E25" s="51"/>
      <c r="F25" s="45"/>
      <c r="G25" s="32">
        <f t="shared" si="1"/>
        <v>0</v>
      </c>
    </row>
    <row r="26" spans="1:9" s="83" customFormat="1" x14ac:dyDescent="0.3">
      <c r="A26" s="312"/>
      <c r="B26" s="313"/>
      <c r="C26" s="313"/>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5000000</v>
      </c>
    </row>
    <row r="33" spans="1:7" x14ac:dyDescent="0.3">
      <c r="A33" s="36" t="s">
        <v>55</v>
      </c>
      <c r="B33" s="76"/>
      <c r="C33" s="76"/>
      <c r="D33" s="76"/>
      <c r="E33" s="76"/>
      <c r="F33" s="76"/>
      <c r="G33" s="77"/>
    </row>
    <row r="34" spans="1:7" ht="31.2" x14ac:dyDescent="0.3">
      <c r="A34" s="323" t="s">
        <v>56</v>
      </c>
      <c r="B34" s="311"/>
      <c r="C34" s="44" t="s">
        <v>57</v>
      </c>
      <c r="D34" s="44" t="s">
        <v>93</v>
      </c>
      <c r="E34" s="39" t="s">
        <v>58</v>
      </c>
      <c r="F34" s="39" t="s">
        <v>59</v>
      </c>
      <c r="G34" s="40" t="s">
        <v>47</v>
      </c>
    </row>
    <row r="35" spans="1:7" x14ac:dyDescent="0.3">
      <c r="A35" s="321" t="s">
        <v>150</v>
      </c>
      <c r="B35" s="322"/>
      <c r="C35" s="45" t="s">
        <v>89</v>
      </c>
      <c r="D35" s="45">
        <v>0.05</v>
      </c>
      <c r="E35" s="20">
        <v>0</v>
      </c>
      <c r="F35" s="52">
        <f>+G32</f>
        <v>5000000</v>
      </c>
      <c r="G35" s="32">
        <f>+E35*F35</f>
        <v>0</v>
      </c>
    </row>
    <row r="36" spans="1:7" x14ac:dyDescent="0.3">
      <c r="A36" s="321"/>
      <c r="B36" s="322"/>
      <c r="C36" s="45"/>
      <c r="D36" s="45"/>
      <c r="E36" s="20"/>
      <c r="F36" s="53"/>
      <c r="G36" s="32">
        <f>+E36*F36</f>
        <v>0</v>
      </c>
    </row>
    <row r="37" spans="1:7" x14ac:dyDescent="0.3">
      <c r="A37" s="319"/>
      <c r="B37" s="320"/>
      <c r="C37" s="43"/>
      <c r="D37" s="43"/>
      <c r="E37" s="42"/>
      <c r="F37" s="43"/>
      <c r="G37" s="46"/>
    </row>
    <row r="38" spans="1:7" x14ac:dyDescent="0.3">
      <c r="A38" s="319"/>
      <c r="B38" s="320"/>
      <c r="C38" s="43"/>
      <c r="D38" s="43"/>
      <c r="E38" s="42"/>
      <c r="F38" s="43"/>
      <c r="G38" s="46"/>
    </row>
    <row r="39" spans="1:7" ht="16.2" thickBot="1" x14ac:dyDescent="0.35">
      <c r="A39" s="74"/>
      <c r="B39" s="75"/>
      <c r="C39" s="75"/>
      <c r="D39" s="75"/>
      <c r="E39" s="75"/>
      <c r="F39" s="34" t="s">
        <v>50</v>
      </c>
      <c r="G39" s="47">
        <f>SUM(G35:G38)</f>
        <v>0</v>
      </c>
    </row>
    <row r="40" spans="1:7" x14ac:dyDescent="0.3">
      <c r="A40" s="36" t="s">
        <v>60</v>
      </c>
      <c r="B40" s="76"/>
      <c r="C40" s="76"/>
      <c r="D40" s="76"/>
      <c r="E40" s="76"/>
      <c r="F40" s="76"/>
      <c r="G40" s="77"/>
    </row>
    <row r="41" spans="1:7" x14ac:dyDescent="0.3">
      <c r="A41" s="37" t="s">
        <v>61</v>
      </c>
      <c r="B41" s="38"/>
      <c r="C41" s="39" t="s">
        <v>62</v>
      </c>
      <c r="D41" s="39" t="s">
        <v>31</v>
      </c>
      <c r="E41" s="39" t="s">
        <v>63</v>
      </c>
      <c r="F41" s="39" t="s">
        <v>64</v>
      </c>
      <c r="G41" s="40" t="s">
        <v>47</v>
      </c>
    </row>
    <row r="42" spans="1:7" x14ac:dyDescent="0.3">
      <c r="A42" s="290" t="s">
        <v>194</v>
      </c>
      <c r="B42" s="292"/>
      <c r="C42" s="19">
        <v>80526</v>
      </c>
      <c r="D42" s="48">
        <v>0.71</v>
      </c>
      <c r="E42" s="19">
        <f>+C42*(1+D42)</f>
        <v>137699.46</v>
      </c>
      <c r="F42" s="68">
        <v>0</v>
      </c>
      <c r="G42" s="32">
        <f>+F42*E42</f>
        <v>0</v>
      </c>
    </row>
    <row r="43" spans="1:7" x14ac:dyDescent="0.3">
      <c r="A43" s="290" t="s">
        <v>195</v>
      </c>
      <c r="B43" s="292"/>
      <c r="C43" s="19">
        <v>120788</v>
      </c>
      <c r="D43" s="48">
        <v>0.71</v>
      </c>
      <c r="E43" s="19">
        <f>+C43*(1+D43)</f>
        <v>206547.47999999998</v>
      </c>
      <c r="F43" s="68">
        <v>0</v>
      </c>
      <c r="G43" s="32">
        <f>+F43*E43</f>
        <v>0</v>
      </c>
    </row>
    <row r="44" spans="1:7" x14ac:dyDescent="0.3">
      <c r="A44" s="290"/>
      <c r="B44" s="292"/>
      <c r="C44" s="43"/>
      <c r="D44" s="43"/>
      <c r="E44" s="42"/>
      <c r="F44" s="43"/>
      <c r="G44" s="46"/>
    </row>
    <row r="45" spans="1:7" x14ac:dyDescent="0.3">
      <c r="A45" s="290"/>
      <c r="B45" s="292"/>
      <c r="C45" s="43"/>
      <c r="D45" s="43"/>
      <c r="E45" s="42"/>
      <c r="F45" s="43"/>
      <c r="G45" s="46"/>
    </row>
    <row r="46" spans="1:7" ht="16.2" thickBot="1" x14ac:dyDescent="0.35">
      <c r="A46" s="74"/>
      <c r="B46" s="75"/>
      <c r="C46" s="75"/>
      <c r="D46" s="75"/>
      <c r="E46" s="75"/>
      <c r="F46" s="34" t="s">
        <v>50</v>
      </c>
      <c r="G46" s="35">
        <f>SUM(G42:G45)</f>
        <v>0</v>
      </c>
    </row>
    <row r="47" spans="1:7" ht="16.2" thickBot="1" x14ac:dyDescent="0.35">
      <c r="A47" s="70"/>
      <c r="B47" s="71"/>
      <c r="C47" s="71"/>
      <c r="D47" s="71"/>
      <c r="E47" s="71"/>
      <c r="F47" s="71"/>
      <c r="G47" s="72"/>
    </row>
    <row r="48" spans="1:7" ht="16.2" thickBot="1" x14ac:dyDescent="0.35">
      <c r="A48" s="330" t="s">
        <v>65</v>
      </c>
      <c r="B48" s="331"/>
      <c r="C48" s="331"/>
      <c r="D48" s="331"/>
      <c r="E48" s="331"/>
      <c r="F48" s="331"/>
      <c r="G48" s="49">
        <f>ROUND(G19+G32+G39+G46,0)</f>
        <v>5000000</v>
      </c>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720C9-288A-4294-8B98-A8A7F8FF45F3}">
  <sheetPr>
    <tabColor rgb="FFFFC000"/>
  </sheetPr>
  <dimension ref="A1:I57"/>
  <sheetViews>
    <sheetView topLeftCell="A19" zoomScale="70" zoomScaleNormal="70" workbookViewId="0">
      <selection activeCell="H45" sqref="H45:I51"/>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GYM'!A79</f>
        <v>12.03</v>
      </c>
      <c r="C4" s="308"/>
      <c r="D4" s="309"/>
      <c r="E4" s="310" t="s">
        <v>38</v>
      </c>
      <c r="F4" s="311"/>
      <c r="G4" s="54" t="str">
        <f>+'PRESUPUESTO GYM'!C79</f>
        <v>Un</v>
      </c>
    </row>
    <row r="5" spans="1:7" ht="64.8" customHeight="1" x14ac:dyDescent="0.3">
      <c r="A5" s="23" t="s">
        <v>39</v>
      </c>
      <c r="B5" s="293" t="str">
        <f>+'PRESUPUESTO GYM'!B79</f>
        <v>Juego de 3 DPS 12kV, 10kA, MCOV: 10,2kV para instalar en crucetas de poste proyectado, incluye elementos de fijación y demás accesorios para su correcta instalación y puesta en servicio.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34424.694000000003</v>
      </c>
      <c r="F11" s="31">
        <v>0.05</v>
      </c>
      <c r="G11" s="32">
        <f>+E11*F11</f>
        <v>1721.2347000000002</v>
      </c>
    </row>
    <row r="12" spans="1:7" x14ac:dyDescent="0.3">
      <c r="A12" s="316" t="s">
        <v>196</v>
      </c>
      <c r="B12" s="317"/>
      <c r="C12" s="318"/>
      <c r="D12" s="45" t="s">
        <v>32</v>
      </c>
      <c r="E12" s="33">
        <v>49900</v>
      </c>
      <c r="F12" s="20">
        <v>0.01</v>
      </c>
      <c r="G12" s="32">
        <f t="shared" ref="G12:G18" si="0">+E12*F12</f>
        <v>499</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2220.2347</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75" customHeight="1" x14ac:dyDescent="0.3">
      <c r="A22" s="321" t="s">
        <v>254</v>
      </c>
      <c r="B22" s="322"/>
      <c r="C22" s="322"/>
      <c r="D22" s="18" t="s">
        <v>123</v>
      </c>
      <c r="E22" s="51">
        <v>173005</v>
      </c>
      <c r="F22" s="45">
        <v>3</v>
      </c>
      <c r="G22" s="32">
        <f>ROUND(E22*F22,0)</f>
        <v>519015</v>
      </c>
      <c r="I22" s="129"/>
    </row>
    <row r="23" spans="1:9" s="83" customFormat="1" x14ac:dyDescent="0.3">
      <c r="A23" s="321"/>
      <c r="B23" s="322"/>
      <c r="C23" s="322"/>
      <c r="D23" s="18"/>
      <c r="E23" s="51"/>
      <c r="F23" s="45"/>
      <c r="G23" s="32">
        <f t="shared" ref="G23:G27" si="1">ROUND(E23*F23,0)</f>
        <v>0</v>
      </c>
    </row>
    <row r="24" spans="1:9" s="83" customFormat="1" x14ac:dyDescent="0.3">
      <c r="A24" s="312"/>
      <c r="B24" s="313"/>
      <c r="C24" s="313"/>
      <c r="D24" s="18"/>
      <c r="E24" s="51"/>
      <c r="F24" s="45"/>
      <c r="G24" s="32">
        <f t="shared" si="1"/>
        <v>0</v>
      </c>
    </row>
    <row r="25" spans="1:9" s="83" customFormat="1" x14ac:dyDescent="0.3">
      <c r="A25" s="312"/>
      <c r="B25" s="313"/>
      <c r="C25" s="313"/>
      <c r="D25" s="18"/>
      <c r="E25" s="51"/>
      <c r="F25" s="45"/>
      <c r="G25" s="32">
        <f t="shared" si="1"/>
        <v>0</v>
      </c>
    </row>
    <row r="26" spans="1:9" s="83" customFormat="1" x14ac:dyDescent="0.3">
      <c r="A26" s="312"/>
      <c r="B26" s="313"/>
      <c r="C26" s="313"/>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519015</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0.05</v>
      </c>
      <c r="E35" s="20">
        <f>+D35</f>
        <v>0.05</v>
      </c>
      <c r="F35" s="52">
        <f>+G32</f>
        <v>519015</v>
      </c>
      <c r="G35" s="32">
        <f>+E35*F35</f>
        <v>25950.75</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25950.75</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0.1</v>
      </c>
      <c r="G42" s="32">
        <f>+F42*E42</f>
        <v>13769.946</v>
      </c>
    </row>
    <row r="43" spans="1:9" x14ac:dyDescent="0.3">
      <c r="A43" s="290" t="s">
        <v>195</v>
      </c>
      <c r="B43" s="292"/>
      <c r="C43" s="19">
        <v>120788</v>
      </c>
      <c r="D43" s="48">
        <v>0.71</v>
      </c>
      <c r="E43" s="19">
        <f>+C43*(1+D43)</f>
        <v>206547.47999999998</v>
      </c>
      <c r="F43" s="68">
        <v>0.1</v>
      </c>
      <c r="G43" s="32">
        <f>+F43*E43</f>
        <v>20654.748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34424.694000000003</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581611</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CB54E-340F-465C-805C-B23EE78F3A68}">
  <sheetPr>
    <tabColor rgb="FFFFC000"/>
  </sheetPr>
  <dimension ref="A1:I57"/>
  <sheetViews>
    <sheetView topLeftCell="A13" zoomScale="70" zoomScaleNormal="70" workbookViewId="0">
      <selection activeCell="H44" sqref="H44: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2.88671875" style="69" customWidth="1"/>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GYM'!A81</f>
        <v>13.01</v>
      </c>
      <c r="C4" s="308"/>
      <c r="D4" s="309"/>
      <c r="E4" s="310" t="s">
        <v>38</v>
      </c>
      <c r="F4" s="311"/>
      <c r="G4" s="54" t="str">
        <f>+'PRESUPUESTO GYM'!C81</f>
        <v>Un</v>
      </c>
    </row>
    <row r="5" spans="1:7" ht="235.8" customHeight="1" x14ac:dyDescent="0.3">
      <c r="A5" s="23" t="s">
        <v>39</v>
      </c>
      <c r="B5" s="293" t="str">
        <f>+'PRESUPUESTO GYM'!B81</f>
        <v>Tablero eléctrico de distribución (ML), 3 fases, 5 hilos (3 barras de fase + una barra aislada de neutro + una barra de tierra), tensión de operación 208/120V, barrajes para fases y neutro en cobre del alta pureza, lámina cold rolled calibre 16, pintura electrostática a base de polvo epóxico color gris texturizado RAL 7035, grado de protección IP40 (servicio interior), de dimensiones aproximadas (altura, ancho, profundidad = 120x90x40cm, doble fondo y frente muerto abatible en la misma lámina, con puerta y chapa; con espacios para instalación de Breaker Totalizador principal 3x150A en caja moldeada, un panel para 24 breaker enchufables cada uno. Incluye los siguientes equipos:- (1) Breaker Totalizador principal regulable de 3x150A en caja moldeada, Iu=40kA, Ics=100%Icu, Easypact CVS o equivalente a todas sus especificaciones técnicas.-- (1) paneles de 24 espacios para breakers enchufables con sus barras de neutro y tierra respectivas junto con cableado de conexión al barraje de cobre según diagrama unifilar.Incluye además: elementos de fijación, marcadores tipo anillo para fases neutros y tierra de TODOS los circuito, marcación frontal con placa en acrílico. El tablero debe tener certificado de conformidad RETIE.NOTA: Se debe garantizar la coordinación de protecciones mediante el cálculo.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110158.88399999999</v>
      </c>
      <c r="F11" s="31">
        <v>0.05</v>
      </c>
      <c r="G11" s="32">
        <f>+E11*F11</f>
        <v>5507.9441999999999</v>
      </c>
    </row>
    <row r="12" spans="1:7" x14ac:dyDescent="0.3">
      <c r="A12" s="316" t="s">
        <v>196</v>
      </c>
      <c r="B12" s="317"/>
      <c r="C12" s="318"/>
      <c r="D12" s="45" t="s">
        <v>32</v>
      </c>
      <c r="E12" s="33">
        <v>50000</v>
      </c>
      <c r="F12" s="20">
        <v>0.1</v>
      </c>
      <c r="G12" s="32">
        <f t="shared" ref="G12:G18" si="0">+E12*F12</f>
        <v>5000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10507.9442</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197</v>
      </c>
      <c r="B22" s="322"/>
      <c r="C22" s="322"/>
      <c r="D22" s="18" t="s">
        <v>12</v>
      </c>
      <c r="E22" s="51">
        <v>658691</v>
      </c>
      <c r="F22" s="45">
        <v>1</v>
      </c>
      <c r="G22" s="32">
        <f>ROUND(E22*F22,0)</f>
        <v>658691</v>
      </c>
      <c r="I22" s="129"/>
    </row>
    <row r="23" spans="1:9" s="83" customFormat="1" x14ac:dyDescent="0.3">
      <c r="A23" s="312" t="s">
        <v>255</v>
      </c>
      <c r="B23" s="313"/>
      <c r="C23" s="313"/>
      <c r="D23" s="18" t="s">
        <v>49</v>
      </c>
      <c r="E23" s="51">
        <v>256792</v>
      </c>
      <c r="F23" s="45">
        <v>1</v>
      </c>
      <c r="G23" s="32">
        <f t="shared" ref="G23:G27" si="1">ROUND(E23*F23,0)</f>
        <v>256792</v>
      </c>
    </row>
    <row r="24" spans="1:9" s="83" customFormat="1" x14ac:dyDescent="0.3">
      <c r="A24" s="312"/>
      <c r="B24" s="313"/>
      <c r="C24" s="313"/>
      <c r="D24" s="18"/>
      <c r="E24" s="51"/>
      <c r="F24" s="45"/>
      <c r="G24" s="32">
        <f t="shared" si="1"/>
        <v>0</v>
      </c>
    </row>
    <row r="25" spans="1:9" s="83" customFormat="1" x14ac:dyDescent="0.3">
      <c r="A25" s="312"/>
      <c r="B25" s="313"/>
      <c r="C25" s="313"/>
      <c r="D25" s="18"/>
      <c r="E25" s="51"/>
      <c r="F25" s="45"/>
      <c r="G25" s="32">
        <f t="shared" si="1"/>
        <v>0</v>
      </c>
    </row>
    <row r="26" spans="1:9" s="83" customFormat="1" x14ac:dyDescent="0.3">
      <c r="A26" s="312"/>
      <c r="B26" s="313"/>
      <c r="C26" s="313"/>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915483</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915483</v>
      </c>
      <c r="G35" s="32">
        <f>+E35*F35</f>
        <v>9154.83</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9154.83</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0.2</v>
      </c>
      <c r="G42" s="32">
        <f>+F42*E42</f>
        <v>27539.892</v>
      </c>
    </row>
    <row r="43" spans="1:9" x14ac:dyDescent="0.3">
      <c r="A43" s="290" t="s">
        <v>195</v>
      </c>
      <c r="B43" s="292"/>
      <c r="C43" s="19">
        <v>120788</v>
      </c>
      <c r="D43" s="48">
        <v>0.71</v>
      </c>
      <c r="E43" s="19">
        <f>+C43*(1+D43)</f>
        <v>206547.47999999998</v>
      </c>
      <c r="F43" s="68">
        <v>0.4</v>
      </c>
      <c r="G43" s="32">
        <f>+F43*E43</f>
        <v>82618.991999999998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110158.88399999999</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1045305</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33B3A-32F5-4536-A001-B09622E19EB3}">
  <sheetPr>
    <tabColor rgb="FFFFC000"/>
  </sheetPr>
  <dimension ref="A1:I57"/>
  <sheetViews>
    <sheetView topLeftCell="A16" zoomScale="70" zoomScaleNormal="70" workbookViewId="0">
      <selection activeCell="H45" sqref="H45: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GYM'!A82</f>
        <v>13.02</v>
      </c>
      <c r="C4" s="308"/>
      <c r="D4" s="309"/>
      <c r="E4" s="310" t="s">
        <v>38</v>
      </c>
      <c r="F4" s="311"/>
      <c r="G4" s="54" t="str">
        <f>+'PRESUPUESTO GYM'!C82</f>
        <v>Un</v>
      </c>
    </row>
    <row r="5" spans="1:7" ht="81.599999999999994" customHeight="1" x14ac:dyDescent="0.3">
      <c r="A5" s="23" t="s">
        <v>39</v>
      </c>
      <c r="B5" s="293" t="str">
        <f>+'PRESUPUESTO GYM'!B82</f>
        <v>Interruptor automático (breaker) tripolar enchufable 2x15, 2x20, 2x30, Icc&gt;10 kA, 220 V. Incluye cintas y anillos de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17212.347000000002</v>
      </c>
      <c r="F11" s="31">
        <v>0.05</v>
      </c>
      <c r="G11" s="32">
        <f>+E11*F11</f>
        <v>860.6173500000001</v>
      </c>
    </row>
    <row r="12" spans="1:7" x14ac:dyDescent="0.3">
      <c r="A12" s="316"/>
      <c r="B12" s="317"/>
      <c r="C12" s="318"/>
      <c r="D12" s="45"/>
      <c r="E12" s="3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860.6173500000001</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75" customHeight="1" x14ac:dyDescent="0.3">
      <c r="A22" s="321" t="s">
        <v>257</v>
      </c>
      <c r="B22" s="322"/>
      <c r="C22" s="322"/>
      <c r="D22" s="18" t="s">
        <v>12</v>
      </c>
      <c r="E22" s="51">
        <v>84756</v>
      </c>
      <c r="F22" s="45">
        <v>1</v>
      </c>
      <c r="G22" s="32">
        <f>ROUND(E22*F22,0)</f>
        <v>84756</v>
      </c>
    </row>
    <row r="23" spans="1:9" s="83" customFormat="1" x14ac:dyDescent="0.3">
      <c r="A23" s="312" t="s">
        <v>199</v>
      </c>
      <c r="B23" s="313"/>
      <c r="C23" s="313"/>
      <c r="D23" s="18" t="s">
        <v>12</v>
      </c>
      <c r="E23" s="51">
        <v>2000</v>
      </c>
      <c r="F23" s="45">
        <v>4</v>
      </c>
      <c r="G23" s="32">
        <f t="shared" ref="G23:G27" si="1">ROUND(E23*F23,0)</f>
        <v>8000</v>
      </c>
    </row>
    <row r="24" spans="1:9" s="83" customFormat="1" x14ac:dyDescent="0.3">
      <c r="A24" s="312" t="s">
        <v>200</v>
      </c>
      <c r="B24" s="313"/>
      <c r="C24" s="313"/>
      <c r="D24" s="18" t="s">
        <v>12</v>
      </c>
      <c r="E24" s="51">
        <v>8000</v>
      </c>
      <c r="F24" s="45">
        <v>0.5</v>
      </c>
      <c r="G24" s="32">
        <f t="shared" si="1"/>
        <v>4000</v>
      </c>
    </row>
    <row r="25" spans="1:9" s="83" customFormat="1" x14ac:dyDescent="0.3">
      <c r="A25" s="312"/>
      <c r="B25" s="313"/>
      <c r="C25" s="313"/>
      <c r="D25" s="18"/>
      <c r="E25" s="51"/>
      <c r="F25" s="45"/>
      <c r="G25" s="32">
        <f t="shared" si="1"/>
        <v>0</v>
      </c>
    </row>
    <row r="26" spans="1:9" s="83" customFormat="1" x14ac:dyDescent="0.3">
      <c r="A26" s="312"/>
      <c r="B26" s="313"/>
      <c r="C26" s="313"/>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96756</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96756</v>
      </c>
      <c r="G35" s="32">
        <f>+E35*F35</f>
        <v>967.56000000000006</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967.56000000000006</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0.05</v>
      </c>
      <c r="G42" s="32">
        <f>+F42*E42</f>
        <v>6884.973</v>
      </c>
    </row>
    <row r="43" spans="1:9" x14ac:dyDescent="0.3">
      <c r="A43" s="290" t="s">
        <v>195</v>
      </c>
      <c r="B43" s="292"/>
      <c r="C43" s="19">
        <v>120788</v>
      </c>
      <c r="D43" s="48">
        <v>0.71</v>
      </c>
      <c r="E43" s="19">
        <f>+C43*(1+D43)</f>
        <v>206547.47999999998</v>
      </c>
      <c r="F43" s="68">
        <v>0.05</v>
      </c>
      <c r="G43" s="32">
        <f>+F43*E43</f>
        <v>10327.374</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17212.347000000002</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115797</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93C5C-14FD-4F9C-8382-2675C8D251A0}">
  <sheetPr>
    <tabColor rgb="FFFFC000"/>
  </sheetPr>
  <dimension ref="A1:I57"/>
  <sheetViews>
    <sheetView topLeftCell="A13" zoomScale="70" zoomScaleNormal="70" workbookViewId="0">
      <selection activeCell="H46" sqref="H46: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GYM'!A83</f>
        <v>13.03</v>
      </c>
      <c r="C4" s="308"/>
      <c r="D4" s="309"/>
      <c r="E4" s="310" t="s">
        <v>38</v>
      </c>
      <c r="F4" s="311"/>
      <c r="G4" s="54" t="str">
        <f>+'PRESUPUESTO GYM'!C83</f>
        <v>Un</v>
      </c>
    </row>
    <row r="5" spans="1:7" ht="55.8" customHeight="1" x14ac:dyDescent="0.3">
      <c r="A5" s="23" t="s">
        <v>39</v>
      </c>
      <c r="B5" s="293" t="str">
        <f>++'PRESUPUESTO GYM'!B83</f>
        <v>Interruptor automático (breaker) tripolar enchufable 3x15, 3x20, 3x30, Icc&gt;10 kA, 220 V. Incluye cintas y anillos de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27539.7552</v>
      </c>
      <c r="F11" s="31">
        <v>0.05</v>
      </c>
      <c r="G11" s="32">
        <f>+E11*F11</f>
        <v>1376.98776</v>
      </c>
    </row>
    <row r="12" spans="1:7" x14ac:dyDescent="0.3">
      <c r="A12" s="316"/>
      <c r="B12" s="317"/>
      <c r="C12" s="318"/>
      <c r="D12" s="45"/>
      <c r="E12" s="3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1376.98776</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256</v>
      </c>
      <c r="B22" s="322"/>
      <c r="C22" s="322"/>
      <c r="D22" s="18" t="s">
        <v>12</v>
      </c>
      <c r="E22" s="51">
        <v>128786</v>
      </c>
      <c r="F22" s="45">
        <v>1</v>
      </c>
      <c r="G22" s="32">
        <f>ROUND(E22*F22,0)</f>
        <v>128786</v>
      </c>
    </row>
    <row r="23" spans="1:9" s="83" customFormat="1" x14ac:dyDescent="0.3">
      <c r="A23" s="312" t="s">
        <v>199</v>
      </c>
      <c r="B23" s="313"/>
      <c r="C23" s="313"/>
      <c r="D23" s="18" t="s">
        <v>12</v>
      </c>
      <c r="E23" s="51">
        <v>2500</v>
      </c>
      <c r="F23" s="45">
        <v>4</v>
      </c>
      <c r="G23" s="32">
        <f t="shared" ref="G23:G27" si="1">ROUND(E23*F23,0)</f>
        <v>10000</v>
      </c>
    </row>
    <row r="24" spans="1:9" s="83" customFormat="1" x14ac:dyDescent="0.3">
      <c r="A24" s="312" t="s">
        <v>200</v>
      </c>
      <c r="B24" s="313"/>
      <c r="C24" s="313"/>
      <c r="D24" s="18" t="s">
        <v>12</v>
      </c>
      <c r="E24" s="51">
        <v>10002</v>
      </c>
      <c r="F24" s="45">
        <v>0.5</v>
      </c>
      <c r="G24" s="32">
        <f t="shared" si="1"/>
        <v>5001</v>
      </c>
    </row>
    <row r="25" spans="1:9" s="83" customFormat="1" x14ac:dyDescent="0.3">
      <c r="A25" s="312"/>
      <c r="B25" s="313"/>
      <c r="C25" s="313"/>
      <c r="D25" s="18"/>
      <c r="E25" s="51"/>
      <c r="F25" s="45"/>
      <c r="G25" s="32">
        <f t="shared" si="1"/>
        <v>0</v>
      </c>
    </row>
    <row r="26" spans="1:9" s="83" customFormat="1" x14ac:dyDescent="0.3">
      <c r="A26" s="312"/>
      <c r="B26" s="313"/>
      <c r="C26" s="313"/>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143787</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143787</v>
      </c>
      <c r="G35" s="32">
        <f>+E35*F35</f>
        <v>1437.8700000000001</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1437.8700000000001</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0.08</v>
      </c>
      <c r="G42" s="32">
        <f>+F42*E42</f>
        <v>11015.9568</v>
      </c>
    </row>
    <row r="43" spans="1:9" x14ac:dyDescent="0.3">
      <c r="A43" s="290" t="s">
        <v>195</v>
      </c>
      <c r="B43" s="292"/>
      <c r="C43" s="19">
        <v>120788</v>
      </c>
      <c r="D43" s="48">
        <v>0.71</v>
      </c>
      <c r="E43" s="19">
        <f>+C43*(1+D43)</f>
        <v>206547.47999999998</v>
      </c>
      <c r="F43" s="68">
        <v>0.08</v>
      </c>
      <c r="G43" s="32">
        <f>+F43*E43</f>
        <v>16523.7984</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27539.7552</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174142</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A4364-9BEE-48C8-A191-B3BE1E3A9C4E}">
  <sheetPr>
    <tabColor rgb="FFFFC000"/>
  </sheetPr>
  <dimension ref="A1:I57"/>
  <sheetViews>
    <sheetView topLeftCell="A16" zoomScale="70" zoomScaleNormal="70" workbookViewId="0">
      <selection activeCell="H44" sqref="H44:I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GYM'!A84</f>
        <v>13.04</v>
      </c>
      <c r="C4" s="308"/>
      <c r="D4" s="309"/>
      <c r="E4" s="310" t="s">
        <v>38</v>
      </c>
      <c r="F4" s="311"/>
      <c r="G4" s="54" t="str">
        <f>+'PRESUPUESTO GYM'!C84</f>
        <v>Un</v>
      </c>
    </row>
    <row r="5" spans="1:7" ht="51.6" customHeight="1" x14ac:dyDescent="0.3">
      <c r="A5" s="23" t="s">
        <v>39</v>
      </c>
      <c r="B5" s="293" t="str">
        <f>+'PRESUPUESTO GYM'!B84</f>
        <v>Interruptor automático (breaker) monopolar enchufable 1x15,1x20,1x30, A, Icc&gt;10 kA, 220 V. Incluye cintas y anillos de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8606.1735000000008</v>
      </c>
      <c r="F11" s="31">
        <v>0.05</v>
      </c>
      <c r="G11" s="32">
        <f>+E11*F11</f>
        <v>430.30867500000005</v>
      </c>
    </row>
    <row r="12" spans="1:7" x14ac:dyDescent="0.3">
      <c r="A12" s="316"/>
      <c r="B12" s="317"/>
      <c r="C12" s="318"/>
      <c r="D12" s="45"/>
      <c r="E12" s="3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430.30867500000005</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6" customHeight="1" x14ac:dyDescent="0.3">
      <c r="A22" s="321" t="s">
        <v>193</v>
      </c>
      <c r="B22" s="322"/>
      <c r="C22" s="322"/>
      <c r="D22" s="18" t="s">
        <v>12</v>
      </c>
      <c r="E22" s="51">
        <v>24282</v>
      </c>
      <c r="F22" s="45">
        <v>1</v>
      </c>
      <c r="G22" s="32">
        <f>ROUND(E22*F22,0)</f>
        <v>24282</v>
      </c>
    </row>
    <row r="23" spans="1:9" s="83" customFormat="1" x14ac:dyDescent="0.3">
      <c r="A23" s="312" t="s">
        <v>199</v>
      </c>
      <c r="B23" s="313"/>
      <c r="C23" s="313"/>
      <c r="D23" s="18" t="s">
        <v>12</v>
      </c>
      <c r="E23" s="51">
        <v>1500</v>
      </c>
      <c r="F23" s="45">
        <v>1</v>
      </c>
      <c r="G23" s="32">
        <f t="shared" ref="G23:G27" si="1">ROUND(E23*F23,0)</f>
        <v>1500</v>
      </c>
    </row>
    <row r="24" spans="1:9" s="83" customFormat="1" x14ac:dyDescent="0.3">
      <c r="A24" s="312" t="s">
        <v>200</v>
      </c>
      <c r="B24" s="313"/>
      <c r="C24" s="313"/>
      <c r="D24" s="18" t="s">
        <v>12</v>
      </c>
      <c r="E24" s="51">
        <v>14000</v>
      </c>
      <c r="F24" s="45">
        <v>0.1</v>
      </c>
      <c r="G24" s="32">
        <f t="shared" si="1"/>
        <v>1400</v>
      </c>
    </row>
    <row r="25" spans="1:9" s="83" customFormat="1" x14ac:dyDescent="0.3">
      <c r="A25" s="312"/>
      <c r="B25" s="313"/>
      <c r="C25" s="313"/>
      <c r="D25" s="18"/>
      <c r="E25" s="51"/>
      <c r="F25" s="45"/>
      <c r="G25" s="32">
        <f t="shared" si="1"/>
        <v>0</v>
      </c>
    </row>
    <row r="26" spans="1:9" s="83" customFormat="1" x14ac:dyDescent="0.3">
      <c r="A26" s="312"/>
      <c r="B26" s="313"/>
      <c r="C26" s="313"/>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27182</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27182</v>
      </c>
      <c r="G35" s="32">
        <f>+E35*F35</f>
        <v>271.82</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271.82</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2.5000000000000001E-2</v>
      </c>
      <c r="G42" s="32">
        <f>+F42*E42</f>
        <v>3442.4865</v>
      </c>
    </row>
    <row r="43" spans="1:9" x14ac:dyDescent="0.3">
      <c r="A43" s="290" t="s">
        <v>195</v>
      </c>
      <c r="B43" s="292"/>
      <c r="C43" s="19">
        <v>120788</v>
      </c>
      <c r="D43" s="48">
        <v>0.71</v>
      </c>
      <c r="E43" s="19">
        <f>+C43*(1+D43)</f>
        <v>206547.47999999998</v>
      </c>
      <c r="F43" s="68">
        <v>2.5000000000000001E-2</v>
      </c>
      <c r="G43" s="32">
        <f>+F43*E43</f>
        <v>5163.6869999999999</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8606.1735000000008</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36490</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6667B-8425-45E3-AADA-95007B536960}">
  <sheetPr>
    <tabColor rgb="FFFFC000"/>
  </sheetPr>
  <dimension ref="A1:I57"/>
  <sheetViews>
    <sheetView topLeftCell="A25" zoomScale="70" zoomScaleNormal="70" workbookViewId="0">
      <selection activeCell="H47" sqref="H47:J52"/>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GYM'!A86</f>
        <v>14.01</v>
      </c>
      <c r="C4" s="308"/>
      <c r="D4" s="309"/>
      <c r="E4" s="310" t="s">
        <v>38</v>
      </c>
      <c r="F4" s="311"/>
      <c r="G4" s="54" t="str">
        <f>+'PRESUPUESTO GYM'!C86</f>
        <v>ml</v>
      </c>
    </row>
    <row r="5" spans="1:7" ht="89.4" customHeight="1" x14ac:dyDescent="0.3">
      <c r="A5" s="23" t="s">
        <v>39</v>
      </c>
      <c r="B5" s="293" t="str">
        <f>+'PRESUPUESTO GYM'!B86</f>
        <v>Alimentador eléctrico trifásico en cable de aluminio serie AA8000, 3No.4/0+ 1No.2/0)THWN. Incluye: terminales bimetálicas, aplicación de gel retardante a la corrosión, cintas, marcación con placas en acrílico con el número de circuito en cajas de paso, elementos de fijación y demás elementos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13769.8776</v>
      </c>
      <c r="F11" s="31">
        <v>0.05</v>
      </c>
      <c r="G11" s="32">
        <f>+E11*F11</f>
        <v>688.49387999999999</v>
      </c>
    </row>
    <row r="12" spans="1:7" x14ac:dyDescent="0.3">
      <c r="A12" s="316"/>
      <c r="B12" s="317"/>
      <c r="C12" s="318"/>
      <c r="D12" s="45"/>
      <c r="E12" s="89"/>
      <c r="F12" s="20"/>
      <c r="G12" s="32">
        <f t="shared" ref="G12:G18" si="0">+E12*F12</f>
        <v>0</v>
      </c>
    </row>
    <row r="13" spans="1:7" x14ac:dyDescent="0.3">
      <c r="A13" s="316"/>
      <c r="B13" s="317"/>
      <c r="C13" s="318"/>
      <c r="D13" s="45"/>
      <c r="E13" s="73"/>
      <c r="F13" s="20"/>
      <c r="G13" s="32">
        <f t="shared" si="0"/>
        <v>0</v>
      </c>
    </row>
    <row r="14" spans="1:7" x14ac:dyDescent="0.3">
      <c r="A14" s="316"/>
      <c r="B14" s="317"/>
      <c r="C14" s="318"/>
      <c r="D14" s="45"/>
      <c r="E14" s="89"/>
      <c r="F14" s="20"/>
      <c r="G14" s="32">
        <f t="shared" si="0"/>
        <v>0</v>
      </c>
    </row>
    <row r="15" spans="1:7" x14ac:dyDescent="0.3">
      <c r="A15" s="316"/>
      <c r="B15" s="317"/>
      <c r="C15" s="318"/>
      <c r="D15" s="45"/>
      <c r="E15" s="73"/>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688.49387999999999</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46.2" customHeight="1" x14ac:dyDescent="0.3">
      <c r="A22" s="321" t="s">
        <v>258</v>
      </c>
      <c r="B22" s="322"/>
      <c r="C22" s="322"/>
      <c r="D22" s="18" t="s">
        <v>16</v>
      </c>
      <c r="E22" s="51">
        <v>35792</v>
      </c>
      <c r="F22" s="45">
        <v>1</v>
      </c>
      <c r="G22" s="32">
        <f>ROUND(E22*F22,0)</f>
        <v>35792</v>
      </c>
    </row>
    <row r="23" spans="1:9" s="83" customFormat="1" x14ac:dyDescent="0.3">
      <c r="A23" s="312" t="s">
        <v>203</v>
      </c>
      <c r="B23" s="313"/>
      <c r="C23" s="313"/>
      <c r="D23" s="18" t="s">
        <v>12</v>
      </c>
      <c r="E23" s="51">
        <v>228</v>
      </c>
      <c r="F23" s="45">
        <v>4</v>
      </c>
      <c r="G23" s="32">
        <f t="shared" ref="G23:G27" si="1">ROUND(E23*F23,0)</f>
        <v>912</v>
      </c>
    </row>
    <row r="24" spans="1:9" s="83" customFormat="1" x14ac:dyDescent="0.3">
      <c r="A24" s="312" t="s">
        <v>201</v>
      </c>
      <c r="B24" s="313"/>
      <c r="C24" s="313"/>
      <c r="D24" s="18" t="s">
        <v>12</v>
      </c>
      <c r="E24" s="51">
        <v>4728</v>
      </c>
      <c r="F24" s="45">
        <v>0.5</v>
      </c>
      <c r="G24" s="32">
        <f t="shared" si="1"/>
        <v>2364</v>
      </c>
    </row>
    <row r="25" spans="1:9" s="83" customFormat="1" x14ac:dyDescent="0.3">
      <c r="A25" s="287" t="s">
        <v>205</v>
      </c>
      <c r="B25" s="288"/>
      <c r="C25" s="289"/>
      <c r="D25" s="18" t="s">
        <v>12</v>
      </c>
      <c r="E25" s="51">
        <v>1819</v>
      </c>
      <c r="F25" s="45">
        <v>1</v>
      </c>
      <c r="G25" s="32">
        <f t="shared" si="1"/>
        <v>1819</v>
      </c>
    </row>
    <row r="26" spans="1:9" s="83" customFormat="1" x14ac:dyDescent="0.3">
      <c r="A26" s="287" t="s">
        <v>206</v>
      </c>
      <c r="B26" s="288"/>
      <c r="C26" s="289"/>
      <c r="D26" s="18" t="s">
        <v>12</v>
      </c>
      <c r="E26" s="51">
        <v>1455</v>
      </c>
      <c r="F26" s="45">
        <v>0.7</v>
      </c>
      <c r="G26" s="32">
        <f t="shared" si="1"/>
        <v>1019</v>
      </c>
    </row>
    <row r="27" spans="1:9" s="83" customFormat="1" x14ac:dyDescent="0.3">
      <c r="A27" s="287" t="s">
        <v>207</v>
      </c>
      <c r="B27" s="288"/>
      <c r="C27" s="289"/>
      <c r="D27" s="18" t="s">
        <v>12</v>
      </c>
      <c r="E27" s="51">
        <v>319</v>
      </c>
      <c r="F27" s="45">
        <v>1</v>
      </c>
      <c r="G27" s="32">
        <f t="shared" si="1"/>
        <v>319</v>
      </c>
    </row>
    <row r="28" spans="1:9" ht="15.75" customHeight="1" x14ac:dyDescent="0.3">
      <c r="A28" s="312" t="s">
        <v>208</v>
      </c>
      <c r="B28" s="313"/>
      <c r="C28" s="313"/>
      <c r="D28" s="18" t="s">
        <v>12</v>
      </c>
      <c r="E28" s="51">
        <v>3546</v>
      </c>
      <c r="F28" s="45">
        <v>0.5</v>
      </c>
      <c r="G28" s="41">
        <f t="shared" ref="G28:G31" si="2">+E28*F28</f>
        <v>1773</v>
      </c>
      <c r="H28" s="83"/>
      <c r="I28" s="83"/>
    </row>
    <row r="29" spans="1:9" ht="15.75" customHeight="1" x14ac:dyDescent="0.3">
      <c r="A29" s="312"/>
      <c r="B29" s="313"/>
      <c r="C29" s="313"/>
      <c r="D29" s="18"/>
      <c r="E29" s="51"/>
      <c r="F29" s="45"/>
      <c r="G29" s="41">
        <f t="shared" si="2"/>
        <v>0</v>
      </c>
      <c r="I29" s="83"/>
    </row>
    <row r="30" spans="1:9" ht="15.75" customHeight="1" x14ac:dyDescent="0.3">
      <c r="A30" s="312"/>
      <c r="B30" s="313"/>
      <c r="C30" s="313"/>
      <c r="D30" s="18"/>
      <c r="E30" s="51"/>
      <c r="F30" s="45"/>
      <c r="G30" s="41">
        <f t="shared" si="2"/>
        <v>0</v>
      </c>
      <c r="I30" s="83"/>
    </row>
    <row r="31" spans="1:9" ht="15.75" customHeight="1" x14ac:dyDescent="0.3">
      <c r="A31" s="312"/>
      <c r="B31" s="313"/>
      <c r="C31" s="313"/>
      <c r="D31" s="18"/>
      <c r="E31" s="51"/>
      <c r="F31" s="45"/>
      <c r="G31" s="41">
        <f t="shared" si="2"/>
        <v>0</v>
      </c>
      <c r="I31" s="83"/>
    </row>
    <row r="32" spans="1:9" ht="16.2" thickBot="1" x14ac:dyDescent="0.35">
      <c r="A32" s="74"/>
      <c r="B32" s="75"/>
      <c r="C32" s="75"/>
      <c r="D32" s="75"/>
      <c r="E32" s="75"/>
      <c r="F32" s="34" t="s">
        <v>50</v>
      </c>
      <c r="G32" s="35">
        <f>SUM(G22:G31)</f>
        <v>43998</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0.02</v>
      </c>
      <c r="E35" s="20">
        <f>+D35</f>
        <v>0.02</v>
      </c>
      <c r="F35" s="52">
        <f>+G32</f>
        <v>43998</v>
      </c>
      <c r="G35" s="32">
        <f>+E35*F35</f>
        <v>879.96</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879.96</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0.04</v>
      </c>
      <c r="G42" s="32">
        <f>+F42*E42</f>
        <v>5507.9784</v>
      </c>
    </row>
    <row r="43" spans="1:9" x14ac:dyDescent="0.3">
      <c r="A43" s="290" t="s">
        <v>195</v>
      </c>
      <c r="B43" s="292"/>
      <c r="C43" s="19">
        <v>120788</v>
      </c>
      <c r="D43" s="48">
        <v>0.71</v>
      </c>
      <c r="E43" s="19">
        <f>+C43*(1+D43)</f>
        <v>206547.47999999998</v>
      </c>
      <c r="F43" s="68">
        <v>0.04</v>
      </c>
      <c r="G43" s="32">
        <f>+F43*E43</f>
        <v>8261.8991999999998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13769.8776</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59336</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88B04-DCA8-4F90-9FC9-2892A3B8A59D}">
  <sheetPr>
    <tabColor rgb="FFFFC000"/>
  </sheetPr>
  <dimension ref="A1:I57"/>
  <sheetViews>
    <sheetView topLeftCell="A23" zoomScale="70" zoomScaleNormal="70" workbookViewId="0">
      <selection activeCell="H46" sqref="H46:I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GYM'!A87</f>
        <v>14.02</v>
      </c>
      <c r="C4" s="308"/>
      <c r="D4" s="309"/>
      <c r="E4" s="310" t="s">
        <v>38</v>
      </c>
      <c r="F4" s="311"/>
      <c r="G4" s="54" t="str">
        <f>+'PRESUPUESTO GYM'!C87</f>
        <v>ml</v>
      </c>
    </row>
    <row r="5" spans="1:7" ht="65.400000000000006" customHeight="1" x14ac:dyDescent="0.3">
      <c r="A5" s="23" t="s">
        <v>39</v>
      </c>
      <c r="B5" s="293" t="str">
        <f>+'PRESUPUESTO GYM'!B87</f>
        <v>Alimentador eléctrico trifásico en cable de aluminio serie AA8000 3No.6 AWG THWN. Incluye: terminales bimetálicas, aplicación de gel retardante a la corrosión, cintas, marcación con placas en acrílico con el número de circuito en cajas de paso, elementos de fijación y demás elementos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8606.1735000000008</v>
      </c>
      <c r="F11" s="31">
        <v>0.05</v>
      </c>
      <c r="G11" s="32">
        <f>+E11*F11</f>
        <v>430.30867500000005</v>
      </c>
    </row>
    <row r="12" spans="1:7" x14ac:dyDescent="0.3">
      <c r="A12" s="316"/>
      <c r="B12" s="317"/>
      <c r="C12" s="318"/>
      <c r="D12" s="45"/>
      <c r="E12" s="89"/>
      <c r="F12" s="20"/>
      <c r="G12" s="32">
        <f t="shared" ref="G12:G18" si="0">+E12*F12</f>
        <v>0</v>
      </c>
    </row>
    <row r="13" spans="1:7" x14ac:dyDescent="0.3">
      <c r="A13" s="316"/>
      <c r="B13" s="317"/>
      <c r="C13" s="318"/>
      <c r="D13" s="45"/>
      <c r="E13" s="73"/>
      <c r="F13" s="20"/>
      <c r="G13" s="32">
        <f t="shared" si="0"/>
        <v>0</v>
      </c>
    </row>
    <row r="14" spans="1:7" x14ac:dyDescent="0.3">
      <c r="A14" s="316"/>
      <c r="B14" s="317"/>
      <c r="C14" s="318"/>
      <c r="D14" s="45"/>
      <c r="E14" s="89"/>
      <c r="F14" s="20"/>
      <c r="G14" s="32">
        <f t="shared" si="0"/>
        <v>0</v>
      </c>
    </row>
    <row r="15" spans="1:7" x14ac:dyDescent="0.3">
      <c r="A15" s="316"/>
      <c r="B15" s="317"/>
      <c r="C15" s="318"/>
      <c r="D15" s="45"/>
      <c r="E15" s="73"/>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430.30867500000005</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32.25" customHeight="1" x14ac:dyDescent="0.3">
      <c r="A22" s="321" t="s">
        <v>259</v>
      </c>
      <c r="B22" s="322"/>
      <c r="C22" s="322"/>
      <c r="D22" s="18" t="s">
        <v>16</v>
      </c>
      <c r="E22" s="51">
        <v>13557</v>
      </c>
      <c r="F22" s="45">
        <v>1</v>
      </c>
      <c r="G22" s="32">
        <f>ROUND(E22*F22,0)</f>
        <v>13557</v>
      </c>
    </row>
    <row r="23" spans="1:9" s="83" customFormat="1" x14ac:dyDescent="0.3">
      <c r="A23" s="312"/>
      <c r="B23" s="313"/>
      <c r="C23" s="313"/>
      <c r="D23" s="18"/>
      <c r="E23" s="51"/>
      <c r="F23" s="45"/>
      <c r="G23" s="32">
        <f t="shared" ref="G23:G27" si="1">ROUND(E23*F23,0)</f>
        <v>0</v>
      </c>
    </row>
    <row r="24" spans="1:9" s="83" customFormat="1" x14ac:dyDescent="0.3">
      <c r="A24" s="312"/>
      <c r="B24" s="313"/>
      <c r="C24" s="313"/>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287"/>
      <c r="B27" s="288"/>
      <c r="C27" s="289"/>
      <c r="D27" s="18"/>
      <c r="E27" s="51"/>
      <c r="F27" s="45"/>
      <c r="G27" s="32">
        <f t="shared" si="1"/>
        <v>0</v>
      </c>
    </row>
    <row r="28" spans="1:9" ht="15.75" customHeight="1" x14ac:dyDescent="0.3">
      <c r="A28" s="312"/>
      <c r="B28" s="313"/>
      <c r="C28" s="313"/>
      <c r="D28" s="18"/>
      <c r="E28" s="51"/>
      <c r="F28" s="45"/>
      <c r="G28" s="41">
        <f t="shared" ref="G28:G31" si="2">+E28*F28</f>
        <v>0</v>
      </c>
      <c r="I28" s="83"/>
    </row>
    <row r="29" spans="1:9" ht="15.75" customHeight="1" x14ac:dyDescent="0.3">
      <c r="A29" s="312"/>
      <c r="B29" s="313"/>
      <c r="C29" s="313"/>
      <c r="D29" s="18"/>
      <c r="E29" s="51"/>
      <c r="F29" s="45"/>
      <c r="G29" s="41">
        <f t="shared" si="2"/>
        <v>0</v>
      </c>
      <c r="I29" s="83"/>
    </row>
    <row r="30" spans="1:9" ht="15.75" customHeight="1" x14ac:dyDescent="0.3">
      <c r="A30" s="312"/>
      <c r="B30" s="313"/>
      <c r="C30" s="313"/>
      <c r="D30" s="18"/>
      <c r="E30" s="51"/>
      <c r="F30" s="45"/>
      <c r="G30" s="41">
        <f t="shared" si="2"/>
        <v>0</v>
      </c>
      <c r="I30" s="83"/>
    </row>
    <row r="31" spans="1:9" ht="15.75" customHeight="1" x14ac:dyDescent="0.3">
      <c r="A31" s="312"/>
      <c r="B31" s="313"/>
      <c r="C31" s="313"/>
      <c r="D31" s="18"/>
      <c r="E31" s="51"/>
      <c r="F31" s="45"/>
      <c r="G31" s="41">
        <f t="shared" si="2"/>
        <v>0</v>
      </c>
      <c r="I31" s="83"/>
    </row>
    <row r="32" spans="1:9" ht="16.2" thickBot="1" x14ac:dyDescent="0.35">
      <c r="A32" s="74"/>
      <c r="B32" s="75"/>
      <c r="C32" s="75"/>
      <c r="D32" s="75"/>
      <c r="E32" s="75"/>
      <c r="F32" s="34" t="s">
        <v>50</v>
      </c>
      <c r="G32" s="35">
        <f>SUM(G22:G31)</f>
        <v>13557</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13557</v>
      </c>
      <c r="G35" s="32">
        <f>+E35*F35</f>
        <v>135.57</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135.57</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2.5000000000000001E-2</v>
      </c>
      <c r="G42" s="32">
        <f>+F42*E42</f>
        <v>3442.4865</v>
      </c>
    </row>
    <row r="43" spans="1:9" x14ac:dyDescent="0.3">
      <c r="A43" s="290" t="s">
        <v>195</v>
      </c>
      <c r="B43" s="292"/>
      <c r="C43" s="19">
        <v>120788</v>
      </c>
      <c r="D43" s="48">
        <v>0.71</v>
      </c>
      <c r="E43" s="19">
        <f>+C43*(1+D43)</f>
        <v>206547.47999999998</v>
      </c>
      <c r="F43" s="68">
        <v>2.5000000000000001E-2</v>
      </c>
      <c r="G43" s="32">
        <f>+F43*E43</f>
        <v>5163.6869999999999</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8606.1735000000008</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22729</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77F62-3F18-4419-8D76-D345215A8856}">
  <sheetPr>
    <tabColor rgb="FFFFC000"/>
  </sheetPr>
  <dimension ref="A1:I57"/>
  <sheetViews>
    <sheetView topLeftCell="A16" zoomScale="70" zoomScaleNormal="70" workbookViewId="0">
      <selection activeCell="H46" sqref="H46:J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GYM'!A88</f>
        <v>14.03</v>
      </c>
      <c r="C4" s="308"/>
      <c r="D4" s="309"/>
      <c r="E4" s="310" t="s">
        <v>38</v>
      </c>
      <c r="F4" s="311"/>
      <c r="G4" s="54" t="str">
        <f>+'PRESUPUESTO GYM'!C88</f>
        <v>ml</v>
      </c>
    </row>
    <row r="5" spans="1:7" ht="79.8" customHeight="1" x14ac:dyDescent="0.3">
      <c r="A5" s="23" t="s">
        <v>39</v>
      </c>
      <c r="B5" s="293" t="str">
        <f>+'PRESUPUESTO GYM'!B88</f>
        <v>Alimentador eléctrico en cable de cobre 3No.10 AWG THWN. Incluye: Conectores terminales, cintas, marcaciones, elementos de fijaión y demas elementos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13769.8776</v>
      </c>
      <c r="F11" s="31">
        <v>0.05</v>
      </c>
      <c r="G11" s="32">
        <f>+E11*F11</f>
        <v>688.49387999999999</v>
      </c>
    </row>
    <row r="12" spans="1:7" x14ac:dyDescent="0.3">
      <c r="A12" s="316"/>
      <c r="B12" s="317"/>
      <c r="C12" s="318"/>
      <c r="D12" s="45"/>
      <c r="E12" s="89"/>
      <c r="F12" s="20"/>
      <c r="G12" s="32">
        <f t="shared" ref="G12:G18" si="0">+E12*F12</f>
        <v>0</v>
      </c>
    </row>
    <row r="13" spans="1:7" x14ac:dyDescent="0.3">
      <c r="A13" s="316"/>
      <c r="B13" s="317"/>
      <c r="C13" s="318"/>
      <c r="D13" s="45"/>
      <c r="E13" s="73"/>
      <c r="F13" s="20"/>
      <c r="G13" s="32">
        <f t="shared" si="0"/>
        <v>0</v>
      </c>
    </row>
    <row r="14" spans="1:7" x14ac:dyDescent="0.3">
      <c r="A14" s="316"/>
      <c r="B14" s="317"/>
      <c r="C14" s="318"/>
      <c r="D14" s="45"/>
      <c r="E14" s="89"/>
      <c r="F14" s="20"/>
      <c r="G14" s="32">
        <f t="shared" si="0"/>
        <v>0</v>
      </c>
    </row>
    <row r="15" spans="1:7" x14ac:dyDescent="0.3">
      <c r="A15" s="316"/>
      <c r="B15" s="317"/>
      <c r="C15" s="318"/>
      <c r="D15" s="45"/>
      <c r="E15" s="73"/>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688.49387999999999</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32.25" customHeight="1" x14ac:dyDescent="0.3">
      <c r="A22" s="321" t="s">
        <v>260</v>
      </c>
      <c r="B22" s="322"/>
      <c r="C22" s="322"/>
      <c r="D22" s="18" t="s">
        <v>16</v>
      </c>
      <c r="E22" s="51">
        <v>23584</v>
      </c>
      <c r="F22" s="45">
        <v>1</v>
      </c>
      <c r="G22" s="32">
        <f>ROUND(E22*F22,0)</f>
        <v>23584</v>
      </c>
    </row>
    <row r="23" spans="1:9" s="83" customFormat="1" x14ac:dyDescent="0.3">
      <c r="A23" s="312"/>
      <c r="B23" s="313"/>
      <c r="C23" s="313"/>
      <c r="D23" s="18"/>
      <c r="E23" s="51"/>
      <c r="F23" s="45"/>
      <c r="G23" s="32">
        <f t="shared" ref="G23:G27" si="1">ROUND(E23*F23,0)</f>
        <v>0</v>
      </c>
    </row>
    <row r="24" spans="1:9" s="83" customFormat="1" x14ac:dyDescent="0.3">
      <c r="A24" s="312"/>
      <c r="B24" s="313"/>
      <c r="C24" s="313"/>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287"/>
      <c r="B27" s="288"/>
      <c r="C27" s="289"/>
      <c r="D27" s="18"/>
      <c r="E27" s="51"/>
      <c r="F27" s="45"/>
      <c r="G27" s="32">
        <f t="shared" si="1"/>
        <v>0</v>
      </c>
    </row>
    <row r="28" spans="1:9" ht="15.75" customHeight="1" x14ac:dyDescent="0.3">
      <c r="A28" s="312"/>
      <c r="B28" s="313"/>
      <c r="C28" s="313"/>
      <c r="D28" s="18"/>
      <c r="E28" s="51"/>
      <c r="F28" s="45"/>
      <c r="G28" s="41">
        <f t="shared" ref="G28:G31" si="2">+E28*F28</f>
        <v>0</v>
      </c>
      <c r="I28" s="83"/>
    </row>
    <row r="29" spans="1:9" ht="15.75" customHeight="1" x14ac:dyDescent="0.3">
      <c r="A29" s="312"/>
      <c r="B29" s="313"/>
      <c r="C29" s="313"/>
      <c r="D29" s="18"/>
      <c r="E29" s="51"/>
      <c r="F29" s="45"/>
      <c r="G29" s="41">
        <f t="shared" si="2"/>
        <v>0</v>
      </c>
      <c r="I29" s="83"/>
    </row>
    <row r="30" spans="1:9" ht="15.75" customHeight="1" x14ac:dyDescent="0.3">
      <c r="A30" s="312"/>
      <c r="B30" s="313"/>
      <c r="C30" s="313"/>
      <c r="D30" s="18"/>
      <c r="E30" s="51"/>
      <c r="F30" s="45"/>
      <c r="G30" s="41">
        <f t="shared" si="2"/>
        <v>0</v>
      </c>
      <c r="I30" s="83"/>
    </row>
    <row r="31" spans="1:9" ht="15.75" customHeight="1" x14ac:dyDescent="0.3">
      <c r="A31" s="312"/>
      <c r="B31" s="313"/>
      <c r="C31" s="313"/>
      <c r="D31" s="18"/>
      <c r="E31" s="51"/>
      <c r="F31" s="45"/>
      <c r="G31" s="41">
        <f t="shared" si="2"/>
        <v>0</v>
      </c>
      <c r="I31" s="83"/>
    </row>
    <row r="32" spans="1:9" ht="16.2" thickBot="1" x14ac:dyDescent="0.35">
      <c r="A32" s="74"/>
      <c r="B32" s="75"/>
      <c r="C32" s="75"/>
      <c r="D32" s="75"/>
      <c r="E32" s="75"/>
      <c r="F32" s="34" t="s">
        <v>50</v>
      </c>
      <c r="G32" s="35">
        <f>SUM(G22:G31)</f>
        <v>23584</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23584</v>
      </c>
      <c r="G35" s="32">
        <f>+E35*F35</f>
        <v>235.84</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235.84</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0.04</v>
      </c>
      <c r="G42" s="32">
        <f>+F42*E42</f>
        <v>5507.9784</v>
      </c>
    </row>
    <row r="43" spans="1:9" x14ac:dyDescent="0.3">
      <c r="A43" s="290" t="s">
        <v>195</v>
      </c>
      <c r="B43" s="292"/>
      <c r="C43" s="19">
        <v>120788</v>
      </c>
      <c r="D43" s="48">
        <v>0.71</v>
      </c>
      <c r="E43" s="19">
        <f>+C43*(1+D43)</f>
        <v>206547.47999999998</v>
      </c>
      <c r="F43" s="68">
        <v>0.04</v>
      </c>
      <c r="G43" s="32">
        <f>+F43*E43</f>
        <v>8261.8991999999998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13769.8776</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38278</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664DB-1BB7-4183-BF6D-97930B930FC8}">
  <sheetPr>
    <tabColor rgb="FFFFC000"/>
  </sheetPr>
  <dimension ref="A1:I57"/>
  <sheetViews>
    <sheetView topLeftCell="A16" zoomScale="70" zoomScaleNormal="70" workbookViewId="0">
      <selection activeCell="H46" sqref="H46:J48"/>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GYM'!A89</f>
        <v>14.04</v>
      </c>
      <c r="C4" s="308"/>
      <c r="D4" s="309"/>
      <c r="E4" s="310" t="s">
        <v>38</v>
      </c>
      <c r="F4" s="311"/>
      <c r="G4" s="54" t="str">
        <f>+'PRESUPUESTO GYM'!C89</f>
        <v>ml</v>
      </c>
    </row>
    <row r="5" spans="1:7" ht="38.4" customHeight="1" x14ac:dyDescent="0.3">
      <c r="A5" s="23" t="s">
        <v>39</v>
      </c>
      <c r="B5" s="293" t="str">
        <f>+'PRESUPUESTO GYM'!B89</f>
        <v>Cable encauchetado 3x10AWG THWN. Incluye: Conetores, terminales, elementos de fijación y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7573.418999999999</v>
      </c>
      <c r="F11" s="31">
        <v>0.05</v>
      </c>
      <c r="G11" s="32">
        <f>+E11*F11</f>
        <v>378.67094999999995</v>
      </c>
    </row>
    <row r="12" spans="1:7" x14ac:dyDescent="0.3">
      <c r="A12" s="316"/>
      <c r="B12" s="317"/>
      <c r="C12" s="318"/>
      <c r="D12" s="45"/>
      <c r="E12" s="89"/>
      <c r="F12" s="20"/>
      <c r="G12" s="32">
        <f t="shared" ref="G12:G18" si="0">+E12*F12</f>
        <v>0</v>
      </c>
    </row>
    <row r="13" spans="1:7" x14ac:dyDescent="0.3">
      <c r="A13" s="316"/>
      <c r="B13" s="317"/>
      <c r="C13" s="318"/>
      <c r="D13" s="45"/>
      <c r="E13" s="73"/>
      <c r="F13" s="20"/>
      <c r="G13" s="32">
        <f t="shared" si="0"/>
        <v>0</v>
      </c>
    </row>
    <row r="14" spans="1:7" x14ac:dyDescent="0.3">
      <c r="A14" s="316"/>
      <c r="B14" s="317"/>
      <c r="C14" s="318"/>
      <c r="D14" s="45"/>
      <c r="E14" s="89"/>
      <c r="F14" s="20"/>
      <c r="G14" s="32">
        <f t="shared" si="0"/>
        <v>0</v>
      </c>
    </row>
    <row r="15" spans="1:7" x14ac:dyDescent="0.3">
      <c r="A15" s="316"/>
      <c r="B15" s="317"/>
      <c r="C15" s="318"/>
      <c r="D15" s="45"/>
      <c r="E15" s="73"/>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378.67094999999995</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32.25" customHeight="1" x14ac:dyDescent="0.3">
      <c r="A22" s="321" t="s">
        <v>261</v>
      </c>
      <c r="B22" s="322"/>
      <c r="C22" s="322"/>
      <c r="D22" s="18" t="s">
        <v>16</v>
      </c>
      <c r="E22" s="51">
        <v>19649</v>
      </c>
      <c r="F22" s="45">
        <v>1</v>
      </c>
      <c r="G22" s="32">
        <f>ROUND(E22*F22,0)</f>
        <v>19649</v>
      </c>
    </row>
    <row r="23" spans="1:9" s="83" customFormat="1" x14ac:dyDescent="0.3">
      <c r="A23" s="312"/>
      <c r="B23" s="313"/>
      <c r="C23" s="313"/>
      <c r="D23" s="18"/>
      <c r="E23" s="51"/>
      <c r="F23" s="45"/>
      <c r="G23" s="32">
        <f t="shared" ref="G23:G27" si="1">ROUND(E23*F23,0)</f>
        <v>0</v>
      </c>
    </row>
    <row r="24" spans="1:9" s="83" customFormat="1" x14ac:dyDescent="0.3">
      <c r="A24" s="312"/>
      <c r="B24" s="313"/>
      <c r="C24" s="313"/>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287"/>
      <c r="B27" s="288"/>
      <c r="C27" s="289"/>
      <c r="D27" s="18"/>
      <c r="E27" s="51"/>
      <c r="F27" s="45"/>
      <c r="G27" s="32">
        <f t="shared" si="1"/>
        <v>0</v>
      </c>
    </row>
    <row r="28" spans="1:9" ht="15.75" customHeight="1" x14ac:dyDescent="0.3">
      <c r="A28" s="312"/>
      <c r="B28" s="313"/>
      <c r="C28" s="313"/>
      <c r="D28" s="18"/>
      <c r="E28" s="51"/>
      <c r="F28" s="45"/>
      <c r="G28" s="41">
        <f t="shared" ref="G28:G31" si="2">+E28*F28</f>
        <v>0</v>
      </c>
      <c r="I28" s="83"/>
    </row>
    <row r="29" spans="1:9" ht="15.75" customHeight="1" x14ac:dyDescent="0.3">
      <c r="A29" s="312"/>
      <c r="B29" s="313"/>
      <c r="C29" s="313"/>
      <c r="D29" s="18"/>
      <c r="E29" s="51"/>
      <c r="F29" s="45"/>
      <c r="G29" s="41">
        <f t="shared" si="2"/>
        <v>0</v>
      </c>
      <c r="I29" s="83"/>
    </row>
    <row r="30" spans="1:9" ht="15.75" customHeight="1" x14ac:dyDescent="0.3">
      <c r="A30" s="312"/>
      <c r="B30" s="313"/>
      <c r="C30" s="313"/>
      <c r="D30" s="18"/>
      <c r="E30" s="51"/>
      <c r="F30" s="45"/>
      <c r="G30" s="41">
        <f t="shared" si="2"/>
        <v>0</v>
      </c>
      <c r="I30" s="83"/>
    </row>
    <row r="31" spans="1:9" ht="15.75" customHeight="1" x14ac:dyDescent="0.3">
      <c r="A31" s="312"/>
      <c r="B31" s="313"/>
      <c r="C31" s="313"/>
      <c r="D31" s="18"/>
      <c r="E31" s="51"/>
      <c r="F31" s="45"/>
      <c r="G31" s="41">
        <f t="shared" si="2"/>
        <v>0</v>
      </c>
      <c r="I31" s="83"/>
    </row>
    <row r="32" spans="1:9" ht="16.2" thickBot="1" x14ac:dyDescent="0.35">
      <c r="A32" s="74"/>
      <c r="B32" s="75"/>
      <c r="C32" s="75"/>
      <c r="D32" s="75"/>
      <c r="E32" s="75"/>
      <c r="F32" s="34" t="s">
        <v>50</v>
      </c>
      <c r="G32" s="35">
        <f>SUM(G22:G31)</f>
        <v>19649</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19649</v>
      </c>
      <c r="G35" s="32">
        <f>+E35*F35</f>
        <v>196.49</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196.49</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0.01</v>
      </c>
      <c r="G42" s="32">
        <f>+F42*E42</f>
        <v>1376.9946</v>
      </c>
    </row>
    <row r="43" spans="1:9" x14ac:dyDescent="0.3">
      <c r="A43" s="290" t="s">
        <v>195</v>
      </c>
      <c r="B43" s="292"/>
      <c r="C43" s="19">
        <v>120788</v>
      </c>
      <c r="D43" s="48">
        <v>0.71</v>
      </c>
      <c r="E43" s="19">
        <f>+C43*(1+D43)</f>
        <v>206547.47999999998</v>
      </c>
      <c r="F43" s="68">
        <v>0.03</v>
      </c>
      <c r="G43" s="32">
        <f>+F43*E43</f>
        <v>6196.424399999999</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7573.418999999999</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27798</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6B7B4-A5CD-4F04-B372-0F0CF4CA804F}">
  <sheetPr>
    <tabColor rgb="FFFFC000"/>
  </sheetPr>
  <dimension ref="A1:I57"/>
  <sheetViews>
    <sheetView topLeftCell="A23" zoomScale="70" zoomScaleNormal="70" workbookViewId="0">
      <selection activeCell="H45" sqref="H45:J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GYM'!A90</f>
        <v>14.05</v>
      </c>
      <c r="C4" s="308"/>
      <c r="D4" s="309"/>
      <c r="E4" s="310" t="s">
        <v>38</v>
      </c>
      <c r="F4" s="311"/>
      <c r="G4" s="54" t="str">
        <f>+'PRESUPUESTO GYM'!C90</f>
        <v>ml</v>
      </c>
    </row>
    <row r="5" spans="1:7" ht="91.8" customHeight="1" x14ac:dyDescent="0.3">
      <c r="A5" s="23" t="s">
        <v>39</v>
      </c>
      <c r="B5" s="293" t="str">
        <f>+'PRESUPUESTO GYM'!B90</f>
        <v>Alimentador eléctrico en cable de cobre  3xN° 12 AWG THWN para circuitos de tomas e iluminación. Incluye: terminales, cintas, marcaciones, elementos de fijaión y demas elementos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7573.418999999999</v>
      </c>
      <c r="F11" s="31">
        <v>0.05</v>
      </c>
      <c r="G11" s="32">
        <f>+E11*F11</f>
        <v>378.67094999999995</v>
      </c>
    </row>
    <row r="12" spans="1:7" x14ac:dyDescent="0.3">
      <c r="A12" s="316" t="s">
        <v>204</v>
      </c>
      <c r="B12" s="317"/>
      <c r="C12" s="318"/>
      <c r="D12" s="45" t="s">
        <v>12</v>
      </c>
      <c r="E12" s="73">
        <v>25000</v>
      </c>
      <c r="F12" s="20">
        <v>0.1</v>
      </c>
      <c r="G12" s="32">
        <f t="shared" ref="G12:G18" si="0">+E12*F12</f>
        <v>2500</v>
      </c>
    </row>
    <row r="13" spans="1:7" x14ac:dyDescent="0.3">
      <c r="A13" s="316" t="s">
        <v>210</v>
      </c>
      <c r="B13" s="317"/>
      <c r="C13" s="318"/>
      <c r="D13" s="45" t="s">
        <v>12</v>
      </c>
      <c r="E13" s="89">
        <v>50000</v>
      </c>
      <c r="F13" s="20">
        <v>0.03</v>
      </c>
      <c r="G13" s="32">
        <f t="shared" si="0"/>
        <v>1500</v>
      </c>
    </row>
    <row r="14" spans="1:7" x14ac:dyDescent="0.3">
      <c r="A14" s="316"/>
      <c r="B14" s="317"/>
      <c r="C14" s="318"/>
      <c r="D14" s="45"/>
      <c r="E14" s="89"/>
      <c r="F14" s="20"/>
      <c r="G14" s="32">
        <f t="shared" si="0"/>
        <v>0</v>
      </c>
    </row>
    <row r="15" spans="1:7" x14ac:dyDescent="0.3">
      <c r="A15" s="316"/>
      <c r="B15" s="317"/>
      <c r="C15" s="318"/>
      <c r="D15" s="45"/>
      <c r="E15" s="73"/>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4378.6709499999997</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32.25" customHeight="1" x14ac:dyDescent="0.3">
      <c r="A22" s="321" t="s">
        <v>262</v>
      </c>
      <c r="B22" s="322"/>
      <c r="C22" s="322"/>
      <c r="D22" s="18" t="s">
        <v>16</v>
      </c>
      <c r="E22" s="51">
        <v>12400</v>
      </c>
      <c r="F22" s="45">
        <v>1</v>
      </c>
      <c r="G22" s="32">
        <f>ROUND(E22*F22,0)</f>
        <v>12400</v>
      </c>
    </row>
    <row r="23" spans="1:9" s="83" customFormat="1" x14ac:dyDescent="0.3">
      <c r="A23" s="312" t="s">
        <v>203</v>
      </c>
      <c r="B23" s="313"/>
      <c r="C23" s="313"/>
      <c r="D23" s="18" t="s">
        <v>12</v>
      </c>
      <c r="E23" s="51">
        <v>318</v>
      </c>
      <c r="F23" s="45">
        <v>4</v>
      </c>
      <c r="G23" s="32">
        <f t="shared" ref="G23:G27" si="1">ROUND(E23*F23,0)</f>
        <v>1272</v>
      </c>
    </row>
    <row r="24" spans="1:9" s="83" customFormat="1" x14ac:dyDescent="0.3">
      <c r="A24" s="312" t="s">
        <v>201</v>
      </c>
      <c r="B24" s="313"/>
      <c r="C24" s="313"/>
      <c r="D24" s="18" t="s">
        <v>12</v>
      </c>
      <c r="E24" s="51">
        <v>4678</v>
      </c>
      <c r="F24" s="45">
        <v>0.5</v>
      </c>
      <c r="G24" s="32">
        <f t="shared" si="1"/>
        <v>2339</v>
      </c>
    </row>
    <row r="25" spans="1:9" s="83" customFormat="1" x14ac:dyDescent="0.3">
      <c r="A25" s="287" t="s">
        <v>211</v>
      </c>
      <c r="B25" s="288"/>
      <c r="C25" s="289"/>
      <c r="D25" s="18" t="s">
        <v>12</v>
      </c>
      <c r="E25" s="51">
        <v>227</v>
      </c>
      <c r="F25" s="45">
        <v>1</v>
      </c>
      <c r="G25" s="32">
        <f t="shared" si="1"/>
        <v>227</v>
      </c>
    </row>
    <row r="26" spans="1:9" s="83" customFormat="1" x14ac:dyDescent="0.3">
      <c r="A26" s="312" t="s">
        <v>209</v>
      </c>
      <c r="B26" s="313"/>
      <c r="C26" s="313"/>
      <c r="D26" s="18" t="s">
        <v>12</v>
      </c>
      <c r="E26" s="51">
        <v>1136</v>
      </c>
      <c r="F26" s="45">
        <v>2</v>
      </c>
      <c r="G26" s="32">
        <f t="shared" si="1"/>
        <v>2272</v>
      </c>
    </row>
    <row r="27" spans="1:9" s="83" customFormat="1" x14ac:dyDescent="0.3">
      <c r="A27" s="312"/>
      <c r="B27" s="313"/>
      <c r="C27" s="313"/>
      <c r="D27" s="18"/>
      <c r="E27" s="51"/>
      <c r="F27" s="45"/>
      <c r="G27" s="32">
        <f t="shared" si="1"/>
        <v>0</v>
      </c>
    </row>
    <row r="28" spans="1:9" ht="15.75" customHeight="1" x14ac:dyDescent="0.3">
      <c r="A28" s="312"/>
      <c r="B28" s="313"/>
      <c r="C28" s="313"/>
      <c r="D28" s="18"/>
      <c r="E28" s="51"/>
      <c r="F28" s="45"/>
      <c r="G28" s="41">
        <f t="shared" ref="G28:G31" si="2">+E28*F28</f>
        <v>0</v>
      </c>
      <c r="I28" s="83"/>
    </row>
    <row r="29" spans="1:9" ht="15.75" customHeight="1" x14ac:dyDescent="0.3">
      <c r="A29" s="312"/>
      <c r="B29" s="313"/>
      <c r="C29" s="313"/>
      <c r="D29" s="18"/>
      <c r="E29" s="51"/>
      <c r="F29" s="45"/>
      <c r="G29" s="41">
        <f t="shared" si="2"/>
        <v>0</v>
      </c>
      <c r="I29" s="83"/>
    </row>
    <row r="30" spans="1:9" ht="15.75" customHeight="1" x14ac:dyDescent="0.3">
      <c r="A30" s="312"/>
      <c r="B30" s="313"/>
      <c r="C30" s="313"/>
      <c r="D30" s="18"/>
      <c r="E30" s="51"/>
      <c r="F30" s="45"/>
      <c r="G30" s="41">
        <f t="shared" si="2"/>
        <v>0</v>
      </c>
      <c r="I30" s="83"/>
    </row>
    <row r="31" spans="1:9" ht="15.75" customHeight="1" x14ac:dyDescent="0.3">
      <c r="A31" s="312"/>
      <c r="B31" s="313"/>
      <c r="C31" s="313"/>
      <c r="D31" s="18"/>
      <c r="E31" s="51"/>
      <c r="F31" s="45"/>
      <c r="G31" s="41">
        <f t="shared" si="2"/>
        <v>0</v>
      </c>
      <c r="I31" s="83"/>
    </row>
    <row r="32" spans="1:9" ht="16.2" thickBot="1" x14ac:dyDescent="0.35">
      <c r="A32" s="74"/>
      <c r="B32" s="75"/>
      <c r="C32" s="75"/>
      <c r="D32" s="75"/>
      <c r="E32" s="75"/>
      <c r="F32" s="34" t="s">
        <v>50</v>
      </c>
      <c r="G32" s="35">
        <f>SUM(G22:G31)</f>
        <v>18510</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18510</v>
      </c>
      <c r="G35" s="32">
        <f>+E35*F35</f>
        <v>185.1</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185.1</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0.01</v>
      </c>
      <c r="G42" s="32">
        <f>+F42*E42</f>
        <v>1376.9946</v>
      </c>
    </row>
    <row r="43" spans="1:9" x14ac:dyDescent="0.3">
      <c r="A43" s="290" t="s">
        <v>195</v>
      </c>
      <c r="B43" s="292"/>
      <c r="C43" s="19">
        <v>120788</v>
      </c>
      <c r="D43" s="48">
        <v>0.71</v>
      </c>
      <c r="E43" s="19">
        <f>+C43*(1+D43)</f>
        <v>206547.47999999998</v>
      </c>
      <c r="F43" s="68">
        <v>0.03</v>
      </c>
      <c r="G43" s="32">
        <f>+F43*E43</f>
        <v>6196.424399999999</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7573.418999999999</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30647</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C6468-0FFF-4B83-B90D-56EEEEBADEEC}">
  <sheetPr>
    <tabColor rgb="FFFFC000"/>
  </sheetPr>
  <dimension ref="A1:I57"/>
  <sheetViews>
    <sheetView topLeftCell="A25" zoomScale="70" zoomScaleNormal="70" workbookViewId="0">
      <selection activeCell="H45" sqref="H45: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GYM'!A91</f>
        <v>14.06</v>
      </c>
      <c r="C4" s="308"/>
      <c r="D4" s="309"/>
      <c r="E4" s="310" t="s">
        <v>38</v>
      </c>
      <c r="F4" s="311"/>
      <c r="G4" s="54" t="str">
        <f>+'PRESUPUESTO GYM'!C91</f>
        <v>ml</v>
      </c>
    </row>
    <row r="5" spans="1:7" ht="68.400000000000006" customHeight="1" x14ac:dyDescent="0.3">
      <c r="A5" s="23" t="s">
        <v>39</v>
      </c>
      <c r="B5" s="293" t="str">
        <f>+'PRESUPUESTO GYM'!B91</f>
        <v>Cable encauchetado 3x12AWG  THWN. Incluye: Conetores, terminales, elementos de fijación y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7573.418999999999</v>
      </c>
      <c r="F11" s="31">
        <v>0.05</v>
      </c>
      <c r="G11" s="32">
        <f>+E11*F11</f>
        <v>378.67094999999995</v>
      </c>
    </row>
    <row r="12" spans="1:7" x14ac:dyDescent="0.3">
      <c r="A12" s="316" t="s">
        <v>204</v>
      </c>
      <c r="B12" s="317"/>
      <c r="C12" s="318"/>
      <c r="D12" s="45" t="s">
        <v>12</v>
      </c>
      <c r="E12" s="73">
        <v>25000</v>
      </c>
      <c r="F12" s="20">
        <v>0.1</v>
      </c>
      <c r="G12" s="32">
        <f t="shared" ref="G12:G18" si="0">+E12*F12</f>
        <v>2500</v>
      </c>
    </row>
    <row r="13" spans="1:7" x14ac:dyDescent="0.3">
      <c r="A13" s="316" t="s">
        <v>210</v>
      </c>
      <c r="B13" s="317"/>
      <c r="C13" s="318"/>
      <c r="D13" s="45" t="s">
        <v>12</v>
      </c>
      <c r="E13" s="89">
        <v>50000</v>
      </c>
      <c r="F13" s="20">
        <v>0.03</v>
      </c>
      <c r="G13" s="32">
        <f t="shared" si="0"/>
        <v>1500</v>
      </c>
    </row>
    <row r="14" spans="1:7" x14ac:dyDescent="0.3">
      <c r="A14" s="316"/>
      <c r="B14" s="317"/>
      <c r="C14" s="318"/>
      <c r="D14" s="45"/>
      <c r="E14" s="89"/>
      <c r="F14" s="20"/>
      <c r="G14" s="32">
        <f t="shared" si="0"/>
        <v>0</v>
      </c>
    </row>
    <row r="15" spans="1:7" x14ac:dyDescent="0.3">
      <c r="A15" s="316"/>
      <c r="B15" s="317"/>
      <c r="C15" s="318"/>
      <c r="D15" s="45"/>
      <c r="E15" s="73"/>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4378.6709499999997</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32.25" customHeight="1" x14ac:dyDescent="0.3">
      <c r="A22" s="321" t="s">
        <v>263</v>
      </c>
      <c r="B22" s="322"/>
      <c r="C22" s="322"/>
      <c r="D22" s="18" t="s">
        <v>16</v>
      </c>
      <c r="E22" s="51">
        <v>33375</v>
      </c>
      <c r="F22" s="45">
        <v>1</v>
      </c>
      <c r="G22" s="32">
        <f>ROUND(E22*F22,0)</f>
        <v>33375</v>
      </c>
    </row>
    <row r="23" spans="1:9" s="83" customFormat="1" x14ac:dyDescent="0.3">
      <c r="A23" s="312" t="s">
        <v>203</v>
      </c>
      <c r="B23" s="313"/>
      <c r="C23" s="313"/>
      <c r="D23" s="18" t="s">
        <v>12</v>
      </c>
      <c r="E23" s="51">
        <v>318</v>
      </c>
      <c r="F23" s="45">
        <v>4</v>
      </c>
      <c r="G23" s="32">
        <f t="shared" ref="G23:G27" si="1">ROUND(E23*F23,0)</f>
        <v>1272</v>
      </c>
    </row>
    <row r="24" spans="1:9" s="83" customFormat="1" x14ac:dyDescent="0.3">
      <c r="A24" s="312" t="s">
        <v>201</v>
      </c>
      <c r="B24" s="313"/>
      <c r="C24" s="313"/>
      <c r="D24" s="18" t="s">
        <v>12</v>
      </c>
      <c r="E24" s="51">
        <v>4727</v>
      </c>
      <c r="F24" s="45">
        <v>0.5</v>
      </c>
      <c r="G24" s="32">
        <f t="shared" si="1"/>
        <v>2364</v>
      </c>
    </row>
    <row r="25" spans="1:9" s="83" customFormat="1" x14ac:dyDescent="0.3">
      <c r="A25" s="287" t="s">
        <v>211</v>
      </c>
      <c r="B25" s="288"/>
      <c r="C25" s="289"/>
      <c r="D25" s="18" t="s">
        <v>12</v>
      </c>
      <c r="E25" s="51">
        <v>227</v>
      </c>
      <c r="F25" s="45">
        <v>1</v>
      </c>
      <c r="G25" s="32">
        <f t="shared" si="1"/>
        <v>227</v>
      </c>
    </row>
    <row r="26" spans="1:9" s="83" customFormat="1" x14ac:dyDescent="0.3">
      <c r="A26" s="312" t="s">
        <v>209</v>
      </c>
      <c r="B26" s="313"/>
      <c r="C26" s="313"/>
      <c r="D26" s="18" t="s">
        <v>12</v>
      </c>
      <c r="E26" s="51">
        <v>1136</v>
      </c>
      <c r="F26" s="45">
        <v>2</v>
      </c>
      <c r="G26" s="32">
        <f t="shared" si="1"/>
        <v>2272</v>
      </c>
    </row>
    <row r="27" spans="1:9" s="83" customFormat="1" x14ac:dyDescent="0.3">
      <c r="A27" s="312"/>
      <c r="B27" s="313"/>
      <c r="C27" s="313"/>
      <c r="D27" s="18"/>
      <c r="E27" s="51"/>
      <c r="F27" s="45"/>
      <c r="G27" s="32">
        <f t="shared" si="1"/>
        <v>0</v>
      </c>
    </row>
    <row r="28" spans="1:9" ht="15.75" customHeight="1" x14ac:dyDescent="0.3">
      <c r="A28" s="312"/>
      <c r="B28" s="313"/>
      <c r="C28" s="313"/>
      <c r="D28" s="18"/>
      <c r="E28" s="51"/>
      <c r="F28" s="45"/>
      <c r="G28" s="41">
        <f t="shared" ref="G28:G31" si="2">+E28*F28</f>
        <v>0</v>
      </c>
      <c r="I28" s="83"/>
    </row>
    <row r="29" spans="1:9" ht="15.75" customHeight="1" x14ac:dyDescent="0.3">
      <c r="A29" s="312"/>
      <c r="B29" s="313"/>
      <c r="C29" s="313"/>
      <c r="D29" s="18"/>
      <c r="E29" s="51"/>
      <c r="F29" s="45"/>
      <c r="G29" s="41">
        <f t="shared" si="2"/>
        <v>0</v>
      </c>
      <c r="I29" s="83"/>
    </row>
    <row r="30" spans="1:9" ht="15.75" customHeight="1" x14ac:dyDescent="0.3">
      <c r="A30" s="312"/>
      <c r="B30" s="313"/>
      <c r="C30" s="313"/>
      <c r="D30" s="18"/>
      <c r="E30" s="51"/>
      <c r="F30" s="45"/>
      <c r="G30" s="41">
        <f t="shared" si="2"/>
        <v>0</v>
      </c>
      <c r="I30" s="83"/>
    </row>
    <row r="31" spans="1:9" ht="15.75" customHeight="1" x14ac:dyDescent="0.3">
      <c r="A31" s="312"/>
      <c r="B31" s="313"/>
      <c r="C31" s="313"/>
      <c r="D31" s="18"/>
      <c r="E31" s="51"/>
      <c r="F31" s="45"/>
      <c r="G31" s="41">
        <f t="shared" si="2"/>
        <v>0</v>
      </c>
      <c r="I31" s="83"/>
    </row>
    <row r="32" spans="1:9" ht="16.2" thickBot="1" x14ac:dyDescent="0.35">
      <c r="A32" s="74"/>
      <c r="B32" s="75"/>
      <c r="C32" s="75"/>
      <c r="D32" s="75"/>
      <c r="E32" s="75"/>
      <c r="F32" s="34" t="s">
        <v>50</v>
      </c>
      <c r="G32" s="35">
        <f>SUM(G22:G31)</f>
        <v>39510</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39510</v>
      </c>
      <c r="G35" s="32">
        <f>+E35*F35</f>
        <v>395.1</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395.1</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0.01</v>
      </c>
      <c r="G42" s="32">
        <f>+F42*E42</f>
        <v>1376.9946</v>
      </c>
    </row>
    <row r="43" spans="1:9" x14ac:dyDescent="0.3">
      <c r="A43" s="290" t="s">
        <v>195</v>
      </c>
      <c r="B43" s="292"/>
      <c r="C43" s="19">
        <v>120788</v>
      </c>
      <c r="D43" s="48">
        <v>0.71</v>
      </c>
      <c r="E43" s="19">
        <f>+C43*(1+D43)</f>
        <v>206547.47999999998</v>
      </c>
      <c r="F43" s="68">
        <v>0.03</v>
      </c>
      <c r="G43" s="32">
        <f>+F43*E43</f>
        <v>6196.424399999999</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7573.418999999999</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51857</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BE782-718D-44F5-9481-65869ACA3C54}">
  <sheetPr>
    <tabColor rgb="FFFFC000"/>
  </sheetPr>
  <dimension ref="A1:I57"/>
  <sheetViews>
    <sheetView topLeftCell="A22" zoomScale="70" zoomScaleNormal="70" workbookViewId="0">
      <selection activeCell="H45" sqref="H45:I51"/>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2.6640625" style="69" customWidth="1"/>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GYM'!A93</f>
        <v>15.01</v>
      </c>
      <c r="C4" s="308"/>
      <c r="D4" s="309"/>
      <c r="E4" s="310" t="s">
        <v>38</v>
      </c>
      <c r="F4" s="311"/>
      <c r="G4" s="54" t="str">
        <f>+'PRESUPUESTO GYM'!C93</f>
        <v>un</v>
      </c>
    </row>
    <row r="5" spans="1:7" ht="80.400000000000006" customHeight="1" x14ac:dyDescent="0.3">
      <c r="A5" s="23" t="s">
        <v>39</v>
      </c>
      <c r="B5" s="293" t="str">
        <f>+'PRESUPUESTO GYM'!B93</f>
        <v>Salida eléctrica para toma corriente doble con polo a tierra color blanco, 125V, 15A en tubería EMT. Incluye: Caja metálica 12x12x5cm, conectores tipo resorte, accesorios de fijación y demás elementos para su correcta instalación. NO Incluye tubería ni cableado.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15835.3524</v>
      </c>
      <c r="F11" s="31">
        <v>0.05</v>
      </c>
      <c r="G11" s="32">
        <f>+E11*F11</f>
        <v>791.76762000000008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791.76762000000008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31.2" customHeight="1" x14ac:dyDescent="0.3">
      <c r="A22" s="321" t="s">
        <v>264</v>
      </c>
      <c r="B22" s="322"/>
      <c r="C22" s="322"/>
      <c r="D22" s="18" t="s">
        <v>32</v>
      </c>
      <c r="E22" s="51">
        <v>23000</v>
      </c>
      <c r="F22" s="45">
        <v>1</v>
      </c>
      <c r="G22" s="32">
        <f>ROUND(E22*F22,0)</f>
        <v>23000</v>
      </c>
    </row>
    <row r="23" spans="1:9" s="83" customFormat="1" x14ac:dyDescent="0.3">
      <c r="A23" s="287" t="s">
        <v>267</v>
      </c>
      <c r="B23" s="288"/>
      <c r="C23" s="289"/>
      <c r="D23" s="18" t="s">
        <v>49</v>
      </c>
      <c r="E23" s="51">
        <v>1363</v>
      </c>
      <c r="F23" s="45">
        <v>1</v>
      </c>
      <c r="G23" s="32">
        <f t="shared" ref="G23:G27" si="1">ROUND(E23*F23,0)</f>
        <v>1363</v>
      </c>
    </row>
    <row r="24" spans="1:9" s="83" customFormat="1" x14ac:dyDescent="0.3">
      <c r="A24" s="287" t="s">
        <v>265</v>
      </c>
      <c r="B24" s="288"/>
      <c r="C24" s="289"/>
      <c r="D24" s="18" t="s">
        <v>32</v>
      </c>
      <c r="E24" s="51">
        <v>15834</v>
      </c>
      <c r="F24" s="45">
        <v>1</v>
      </c>
      <c r="G24" s="32">
        <f t="shared" si="1"/>
        <v>15834</v>
      </c>
    </row>
    <row r="25" spans="1:9" s="83" customFormat="1" x14ac:dyDescent="0.3">
      <c r="A25" s="287" t="s">
        <v>266</v>
      </c>
      <c r="B25" s="288"/>
      <c r="C25" s="289"/>
      <c r="D25" s="18" t="s">
        <v>32</v>
      </c>
      <c r="E25" s="51">
        <v>900</v>
      </c>
      <c r="F25" s="45">
        <v>3</v>
      </c>
      <c r="G25" s="32">
        <f t="shared" si="1"/>
        <v>2700</v>
      </c>
    </row>
    <row r="26" spans="1:9" s="83" customFormat="1" x14ac:dyDescent="0.3">
      <c r="A26" s="287"/>
      <c r="B26" s="288"/>
      <c r="C26" s="289"/>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42897</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42897</v>
      </c>
      <c r="G35" s="32">
        <f>+E35*F35</f>
        <v>428.97</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428.97</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0.04</v>
      </c>
      <c r="G42" s="32">
        <f>+F42*E42</f>
        <v>5507.9784</v>
      </c>
    </row>
    <row r="43" spans="1:9" x14ac:dyDescent="0.3">
      <c r="A43" s="290" t="s">
        <v>195</v>
      </c>
      <c r="B43" s="292"/>
      <c r="C43" s="19">
        <v>120788</v>
      </c>
      <c r="D43" s="48">
        <v>0.71</v>
      </c>
      <c r="E43" s="19">
        <f>+C43*(1+D43)</f>
        <v>206547.47999999998</v>
      </c>
      <c r="F43" s="68">
        <v>0.05</v>
      </c>
      <c r="G43" s="32">
        <f>+F43*E43</f>
        <v>10327.374</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15835.3524</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59953</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9489F-1401-4261-83E4-893A674EED2F}">
  <sheetPr>
    <tabColor rgb="FFFFC000"/>
  </sheetPr>
  <dimension ref="A1:I57"/>
  <sheetViews>
    <sheetView topLeftCell="A20" zoomScale="70" zoomScaleNormal="70" workbookViewId="0">
      <selection activeCell="H46" sqref="H46:J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GYM'!A94</f>
        <v>15.02</v>
      </c>
      <c r="C4" s="308"/>
      <c r="D4" s="309"/>
      <c r="E4" s="310" t="s">
        <v>38</v>
      </c>
      <c r="F4" s="311"/>
      <c r="G4" s="54" t="str">
        <f>+'PRESUPUESTO GYM'!C94</f>
        <v>un</v>
      </c>
    </row>
    <row r="5" spans="1:7" ht="97.2" customHeight="1" x14ac:dyDescent="0.3">
      <c r="A5" s="23" t="s">
        <v>39</v>
      </c>
      <c r="B5" s="293" t="str">
        <f>+'PRESUPUESTO GYM'!B94</f>
        <v>Salida eléctrica 120V para iluminación Incluye: toma corriente doble con polo a tierra color blanco, 125V, 15A.  Caja metálica 12x12x5cm, conectores tipo resorte, accesorios de fijación y demás elementos para su correcta instalación. NO Incluye tubería ni cableado.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19277.821799999998</v>
      </c>
      <c r="F11" s="31">
        <v>0.05</v>
      </c>
      <c r="G11" s="32">
        <f>+E11*F11</f>
        <v>963.89108999999996</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963.89108999999996</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6" customHeight="1" x14ac:dyDescent="0.3">
      <c r="A22" s="321" t="s">
        <v>264</v>
      </c>
      <c r="B22" s="322"/>
      <c r="C22" s="322"/>
      <c r="D22" s="18" t="s">
        <v>32</v>
      </c>
      <c r="E22" s="51">
        <v>23000</v>
      </c>
      <c r="F22" s="45">
        <v>1</v>
      </c>
      <c r="G22" s="32">
        <f>ROUND(E22*F22,0)</f>
        <v>23000</v>
      </c>
    </row>
    <row r="23" spans="1:9" s="83" customFormat="1" x14ac:dyDescent="0.3">
      <c r="A23" s="287" t="s">
        <v>267</v>
      </c>
      <c r="B23" s="288"/>
      <c r="C23" s="289"/>
      <c r="D23" s="18" t="s">
        <v>49</v>
      </c>
      <c r="E23" s="51">
        <v>1604</v>
      </c>
      <c r="F23" s="45">
        <v>1</v>
      </c>
      <c r="G23" s="32">
        <f t="shared" ref="G23:G27" si="1">ROUND(E23*F23,0)</f>
        <v>1604</v>
      </c>
    </row>
    <row r="24" spans="1:9" s="83" customFormat="1" x14ac:dyDescent="0.3">
      <c r="A24" s="287" t="s">
        <v>265</v>
      </c>
      <c r="B24" s="288"/>
      <c r="C24" s="289"/>
      <c r="D24" s="18" t="s">
        <v>32</v>
      </c>
      <c r="E24" s="51">
        <v>15934</v>
      </c>
      <c r="F24" s="45">
        <v>1</v>
      </c>
      <c r="G24" s="32">
        <f t="shared" si="1"/>
        <v>15934</v>
      </c>
    </row>
    <row r="25" spans="1:9" s="83" customFormat="1" x14ac:dyDescent="0.3">
      <c r="A25" s="287" t="s">
        <v>266</v>
      </c>
      <c r="B25" s="288"/>
      <c r="C25" s="289"/>
      <c r="D25" s="18" t="s">
        <v>32</v>
      </c>
      <c r="E25" s="51">
        <v>900</v>
      </c>
      <c r="F25" s="45">
        <v>3</v>
      </c>
      <c r="G25" s="32">
        <f t="shared" si="1"/>
        <v>2700</v>
      </c>
    </row>
    <row r="26" spans="1:9" s="83" customFormat="1" x14ac:dyDescent="0.3">
      <c r="A26" s="287"/>
      <c r="B26" s="288"/>
      <c r="C26" s="289"/>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43238</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0.02</v>
      </c>
      <c r="E35" s="20">
        <f>+D35</f>
        <v>0.02</v>
      </c>
      <c r="F35" s="52">
        <f>+G32</f>
        <v>43238</v>
      </c>
      <c r="G35" s="32">
        <f>+E35*F35</f>
        <v>864.76</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864.76</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0.05</v>
      </c>
      <c r="G42" s="32">
        <f>+F42*E42</f>
        <v>6884.973</v>
      </c>
    </row>
    <row r="43" spans="1:9" x14ac:dyDescent="0.3">
      <c r="A43" s="290" t="s">
        <v>195</v>
      </c>
      <c r="B43" s="292"/>
      <c r="C43" s="19">
        <v>120788</v>
      </c>
      <c r="D43" s="48">
        <v>0.71</v>
      </c>
      <c r="E43" s="19">
        <f>+C43*(1+D43)</f>
        <v>206547.47999999998</v>
      </c>
      <c r="F43" s="68">
        <v>0.06</v>
      </c>
      <c r="G43" s="32">
        <f>+F43*E43</f>
        <v>12392.848799999998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19277.821799999998</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64344</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4C1A7-7732-4CA6-8570-94C48D2769D1}">
  <sheetPr>
    <tabColor rgb="FFFFC000"/>
  </sheetPr>
  <dimension ref="A1:I57"/>
  <sheetViews>
    <sheetView topLeftCell="A17" zoomScale="70" zoomScaleNormal="70" workbookViewId="0">
      <selection activeCell="H47" sqref="H47: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GYM'!A95</f>
        <v>15.03</v>
      </c>
      <c r="C4" s="308"/>
      <c r="D4" s="309"/>
      <c r="E4" s="310" t="s">
        <v>38</v>
      </c>
      <c r="F4" s="311"/>
      <c r="G4" s="54" t="str">
        <f>+'PRESUPUESTO GYM'!C95</f>
        <v>un</v>
      </c>
    </row>
    <row r="5" spans="1:7" ht="85.8" customHeight="1" x14ac:dyDescent="0.3">
      <c r="A5" s="23" t="s">
        <v>39</v>
      </c>
      <c r="B5" s="293" t="str">
        <f>+'PRESUPUESTO GYM'!B95</f>
        <v>Salida eléctrica para toma corriente doble con polo a tierra color blanco, 125V, 15A en tubería PVC empotrada en muro. Incluye: Caja PVC 4''x4'', tapa flux PVC 4''x4'',  conectores tipo resorte y accesorios.  NO Incluye tubería.</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41309.632799999992</v>
      </c>
      <c r="F11" s="31">
        <v>0.05</v>
      </c>
      <c r="G11" s="32">
        <f>+E11*F11</f>
        <v>2065.4816399999995</v>
      </c>
    </row>
    <row r="12" spans="1:7" x14ac:dyDescent="0.3">
      <c r="A12" s="316" t="s">
        <v>270</v>
      </c>
      <c r="B12" s="317"/>
      <c r="C12" s="318"/>
      <c r="D12" s="45" t="s">
        <v>32</v>
      </c>
      <c r="E12" s="89">
        <v>20000</v>
      </c>
      <c r="F12" s="20">
        <v>0.1</v>
      </c>
      <c r="G12" s="32">
        <f t="shared" ref="G12:G18" si="0">+E12*F12</f>
        <v>2000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4065.4816399999995</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27.6" customHeight="1" x14ac:dyDescent="0.3">
      <c r="A22" s="321" t="s">
        <v>264</v>
      </c>
      <c r="B22" s="322"/>
      <c r="C22" s="322"/>
      <c r="D22" s="18" t="s">
        <v>32</v>
      </c>
      <c r="E22" s="51">
        <v>30403</v>
      </c>
      <c r="F22" s="45">
        <v>1</v>
      </c>
      <c r="G22" s="32">
        <f>ROUND(E22*F22,0)</f>
        <v>30403</v>
      </c>
      <c r="H22" s="129"/>
    </row>
    <row r="23" spans="1:9" s="83" customFormat="1" x14ac:dyDescent="0.3">
      <c r="A23" s="287" t="s">
        <v>267</v>
      </c>
      <c r="B23" s="288"/>
      <c r="C23" s="289"/>
      <c r="D23" s="18" t="s">
        <v>49</v>
      </c>
      <c r="E23" s="51">
        <v>1428</v>
      </c>
      <c r="F23" s="45">
        <v>1</v>
      </c>
      <c r="G23" s="32">
        <f t="shared" ref="G23:G27" si="1">ROUND(E23*F23,0)</f>
        <v>1428</v>
      </c>
    </row>
    <row r="24" spans="1:9" s="83" customFormat="1" x14ac:dyDescent="0.3">
      <c r="A24" s="287" t="s">
        <v>272</v>
      </c>
      <c r="B24" s="288"/>
      <c r="C24" s="289"/>
      <c r="D24" s="18" t="s">
        <v>32</v>
      </c>
      <c r="E24" s="51">
        <v>2666</v>
      </c>
      <c r="F24" s="45">
        <v>1</v>
      </c>
      <c r="G24" s="32">
        <f t="shared" si="1"/>
        <v>2666</v>
      </c>
    </row>
    <row r="25" spans="1:9" s="83" customFormat="1" x14ac:dyDescent="0.3">
      <c r="A25" s="287" t="s">
        <v>266</v>
      </c>
      <c r="B25" s="288"/>
      <c r="C25" s="289"/>
      <c r="D25" s="18" t="s">
        <v>32</v>
      </c>
      <c r="E25" s="51">
        <v>931</v>
      </c>
      <c r="F25" s="45">
        <v>3</v>
      </c>
      <c r="G25" s="32">
        <f t="shared" si="1"/>
        <v>2793</v>
      </c>
    </row>
    <row r="26" spans="1:9" s="83" customFormat="1" x14ac:dyDescent="0.3">
      <c r="A26" s="287" t="s">
        <v>271</v>
      </c>
      <c r="B26" s="288"/>
      <c r="C26" s="289"/>
      <c r="D26" s="84" t="s">
        <v>78</v>
      </c>
      <c r="E26" s="51">
        <v>435904</v>
      </c>
      <c r="F26" s="45">
        <v>7.0000000000000007E-2</v>
      </c>
      <c r="G26" s="32">
        <f t="shared" si="1"/>
        <v>30513</v>
      </c>
    </row>
    <row r="27" spans="1:9" s="83" customFormat="1" x14ac:dyDescent="0.3">
      <c r="A27" s="312" t="s">
        <v>274</v>
      </c>
      <c r="B27" s="313"/>
      <c r="C27" s="313"/>
      <c r="D27" s="84" t="s">
        <v>32</v>
      </c>
      <c r="E27" s="42">
        <v>1000</v>
      </c>
      <c r="F27" s="45">
        <v>1</v>
      </c>
      <c r="G27" s="32">
        <f t="shared" si="1"/>
        <v>1000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68803</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0.02</v>
      </c>
      <c r="E35" s="20">
        <f>+D35</f>
        <v>0.02</v>
      </c>
      <c r="F35" s="52">
        <f>+G32</f>
        <v>68803</v>
      </c>
      <c r="G35" s="32">
        <f>+E35*F35</f>
        <v>1376.06</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1376.06</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0.12</v>
      </c>
      <c r="G42" s="32">
        <f>+F42*E42</f>
        <v>16523.9352</v>
      </c>
    </row>
    <row r="43" spans="1:9" x14ac:dyDescent="0.3">
      <c r="A43" s="290" t="s">
        <v>195</v>
      </c>
      <c r="B43" s="292"/>
      <c r="C43" s="19">
        <v>120788</v>
      </c>
      <c r="D43" s="48">
        <v>0.71</v>
      </c>
      <c r="E43" s="19">
        <f>+C43*(1+D43)</f>
        <v>206547.47999999998</v>
      </c>
      <c r="F43" s="68">
        <v>0.12</v>
      </c>
      <c r="G43" s="32">
        <f>+F43*E43</f>
        <v>24785.697599999996</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41309.632799999992</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115554</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6D366-1993-4E9C-89E8-7C4D0C8638EE}">
  <sheetPr>
    <tabColor rgb="FFFFC000"/>
  </sheetPr>
  <dimension ref="A1:I57"/>
  <sheetViews>
    <sheetView topLeftCell="A19" zoomScale="70" zoomScaleNormal="70" workbookViewId="0">
      <selection activeCell="H44" sqref="H44:I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GYM'!A96</f>
        <v>15.04</v>
      </c>
      <c r="C4" s="308"/>
      <c r="D4" s="309"/>
      <c r="E4" s="310" t="s">
        <v>38</v>
      </c>
      <c r="F4" s="311"/>
      <c r="G4" s="54" t="str">
        <f>+'PRESUPUESTO GYM'!C96</f>
        <v>un</v>
      </c>
    </row>
    <row r="5" spans="1:7" ht="84" customHeight="1" x14ac:dyDescent="0.3">
      <c r="A5" s="23" t="s">
        <v>39</v>
      </c>
      <c r="B5" s="293" t="str">
        <f>+'PRESUPUESTO GYM'!B96</f>
        <v>Salida eléctrica para interruptor sencillo 120V, 15A, expuesta en tubería EMT. Incluye: Caja metálica Rawelt 2''x4'', conectores tipo resorte, accesorios de fijación y demás elementos para su correcta instalación. NO Incluye tubería ni cableado.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26162.760600000001</v>
      </c>
      <c r="F11" s="31">
        <v>0.05</v>
      </c>
      <c r="G11" s="32">
        <f>+E11*F11</f>
        <v>1308.1380300000001</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1308.1380300000001</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ht="15.6" customHeight="1" x14ac:dyDescent="0.3">
      <c r="A22" s="321" t="s">
        <v>264</v>
      </c>
      <c r="B22" s="322"/>
      <c r="C22" s="322"/>
      <c r="D22" s="18" t="s">
        <v>32</v>
      </c>
      <c r="E22" s="51">
        <v>15251</v>
      </c>
      <c r="F22" s="45">
        <v>1</v>
      </c>
      <c r="G22" s="32">
        <f>ROUND(E22*F22,0)</f>
        <v>15251</v>
      </c>
    </row>
    <row r="23" spans="1:9" s="83" customFormat="1" x14ac:dyDescent="0.3">
      <c r="A23" s="287" t="s">
        <v>267</v>
      </c>
      <c r="B23" s="288"/>
      <c r="C23" s="289"/>
      <c r="D23" s="18" t="s">
        <v>49</v>
      </c>
      <c r="E23" s="51">
        <v>1364</v>
      </c>
      <c r="F23" s="45">
        <v>1</v>
      </c>
      <c r="G23" s="32">
        <f t="shared" ref="G23:G27" si="1">ROUND(E23*F23,0)</f>
        <v>1364</v>
      </c>
    </row>
    <row r="24" spans="1:9" s="83" customFormat="1" x14ac:dyDescent="0.3">
      <c r="A24" s="287" t="s">
        <v>276</v>
      </c>
      <c r="B24" s="288"/>
      <c r="C24" s="289"/>
      <c r="D24" s="18" t="s">
        <v>32</v>
      </c>
      <c r="E24" s="51">
        <v>11728</v>
      </c>
      <c r="F24" s="45">
        <v>1</v>
      </c>
      <c r="G24" s="32">
        <f t="shared" si="1"/>
        <v>11728</v>
      </c>
    </row>
    <row r="25" spans="1:9" s="83" customFormat="1" x14ac:dyDescent="0.3">
      <c r="A25" s="287" t="s">
        <v>266</v>
      </c>
      <c r="B25" s="288"/>
      <c r="C25" s="289"/>
      <c r="D25" s="18" t="s">
        <v>32</v>
      </c>
      <c r="E25" s="51">
        <v>890</v>
      </c>
      <c r="F25" s="45">
        <v>3</v>
      </c>
      <c r="G25" s="32">
        <f t="shared" si="1"/>
        <v>2670</v>
      </c>
    </row>
    <row r="26" spans="1:9" s="83" customFormat="1" x14ac:dyDescent="0.3">
      <c r="A26" s="287"/>
      <c r="B26" s="288"/>
      <c r="C26" s="289"/>
      <c r="D26" s="84"/>
      <c r="E26" s="51"/>
      <c r="F26" s="45"/>
      <c r="G26" s="32">
        <f t="shared" si="1"/>
        <v>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31013</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0.02</v>
      </c>
      <c r="E35" s="20">
        <f>+D35</f>
        <v>0.02</v>
      </c>
      <c r="F35" s="52">
        <f>+G32</f>
        <v>31013</v>
      </c>
      <c r="G35" s="32">
        <f>+E35*F35</f>
        <v>620.26</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620.26</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7.0000000000000007E-2</v>
      </c>
      <c r="G42" s="32">
        <f>+F42*E42</f>
        <v>9638.9621999999999</v>
      </c>
    </row>
    <row r="43" spans="1:9" x14ac:dyDescent="0.3">
      <c r="A43" s="290" t="s">
        <v>195</v>
      </c>
      <c r="B43" s="292"/>
      <c r="C43" s="19">
        <v>120788</v>
      </c>
      <c r="D43" s="48">
        <v>0.71</v>
      </c>
      <c r="E43" s="19">
        <f>+C43*(1+D43)</f>
        <v>206547.47999999998</v>
      </c>
      <c r="F43" s="68">
        <v>0.08</v>
      </c>
      <c r="G43" s="32">
        <f>+F43*E43</f>
        <v>16523.7984</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26162.760600000001</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59104</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A52:G52"/>
    <mergeCell ref="A53:G53"/>
    <mergeCell ref="A54:G54"/>
    <mergeCell ref="A55:G55"/>
    <mergeCell ref="A38:B38"/>
    <mergeCell ref="A42:B42"/>
    <mergeCell ref="A43:B43"/>
    <mergeCell ref="A44:B44"/>
    <mergeCell ref="A45:B45"/>
    <mergeCell ref="A48:F48"/>
    <mergeCell ref="A37:B37"/>
    <mergeCell ref="A24:C24"/>
    <mergeCell ref="A25:C25"/>
    <mergeCell ref="A26:C26"/>
    <mergeCell ref="A27:C27"/>
    <mergeCell ref="A28:C28"/>
    <mergeCell ref="A29:C29"/>
    <mergeCell ref="A30:C30"/>
    <mergeCell ref="A31:C31"/>
    <mergeCell ref="A34:B34"/>
    <mergeCell ref="A35:B35"/>
    <mergeCell ref="A36:B36"/>
    <mergeCell ref="A23:C23"/>
    <mergeCell ref="B6:G6"/>
    <mergeCell ref="B7:G7"/>
    <mergeCell ref="A11:C11"/>
    <mergeCell ref="A12:C12"/>
    <mergeCell ref="A13:C13"/>
    <mergeCell ref="A14:C14"/>
    <mergeCell ref="A15:C15"/>
    <mergeCell ref="A16:C16"/>
    <mergeCell ref="A17:C17"/>
    <mergeCell ref="A18:C18"/>
    <mergeCell ref="A22:C22"/>
    <mergeCell ref="B5:G5"/>
    <mergeCell ref="A1:D2"/>
    <mergeCell ref="E1:G2"/>
    <mergeCell ref="B3:G3"/>
    <mergeCell ref="B4:D4"/>
    <mergeCell ref="E4:F4"/>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098A7-EB91-4433-B0C5-4132BAA4FC6D}">
  <sheetPr>
    <tabColor rgb="FFFFC000"/>
  </sheetPr>
  <dimension ref="A1:I57"/>
  <sheetViews>
    <sheetView topLeftCell="A16" zoomScale="70" zoomScaleNormal="70" workbookViewId="0">
      <selection activeCell="H46" sqref="H46:K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GYM'!A98</f>
        <v>16.010000000000002</v>
      </c>
      <c r="C4" s="308"/>
      <c r="D4" s="309"/>
      <c r="E4" s="310" t="s">
        <v>38</v>
      </c>
      <c r="F4" s="311"/>
      <c r="G4" s="54" t="str">
        <f>+'PRESUPUESTO GYM'!C98</f>
        <v>ml</v>
      </c>
    </row>
    <row r="5" spans="1:7" ht="104.4" customHeight="1" x14ac:dyDescent="0.3">
      <c r="A5" s="23" t="s">
        <v>39</v>
      </c>
      <c r="B5" s="293" t="str">
        <f>+'PRESUPUESTO GYM'!B98</f>
        <v>Tubería EMT de 1/2". Incluye: Uniones, entradas a caja, conduletas, elementos de fijación, marcación y demas accesorios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73">
        <f>+G46</f>
        <v>21343.296600000001</v>
      </c>
      <c r="F11" s="31">
        <v>0.05</v>
      </c>
      <c r="G11" s="32">
        <f>+E11*F11</f>
        <v>1067.1648300000002</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1067.1648300000002</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277</v>
      </c>
      <c r="B22" s="322"/>
      <c r="C22" s="322"/>
      <c r="D22" s="18" t="s">
        <v>32</v>
      </c>
      <c r="E22" s="51">
        <v>22112</v>
      </c>
      <c r="F22" s="45">
        <v>0.34</v>
      </c>
      <c r="G22" s="32">
        <f>ROUND(E22*F22,0)</f>
        <v>7518</v>
      </c>
    </row>
    <row r="23" spans="1:9" s="83" customFormat="1" x14ac:dyDescent="0.3">
      <c r="A23" s="287" t="s">
        <v>267</v>
      </c>
      <c r="B23" s="288"/>
      <c r="C23" s="289"/>
      <c r="D23" s="18" t="s">
        <v>49</v>
      </c>
      <c r="E23" s="51">
        <v>5010</v>
      </c>
      <c r="F23" s="45">
        <v>1</v>
      </c>
      <c r="G23" s="32">
        <f t="shared" ref="G23:G27" si="1">ROUND(E23*F23,0)</f>
        <v>5010</v>
      </c>
    </row>
    <row r="24" spans="1:9" s="83" customFormat="1" x14ac:dyDescent="0.3">
      <c r="A24" s="287" t="s">
        <v>278</v>
      </c>
      <c r="B24" s="288"/>
      <c r="C24" s="289"/>
      <c r="D24" s="18" t="s">
        <v>32</v>
      </c>
      <c r="E24" s="51">
        <v>2545</v>
      </c>
      <c r="F24" s="45">
        <v>0.5</v>
      </c>
      <c r="G24" s="32">
        <f t="shared" si="1"/>
        <v>1273</v>
      </c>
    </row>
    <row r="25" spans="1:9" s="83" customFormat="1" x14ac:dyDescent="0.3">
      <c r="A25" s="287" t="s">
        <v>279</v>
      </c>
      <c r="B25" s="288"/>
      <c r="C25" s="289"/>
      <c r="D25" s="18" t="s">
        <v>32</v>
      </c>
      <c r="E25" s="51">
        <v>10430</v>
      </c>
      <c r="F25" s="45">
        <v>0.08</v>
      </c>
      <c r="G25" s="32">
        <f t="shared" si="1"/>
        <v>834</v>
      </c>
    </row>
    <row r="26" spans="1:9" s="83" customFormat="1" x14ac:dyDescent="0.3">
      <c r="A26" s="287" t="s">
        <v>280</v>
      </c>
      <c r="B26" s="288"/>
      <c r="C26" s="289"/>
      <c r="D26" s="84" t="s">
        <v>32</v>
      </c>
      <c r="E26" s="51">
        <v>1605</v>
      </c>
      <c r="F26" s="45">
        <v>0.5</v>
      </c>
      <c r="G26" s="32">
        <f t="shared" si="1"/>
        <v>803</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15438</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15438</v>
      </c>
      <c r="G35" s="32">
        <f>+E35*F35</f>
        <v>154.38</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154.38</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0.05</v>
      </c>
      <c r="G42" s="32">
        <f>+F42*E42</f>
        <v>6884.973</v>
      </c>
    </row>
    <row r="43" spans="1:9" x14ac:dyDescent="0.3">
      <c r="A43" s="290" t="s">
        <v>195</v>
      </c>
      <c r="B43" s="292"/>
      <c r="C43" s="19">
        <v>120788</v>
      </c>
      <c r="D43" s="48">
        <v>0.71</v>
      </c>
      <c r="E43" s="19">
        <f>+C43*(1+D43)</f>
        <v>206547.47999999998</v>
      </c>
      <c r="F43" s="68">
        <v>7.0000000000000007E-2</v>
      </c>
      <c r="G43" s="32">
        <f>+F43*E43</f>
        <v>14458.3236</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21343.296600000001</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38003</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55AC1-559A-4D02-97AD-E15A284513E7}">
  <sheetPr>
    <tabColor rgb="FFFFC000"/>
  </sheetPr>
  <dimension ref="A1:I57"/>
  <sheetViews>
    <sheetView topLeftCell="A19" zoomScale="70" zoomScaleNormal="70" workbookViewId="0">
      <selection activeCell="H46" sqref="H46:J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GYM'!A99</f>
        <v>16.02</v>
      </c>
      <c r="C4" s="308"/>
      <c r="D4" s="309"/>
      <c r="E4" s="310" t="s">
        <v>38</v>
      </c>
      <c r="F4" s="311"/>
      <c r="G4" s="54" t="str">
        <f>+'PRESUPUESTO GYM'!C99</f>
        <v>ml</v>
      </c>
    </row>
    <row r="5" spans="1:7" ht="174" customHeight="1" x14ac:dyDescent="0.3">
      <c r="A5" s="23" t="s">
        <v>39</v>
      </c>
      <c r="B5" s="293" t="str">
        <f>+'PRESUPUESTO GYM'!B99</f>
        <v>Tubería EMT de 3/4". Incluye: Uniones, entradas a caja, conduletas, elementos de fijación, marcación y demas accesorios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22720.2912</v>
      </c>
      <c r="F11" s="31">
        <v>0.05</v>
      </c>
      <c r="G11" s="32">
        <f>+E11*F11</f>
        <v>1136.0145600000001</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1136.0145600000001</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281</v>
      </c>
      <c r="B22" s="322"/>
      <c r="C22" s="322"/>
      <c r="D22" s="18" t="s">
        <v>32</v>
      </c>
      <c r="E22" s="51">
        <v>23905</v>
      </c>
      <c r="F22" s="45">
        <v>0.34</v>
      </c>
      <c r="G22" s="32">
        <f>ROUND(E22*F22,0)</f>
        <v>8128</v>
      </c>
    </row>
    <row r="23" spans="1:9" s="83" customFormat="1" x14ac:dyDescent="0.3">
      <c r="A23" s="287" t="s">
        <v>267</v>
      </c>
      <c r="B23" s="288"/>
      <c r="C23" s="289"/>
      <c r="D23" s="18" t="s">
        <v>49</v>
      </c>
      <c r="E23" s="51">
        <v>5565</v>
      </c>
      <c r="F23" s="45">
        <v>1</v>
      </c>
      <c r="G23" s="32">
        <f t="shared" ref="G23:G27" si="1">ROUND(E23*F23,0)</f>
        <v>5565</v>
      </c>
    </row>
    <row r="24" spans="1:9" s="83" customFormat="1" x14ac:dyDescent="0.3">
      <c r="A24" s="287" t="s">
        <v>278</v>
      </c>
      <c r="B24" s="288"/>
      <c r="C24" s="289"/>
      <c r="D24" s="18" t="s">
        <v>32</v>
      </c>
      <c r="E24" s="51">
        <v>2909</v>
      </c>
      <c r="F24" s="45">
        <v>0.5</v>
      </c>
      <c r="G24" s="32">
        <f t="shared" si="1"/>
        <v>1455</v>
      </c>
    </row>
    <row r="25" spans="1:9" s="83" customFormat="1" x14ac:dyDescent="0.3">
      <c r="A25" s="287" t="s">
        <v>279</v>
      </c>
      <c r="B25" s="288"/>
      <c r="C25" s="289"/>
      <c r="D25" s="18" t="s">
        <v>32</v>
      </c>
      <c r="E25" s="51">
        <v>10430</v>
      </c>
      <c r="F25" s="45">
        <v>0.08</v>
      </c>
      <c r="G25" s="32">
        <f t="shared" si="1"/>
        <v>834</v>
      </c>
    </row>
    <row r="26" spans="1:9" s="83" customFormat="1" x14ac:dyDescent="0.3">
      <c r="A26" s="287" t="s">
        <v>280</v>
      </c>
      <c r="B26" s="288"/>
      <c r="C26" s="289"/>
      <c r="D26" s="84" t="s">
        <v>32</v>
      </c>
      <c r="E26" s="51">
        <v>1912</v>
      </c>
      <c r="F26" s="45">
        <v>0.5</v>
      </c>
      <c r="G26" s="32">
        <f t="shared" si="1"/>
        <v>956</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16938</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16938</v>
      </c>
      <c r="G35" s="32">
        <f>+E35*F35</f>
        <v>169.38</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169.38</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0.06</v>
      </c>
      <c r="G42" s="32">
        <f>+F42*E42</f>
        <v>8261.9675999999999</v>
      </c>
    </row>
    <row r="43" spans="1:9" x14ac:dyDescent="0.3">
      <c r="A43" s="290" t="s">
        <v>195</v>
      </c>
      <c r="B43" s="292"/>
      <c r="C43" s="19">
        <v>120788</v>
      </c>
      <c r="D43" s="48">
        <v>0.71</v>
      </c>
      <c r="E43" s="19">
        <f>+C43*(1+D43)</f>
        <v>206547.47999999998</v>
      </c>
      <c r="F43" s="68">
        <v>7.0000000000000007E-2</v>
      </c>
      <c r="G43" s="32">
        <f>+F43*E43</f>
        <v>14458.3236</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22720.2912</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40964</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81552-2C9E-4CAC-9082-03471290EFA1}">
  <sheetPr>
    <tabColor rgb="FFFFC000"/>
  </sheetPr>
  <dimension ref="A1:I57"/>
  <sheetViews>
    <sheetView topLeftCell="A13" zoomScale="70" zoomScaleNormal="70" workbookViewId="0">
      <selection activeCell="H37" sqref="H37"/>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GYM'!A100</f>
        <v>16.03</v>
      </c>
      <c r="C4" s="308"/>
      <c r="D4" s="309"/>
      <c r="E4" s="310" t="s">
        <v>38</v>
      </c>
      <c r="F4" s="311"/>
      <c r="G4" s="54" t="str">
        <f>+'PRESUPUESTO GYM'!C100</f>
        <v>ml</v>
      </c>
    </row>
    <row r="5" spans="1:7" ht="68.400000000000006" customHeight="1" x14ac:dyDescent="0.3">
      <c r="A5" s="23" t="s">
        <v>39</v>
      </c>
      <c r="B5" s="293" t="str">
        <f>+'PRESUPUESTO GYM'!B100</f>
        <v xml:space="preserve">Tubería CONDUIT de 3/4" empotrada en muro. Incluye: Canalización, elementos de fijación y accesorios necesarios para su correcta instalación. </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37867.163399999998</v>
      </c>
      <c r="F11" s="31">
        <v>0.05</v>
      </c>
      <c r="G11" s="32">
        <f>+E11*F11</f>
        <v>1893.35817</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1893.35817</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282</v>
      </c>
      <c r="B22" s="322"/>
      <c r="C22" s="322"/>
      <c r="D22" s="18" t="s">
        <v>32</v>
      </c>
      <c r="E22" s="51">
        <v>11208</v>
      </c>
      <c r="F22" s="45">
        <v>0.34</v>
      </c>
      <c r="G22" s="32">
        <f>ROUND(E22*F22,0)</f>
        <v>3811</v>
      </c>
    </row>
    <row r="23" spans="1:9" s="83" customFormat="1" x14ac:dyDescent="0.3">
      <c r="A23" s="287" t="s">
        <v>267</v>
      </c>
      <c r="B23" s="288"/>
      <c r="C23" s="289"/>
      <c r="D23" s="18" t="s">
        <v>49</v>
      </c>
      <c r="E23" s="51">
        <v>1400</v>
      </c>
      <c r="F23" s="45">
        <v>1</v>
      </c>
      <c r="G23" s="32">
        <f t="shared" ref="G23:G27" si="1">ROUND(E23*F23,0)</f>
        <v>1400</v>
      </c>
    </row>
    <row r="24" spans="1:9" s="83" customFormat="1" x14ac:dyDescent="0.3">
      <c r="A24" s="287" t="s">
        <v>278</v>
      </c>
      <c r="B24" s="288"/>
      <c r="C24" s="289"/>
      <c r="D24" s="18" t="s">
        <v>32</v>
      </c>
      <c r="E24" s="51">
        <v>1000</v>
      </c>
      <c r="F24" s="45">
        <v>0.5</v>
      </c>
      <c r="G24" s="32">
        <f t="shared" si="1"/>
        <v>500</v>
      </c>
    </row>
    <row r="25" spans="1:9" s="83" customFormat="1" x14ac:dyDescent="0.3">
      <c r="A25" s="287" t="s">
        <v>279</v>
      </c>
      <c r="B25" s="288"/>
      <c r="C25" s="289"/>
      <c r="D25" s="18" t="s">
        <v>32</v>
      </c>
      <c r="E25" s="51">
        <v>10000</v>
      </c>
      <c r="F25" s="45">
        <v>0.01</v>
      </c>
      <c r="G25" s="32">
        <f t="shared" si="1"/>
        <v>100</v>
      </c>
    </row>
    <row r="26" spans="1:9" s="83" customFormat="1" x14ac:dyDescent="0.3">
      <c r="A26" s="287" t="s">
        <v>280</v>
      </c>
      <c r="B26" s="288"/>
      <c r="C26" s="289"/>
      <c r="D26" s="84" t="s">
        <v>32</v>
      </c>
      <c r="E26" s="51">
        <v>800</v>
      </c>
      <c r="F26" s="45">
        <v>0.5</v>
      </c>
      <c r="G26" s="32">
        <f t="shared" si="1"/>
        <v>400</v>
      </c>
    </row>
    <row r="27" spans="1:9" s="83" customFormat="1" x14ac:dyDescent="0.3">
      <c r="A27" s="287" t="s">
        <v>271</v>
      </c>
      <c r="B27" s="288"/>
      <c r="C27" s="289"/>
      <c r="D27" s="84" t="s">
        <v>78</v>
      </c>
      <c r="E27" s="51">
        <v>435000</v>
      </c>
      <c r="F27" s="45">
        <v>0.02</v>
      </c>
      <c r="G27" s="32">
        <f t="shared" si="1"/>
        <v>8700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14911</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0.02</v>
      </c>
      <c r="E35" s="20">
        <f>+D35</f>
        <v>0.02</v>
      </c>
      <c r="F35" s="52">
        <f>+G32</f>
        <v>14911</v>
      </c>
      <c r="G35" s="32">
        <f>+E35*F35</f>
        <v>298.22000000000003</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298.22000000000003</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0.11</v>
      </c>
      <c r="G42" s="32">
        <f>+F42*E42</f>
        <v>15146.9406</v>
      </c>
    </row>
    <row r="43" spans="1:9" x14ac:dyDescent="0.3">
      <c r="A43" s="290" t="s">
        <v>195</v>
      </c>
      <c r="B43" s="292"/>
      <c r="C43" s="19">
        <v>120788</v>
      </c>
      <c r="D43" s="48">
        <v>0.71</v>
      </c>
      <c r="E43" s="19">
        <f>+C43*(1+D43)</f>
        <v>206547.47999999998</v>
      </c>
      <c r="F43" s="68">
        <v>0.11</v>
      </c>
      <c r="G43" s="32">
        <f>+F43*E43</f>
        <v>22720.2228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37867.163399999998</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54970</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DC3EB-0465-46C6-85AA-4786878AF668}">
  <sheetPr>
    <tabColor rgb="FFFFC000"/>
  </sheetPr>
  <dimension ref="A1:I57"/>
  <sheetViews>
    <sheetView topLeftCell="A19" zoomScale="70" zoomScaleNormal="70" workbookViewId="0">
      <selection activeCell="H47" sqref="H47:I48"/>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GYM'!A101</f>
        <v>16.04</v>
      </c>
      <c r="C4" s="308"/>
      <c r="D4" s="309"/>
      <c r="E4" s="310" t="s">
        <v>38</v>
      </c>
      <c r="F4" s="311"/>
      <c r="G4" s="54" t="str">
        <f>+'PRESUPUESTO GYM'!C101</f>
        <v>ml</v>
      </c>
    </row>
    <row r="5" spans="1:7" ht="66.599999999999994" customHeight="1" x14ac:dyDescent="0.3">
      <c r="A5" s="23" t="s">
        <v>39</v>
      </c>
      <c r="B5" s="293" t="str">
        <f>+'PRESUPUESTO GYM'!B101</f>
        <v xml:space="preserve">Tubería CONDUIT de 1" . Incluye: Elementos de fijación, uniones y/o pega CONDUIT, terminales, cinta de peligo y accesorios necesarios para su correcta instalación. </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37867.163399999998</v>
      </c>
      <c r="F11" s="31">
        <v>0.05</v>
      </c>
      <c r="G11" s="32">
        <f>+E11*F11</f>
        <v>1893.35817</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1893.35817</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285</v>
      </c>
      <c r="B22" s="322"/>
      <c r="C22" s="322"/>
      <c r="D22" s="18" t="s">
        <v>32</v>
      </c>
      <c r="E22" s="51">
        <v>16538</v>
      </c>
      <c r="F22" s="45">
        <v>0.34</v>
      </c>
      <c r="G22" s="32">
        <f>ROUND(E22*F22,0)</f>
        <v>5623</v>
      </c>
    </row>
    <row r="23" spans="1:9" s="83" customFormat="1" x14ac:dyDescent="0.3">
      <c r="A23" s="287" t="s">
        <v>267</v>
      </c>
      <c r="B23" s="288"/>
      <c r="C23" s="289"/>
      <c r="D23" s="18" t="s">
        <v>49</v>
      </c>
      <c r="E23" s="51">
        <v>1836</v>
      </c>
      <c r="F23" s="45">
        <v>1</v>
      </c>
      <c r="G23" s="32">
        <f t="shared" ref="G23:G27" si="1">ROUND(E23*F23,0)</f>
        <v>1836</v>
      </c>
    </row>
    <row r="24" spans="1:9" s="83" customFormat="1" x14ac:dyDescent="0.3">
      <c r="A24" s="287" t="s">
        <v>278</v>
      </c>
      <c r="B24" s="288"/>
      <c r="C24" s="289"/>
      <c r="D24" s="18" t="s">
        <v>32</v>
      </c>
      <c r="E24" s="51">
        <v>1412</v>
      </c>
      <c r="F24" s="45">
        <v>0.5</v>
      </c>
      <c r="G24" s="32">
        <f t="shared" si="1"/>
        <v>706</v>
      </c>
    </row>
    <row r="25" spans="1:9" s="83" customFormat="1" x14ac:dyDescent="0.3">
      <c r="A25" s="287" t="s">
        <v>279</v>
      </c>
      <c r="B25" s="288"/>
      <c r="C25" s="289"/>
      <c r="D25" s="18" t="s">
        <v>32</v>
      </c>
      <c r="E25" s="51">
        <v>10430</v>
      </c>
      <c r="F25" s="45">
        <v>0.01</v>
      </c>
      <c r="G25" s="32">
        <f t="shared" si="1"/>
        <v>104</v>
      </c>
    </row>
    <row r="26" spans="1:9" s="83" customFormat="1" x14ac:dyDescent="0.3">
      <c r="A26" s="287" t="s">
        <v>280</v>
      </c>
      <c r="B26" s="288"/>
      <c r="C26" s="289"/>
      <c r="D26" s="84" t="s">
        <v>32</v>
      </c>
      <c r="E26" s="51">
        <v>919</v>
      </c>
      <c r="F26" s="45">
        <v>0.5</v>
      </c>
      <c r="G26" s="32">
        <f t="shared" si="1"/>
        <v>460</v>
      </c>
    </row>
    <row r="27" spans="1:9" s="83" customFormat="1" x14ac:dyDescent="0.3">
      <c r="A27" s="287" t="s">
        <v>271</v>
      </c>
      <c r="B27" s="288"/>
      <c r="C27" s="289"/>
      <c r="D27" s="84" t="s">
        <v>78</v>
      </c>
      <c r="E27" s="51">
        <v>416090</v>
      </c>
      <c r="F27" s="45">
        <v>0.02</v>
      </c>
      <c r="G27" s="32">
        <f t="shared" si="1"/>
        <v>8322</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17051</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0.02</v>
      </c>
      <c r="E35" s="20">
        <f>+D35</f>
        <v>0.02</v>
      </c>
      <c r="F35" s="52">
        <f>+G32</f>
        <v>17051</v>
      </c>
      <c r="G35" s="32">
        <f>+E35*F35</f>
        <v>341.02</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341.02</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0.11</v>
      </c>
      <c r="G42" s="32">
        <f>+F42*E42</f>
        <v>15146.9406</v>
      </c>
    </row>
    <row r="43" spans="1:9" x14ac:dyDescent="0.3">
      <c r="A43" s="290" t="s">
        <v>195</v>
      </c>
      <c r="B43" s="292"/>
      <c r="C43" s="19">
        <v>120788</v>
      </c>
      <c r="D43" s="48">
        <v>0.71</v>
      </c>
      <c r="E43" s="19">
        <f>+C43*(1+D43)</f>
        <v>206547.47999999998</v>
      </c>
      <c r="F43" s="68">
        <v>0.11</v>
      </c>
      <c r="G43" s="32">
        <f>+F43*E43</f>
        <v>22720.2228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37867.163399999998</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57153</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E1C8D-04EF-4CCA-A077-83E74E3B077D}">
  <sheetPr>
    <tabColor rgb="FFFFC000"/>
  </sheetPr>
  <dimension ref="A1:I57"/>
  <sheetViews>
    <sheetView topLeftCell="A16" zoomScale="70" zoomScaleNormal="70" workbookViewId="0">
      <selection activeCell="H43" sqref="H43:I5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GYM'!A102</f>
        <v>16.05</v>
      </c>
      <c r="C4" s="308"/>
      <c r="D4" s="309"/>
      <c r="E4" s="310" t="s">
        <v>38</v>
      </c>
      <c r="F4" s="311"/>
      <c r="G4" s="54" t="str">
        <f>+'PRESUPUESTO GYM'!C102</f>
        <v>Un</v>
      </c>
    </row>
    <row r="5" spans="1:7" ht="101.4" customHeight="1" x14ac:dyDescent="0.3">
      <c r="A5" s="23" t="s">
        <v>39</v>
      </c>
      <c r="B5" s="293" t="str">
        <f>+'PRESUPUESTO GYM'!B102</f>
        <v>Caja metálica 12x12x5cm con tapa troquelada universal y/o lisa color gris texturizado. Incluye: Elementos de fijación y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27539.7552</v>
      </c>
      <c r="F11" s="31">
        <v>0.05</v>
      </c>
      <c r="G11" s="32">
        <f>+E11*F11</f>
        <v>1376.98776</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1376.98776</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286</v>
      </c>
      <c r="B22" s="322"/>
      <c r="C22" s="322"/>
      <c r="D22" s="18" t="s">
        <v>32</v>
      </c>
      <c r="E22" s="51">
        <v>25414.611563216651</v>
      </c>
      <c r="F22" s="45">
        <v>1</v>
      </c>
      <c r="G22" s="32">
        <f>ROUND(E22*F22,0)</f>
        <v>25415</v>
      </c>
    </row>
    <row r="23" spans="1:9" s="83" customFormat="1" x14ac:dyDescent="0.3">
      <c r="A23" s="287" t="s">
        <v>287</v>
      </c>
      <c r="B23" s="288"/>
      <c r="C23" s="289"/>
      <c r="D23" s="18" t="s">
        <v>32</v>
      </c>
      <c r="E23" s="51">
        <v>7000</v>
      </c>
      <c r="F23" s="45">
        <v>1</v>
      </c>
      <c r="G23" s="32">
        <f t="shared" ref="G23:G27" si="1">ROUND(E23*F23,0)</f>
        <v>7000</v>
      </c>
    </row>
    <row r="24" spans="1:9" s="83" customFormat="1" x14ac:dyDescent="0.3">
      <c r="A24" s="287" t="s">
        <v>208</v>
      </c>
      <c r="B24" s="288"/>
      <c r="C24" s="289"/>
      <c r="D24" s="18" t="s">
        <v>32</v>
      </c>
      <c r="E24" s="51">
        <v>200</v>
      </c>
      <c r="F24" s="45">
        <v>4</v>
      </c>
      <c r="G24" s="32">
        <f t="shared" si="1"/>
        <v>800</v>
      </c>
    </row>
    <row r="25" spans="1:9" s="83" customFormat="1" x14ac:dyDescent="0.3">
      <c r="A25" s="287"/>
      <c r="B25" s="288"/>
      <c r="C25" s="289"/>
      <c r="D25" s="18"/>
      <c r="E25" s="51"/>
      <c r="F25" s="45"/>
      <c r="G25" s="32">
        <f t="shared" si="1"/>
        <v>0</v>
      </c>
    </row>
    <row r="26" spans="1:9" s="83" customFormat="1" x14ac:dyDescent="0.3">
      <c r="A26" s="287"/>
      <c r="B26" s="288"/>
      <c r="C26" s="289"/>
      <c r="D26" s="84"/>
      <c r="E26" s="51"/>
      <c r="F26" s="45"/>
      <c r="G26" s="32">
        <f t="shared" si="1"/>
        <v>0</v>
      </c>
    </row>
    <row r="27" spans="1:9" s="83" customFormat="1" x14ac:dyDescent="0.3">
      <c r="A27" s="287"/>
      <c r="B27" s="288"/>
      <c r="C27" s="289"/>
      <c r="D27" s="84"/>
      <c r="E27" s="51"/>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33215</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33215</v>
      </c>
      <c r="G35" s="32">
        <f>+E35*F35</f>
        <v>332.15000000000003</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332.15000000000003</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0.08</v>
      </c>
      <c r="G42" s="32">
        <f>+F42*E42</f>
        <v>11015.9568</v>
      </c>
    </row>
    <row r="43" spans="1:9" x14ac:dyDescent="0.3">
      <c r="A43" s="290" t="s">
        <v>195</v>
      </c>
      <c r="B43" s="292"/>
      <c r="C43" s="19">
        <v>120788</v>
      </c>
      <c r="D43" s="48">
        <v>0.71</v>
      </c>
      <c r="E43" s="19">
        <f>+C43*(1+D43)</f>
        <v>206547.47999999998</v>
      </c>
      <c r="F43" s="68">
        <v>0.08</v>
      </c>
      <c r="G43" s="32">
        <f>+F43*E43</f>
        <v>16523.7984</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27539.7552</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62464</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52FD0-3BF5-44B8-A094-67EC7EFB55A1}">
  <sheetPr>
    <tabColor rgb="FFFFC000"/>
  </sheetPr>
  <dimension ref="A1:I57"/>
  <sheetViews>
    <sheetView topLeftCell="A16" zoomScale="70" zoomScaleNormal="70" workbookViewId="0">
      <selection activeCell="H46" sqref="H46: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GYM'!A103</f>
        <v>16.059999999999999</v>
      </c>
      <c r="C4" s="308"/>
      <c r="D4" s="309"/>
      <c r="E4" s="310" t="s">
        <v>38</v>
      </c>
      <c r="F4" s="311"/>
      <c r="G4" s="54" t="str">
        <f>+'PRESUPUESTO GYM'!C103</f>
        <v>Un</v>
      </c>
    </row>
    <row r="5" spans="1:7" ht="69" customHeight="1" x14ac:dyDescent="0.3">
      <c r="A5" s="23" t="s">
        <v>39</v>
      </c>
      <c r="B5" s="293" t="str">
        <f>+'PRESUPUESTO GYM'!B103</f>
        <v>CAJA EMPALME termoplástica 15x15x10cm  para intemperie con puerta bisagra color gris texturizado. Incluye: Elementos de fijación y marcación.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13081.3632</v>
      </c>
      <c r="F11" s="31">
        <v>0.05</v>
      </c>
      <c r="G11" s="32">
        <f>+E11*F11</f>
        <v>654.06816000000003</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654.06816000000003</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288</v>
      </c>
      <c r="B22" s="322"/>
      <c r="C22" s="322"/>
      <c r="D22" s="18" t="s">
        <v>32</v>
      </c>
      <c r="E22" s="51">
        <v>51047</v>
      </c>
      <c r="F22" s="45">
        <v>1</v>
      </c>
      <c r="G22" s="32">
        <f>ROUND(E22*F22,0)</f>
        <v>51047</v>
      </c>
    </row>
    <row r="23" spans="1:9" s="83" customFormat="1" x14ac:dyDescent="0.3">
      <c r="A23" s="287" t="s">
        <v>208</v>
      </c>
      <c r="B23" s="288"/>
      <c r="C23" s="289"/>
      <c r="D23" s="18" t="s">
        <v>32</v>
      </c>
      <c r="E23" s="51">
        <v>500</v>
      </c>
      <c r="F23" s="45">
        <v>4</v>
      </c>
      <c r="G23" s="32">
        <f t="shared" ref="G23:G27" si="1">ROUND(E23*F23,0)</f>
        <v>2000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84"/>
      <c r="E26" s="51"/>
      <c r="F26" s="45"/>
      <c r="G26" s="32">
        <f t="shared" si="1"/>
        <v>0</v>
      </c>
    </row>
    <row r="27" spans="1:9" s="83" customFormat="1" x14ac:dyDescent="0.3">
      <c r="A27" s="287"/>
      <c r="B27" s="288"/>
      <c r="C27" s="289"/>
      <c r="D27" s="84"/>
      <c r="E27" s="51"/>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53047</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53047</v>
      </c>
      <c r="G35" s="32">
        <f>+E35*F35</f>
        <v>530.47</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530.47</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0.02</v>
      </c>
      <c r="G42" s="32">
        <f>+F42*E42</f>
        <v>2753.9892</v>
      </c>
    </row>
    <row r="43" spans="1:9" x14ac:dyDescent="0.3">
      <c r="A43" s="290" t="s">
        <v>195</v>
      </c>
      <c r="B43" s="292"/>
      <c r="C43" s="19">
        <v>120788</v>
      </c>
      <c r="D43" s="48">
        <v>0.71</v>
      </c>
      <c r="E43" s="19">
        <f>+C43*(1+D43)</f>
        <v>206547.47999999998</v>
      </c>
      <c r="F43" s="68">
        <v>0.05</v>
      </c>
      <c r="G43" s="32">
        <f>+F43*E43</f>
        <v>10327.374</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13081.3632</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67313</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ABD28-56C0-4893-A1D7-7E5C16AAF4D2}">
  <sheetPr>
    <tabColor rgb="FFFFC000"/>
  </sheetPr>
  <dimension ref="A1:I57"/>
  <sheetViews>
    <sheetView topLeftCell="A14" zoomScale="70" zoomScaleNormal="70" workbookViewId="0">
      <selection activeCell="H47" sqref="H47: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GYM'!A104</f>
        <v>16.07</v>
      </c>
      <c r="C4" s="308"/>
      <c r="D4" s="309"/>
      <c r="E4" s="310" t="s">
        <v>38</v>
      </c>
      <c r="F4" s="311"/>
      <c r="G4" s="54" t="str">
        <f>+'PRESUPUESTO GYM'!C104</f>
        <v>ml</v>
      </c>
    </row>
    <row r="5" spans="1:7" ht="174" customHeight="1" x14ac:dyDescent="0.3">
      <c r="A5" s="23" t="s">
        <v>39</v>
      </c>
      <c r="B5" s="293" t="str">
        <f>+'PRESUPUESTO GYM'!B104</f>
        <v xml:space="preserve">Tubería COMDUIT de 3" . Incluye: Elementos de fijación, uniones y/o pega CONDUIT, terminales, cinta de peligo y accesorios necesarios para su correcta instalación. </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39932.638199999994</v>
      </c>
      <c r="F11" s="31">
        <v>0.05</v>
      </c>
      <c r="G11" s="32">
        <f>+E11*F11</f>
        <v>1996.6319099999998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1996.6319099999998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290</v>
      </c>
      <c r="B22" s="322"/>
      <c r="C22" s="322"/>
      <c r="D22" s="18" t="s">
        <v>32</v>
      </c>
      <c r="E22" s="51">
        <v>52670</v>
      </c>
      <c r="F22" s="45">
        <v>0.34</v>
      </c>
      <c r="G22" s="32">
        <f>ROUND(E22*F22,0)</f>
        <v>17908</v>
      </c>
    </row>
    <row r="23" spans="1:9" s="83" customFormat="1" x14ac:dyDescent="0.3">
      <c r="A23" s="287" t="s">
        <v>267</v>
      </c>
      <c r="B23" s="288"/>
      <c r="C23" s="289"/>
      <c r="D23" s="18" t="s">
        <v>49</v>
      </c>
      <c r="E23" s="51">
        <v>6000</v>
      </c>
      <c r="F23" s="45">
        <v>1</v>
      </c>
      <c r="G23" s="32">
        <f t="shared" ref="G23:G27" si="1">ROUND(E23*F23,0)</f>
        <v>6000</v>
      </c>
    </row>
    <row r="24" spans="1:9" s="83" customFormat="1" x14ac:dyDescent="0.3">
      <c r="A24" s="287" t="s">
        <v>278</v>
      </c>
      <c r="B24" s="288"/>
      <c r="C24" s="289"/>
      <c r="D24" s="18" t="s">
        <v>32</v>
      </c>
      <c r="E24" s="51">
        <v>4000</v>
      </c>
      <c r="F24" s="45">
        <v>0.5</v>
      </c>
      <c r="G24" s="32">
        <f t="shared" si="1"/>
        <v>2000</v>
      </c>
    </row>
    <row r="25" spans="1:9" s="83" customFormat="1" x14ac:dyDescent="0.3">
      <c r="A25" s="287" t="s">
        <v>279</v>
      </c>
      <c r="B25" s="288"/>
      <c r="C25" s="289"/>
      <c r="D25" s="18" t="s">
        <v>32</v>
      </c>
      <c r="E25" s="51">
        <v>9000</v>
      </c>
      <c r="F25" s="45">
        <v>0.01</v>
      </c>
      <c r="G25" s="32">
        <f t="shared" si="1"/>
        <v>90</v>
      </c>
    </row>
    <row r="26" spans="1:9" s="83" customFormat="1" x14ac:dyDescent="0.3">
      <c r="A26" s="287" t="s">
        <v>280</v>
      </c>
      <c r="B26" s="288"/>
      <c r="C26" s="289"/>
      <c r="D26" s="84" t="s">
        <v>32</v>
      </c>
      <c r="E26" s="51">
        <v>3000</v>
      </c>
      <c r="F26" s="45">
        <v>0.5</v>
      </c>
      <c r="G26" s="32">
        <f t="shared" si="1"/>
        <v>1500</v>
      </c>
    </row>
    <row r="27" spans="1:9" s="83" customFormat="1" x14ac:dyDescent="0.3">
      <c r="A27" s="287" t="s">
        <v>271</v>
      </c>
      <c r="B27" s="288"/>
      <c r="C27" s="289"/>
      <c r="D27" s="84" t="s">
        <v>78</v>
      </c>
      <c r="E27" s="51">
        <v>420000</v>
      </c>
      <c r="F27" s="45">
        <v>0.02</v>
      </c>
      <c r="G27" s="32">
        <f t="shared" si="1"/>
        <v>8400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35898</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35898</v>
      </c>
      <c r="G35" s="32">
        <f>+E35*F35</f>
        <v>358.98</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358.98</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0.11</v>
      </c>
      <c r="G42" s="32">
        <f>+F42*E42</f>
        <v>15146.9406</v>
      </c>
    </row>
    <row r="43" spans="1:9" x14ac:dyDescent="0.3">
      <c r="A43" s="290" t="s">
        <v>195</v>
      </c>
      <c r="B43" s="292"/>
      <c r="C43" s="19">
        <v>120788</v>
      </c>
      <c r="D43" s="48">
        <v>0.71</v>
      </c>
      <c r="E43" s="19">
        <f>+C43*(1+D43)</f>
        <v>206547.47999999998</v>
      </c>
      <c r="F43" s="68">
        <v>0.12</v>
      </c>
      <c r="G43" s="32">
        <f>+F43*E43</f>
        <v>24785.697599999996</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39932.638199999994</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78186</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737FB-A7EC-4152-AF84-6133FA7149C6}">
  <sheetPr>
    <tabColor rgb="FFFFC000"/>
  </sheetPr>
  <dimension ref="A1:I57"/>
  <sheetViews>
    <sheetView topLeftCell="A15" zoomScale="70" zoomScaleNormal="70" workbookViewId="0">
      <selection activeCell="H46" sqref="H46:I49"/>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GYM'!A105</f>
        <v>16.079999999999998</v>
      </c>
      <c r="C4" s="308"/>
      <c r="D4" s="309"/>
      <c r="E4" s="310" t="s">
        <v>38</v>
      </c>
      <c r="F4" s="311"/>
      <c r="G4" s="54" t="str">
        <f>+'PRESUPUESTO GYM'!C105</f>
        <v>ml</v>
      </c>
    </row>
    <row r="5" spans="1:7" ht="174" customHeight="1" x14ac:dyDescent="0.3">
      <c r="A5" s="23" t="s">
        <v>39</v>
      </c>
      <c r="B5" s="293" t="str">
        <f>+'PRESUPUESTO GYM'!B105</f>
        <v>Tubería IMC de 3/4". Incluye: Uniones, entradas a caja, elementos de fijación con cinta bandit, marcación y demas accesorios necesarios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+G46</f>
        <v>19277.821799999998</v>
      </c>
      <c r="F11" s="31">
        <v>0.05</v>
      </c>
      <c r="G11" s="32">
        <f>+E11*F11</f>
        <v>963.89108999999996</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963.89108999999996</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291</v>
      </c>
      <c r="B22" s="322"/>
      <c r="C22" s="322"/>
      <c r="D22" s="18" t="s">
        <v>32</v>
      </c>
      <c r="E22" s="51">
        <v>68269</v>
      </c>
      <c r="F22" s="45">
        <v>0.34</v>
      </c>
      <c r="G22" s="32">
        <f>ROUND(E22*F22,0)</f>
        <v>23211</v>
      </c>
    </row>
    <row r="23" spans="1:9" s="83" customFormat="1" x14ac:dyDescent="0.3">
      <c r="A23" s="287" t="s">
        <v>267</v>
      </c>
      <c r="B23" s="288"/>
      <c r="C23" s="289"/>
      <c r="D23" s="18" t="s">
        <v>49</v>
      </c>
      <c r="E23" s="51">
        <v>6500</v>
      </c>
      <c r="F23" s="45">
        <v>1</v>
      </c>
      <c r="G23" s="32">
        <f t="shared" ref="G23:G27" si="1">ROUND(E23*F23,0)</f>
        <v>6500</v>
      </c>
    </row>
    <row r="24" spans="1:9" s="83" customFormat="1" x14ac:dyDescent="0.3">
      <c r="A24" s="287" t="s">
        <v>278</v>
      </c>
      <c r="B24" s="288"/>
      <c r="C24" s="289"/>
      <c r="D24" s="18" t="s">
        <v>32</v>
      </c>
      <c r="E24" s="51">
        <v>3500</v>
      </c>
      <c r="F24" s="45">
        <v>0.5</v>
      </c>
      <c r="G24" s="32">
        <f t="shared" si="1"/>
        <v>1750</v>
      </c>
    </row>
    <row r="25" spans="1:9" s="83" customFormat="1" x14ac:dyDescent="0.3">
      <c r="A25" s="287" t="s">
        <v>279</v>
      </c>
      <c r="B25" s="288"/>
      <c r="C25" s="289"/>
      <c r="D25" s="18" t="s">
        <v>32</v>
      </c>
      <c r="E25" s="51">
        <v>10000</v>
      </c>
      <c r="F25" s="45">
        <v>0.08</v>
      </c>
      <c r="G25" s="32">
        <f t="shared" si="1"/>
        <v>800</v>
      </c>
    </row>
    <row r="26" spans="1:9" s="83" customFormat="1" x14ac:dyDescent="0.3">
      <c r="A26" s="287" t="s">
        <v>280</v>
      </c>
      <c r="B26" s="288"/>
      <c r="C26" s="289"/>
      <c r="D26" s="84" t="s">
        <v>32</v>
      </c>
      <c r="E26" s="51">
        <v>3100</v>
      </c>
      <c r="F26" s="45">
        <v>0.5</v>
      </c>
      <c r="G26" s="32">
        <f t="shared" si="1"/>
        <v>1550</v>
      </c>
    </row>
    <row r="27" spans="1:9" s="83" customFormat="1" x14ac:dyDescent="0.3">
      <c r="A27" s="312"/>
      <c r="B27" s="313"/>
      <c r="C27" s="313"/>
      <c r="D27" s="84"/>
      <c r="E27" s="42"/>
      <c r="F27" s="45"/>
      <c r="G27" s="32">
        <f t="shared" si="1"/>
        <v>0</v>
      </c>
    </row>
    <row r="28" spans="1:9" ht="15.75" customHeight="1" x14ac:dyDescent="0.3">
      <c r="A28" s="290"/>
      <c r="B28" s="291"/>
      <c r="C28" s="292"/>
      <c r="D28" s="45"/>
      <c r="E28" s="19"/>
      <c r="F28" s="20"/>
      <c r="G28" s="41">
        <f t="shared" ref="G28:G31" si="2">+E28*F28</f>
        <v>0</v>
      </c>
      <c r="I28" s="83"/>
    </row>
    <row r="29" spans="1:9" ht="15.75" customHeight="1" x14ac:dyDescent="0.3">
      <c r="A29" s="290"/>
      <c r="B29" s="291"/>
      <c r="C29" s="292"/>
      <c r="D29" s="45"/>
      <c r="E29" s="19"/>
      <c r="F29" s="20"/>
      <c r="G29" s="41">
        <f t="shared" si="2"/>
        <v>0</v>
      </c>
      <c r="I29" s="83"/>
    </row>
    <row r="30" spans="1:9" ht="15.75" customHeight="1" x14ac:dyDescent="0.3">
      <c r="A30" s="290"/>
      <c r="B30" s="291"/>
      <c r="C30" s="292"/>
      <c r="D30" s="45"/>
      <c r="E30" s="19"/>
      <c r="F30" s="20"/>
      <c r="G30" s="41">
        <f t="shared" si="2"/>
        <v>0</v>
      </c>
      <c r="I30" s="83"/>
    </row>
    <row r="31" spans="1:9" ht="15.75" customHeight="1" x14ac:dyDescent="0.3">
      <c r="A31" s="290"/>
      <c r="B31" s="291"/>
      <c r="C31" s="292"/>
      <c r="D31" s="45"/>
      <c r="E31" s="19"/>
      <c r="F31" s="20"/>
      <c r="G31" s="41">
        <f t="shared" si="2"/>
        <v>0</v>
      </c>
      <c r="I31" s="83"/>
    </row>
    <row r="32" spans="1:9" ht="16.2" thickBot="1" x14ac:dyDescent="0.35">
      <c r="A32" s="74"/>
      <c r="B32" s="75"/>
      <c r="C32" s="75"/>
      <c r="D32" s="75"/>
      <c r="E32" s="75"/>
      <c r="F32" s="34" t="s">
        <v>50</v>
      </c>
      <c r="G32" s="35">
        <f>SUM(G22:G31)</f>
        <v>33811</v>
      </c>
    </row>
    <row r="33" spans="1:9" x14ac:dyDescent="0.3">
      <c r="A33" s="36" t="s">
        <v>55</v>
      </c>
      <c r="B33" s="76"/>
      <c r="C33" s="76"/>
      <c r="D33" s="76"/>
      <c r="E33" s="76"/>
      <c r="F33" s="76"/>
      <c r="G33" s="77"/>
    </row>
    <row r="34" spans="1:9" ht="31.2" x14ac:dyDescent="0.3">
      <c r="A34" s="323" t="s">
        <v>56</v>
      </c>
      <c r="B34" s="311"/>
      <c r="C34" s="44" t="s">
        <v>57</v>
      </c>
      <c r="D34" s="44" t="s">
        <v>93</v>
      </c>
      <c r="E34" s="39" t="s">
        <v>58</v>
      </c>
      <c r="F34" s="39" t="s">
        <v>59</v>
      </c>
      <c r="G34" s="40" t="s">
        <v>47</v>
      </c>
    </row>
    <row r="35" spans="1:9" x14ac:dyDescent="0.3">
      <c r="A35" s="321" t="s">
        <v>150</v>
      </c>
      <c r="B35" s="322"/>
      <c r="C35" s="45" t="s">
        <v>89</v>
      </c>
      <c r="D35" s="45">
        <v>0.01</v>
      </c>
      <c r="E35" s="20">
        <f>+D35</f>
        <v>0.01</v>
      </c>
      <c r="F35" s="52">
        <f>+G32</f>
        <v>33811</v>
      </c>
      <c r="G35" s="32">
        <f>+E35*F35</f>
        <v>338.11</v>
      </c>
    </row>
    <row r="36" spans="1:9" x14ac:dyDescent="0.3">
      <c r="A36" s="321"/>
      <c r="B36" s="322"/>
      <c r="C36" s="45"/>
      <c r="D36" s="45"/>
      <c r="E36" s="20"/>
      <c r="F36" s="53"/>
      <c r="G36" s="32">
        <f>+E36*F36</f>
        <v>0</v>
      </c>
    </row>
    <row r="37" spans="1:9" x14ac:dyDescent="0.3">
      <c r="A37" s="319"/>
      <c r="B37" s="320"/>
      <c r="C37" s="43"/>
      <c r="D37" s="43"/>
      <c r="E37" s="42"/>
      <c r="F37" s="43"/>
      <c r="G37" s="46"/>
    </row>
    <row r="38" spans="1:9" x14ac:dyDescent="0.3">
      <c r="A38" s="319"/>
      <c r="B38" s="320"/>
      <c r="C38" s="43"/>
      <c r="D38" s="43"/>
      <c r="E38" s="42"/>
      <c r="F38" s="43"/>
      <c r="G38" s="46"/>
    </row>
    <row r="39" spans="1:9" ht="16.2" thickBot="1" x14ac:dyDescent="0.35">
      <c r="A39" s="74"/>
      <c r="B39" s="75"/>
      <c r="C39" s="75"/>
      <c r="D39" s="75"/>
      <c r="E39" s="75"/>
      <c r="F39" s="34" t="s">
        <v>50</v>
      </c>
      <c r="G39" s="47">
        <f>SUM(G35:G38)</f>
        <v>338.11</v>
      </c>
    </row>
    <row r="40" spans="1:9" x14ac:dyDescent="0.3">
      <c r="A40" s="36" t="s">
        <v>60</v>
      </c>
      <c r="B40" s="76"/>
      <c r="C40" s="76"/>
      <c r="D40" s="76"/>
      <c r="E40" s="76"/>
      <c r="F40" s="76"/>
      <c r="G40" s="77"/>
    </row>
    <row r="41" spans="1:9" x14ac:dyDescent="0.3">
      <c r="A41" s="37" t="s">
        <v>61</v>
      </c>
      <c r="B41" s="38"/>
      <c r="C41" s="39" t="s">
        <v>62</v>
      </c>
      <c r="D41" s="39" t="s">
        <v>31</v>
      </c>
      <c r="E41" s="39" t="s">
        <v>63</v>
      </c>
      <c r="F41" s="39" t="s">
        <v>64</v>
      </c>
      <c r="G41" s="40" t="s">
        <v>47</v>
      </c>
    </row>
    <row r="42" spans="1:9" x14ac:dyDescent="0.3">
      <c r="A42" s="290" t="s">
        <v>194</v>
      </c>
      <c r="B42" s="292"/>
      <c r="C42" s="19">
        <v>80526</v>
      </c>
      <c r="D42" s="48">
        <v>0.71</v>
      </c>
      <c r="E42" s="19">
        <f>+C42*(1+D42)</f>
        <v>137699.46</v>
      </c>
      <c r="F42" s="68">
        <v>0.05</v>
      </c>
      <c r="G42" s="32">
        <f>+F42*E42</f>
        <v>6884.973</v>
      </c>
    </row>
    <row r="43" spans="1:9" x14ac:dyDescent="0.3">
      <c r="A43" s="290" t="s">
        <v>195</v>
      </c>
      <c r="B43" s="292"/>
      <c r="C43" s="19">
        <v>120788</v>
      </c>
      <c r="D43" s="48">
        <v>0.71</v>
      </c>
      <c r="E43" s="19">
        <f>+C43*(1+D43)</f>
        <v>206547.47999999998</v>
      </c>
      <c r="F43" s="68">
        <v>0.06</v>
      </c>
      <c r="G43" s="32">
        <f>+F43*E43</f>
        <v>12392.848799999998</v>
      </c>
    </row>
    <row r="44" spans="1:9" x14ac:dyDescent="0.3">
      <c r="A44" s="290"/>
      <c r="B44" s="292"/>
      <c r="C44" s="43"/>
      <c r="D44" s="43"/>
      <c r="E44" s="42"/>
      <c r="F44" s="43"/>
      <c r="G44" s="46"/>
    </row>
    <row r="45" spans="1:9" x14ac:dyDescent="0.3">
      <c r="A45" s="290"/>
      <c r="B45" s="292"/>
      <c r="C45" s="43"/>
      <c r="D45" s="43"/>
      <c r="E45" s="42"/>
      <c r="F45" s="43"/>
      <c r="G45" s="46"/>
    </row>
    <row r="46" spans="1:9" ht="16.2" thickBot="1" x14ac:dyDescent="0.35">
      <c r="A46" s="74"/>
      <c r="B46" s="75"/>
      <c r="C46" s="75"/>
      <c r="D46" s="75"/>
      <c r="E46" s="75"/>
      <c r="F46" s="34" t="s">
        <v>50</v>
      </c>
      <c r="G46" s="35">
        <f>SUM(G42:G45)</f>
        <v>19277.821799999998</v>
      </c>
    </row>
    <row r="47" spans="1:9" ht="16.2" thickBot="1" x14ac:dyDescent="0.35">
      <c r="A47" s="70"/>
      <c r="B47" s="71"/>
      <c r="C47" s="71"/>
      <c r="D47" s="71"/>
      <c r="E47" s="71"/>
      <c r="F47" s="71"/>
      <c r="G47" s="72"/>
    </row>
    <row r="48" spans="1:9" ht="16.2" thickBot="1" x14ac:dyDescent="0.35">
      <c r="A48" s="330" t="s">
        <v>65</v>
      </c>
      <c r="B48" s="331"/>
      <c r="C48" s="331"/>
      <c r="D48" s="331"/>
      <c r="E48" s="331"/>
      <c r="F48" s="331"/>
      <c r="G48" s="49">
        <f>ROUND(G19+G32+G39+G46,0)</f>
        <v>54391</v>
      </c>
      <c r="I48" s="73"/>
    </row>
    <row r="49" spans="1:7" x14ac:dyDescent="0.3">
      <c r="A49" s="78"/>
      <c r="B49" s="79"/>
      <c r="C49" s="79"/>
      <c r="D49" s="79"/>
      <c r="E49" s="79"/>
      <c r="F49" s="79"/>
      <c r="G49" s="80"/>
    </row>
    <row r="50" spans="1:7" x14ac:dyDescent="0.3">
      <c r="A50" s="78"/>
      <c r="B50" s="79"/>
      <c r="C50" s="79"/>
      <c r="D50" s="79"/>
      <c r="E50" s="79"/>
      <c r="F50" s="79"/>
      <c r="G50" s="80"/>
    </row>
    <row r="51" spans="1:7" x14ac:dyDescent="0.3">
      <c r="A51" s="78"/>
      <c r="B51" s="79"/>
      <c r="C51" s="79"/>
      <c r="D51" s="79"/>
      <c r="E51" s="79"/>
      <c r="F51" s="79"/>
      <c r="G51" s="80"/>
    </row>
    <row r="52" spans="1:7" ht="14.25" customHeight="1" x14ac:dyDescent="0.3">
      <c r="A52" s="324"/>
      <c r="B52" s="325"/>
      <c r="C52" s="325"/>
      <c r="D52" s="325"/>
      <c r="E52" s="325"/>
      <c r="F52" s="325"/>
      <c r="G52" s="326"/>
    </row>
    <row r="53" spans="1:7" x14ac:dyDescent="0.3">
      <c r="A53" s="324"/>
      <c r="B53" s="325"/>
      <c r="C53" s="325"/>
      <c r="D53" s="325"/>
      <c r="E53" s="325"/>
      <c r="F53" s="325"/>
      <c r="G53" s="326"/>
    </row>
    <row r="54" spans="1:7" x14ac:dyDescent="0.3">
      <c r="A54" s="324"/>
      <c r="B54" s="325"/>
      <c r="C54" s="325"/>
      <c r="D54" s="325"/>
      <c r="E54" s="325"/>
      <c r="F54" s="325"/>
      <c r="G54" s="326"/>
    </row>
    <row r="55" spans="1:7" ht="16.2" thickBot="1" x14ac:dyDescent="0.35">
      <c r="A55" s="327"/>
      <c r="B55" s="328"/>
      <c r="C55" s="328"/>
      <c r="D55" s="328"/>
      <c r="E55" s="328"/>
      <c r="F55" s="328"/>
      <c r="G55" s="329"/>
    </row>
    <row r="56" spans="1:7" x14ac:dyDescent="0.3">
      <c r="F56" s="81"/>
    </row>
    <row r="57" spans="1:7" x14ac:dyDescent="0.3">
      <c r="G57" s="82"/>
    </row>
  </sheetData>
  <mergeCells count="40">
    <mergeCell ref="B5:G5"/>
    <mergeCell ref="A1:D2"/>
    <mergeCell ref="E1:G2"/>
    <mergeCell ref="B3:G3"/>
    <mergeCell ref="B4:D4"/>
    <mergeCell ref="E4:F4"/>
    <mergeCell ref="A23:C23"/>
    <mergeCell ref="B6:G6"/>
    <mergeCell ref="B7:G7"/>
    <mergeCell ref="A11:C11"/>
    <mergeCell ref="A12:C12"/>
    <mergeCell ref="A13:C13"/>
    <mergeCell ref="A14:C14"/>
    <mergeCell ref="A15:C15"/>
    <mergeCell ref="A16:C16"/>
    <mergeCell ref="A17:C17"/>
    <mergeCell ref="A18:C18"/>
    <mergeCell ref="A22:C22"/>
    <mergeCell ref="A37:B37"/>
    <mergeCell ref="A24:C24"/>
    <mergeCell ref="A25:C25"/>
    <mergeCell ref="A26:C26"/>
    <mergeCell ref="A27:C27"/>
    <mergeCell ref="A28:C28"/>
    <mergeCell ref="A29:C29"/>
    <mergeCell ref="A30:C30"/>
    <mergeCell ref="A31:C31"/>
    <mergeCell ref="A34:B34"/>
    <mergeCell ref="A35:B35"/>
    <mergeCell ref="A36:B36"/>
    <mergeCell ref="A52:G52"/>
    <mergeCell ref="A53:G53"/>
    <mergeCell ref="A54:G54"/>
    <mergeCell ref="A55:G55"/>
    <mergeCell ref="A38:B38"/>
    <mergeCell ref="A42:B42"/>
    <mergeCell ref="A43:B43"/>
    <mergeCell ref="A44:B44"/>
    <mergeCell ref="A45:B45"/>
    <mergeCell ref="A48:F48"/>
  </mergeCells>
  <pageMargins left="0.7" right="0.7" top="0.75" bottom="0.75" header="0.3" footer="0.3"/>
  <drawing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BA107-E875-44FE-998B-1F916EEAAC08}">
  <sheetPr>
    <tabColor rgb="FFFFC000"/>
  </sheetPr>
  <dimension ref="A1:I61"/>
  <sheetViews>
    <sheetView topLeftCell="A19" zoomScale="70" zoomScaleNormal="70" workbookViewId="0">
      <selection activeCell="H51" sqref="H51:J53"/>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3.10937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GYM'!A106</f>
        <v>16.09</v>
      </c>
      <c r="C4" s="308"/>
      <c r="D4" s="309"/>
      <c r="E4" s="310" t="s">
        <v>38</v>
      </c>
      <c r="F4" s="311"/>
      <c r="G4" s="54" t="str">
        <f>+'PRESUPUESTO GYM'!C106</f>
        <v>Un</v>
      </c>
    </row>
    <row r="5" spans="1:7" ht="96" customHeight="1" x14ac:dyDescent="0.3">
      <c r="A5" s="23" t="s">
        <v>39</v>
      </c>
      <c r="B5" s="293" t="str">
        <f>+'PRESUPUESTO GYM'!B106</f>
        <v>Bajante en tubería metálica galvanizada IMC 3''x6m + 4''x6m. Incluye: elementos de fijación (cinta Band-it de 5/8'' con sus hebillas), boquillas o capacetes, según proyecto, curvas PVC, marcación y demás elementos requeridos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137698.77600000001</v>
      </c>
      <c r="F11" s="31">
        <v>0.05</v>
      </c>
      <c r="G11" s="32">
        <f>+E11*F11</f>
        <v>6884.9388000000008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6884.9388000000008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292</v>
      </c>
      <c r="B22" s="322"/>
      <c r="C22" s="322"/>
      <c r="D22" s="18" t="s">
        <v>123</v>
      </c>
      <c r="E22" s="51">
        <v>334758</v>
      </c>
      <c r="F22" s="45">
        <v>2</v>
      </c>
      <c r="G22" s="32">
        <f>ROUND(E22*F22,0)</f>
        <v>669516</v>
      </c>
    </row>
    <row r="23" spans="1:9" s="83" customFormat="1" x14ac:dyDescent="0.3">
      <c r="A23" s="287" t="s">
        <v>293</v>
      </c>
      <c r="B23" s="288"/>
      <c r="C23" s="289"/>
      <c r="D23" s="18" t="s">
        <v>123</v>
      </c>
      <c r="E23" s="51">
        <v>374051</v>
      </c>
      <c r="F23" s="45">
        <v>2</v>
      </c>
      <c r="G23" s="32">
        <f t="shared" ref="G23:G27" si="1">ROUND(E23*F23,0)</f>
        <v>748102</v>
      </c>
    </row>
    <row r="24" spans="1:9" s="83" customFormat="1" x14ac:dyDescent="0.3">
      <c r="A24" s="287" t="s">
        <v>294</v>
      </c>
      <c r="B24" s="288"/>
      <c r="C24" s="289"/>
      <c r="D24" s="18" t="s">
        <v>123</v>
      </c>
      <c r="E24" s="51">
        <v>503072</v>
      </c>
      <c r="F24" s="45">
        <v>1</v>
      </c>
      <c r="G24" s="32">
        <f t="shared" si="1"/>
        <v>503072</v>
      </c>
    </row>
    <row r="25" spans="1:9" s="83" customFormat="1" x14ac:dyDescent="0.3">
      <c r="A25" s="287" t="s">
        <v>295</v>
      </c>
      <c r="B25" s="288"/>
      <c r="C25" s="289"/>
      <c r="D25" s="18" t="s">
        <v>123</v>
      </c>
      <c r="E25" s="51">
        <v>52643</v>
      </c>
      <c r="F25" s="45">
        <v>1</v>
      </c>
      <c r="G25" s="32">
        <f t="shared" si="1"/>
        <v>52643</v>
      </c>
    </row>
    <row r="26" spans="1:9" s="83" customFormat="1" x14ac:dyDescent="0.3">
      <c r="A26" s="287" t="s">
        <v>296</v>
      </c>
      <c r="B26" s="288"/>
      <c r="C26" s="289"/>
      <c r="D26" s="18" t="s">
        <v>123</v>
      </c>
      <c r="E26" s="51">
        <v>27599</v>
      </c>
      <c r="F26" s="45">
        <v>1</v>
      </c>
      <c r="G26" s="32">
        <f t="shared" si="1"/>
        <v>27599</v>
      </c>
    </row>
    <row r="27" spans="1:9" s="83" customFormat="1" x14ac:dyDescent="0.3">
      <c r="A27" s="312" t="s">
        <v>297</v>
      </c>
      <c r="B27" s="313"/>
      <c r="C27" s="313"/>
      <c r="D27" s="18" t="s">
        <v>123</v>
      </c>
      <c r="E27" s="51">
        <v>25336</v>
      </c>
      <c r="F27" s="45">
        <v>1</v>
      </c>
      <c r="G27" s="32">
        <f t="shared" si="1"/>
        <v>25336</v>
      </c>
    </row>
    <row r="28" spans="1:9" ht="15.75" customHeight="1" x14ac:dyDescent="0.3">
      <c r="A28" s="290" t="s">
        <v>298</v>
      </c>
      <c r="B28" s="291"/>
      <c r="C28" s="292"/>
      <c r="D28" s="18" t="s">
        <v>123</v>
      </c>
      <c r="E28" s="51">
        <v>21904</v>
      </c>
      <c r="F28" s="20">
        <v>1</v>
      </c>
      <c r="G28" s="41">
        <f t="shared" ref="G28:G35" si="2">+E28*F28</f>
        <v>21904</v>
      </c>
      <c r="H28" s="83"/>
      <c r="I28" s="83"/>
    </row>
    <row r="29" spans="1:9" ht="15.75" customHeight="1" x14ac:dyDescent="0.3">
      <c r="A29" s="290" t="s">
        <v>299</v>
      </c>
      <c r="B29" s="291"/>
      <c r="C29" s="292"/>
      <c r="D29" s="18" t="s">
        <v>123</v>
      </c>
      <c r="E29" s="51">
        <v>1095</v>
      </c>
      <c r="F29" s="20">
        <v>8</v>
      </c>
      <c r="G29" s="41">
        <f t="shared" si="2"/>
        <v>8760</v>
      </c>
      <c r="H29" s="83"/>
      <c r="I29" s="83"/>
    </row>
    <row r="30" spans="1:9" ht="15.75" customHeight="1" x14ac:dyDescent="0.3">
      <c r="A30" s="290" t="s">
        <v>300</v>
      </c>
      <c r="B30" s="291"/>
      <c r="C30" s="292"/>
      <c r="D30" s="18" t="s">
        <v>123</v>
      </c>
      <c r="E30" s="51">
        <v>5110</v>
      </c>
      <c r="F30" s="20">
        <v>1</v>
      </c>
      <c r="G30" s="41">
        <f t="shared" ref="G30:G34" si="3">+E30*F30</f>
        <v>5110</v>
      </c>
      <c r="H30" s="83"/>
      <c r="I30" s="83"/>
    </row>
    <row r="31" spans="1:9" ht="15.75" customHeight="1" x14ac:dyDescent="0.3">
      <c r="A31" s="290" t="s">
        <v>301</v>
      </c>
      <c r="B31" s="291"/>
      <c r="C31" s="292"/>
      <c r="D31" s="18" t="s">
        <v>123</v>
      </c>
      <c r="E31" s="51">
        <v>6571</v>
      </c>
      <c r="F31" s="20">
        <v>1</v>
      </c>
      <c r="G31" s="41">
        <f t="shared" si="3"/>
        <v>6571</v>
      </c>
      <c r="H31" s="83"/>
      <c r="I31" s="83"/>
    </row>
    <row r="32" spans="1:9" ht="15.75" customHeight="1" x14ac:dyDescent="0.3">
      <c r="A32" s="290"/>
      <c r="B32" s="291"/>
      <c r="C32" s="292"/>
      <c r="D32" s="45"/>
      <c r="E32" s="19"/>
      <c r="F32" s="20"/>
      <c r="G32" s="41">
        <f t="shared" si="3"/>
        <v>0</v>
      </c>
      <c r="I32" s="83"/>
    </row>
    <row r="33" spans="1:9" ht="15.75" customHeight="1" x14ac:dyDescent="0.3">
      <c r="A33" s="290"/>
      <c r="B33" s="291"/>
      <c r="C33" s="292"/>
      <c r="D33" s="45"/>
      <c r="E33" s="19"/>
      <c r="F33" s="20"/>
      <c r="G33" s="41">
        <f t="shared" si="3"/>
        <v>0</v>
      </c>
      <c r="I33" s="83"/>
    </row>
    <row r="34" spans="1:9" ht="15.75" customHeight="1" x14ac:dyDescent="0.3">
      <c r="A34" s="290"/>
      <c r="B34" s="291"/>
      <c r="C34" s="292"/>
      <c r="D34" s="45"/>
      <c r="E34" s="19"/>
      <c r="F34" s="20"/>
      <c r="G34" s="41">
        <f t="shared" si="3"/>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2068613</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2068613</v>
      </c>
      <c r="G39" s="32">
        <f>+E39*F39</f>
        <v>20686.13</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20686.13</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0.4</v>
      </c>
      <c r="G46" s="32">
        <f>+F46*E46</f>
        <v>55079.784</v>
      </c>
    </row>
    <row r="47" spans="1:9" x14ac:dyDescent="0.3">
      <c r="A47" s="290" t="s">
        <v>195</v>
      </c>
      <c r="B47" s="292"/>
      <c r="C47" s="19">
        <v>120788</v>
      </c>
      <c r="D47" s="48">
        <v>0.71</v>
      </c>
      <c r="E47" s="19">
        <f>+C47*(1+D47)</f>
        <v>206547.47999999998</v>
      </c>
      <c r="F47" s="68">
        <v>0.4</v>
      </c>
      <c r="G47" s="32">
        <f>+F47*E47</f>
        <v>82618.991999999998</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137698.77600000001</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2233883</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30:C30"/>
    <mergeCell ref="A35:C35"/>
    <mergeCell ref="A38:B38"/>
    <mergeCell ref="A39:B39"/>
    <mergeCell ref="A40:B40"/>
    <mergeCell ref="A56:G56"/>
    <mergeCell ref="A57:G57"/>
    <mergeCell ref="A58:G58"/>
    <mergeCell ref="A59:G59"/>
    <mergeCell ref="A31:C31"/>
    <mergeCell ref="A32:C32"/>
    <mergeCell ref="A33:C33"/>
    <mergeCell ref="A34:C34"/>
    <mergeCell ref="A42:B42"/>
    <mergeCell ref="A46:B46"/>
    <mergeCell ref="A47:B47"/>
    <mergeCell ref="A48:B48"/>
    <mergeCell ref="A49:B49"/>
    <mergeCell ref="A52:F52"/>
    <mergeCell ref="A41:B41"/>
  </mergeCells>
  <pageMargins left="0.7" right="0.7" top="0.75" bottom="0.75" header="0.3" footer="0.3"/>
  <drawing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8D83B-BFB5-4EFC-9A37-61ED8D1D4488}">
  <sheetPr>
    <tabColor rgb="FFFFC000"/>
  </sheetPr>
  <dimension ref="A1:I61"/>
  <sheetViews>
    <sheetView topLeftCell="A19" zoomScale="70" zoomScaleNormal="70" workbookViewId="0">
      <selection activeCell="H51" sqref="H51:J54"/>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GYM'!A107</f>
        <v>16.100000000000001</v>
      </c>
      <c r="C4" s="308"/>
      <c r="D4" s="309"/>
      <c r="E4" s="310" t="s">
        <v>38</v>
      </c>
      <c r="F4" s="311"/>
      <c r="G4" s="54" t="str">
        <f>+'PRESUPUESTO GYM'!C107</f>
        <v>Un</v>
      </c>
    </row>
    <row r="5" spans="1:7" ht="87" customHeight="1" x14ac:dyDescent="0.3">
      <c r="A5" s="23" t="s">
        <v>39</v>
      </c>
      <c r="B5" s="293" t="str">
        <f>+'PRESUPUESTO GYM'!B107</f>
        <v>Caja de unión para red de distribución, según norma EPM RS3-003. Incluye excavación, herraje con tapa, todos los materiales y accesorios que indica la norma. (A la caja llegarán los tubos indicados en planos)</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550794.41999999993</v>
      </c>
      <c r="F11" s="31">
        <v>0.05</v>
      </c>
      <c r="G11" s="32">
        <f>+E11*F11</f>
        <v>27539.720999999998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27539.720999999998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302</v>
      </c>
      <c r="B22" s="322"/>
      <c r="C22" s="322"/>
      <c r="D22" s="18" t="s">
        <v>32</v>
      </c>
      <c r="E22" s="51">
        <v>770000</v>
      </c>
      <c r="F22" s="45">
        <v>1</v>
      </c>
      <c r="G22" s="32">
        <f>ROUND(E22*F22,0)</f>
        <v>770000</v>
      </c>
    </row>
    <row r="23" spans="1:9" s="83" customFormat="1" x14ac:dyDescent="0.3">
      <c r="A23" s="287" t="s">
        <v>303</v>
      </c>
      <c r="B23" s="288"/>
      <c r="C23" s="289"/>
      <c r="D23" s="18" t="s">
        <v>32</v>
      </c>
      <c r="E23" s="51">
        <v>1370535</v>
      </c>
      <c r="F23" s="45">
        <v>1</v>
      </c>
      <c r="G23" s="32">
        <f t="shared" ref="G23:G27" si="1">ROUND(E23*F23,0)</f>
        <v>1370535</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2140535</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2140535</v>
      </c>
      <c r="G39" s="32">
        <f>+E39*F39</f>
        <v>21405.350000000002</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21405.350000000002</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1</v>
      </c>
      <c r="G46" s="32">
        <f>+F46*E46</f>
        <v>137699.46</v>
      </c>
    </row>
    <row r="47" spans="1:9" x14ac:dyDescent="0.3">
      <c r="A47" s="290" t="s">
        <v>195</v>
      </c>
      <c r="B47" s="292"/>
      <c r="C47" s="19">
        <v>120788</v>
      </c>
      <c r="D47" s="48">
        <v>0.71</v>
      </c>
      <c r="E47" s="19">
        <f>+C47*(1+D47)</f>
        <v>206547.47999999998</v>
      </c>
      <c r="F47" s="68">
        <v>2</v>
      </c>
      <c r="G47" s="32">
        <f>+F47*E47</f>
        <v>413094.95999999996</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550794.41999999993</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2740274</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46:B46"/>
    <mergeCell ref="A30:C30"/>
    <mergeCell ref="A31:C31"/>
    <mergeCell ref="A32:C32"/>
    <mergeCell ref="A33:C33"/>
    <mergeCell ref="A34:C34"/>
    <mergeCell ref="A35:C35"/>
    <mergeCell ref="A38:B38"/>
    <mergeCell ref="A39:B39"/>
    <mergeCell ref="A40:B40"/>
    <mergeCell ref="A41:B41"/>
    <mergeCell ref="A42:B42"/>
    <mergeCell ref="A58:G58"/>
    <mergeCell ref="A59:G59"/>
    <mergeCell ref="A47:B47"/>
    <mergeCell ref="A48:B48"/>
    <mergeCell ref="A49:B49"/>
    <mergeCell ref="A52:F52"/>
    <mergeCell ref="A56:G56"/>
    <mergeCell ref="A57:G57"/>
  </mergeCells>
  <pageMargins left="0.7" right="0.7" top="0.75" bottom="0.75" header="0.3" footer="0.3"/>
  <drawing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0EF5D-C196-47B1-ABA6-84EA93F1F029}">
  <sheetPr>
    <tabColor rgb="FFFFC000"/>
  </sheetPr>
  <dimension ref="A1:I61"/>
  <sheetViews>
    <sheetView topLeftCell="A19" zoomScale="70" zoomScaleNormal="70" workbookViewId="0">
      <selection activeCell="Q56" sqref="Q56"/>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GYM'!A108</f>
        <v>16.11</v>
      </c>
      <c r="C4" s="308"/>
      <c r="D4" s="309"/>
      <c r="E4" s="310" t="s">
        <v>38</v>
      </c>
      <c r="F4" s="311"/>
      <c r="G4" s="54" t="str">
        <f>+'PRESUPUESTO GYM'!C108</f>
        <v>Un</v>
      </c>
    </row>
    <row r="5" spans="1:7" ht="174" customHeight="1" x14ac:dyDescent="0.3">
      <c r="A5" s="23" t="s">
        <v>39</v>
      </c>
      <c r="B5" s="293" t="str">
        <f>+'PRESUPUESTO GYM'!B108</f>
        <v xml:space="preserve">Caja de unión para red de distribución de 30x30cm internos libres. Incluye excavación, herrajes de tapa y caja, materiales y accesorios. </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550794.41999999993</v>
      </c>
      <c r="F11" s="31">
        <v>0.05</v>
      </c>
      <c r="G11" s="32">
        <f>+E11*F11</f>
        <v>27539.720999999998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27539.720999999998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304</v>
      </c>
      <c r="B22" s="322"/>
      <c r="C22" s="322"/>
      <c r="D22" s="18" t="s">
        <v>32</v>
      </c>
      <c r="E22" s="51">
        <v>470000</v>
      </c>
      <c r="F22" s="45">
        <v>1</v>
      </c>
      <c r="G22" s="32">
        <f>ROUND(E22*F22,0)</f>
        <v>470000</v>
      </c>
    </row>
    <row r="23" spans="1:9" s="83" customFormat="1" x14ac:dyDescent="0.3">
      <c r="A23" s="287" t="s">
        <v>303</v>
      </c>
      <c r="B23" s="288"/>
      <c r="C23" s="289"/>
      <c r="D23" s="18" t="s">
        <v>32</v>
      </c>
      <c r="E23" s="51">
        <v>963455</v>
      </c>
      <c r="F23" s="45">
        <v>1</v>
      </c>
      <c r="G23" s="32">
        <f t="shared" ref="G23:G27" si="1">ROUND(E23*F23,0)</f>
        <v>963455</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1433455</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1433455</v>
      </c>
      <c r="G39" s="32">
        <f>+E39*F39</f>
        <v>14334.550000000001</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14334.550000000001</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1</v>
      </c>
      <c r="G46" s="32">
        <f>+F46*E46</f>
        <v>137699.46</v>
      </c>
    </row>
    <row r="47" spans="1:9" x14ac:dyDescent="0.3">
      <c r="A47" s="290" t="s">
        <v>195</v>
      </c>
      <c r="B47" s="292"/>
      <c r="C47" s="19">
        <v>120788</v>
      </c>
      <c r="D47" s="48">
        <v>0.71</v>
      </c>
      <c r="E47" s="19">
        <f>+C47*(1+D47)</f>
        <v>206547.47999999998</v>
      </c>
      <c r="F47" s="68">
        <v>2</v>
      </c>
      <c r="G47" s="32">
        <f>+F47*E47</f>
        <v>413094.95999999996</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550794.41999999993</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2026124</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46:B46"/>
    <mergeCell ref="A30:C30"/>
    <mergeCell ref="A31:C31"/>
    <mergeCell ref="A32:C32"/>
    <mergeCell ref="A33:C33"/>
    <mergeCell ref="A34:C34"/>
    <mergeCell ref="A35:C35"/>
    <mergeCell ref="A38:B38"/>
    <mergeCell ref="A39:B39"/>
    <mergeCell ref="A40:B40"/>
    <mergeCell ref="A41:B41"/>
    <mergeCell ref="A42:B42"/>
    <mergeCell ref="A58:G58"/>
    <mergeCell ref="A59:G59"/>
    <mergeCell ref="A47:B47"/>
    <mergeCell ref="A48:B48"/>
    <mergeCell ref="A49:B49"/>
    <mergeCell ref="A52:F52"/>
    <mergeCell ref="A56:G56"/>
    <mergeCell ref="A57:G57"/>
  </mergeCells>
  <pageMargins left="0.7" right="0.7" top="0.75" bottom="0.75" header="0.3" footer="0.3"/>
  <drawing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AE0CA-0536-4B8C-8B5C-F217D0AF3C63}">
  <sheetPr>
    <tabColor rgb="FFFFC000"/>
  </sheetPr>
  <dimension ref="A1:I61"/>
  <sheetViews>
    <sheetView topLeftCell="A24" zoomScale="70" zoomScaleNormal="70" workbookViewId="0">
      <selection activeCell="H49" sqref="H49:J52"/>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GYM'!A110</f>
        <v>17.010000000000002</v>
      </c>
      <c r="C4" s="308"/>
      <c r="D4" s="309"/>
      <c r="E4" s="310" t="s">
        <v>38</v>
      </c>
      <c r="F4" s="311"/>
      <c r="G4" s="54" t="str">
        <f>+'PRESUPUESTO GYM'!C110</f>
        <v>un</v>
      </c>
    </row>
    <row r="5" spans="1:7" ht="174" customHeight="1" x14ac:dyDescent="0.3">
      <c r="A5" s="23" t="s">
        <v>39</v>
      </c>
      <c r="B5" s="293" t="str">
        <f>+'PRESUPUESTO GYM'!B110</f>
        <v>Instalacion de LUMINARIA Hermetica 2x18w</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96389.143199999991</v>
      </c>
      <c r="F11" s="31">
        <v>0.05</v>
      </c>
      <c r="G11" s="32">
        <f>+E11*F11</f>
        <v>4819.4571599999999</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4819.4571599999999</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305</v>
      </c>
      <c r="B22" s="322"/>
      <c r="C22" s="322"/>
      <c r="D22" s="18" t="s">
        <v>32</v>
      </c>
      <c r="E22" s="51">
        <v>94538</v>
      </c>
      <c r="F22" s="45">
        <v>1</v>
      </c>
      <c r="G22" s="32">
        <f>ROUND(E22*F22,0)</f>
        <v>94538</v>
      </c>
    </row>
    <row r="23" spans="1:9" s="83" customFormat="1" x14ac:dyDescent="0.3">
      <c r="A23" s="287" t="s">
        <v>306</v>
      </c>
      <c r="B23" s="288"/>
      <c r="C23" s="289"/>
      <c r="D23" s="18" t="s">
        <v>32</v>
      </c>
      <c r="E23" s="51">
        <v>14000</v>
      </c>
      <c r="F23" s="45">
        <v>1</v>
      </c>
      <c r="G23" s="32">
        <f t="shared" ref="G23:G27" si="1">ROUND(E23*F23,0)</f>
        <v>14000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108538</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108538</v>
      </c>
      <c r="G39" s="32">
        <f>+E39*F39</f>
        <v>1085.3800000000001</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1085.3800000000001</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0.28000000000000003</v>
      </c>
      <c r="G46" s="32">
        <f>+F46*E46</f>
        <v>38555.8488</v>
      </c>
    </row>
    <row r="47" spans="1:9" x14ac:dyDescent="0.3">
      <c r="A47" s="290" t="s">
        <v>195</v>
      </c>
      <c r="B47" s="292"/>
      <c r="C47" s="19">
        <v>120788</v>
      </c>
      <c r="D47" s="48">
        <v>0.71</v>
      </c>
      <c r="E47" s="19">
        <f>+C47*(1+D47)</f>
        <v>206547.47999999998</v>
      </c>
      <c r="F47" s="68">
        <v>0.28000000000000003</v>
      </c>
      <c r="G47" s="32">
        <f>+F47*E47</f>
        <v>57833.294399999999</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96389.143199999991</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210832</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46:B46"/>
    <mergeCell ref="A30:C30"/>
    <mergeCell ref="A31:C31"/>
    <mergeCell ref="A32:C32"/>
    <mergeCell ref="A33:C33"/>
    <mergeCell ref="A34:C34"/>
    <mergeCell ref="A35:C35"/>
    <mergeCell ref="A38:B38"/>
    <mergeCell ref="A39:B39"/>
    <mergeCell ref="A40:B40"/>
    <mergeCell ref="A41:B41"/>
    <mergeCell ref="A42:B42"/>
    <mergeCell ref="A58:G58"/>
    <mergeCell ref="A59:G59"/>
    <mergeCell ref="A47:B47"/>
    <mergeCell ref="A48:B48"/>
    <mergeCell ref="A49:B49"/>
    <mergeCell ref="A52:F52"/>
    <mergeCell ref="A56:G56"/>
    <mergeCell ref="A57:G57"/>
  </mergeCells>
  <pageMargins left="0.7" right="0.7" top="0.75" bottom="0.75" header="0.3" footer="0.3"/>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A3FCF-D091-4DCD-8217-0FCC213199A0}">
  <sheetPr>
    <tabColor rgb="FFFFC000"/>
  </sheetPr>
  <dimension ref="A1:I61"/>
  <sheetViews>
    <sheetView topLeftCell="A28" zoomScale="70" zoomScaleNormal="70" workbookViewId="0">
      <selection activeCell="H50" sqref="H50:J53"/>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GYM'!A111</f>
        <v>17.02</v>
      </c>
      <c r="C4" s="308"/>
      <c r="D4" s="309"/>
      <c r="E4" s="310" t="s">
        <v>38</v>
      </c>
      <c r="F4" s="311"/>
      <c r="G4" s="54" t="str">
        <f>+'PRESUPUESTO GYM'!C111</f>
        <v>un</v>
      </c>
    </row>
    <row r="5" spans="1:7" ht="102.6" customHeight="1" x14ac:dyDescent="0.3">
      <c r="A5" s="23" t="s">
        <v>39</v>
      </c>
      <c r="B5" s="293" t="str">
        <f>+'PRESUPUESTO GYM'!B111</f>
        <v>Luminaria LED  de emergencia 4W, 6500K, 100-240V, factor de potencia 0,9, batería 2.5AH, ciclos de descarga &gt;300, voltaje 110-130V, tiempo de carga 24h, álgulo de apertura 120°, incluye encauchetado 3x16AWG, prensaestopa, conectores, riel omega, y demás elementos necesarios para su correcta instalación, fijación y puesta en funcionamiento.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30293.675999999996</v>
      </c>
      <c r="F11" s="31">
        <v>0.05</v>
      </c>
      <c r="G11" s="32">
        <f>+E11*F11</f>
        <v>1514.6837999999998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1514.6837999999998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308</v>
      </c>
      <c r="B22" s="322"/>
      <c r="C22" s="322"/>
      <c r="D22" s="18" t="s">
        <v>32</v>
      </c>
      <c r="E22" s="51">
        <v>73000</v>
      </c>
      <c r="F22" s="45">
        <v>1</v>
      </c>
      <c r="G22" s="32">
        <f>ROUND(E22*F22,0)</f>
        <v>73000</v>
      </c>
    </row>
    <row r="23" spans="1:9" s="83" customFormat="1" x14ac:dyDescent="0.3">
      <c r="A23" s="287" t="s">
        <v>310</v>
      </c>
      <c r="B23" s="288"/>
      <c r="C23" s="289"/>
      <c r="D23" s="18" t="s">
        <v>32</v>
      </c>
      <c r="E23" s="51">
        <v>10000</v>
      </c>
      <c r="F23" s="45">
        <v>1</v>
      </c>
      <c r="G23" s="32">
        <f t="shared" ref="G23:G27" si="1">ROUND(E23*F23,0)</f>
        <v>10000</v>
      </c>
    </row>
    <row r="24" spans="1:9" s="83" customFormat="1" x14ac:dyDescent="0.3">
      <c r="A24" s="287" t="s">
        <v>311</v>
      </c>
      <c r="B24" s="288"/>
      <c r="C24" s="289"/>
      <c r="D24" s="18" t="s">
        <v>49</v>
      </c>
      <c r="E24" s="51">
        <v>1000</v>
      </c>
      <c r="F24" s="45">
        <v>1</v>
      </c>
      <c r="G24" s="32">
        <f t="shared" si="1"/>
        <v>1000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84000</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1.0770085470085466E-2</v>
      </c>
      <c r="E39" s="20">
        <f>+D39</f>
        <v>1.0770085470085466E-2</v>
      </c>
      <c r="F39" s="52">
        <f>+G36</f>
        <v>84000</v>
      </c>
      <c r="G39" s="32">
        <f>+E39*F39</f>
        <v>904.68717948717915</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904.68717948717915</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0.04</v>
      </c>
      <c r="G46" s="32">
        <f>+F46*E46</f>
        <v>5507.9784</v>
      </c>
    </row>
    <row r="47" spans="1:9" x14ac:dyDescent="0.3">
      <c r="A47" s="290" t="s">
        <v>195</v>
      </c>
      <c r="B47" s="292"/>
      <c r="C47" s="19">
        <v>120788</v>
      </c>
      <c r="D47" s="48">
        <v>0.71</v>
      </c>
      <c r="E47" s="19">
        <f>+C47*(1+D47)</f>
        <v>206547.47999999998</v>
      </c>
      <c r="F47" s="68">
        <v>0.12</v>
      </c>
      <c r="G47" s="32">
        <f>+F47*E47</f>
        <v>24785.697599999996</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30293.675999999996</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116713</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46:B46"/>
    <mergeCell ref="A30:C30"/>
    <mergeCell ref="A31:C31"/>
    <mergeCell ref="A32:C32"/>
    <mergeCell ref="A33:C33"/>
    <mergeCell ref="A34:C34"/>
    <mergeCell ref="A35:C35"/>
    <mergeCell ref="A38:B38"/>
    <mergeCell ref="A39:B39"/>
    <mergeCell ref="A40:B40"/>
    <mergeCell ref="A41:B41"/>
    <mergeCell ref="A42:B42"/>
    <mergeCell ref="A58:G58"/>
    <mergeCell ref="A59:G59"/>
    <mergeCell ref="A47:B47"/>
    <mergeCell ref="A48:B48"/>
    <mergeCell ref="A49:B49"/>
    <mergeCell ref="A52:F52"/>
    <mergeCell ref="A56:G56"/>
    <mergeCell ref="A57:G57"/>
  </mergeCells>
  <pageMargins left="0.7" right="0.7" top="0.75" bottom="0.75" header="0.3" footer="0.3"/>
  <drawing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2FE63-C381-4ACA-802A-FBC7F4DF7F6D}">
  <sheetPr>
    <tabColor rgb="FFFFC000"/>
  </sheetPr>
  <dimension ref="A1:I61"/>
  <sheetViews>
    <sheetView topLeftCell="A19" zoomScale="70" zoomScaleNormal="70" workbookViewId="0">
      <selection activeCell="H50" sqref="H50:I53"/>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3.10937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GYM'!A112</f>
        <v>17.03</v>
      </c>
      <c r="C4" s="308"/>
      <c r="D4" s="309"/>
      <c r="E4" s="310" t="s">
        <v>38</v>
      </c>
      <c r="F4" s="311"/>
      <c r="G4" s="54" t="str">
        <f>+'PRESUPUESTO GYM'!C112</f>
        <v>un</v>
      </c>
    </row>
    <row r="5" spans="1:7" ht="125.4" customHeight="1" x14ac:dyDescent="0.3">
      <c r="A5" s="23" t="s">
        <v>39</v>
      </c>
      <c r="B5" s="293" t="str">
        <f>+'PRESUPUESTO GYM'!B112</f>
        <v>Proyector LED 960 W o equivalente, color negro o gris, 960W, flujo luminoso nominal de 142641Lm, 220V, factor de potencia de 0,95, 5000°K, CRI&gt;=70, eficiencia del 91%, L70 &gt;= 100000 horas, 5 años de garantía, incluye driver, elementos de fijación, y demás componentes para su correcta instalación y puesta en servicio.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130813.63199999998</v>
      </c>
      <c r="F11" s="31">
        <v>0.05</v>
      </c>
      <c r="G11" s="32">
        <f>+E11*F11</f>
        <v>6540.6815999999999</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6540.6815999999999</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313</v>
      </c>
      <c r="B22" s="322"/>
      <c r="C22" s="322"/>
      <c r="D22" s="18" t="s">
        <v>32</v>
      </c>
      <c r="E22" s="51">
        <v>3528290</v>
      </c>
      <c r="F22" s="45">
        <v>1</v>
      </c>
      <c r="G22" s="32">
        <f>ROUND(E22*F22,0)</f>
        <v>3528290</v>
      </c>
    </row>
    <row r="23" spans="1:9" s="83" customFormat="1" x14ac:dyDescent="0.3">
      <c r="A23" s="287" t="s">
        <v>314</v>
      </c>
      <c r="B23" s="288"/>
      <c r="C23" s="289"/>
      <c r="D23" s="18" t="s">
        <v>49</v>
      </c>
      <c r="E23" s="51">
        <v>50000</v>
      </c>
      <c r="F23" s="45">
        <v>1</v>
      </c>
      <c r="G23" s="32">
        <f t="shared" ref="G23:G27" si="1">ROUND(E23*F23,0)</f>
        <v>50000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3578290</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3578290</v>
      </c>
      <c r="G39" s="32">
        <f>+E39*F39</f>
        <v>35782.9</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35782.9</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0.2</v>
      </c>
      <c r="G46" s="32">
        <f>+F46*E46</f>
        <v>27539.892</v>
      </c>
    </row>
    <row r="47" spans="1:9" x14ac:dyDescent="0.3">
      <c r="A47" s="290" t="s">
        <v>195</v>
      </c>
      <c r="B47" s="292"/>
      <c r="C47" s="19">
        <v>120788</v>
      </c>
      <c r="D47" s="48">
        <v>0.71</v>
      </c>
      <c r="E47" s="19">
        <f>+C47*(1+D47)</f>
        <v>206547.47999999998</v>
      </c>
      <c r="F47" s="68">
        <v>0.5</v>
      </c>
      <c r="G47" s="32">
        <f>+F47*E47</f>
        <v>103273.73999999999</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130813.63199999998</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3751427</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46:B46"/>
    <mergeCell ref="A30:C30"/>
    <mergeCell ref="A31:C31"/>
    <mergeCell ref="A32:C32"/>
    <mergeCell ref="A33:C33"/>
    <mergeCell ref="A34:C34"/>
    <mergeCell ref="A35:C35"/>
    <mergeCell ref="A38:B38"/>
    <mergeCell ref="A39:B39"/>
    <mergeCell ref="A40:B40"/>
    <mergeCell ref="A41:B41"/>
    <mergeCell ref="A42:B42"/>
    <mergeCell ref="A58:G58"/>
    <mergeCell ref="A59:G59"/>
    <mergeCell ref="A47:B47"/>
    <mergeCell ref="A48:B48"/>
    <mergeCell ref="A49:B49"/>
    <mergeCell ref="A52:F52"/>
    <mergeCell ref="A56:G56"/>
    <mergeCell ref="A57:G57"/>
  </mergeCells>
  <pageMargins left="0.7" right="0.7" top="0.75" bottom="0.75" header="0.3" footer="0.3"/>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1F562-D347-4048-9F3A-85562ABCBDBC}">
  <sheetPr>
    <tabColor rgb="FFFFC000"/>
  </sheetPr>
  <dimension ref="A1:I61"/>
  <sheetViews>
    <sheetView topLeftCell="A28" zoomScale="70" zoomScaleNormal="70" workbookViewId="0">
      <selection activeCell="H50" sqref="H50:J57"/>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GYM'!A113</f>
        <v>17.04</v>
      </c>
      <c r="C4" s="308"/>
      <c r="D4" s="309"/>
      <c r="E4" s="310" t="s">
        <v>38</v>
      </c>
      <c r="F4" s="311"/>
      <c r="G4" s="54" t="str">
        <f>+'PRESUPUESTO GYM'!C113</f>
        <v>un</v>
      </c>
    </row>
    <row r="5" spans="1:7" ht="87.6" customHeight="1" x14ac:dyDescent="0.3">
      <c r="A5" s="23" t="s">
        <v>39</v>
      </c>
      <c r="B5" s="293" t="str">
        <f>+'PRESUPUESTO GYM'!B113</f>
        <v>Proyector led 100W, CRI&gt;80, 4000°K, 6167Lm 127-240V, diseñado con módulo de led (DOB), para anclar, con cuerpo termoplástico (PA) inyectado. Sujetador fabricado en lámina de hierro calibre #14, con acabado en pintura poliester electroestática en polvo, incluye encauchetado 3x14AWG y  todos los elementos para su correcta instalación y puesta en servicio.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34424.694000000003</v>
      </c>
      <c r="F11" s="31">
        <v>0.05</v>
      </c>
      <c r="G11" s="32">
        <f>+E11*F11</f>
        <v>1721.2347000000002</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1721.2347000000002</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315</v>
      </c>
      <c r="B22" s="322"/>
      <c r="C22" s="322"/>
      <c r="D22" s="18" t="s">
        <v>32</v>
      </c>
      <c r="E22" s="51">
        <v>77055</v>
      </c>
      <c r="F22" s="45">
        <v>1</v>
      </c>
      <c r="G22" s="32">
        <f>ROUND(E22*F22,0)</f>
        <v>77055</v>
      </c>
    </row>
    <row r="23" spans="1:9" s="83" customFormat="1" x14ac:dyDescent="0.3">
      <c r="A23" s="287" t="s">
        <v>314</v>
      </c>
      <c r="B23" s="288"/>
      <c r="C23" s="289"/>
      <c r="D23" s="18" t="s">
        <v>49</v>
      </c>
      <c r="E23" s="51">
        <v>28452</v>
      </c>
      <c r="F23" s="45">
        <v>1</v>
      </c>
      <c r="G23" s="32">
        <f t="shared" ref="G23:G27" si="1">ROUND(E23*F23,0)</f>
        <v>28452</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105507</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105507</v>
      </c>
      <c r="G39" s="32">
        <f>+E39*F39</f>
        <v>1055.07</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1055.07</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0.1</v>
      </c>
      <c r="G46" s="32">
        <f>+F46*E46</f>
        <v>13769.946</v>
      </c>
    </row>
    <row r="47" spans="1:9" x14ac:dyDescent="0.3">
      <c r="A47" s="290" t="s">
        <v>195</v>
      </c>
      <c r="B47" s="292"/>
      <c r="C47" s="19">
        <v>120788</v>
      </c>
      <c r="D47" s="48">
        <v>0.71</v>
      </c>
      <c r="E47" s="19">
        <f>+C47*(1+D47)</f>
        <v>206547.47999999998</v>
      </c>
      <c r="F47" s="68">
        <v>0.1</v>
      </c>
      <c r="G47" s="32">
        <f>+F47*E47</f>
        <v>20654.748</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34424.694000000003</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142708</v>
      </c>
      <c r="I52" s="73"/>
    </row>
    <row r="53" spans="1:9" x14ac:dyDescent="0.3">
      <c r="A53" s="78"/>
      <c r="B53" s="79"/>
      <c r="C53" s="79"/>
      <c r="D53" s="79"/>
      <c r="E53" s="79"/>
      <c r="F53" s="79"/>
      <c r="G53" s="80"/>
      <c r="I53" s="132"/>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C2B63-13AA-4D1B-BB97-E8CB59AAF719}">
  <sheetPr>
    <tabColor rgb="FFFFC000"/>
  </sheetPr>
  <dimension ref="A1:I61"/>
  <sheetViews>
    <sheetView topLeftCell="A19" zoomScale="70" zoomScaleNormal="70" workbookViewId="0">
      <selection activeCell="I45" sqref="I45"/>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GYM'!A114</f>
        <v>17.05</v>
      </c>
      <c r="C4" s="308"/>
      <c r="D4" s="309"/>
      <c r="E4" s="310" t="s">
        <v>38</v>
      </c>
      <c r="F4" s="311"/>
      <c r="G4" s="54" t="str">
        <f>+'PRESUPUESTO GYM'!C114</f>
        <v>un</v>
      </c>
    </row>
    <row r="5" spans="1:7" ht="81.599999999999994" customHeight="1" x14ac:dyDescent="0.3">
      <c r="A5" s="23" t="s">
        <v>39</v>
      </c>
      <c r="B5" s="293" t="str">
        <f>+'PRESUPUESTO GYM'!B114</f>
        <v>Suministro, transporte e instalación de Sensor De Movimiento Sobreponer Techo 360 con 1 año de garantía, para montaje en techo, , incluye caja metálica 12x12x5cm, elementos de fijación y demás accesorios para su correcta instalación</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7917.6761999999999</v>
      </c>
      <c r="F11" s="31">
        <v>0.05</v>
      </c>
      <c r="G11" s="32">
        <f>+E11*F11</f>
        <v>395.88381000000004</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395.88381000000004</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317</v>
      </c>
      <c r="B22" s="322"/>
      <c r="C22" s="322"/>
      <c r="D22" s="18" t="s">
        <v>32</v>
      </c>
      <c r="E22" s="51">
        <v>24213</v>
      </c>
      <c r="F22" s="45">
        <v>1</v>
      </c>
      <c r="G22" s="32">
        <f>ROUND(E22*F22,0)</f>
        <v>24213</v>
      </c>
    </row>
    <row r="23" spans="1:9" s="83" customFormat="1" x14ac:dyDescent="0.3">
      <c r="A23" s="287" t="s">
        <v>316</v>
      </c>
      <c r="B23" s="288"/>
      <c r="C23" s="289"/>
      <c r="D23" s="18" t="s">
        <v>32</v>
      </c>
      <c r="E23" s="51">
        <v>11088</v>
      </c>
      <c r="F23" s="45">
        <v>1</v>
      </c>
      <c r="G23" s="32">
        <f t="shared" ref="G23:G27" si="1">ROUND(E23*F23,0)</f>
        <v>11088</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35301</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35301</v>
      </c>
      <c r="G39" s="32">
        <f>+E39*F39</f>
        <v>353.01</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353.01</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0.02</v>
      </c>
      <c r="G46" s="32">
        <f>+F46*E46</f>
        <v>2753.9892</v>
      </c>
    </row>
    <row r="47" spans="1:9" x14ac:dyDescent="0.3">
      <c r="A47" s="290" t="s">
        <v>195</v>
      </c>
      <c r="B47" s="292"/>
      <c r="C47" s="19">
        <v>120788</v>
      </c>
      <c r="D47" s="48">
        <v>0.71</v>
      </c>
      <c r="E47" s="19">
        <f>+C47*(1+D47)</f>
        <v>206547.47999999998</v>
      </c>
      <c r="F47" s="68">
        <v>2.5000000000000001E-2</v>
      </c>
      <c r="G47" s="32">
        <f>+F47*E47</f>
        <v>5163.6869999999999</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7917.6761999999999</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43968</v>
      </c>
      <c r="I52" s="73"/>
    </row>
    <row r="53" spans="1:9" x14ac:dyDescent="0.3">
      <c r="A53" s="78"/>
      <c r="B53" s="79"/>
      <c r="C53" s="79"/>
      <c r="D53" s="79"/>
      <c r="E53" s="79"/>
      <c r="F53" s="79"/>
      <c r="G53" s="80"/>
      <c r="I53" s="132"/>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28940-F581-4F6C-80A9-FE0083D29E06}">
  <sheetPr>
    <tabColor rgb="FFFFC000"/>
  </sheetPr>
  <dimension ref="A1:I61"/>
  <sheetViews>
    <sheetView topLeftCell="A19" zoomScale="70" zoomScaleNormal="70" workbookViewId="0">
      <selection activeCell="H50" sqref="H50:K54"/>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GYM'!A115</f>
        <v>17.059999999999999</v>
      </c>
      <c r="C4" s="308"/>
      <c r="D4" s="309"/>
      <c r="E4" s="310" t="s">
        <v>38</v>
      </c>
      <c r="F4" s="311"/>
      <c r="G4" s="54" t="str">
        <f>+'PRESUPUESTO GYM'!C115</f>
        <v>un</v>
      </c>
    </row>
    <row r="5" spans="1:7" ht="174" customHeight="1" x14ac:dyDescent="0.3">
      <c r="A5" s="23" t="s">
        <v>39</v>
      </c>
      <c r="B5" s="293" t="str">
        <f>+'PRESUPUESTO GYM'!B115</f>
        <v xml:space="preserve">Poste de fibra de vidrio para iluminación de cancha sintética de 14m de largo  de 750kgf de rotura, carga de operación de 300kgf,  apantallamiento y puesta a tierra con varilla de cobre de 5/8, armado de las secciones completamente firmes, excavación completa, incada del poste y relleno, debe de cumplir con las normas EPM para postes en fibra de vidrio para su buen y debido entrerramiento, incluye transporte en grua, el poste debe de quedar firme y debidamente aplomado, con sus respectivos certificados de cumplimiento RETIE, placa de identificación  y demas accesorios necesarios (tornillos, arandelas, tuercas para su correcta instalacion
</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137698.77600000001</v>
      </c>
      <c r="F11" s="31">
        <v>0.05</v>
      </c>
      <c r="G11" s="32">
        <f>+E11*F11</f>
        <v>6884.9388000000008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6884.9388000000008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319</v>
      </c>
      <c r="B22" s="322"/>
      <c r="C22" s="322"/>
      <c r="D22" s="18" t="s">
        <v>32</v>
      </c>
      <c r="E22" s="51">
        <v>3046933</v>
      </c>
      <c r="F22" s="45">
        <v>1</v>
      </c>
      <c r="G22" s="32">
        <f>ROUND(E22*F22,0)</f>
        <v>3046933</v>
      </c>
    </row>
    <row r="23" spans="1:9" s="83" customFormat="1" x14ac:dyDescent="0.3">
      <c r="A23" s="287" t="s">
        <v>320</v>
      </c>
      <c r="B23" s="288"/>
      <c r="C23" s="289"/>
      <c r="D23" s="18" t="s">
        <v>49</v>
      </c>
      <c r="E23" s="51">
        <v>70000</v>
      </c>
      <c r="F23" s="45">
        <v>1</v>
      </c>
      <c r="G23" s="32">
        <f t="shared" ref="G23:G27" si="1">ROUND(E23*F23,0)</f>
        <v>70000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3116933</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0.04</v>
      </c>
      <c r="E39" s="20">
        <f>+D39</f>
        <v>0.04</v>
      </c>
      <c r="F39" s="52">
        <f>+G36</f>
        <v>3116933</v>
      </c>
      <c r="G39" s="32">
        <f>+E39*F39</f>
        <v>124677.32</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124677.32</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0.4</v>
      </c>
      <c r="G46" s="32">
        <f>+F46*E46</f>
        <v>55079.784</v>
      </c>
    </row>
    <row r="47" spans="1:9" x14ac:dyDescent="0.3">
      <c r="A47" s="290" t="s">
        <v>195</v>
      </c>
      <c r="B47" s="292"/>
      <c r="C47" s="19">
        <v>120788</v>
      </c>
      <c r="D47" s="48">
        <v>0.71</v>
      </c>
      <c r="E47" s="19">
        <f>+C47*(1+D47)</f>
        <v>206547.47999999998</v>
      </c>
      <c r="F47" s="68">
        <v>0.4</v>
      </c>
      <c r="G47" s="32">
        <f>+F47*E47</f>
        <v>82618.991999999998</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137698.77600000001</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3386194</v>
      </c>
      <c r="I52" s="73"/>
    </row>
    <row r="53" spans="1:9" x14ac:dyDescent="0.3">
      <c r="A53" s="78"/>
      <c r="B53" s="79"/>
      <c r="C53" s="79"/>
      <c r="D53" s="79"/>
      <c r="E53" s="79"/>
      <c r="F53" s="79"/>
      <c r="G53" s="80"/>
      <c r="I53" s="132"/>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3EF23-2D28-4BBD-9926-F0227585D889}">
  <sheetPr>
    <tabColor rgb="FFFFC000"/>
  </sheetPr>
  <dimension ref="A1:I61"/>
  <sheetViews>
    <sheetView topLeftCell="A19" zoomScale="70" zoomScaleNormal="70" workbookViewId="0">
      <selection activeCell="H51" sqref="H51:J53"/>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GYM'!A117</f>
        <v>18.010000000000002</v>
      </c>
      <c r="C4" s="308"/>
      <c r="D4" s="309"/>
      <c r="E4" s="310" t="s">
        <v>38</v>
      </c>
      <c r="F4" s="311"/>
      <c r="G4" s="54" t="str">
        <f>+'PRESUPUESTO GYM'!C117</f>
        <v>Un</v>
      </c>
    </row>
    <row r="5" spans="1:7" ht="61.8" customHeight="1" x14ac:dyDescent="0.3">
      <c r="A5" s="23" t="s">
        <v>39</v>
      </c>
      <c r="B5" s="293" t="str">
        <f>+'PRESUPUESTO GYM'!B117</f>
        <v>Suministro, transporte e instalación de varilla CooperWeld de 2,4m de longitud de cobre macizo, incluye excavación y conector certificado para conexión de varilla a cable de cobre desnudo 1/0 AWG</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55079.441999999995</v>
      </c>
      <c r="F11" s="31">
        <v>0.05</v>
      </c>
      <c r="G11" s="32">
        <f>+E11*F11</f>
        <v>2753.9721</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2753.9721</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321</v>
      </c>
      <c r="B22" s="322"/>
      <c r="C22" s="322"/>
      <c r="D22" s="18" t="s">
        <v>32</v>
      </c>
      <c r="E22" s="51">
        <v>177598</v>
      </c>
      <c r="F22" s="45">
        <v>1</v>
      </c>
      <c r="G22" s="32">
        <f>ROUND(E22*F22,0)</f>
        <v>177598</v>
      </c>
    </row>
    <row r="23" spans="1:9" s="83" customFormat="1" x14ac:dyDescent="0.3">
      <c r="A23" s="287" t="s">
        <v>322</v>
      </c>
      <c r="B23" s="288"/>
      <c r="C23" s="289"/>
      <c r="D23" s="18" t="s">
        <v>32</v>
      </c>
      <c r="E23" s="51">
        <v>25000</v>
      </c>
      <c r="F23" s="45">
        <v>1</v>
      </c>
      <c r="G23" s="32">
        <f t="shared" ref="G23:G27" si="1">ROUND(E23*F23,0)</f>
        <v>25000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202598</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202598</v>
      </c>
      <c r="G39" s="32">
        <f>+E39*F39</f>
        <v>2025.98</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2025.98</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0.1</v>
      </c>
      <c r="G46" s="32">
        <f>+F46*E46</f>
        <v>13769.946</v>
      </c>
    </row>
    <row r="47" spans="1:9" x14ac:dyDescent="0.3">
      <c r="A47" s="290" t="s">
        <v>195</v>
      </c>
      <c r="B47" s="292"/>
      <c r="C47" s="19">
        <v>120788</v>
      </c>
      <c r="D47" s="48">
        <v>0.71</v>
      </c>
      <c r="E47" s="19">
        <f>+C47*(1+D47)</f>
        <v>206547.47999999998</v>
      </c>
      <c r="F47" s="68">
        <v>0.2</v>
      </c>
      <c r="G47" s="32">
        <f>+F47*E47</f>
        <v>41309.495999999999</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55079.441999999995</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262457</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032B5-9D7B-4EE5-A0BD-729EC4CA10F8}">
  <sheetPr>
    <tabColor rgb="FFFFC000"/>
  </sheetPr>
  <dimension ref="A1:I61"/>
  <sheetViews>
    <sheetView topLeftCell="A19" zoomScale="70" zoomScaleNormal="70" workbookViewId="0">
      <selection activeCell="H50" sqref="H50:I54"/>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GYM'!A118</f>
        <v>18.02</v>
      </c>
      <c r="C4" s="308"/>
      <c r="D4" s="309"/>
      <c r="E4" s="310" t="s">
        <v>38</v>
      </c>
      <c r="F4" s="311"/>
      <c r="G4" s="54" t="str">
        <f>+'PRESUPUESTO GYM'!C118</f>
        <v>m</v>
      </c>
    </row>
    <row r="5" spans="1:7" ht="58.2" customHeight="1" x14ac:dyDescent="0.3">
      <c r="A5" s="23" t="s">
        <v>39</v>
      </c>
      <c r="B5" s="293" t="str">
        <f>+'PRESUPUESTO GYM'!B118</f>
        <v>Suministro, transporte e instalación de cable de cobre desnudo N°1/0 AWG</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9638.9108999999989</v>
      </c>
      <c r="F11" s="31">
        <v>0.05</v>
      </c>
      <c r="G11" s="32">
        <f>+E11*F11</f>
        <v>481.94554499999998</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481.94554499999998</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323</v>
      </c>
      <c r="B22" s="322"/>
      <c r="C22" s="322"/>
      <c r="D22" s="18" t="s">
        <v>85</v>
      </c>
      <c r="E22" s="51">
        <v>34398</v>
      </c>
      <c r="F22" s="45">
        <v>1</v>
      </c>
      <c r="G22" s="32">
        <f>ROUND(E22*F22,0)</f>
        <v>34398</v>
      </c>
    </row>
    <row r="23" spans="1:9" s="83" customFormat="1" x14ac:dyDescent="0.3">
      <c r="A23" s="287"/>
      <c r="B23" s="288"/>
      <c r="C23" s="289"/>
      <c r="D23" s="18"/>
      <c r="E23" s="51"/>
      <c r="F23" s="45"/>
      <c r="G23" s="32">
        <f t="shared" ref="G23:G27" si="1">ROUND(E23*F23,0)</f>
        <v>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34398</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34398</v>
      </c>
      <c r="G39" s="32">
        <f>+E39*F39</f>
        <v>343.98</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343.98</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2.5000000000000001E-2</v>
      </c>
      <c r="G46" s="32">
        <f>+F46*E46</f>
        <v>3442.4865</v>
      </c>
    </row>
    <row r="47" spans="1:9" x14ac:dyDescent="0.3">
      <c r="A47" s="290" t="s">
        <v>195</v>
      </c>
      <c r="B47" s="292"/>
      <c r="C47" s="19">
        <v>120788</v>
      </c>
      <c r="D47" s="48">
        <v>0.71</v>
      </c>
      <c r="E47" s="19">
        <f>+C47*(1+D47)</f>
        <v>206547.47999999998</v>
      </c>
      <c r="F47" s="68">
        <v>0.03</v>
      </c>
      <c r="G47" s="32">
        <f>+F47*E47</f>
        <v>6196.424399999999</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9638.9108999999989</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44863</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4B713-2FEA-4F23-A4C5-9806FA988832}">
  <sheetPr>
    <tabColor rgb="FFFFC000"/>
  </sheetPr>
  <dimension ref="A1:I61"/>
  <sheetViews>
    <sheetView topLeftCell="A25" zoomScale="70" zoomScaleNormal="70" workbookViewId="0">
      <selection activeCell="H51" sqref="H51:J55"/>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GYM'!A119</f>
        <v>18.03</v>
      </c>
      <c r="C4" s="308"/>
      <c r="D4" s="309"/>
      <c r="E4" s="310" t="s">
        <v>38</v>
      </c>
      <c r="F4" s="311"/>
      <c r="G4" s="54" t="str">
        <f>+'PRESUPUESTO GYM'!C119</f>
        <v>Un</v>
      </c>
    </row>
    <row r="5" spans="1:7" ht="74.400000000000006" customHeight="1" x14ac:dyDescent="0.3">
      <c r="A5" s="23" t="s">
        <v>39</v>
      </c>
      <c r="B5" s="293" t="str">
        <f>+'PRESUPUESTO GYM'!B119</f>
        <v>Suministro, transporte e instalación de Conector en C 4/0 -4/0 bimetálico para conexiones de elementos de malla de puesta a tierra</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8606.1735000000008</v>
      </c>
      <c r="F11" s="31">
        <v>0.05</v>
      </c>
      <c r="G11" s="32">
        <f>+E11*F11</f>
        <v>430.30867500000005</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430.30867500000005</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324</v>
      </c>
      <c r="B22" s="322"/>
      <c r="C22" s="322"/>
      <c r="D22" s="18" t="s">
        <v>32</v>
      </c>
      <c r="E22" s="51">
        <v>13706</v>
      </c>
      <c r="F22" s="45">
        <v>1</v>
      </c>
      <c r="G22" s="32">
        <f>ROUND(E22*F22,0)</f>
        <v>13706</v>
      </c>
    </row>
    <row r="23" spans="1:9" s="83" customFormat="1" x14ac:dyDescent="0.3">
      <c r="A23" s="287"/>
      <c r="B23" s="288"/>
      <c r="C23" s="289"/>
      <c r="D23" s="18"/>
      <c r="E23" s="51"/>
      <c r="F23" s="45"/>
      <c r="G23" s="32">
        <f t="shared" ref="G23:G27" si="1">ROUND(E23*F23,0)</f>
        <v>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13706</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13706</v>
      </c>
      <c r="G39" s="32">
        <f>+E39*F39</f>
        <v>137.06</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137.06</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2.5000000000000001E-2</v>
      </c>
      <c r="G46" s="32">
        <f>+F46*E46</f>
        <v>3442.4865</v>
      </c>
    </row>
    <row r="47" spans="1:9" x14ac:dyDescent="0.3">
      <c r="A47" s="290" t="s">
        <v>195</v>
      </c>
      <c r="B47" s="292"/>
      <c r="C47" s="19">
        <v>120788</v>
      </c>
      <c r="D47" s="48">
        <v>0.71</v>
      </c>
      <c r="E47" s="19">
        <f>+C47*(1+D47)</f>
        <v>206547.47999999998</v>
      </c>
      <c r="F47" s="68">
        <v>2.5000000000000001E-2</v>
      </c>
      <c r="G47" s="32">
        <f>+F47*E47</f>
        <v>5163.6869999999999</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8606.1735000000008</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22880</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EBF64-381E-45EA-A301-7A60E8FFCFFF}">
  <sheetPr>
    <tabColor rgb="FFFFC000"/>
  </sheetPr>
  <dimension ref="A1:I61"/>
  <sheetViews>
    <sheetView topLeftCell="A19" zoomScale="70" zoomScaleNormal="70" workbookViewId="0">
      <selection activeCell="H51" sqref="H51:I54"/>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GYM'!A120</f>
        <v>18.04</v>
      </c>
      <c r="C4" s="308"/>
      <c r="D4" s="309"/>
      <c r="E4" s="310" t="s">
        <v>38</v>
      </c>
      <c r="F4" s="311"/>
      <c r="G4" s="54" t="str">
        <f>+'PRESUPUESTO GYM'!C120</f>
        <v>Un</v>
      </c>
    </row>
    <row r="5" spans="1:7" ht="46.2" customHeight="1" x14ac:dyDescent="0.3">
      <c r="A5" s="23" t="s">
        <v>39</v>
      </c>
      <c r="B5" s="293" t="str">
        <f>+'PRESUPUESTO GYM'!B120</f>
        <v>Para rayos tipo punta franklin galvanizado</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27539.720999999998</v>
      </c>
      <c r="F11" s="31">
        <v>0.05</v>
      </c>
      <c r="G11" s="32">
        <f>+E11*F11</f>
        <v>1376.98605</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1376.98605</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325</v>
      </c>
      <c r="B22" s="322"/>
      <c r="C22" s="322"/>
      <c r="D22" s="18" t="s">
        <v>32</v>
      </c>
      <c r="E22" s="51">
        <v>96140</v>
      </c>
      <c r="F22" s="45">
        <v>1</v>
      </c>
      <c r="G22" s="32">
        <f>ROUND(E22*F22,0)</f>
        <v>96140</v>
      </c>
    </row>
    <row r="23" spans="1:9" s="83" customFormat="1" x14ac:dyDescent="0.3">
      <c r="A23" s="287"/>
      <c r="B23" s="288"/>
      <c r="C23" s="289"/>
      <c r="D23" s="18"/>
      <c r="E23" s="51"/>
      <c r="F23" s="45"/>
      <c r="G23" s="32">
        <f t="shared" ref="G23:G27" si="1">ROUND(E23*F23,0)</f>
        <v>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96140</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96140</v>
      </c>
      <c r="G39" s="32">
        <f>+E39*F39</f>
        <v>961.4</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961.4</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0.05</v>
      </c>
      <c r="G46" s="32">
        <f>+F46*E46</f>
        <v>6884.973</v>
      </c>
    </row>
    <row r="47" spans="1:9" x14ac:dyDescent="0.3">
      <c r="A47" s="290" t="s">
        <v>195</v>
      </c>
      <c r="B47" s="292"/>
      <c r="C47" s="19">
        <v>120788</v>
      </c>
      <c r="D47" s="48">
        <v>0.71</v>
      </c>
      <c r="E47" s="19">
        <f>+C47*(1+D47)</f>
        <v>206547.47999999998</v>
      </c>
      <c r="F47" s="68">
        <v>0.1</v>
      </c>
      <c r="G47" s="32">
        <f>+F47*E47</f>
        <v>20654.748</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27539.720999999998</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126018</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58:G58"/>
    <mergeCell ref="A59:G59"/>
    <mergeCell ref="A47:B47"/>
    <mergeCell ref="A48:B48"/>
    <mergeCell ref="A49:B49"/>
    <mergeCell ref="A52:F52"/>
    <mergeCell ref="A56:G56"/>
    <mergeCell ref="A57:G57"/>
    <mergeCell ref="A46:B46"/>
    <mergeCell ref="A30:C30"/>
    <mergeCell ref="A31:C31"/>
    <mergeCell ref="A32:C32"/>
    <mergeCell ref="A33:C33"/>
    <mergeCell ref="A34:C34"/>
    <mergeCell ref="A35:C35"/>
    <mergeCell ref="A38:B38"/>
    <mergeCell ref="A39:B39"/>
    <mergeCell ref="A40:B40"/>
    <mergeCell ref="A41:B41"/>
    <mergeCell ref="A42:B42"/>
    <mergeCell ref="A29:C29"/>
    <mergeCell ref="A15:C15"/>
    <mergeCell ref="A16:C16"/>
    <mergeCell ref="A17:C17"/>
    <mergeCell ref="A18:C18"/>
    <mergeCell ref="A22:C22"/>
    <mergeCell ref="A23:C23"/>
    <mergeCell ref="A24:C24"/>
    <mergeCell ref="A25:C25"/>
    <mergeCell ref="A26:C26"/>
    <mergeCell ref="A27:C27"/>
    <mergeCell ref="A28:C28"/>
    <mergeCell ref="A14:C14"/>
    <mergeCell ref="A1:D2"/>
    <mergeCell ref="E1:G2"/>
    <mergeCell ref="B3:G3"/>
    <mergeCell ref="B4:D4"/>
    <mergeCell ref="E4:F4"/>
    <mergeCell ref="B5:G5"/>
    <mergeCell ref="B6:G6"/>
    <mergeCell ref="B7:G7"/>
    <mergeCell ref="A11:C11"/>
    <mergeCell ref="A12:C12"/>
    <mergeCell ref="A13:C13"/>
  </mergeCells>
  <pageMargins left="0.7" right="0.7" top="0.75" bottom="0.75" header="0.3" footer="0.3"/>
  <drawing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6CB8C-CCC7-4B81-9564-2A54612C4E91}">
  <sheetPr>
    <tabColor rgb="FFFFC000"/>
  </sheetPr>
  <dimension ref="A1:I61"/>
  <sheetViews>
    <sheetView topLeftCell="A28" zoomScale="70" zoomScaleNormal="70" workbookViewId="0">
      <selection activeCell="M60" sqref="M60"/>
    </sheetView>
  </sheetViews>
  <sheetFormatPr baseColWidth="10" defaultColWidth="11.44140625" defaultRowHeight="15.6" x14ac:dyDescent="0.3"/>
  <cols>
    <col min="1" max="1" width="17.109375" style="69" customWidth="1"/>
    <col min="2" max="2" width="11.44140625" style="69"/>
    <col min="3" max="3" width="17.109375" style="69" bestFit="1" customWidth="1"/>
    <col min="4" max="4" width="11.44140625" style="69"/>
    <col min="5" max="5" width="14.88671875" style="69" bestFit="1" customWidth="1"/>
    <col min="6" max="6" width="20.6640625" style="69" customWidth="1"/>
    <col min="7" max="7" width="17.33203125" style="69" customWidth="1"/>
    <col min="8" max="8" width="11.44140625" style="69"/>
    <col min="9" max="9" width="12.6640625" style="69" bestFit="1" customWidth="1"/>
    <col min="10" max="16384" width="11.44140625" style="69"/>
  </cols>
  <sheetData>
    <row r="1" spans="1:7" x14ac:dyDescent="0.3">
      <c r="A1" s="295" t="s">
        <v>34</v>
      </c>
      <c r="B1" s="296"/>
      <c r="C1" s="296"/>
      <c r="D1" s="297"/>
      <c r="E1" s="301" t="s">
        <v>70</v>
      </c>
      <c r="F1" s="301"/>
      <c r="G1" s="302"/>
    </row>
    <row r="2" spans="1:7" ht="16.2" thickBot="1" x14ac:dyDescent="0.35">
      <c r="A2" s="298"/>
      <c r="B2" s="299"/>
      <c r="C2" s="299"/>
      <c r="D2" s="300"/>
      <c r="E2" s="303"/>
      <c r="F2" s="303"/>
      <c r="G2" s="304"/>
    </row>
    <row r="3" spans="1:7" x14ac:dyDescent="0.3">
      <c r="A3" s="22" t="s">
        <v>35</v>
      </c>
      <c r="B3" s="305" t="s">
        <v>36</v>
      </c>
      <c r="C3" s="305"/>
      <c r="D3" s="305"/>
      <c r="E3" s="305"/>
      <c r="F3" s="305"/>
      <c r="G3" s="306"/>
    </row>
    <row r="4" spans="1:7" x14ac:dyDescent="0.3">
      <c r="A4" s="23" t="s">
        <v>37</v>
      </c>
      <c r="B4" s="307">
        <f>+'PRESUPUESTO GYM'!A121</f>
        <v>18.05</v>
      </c>
      <c r="C4" s="308"/>
      <c r="D4" s="309"/>
      <c r="E4" s="310" t="s">
        <v>38</v>
      </c>
      <c r="F4" s="311"/>
      <c r="G4" s="54" t="str">
        <f>+'PRESUPUESTO GYM'!C121</f>
        <v>un</v>
      </c>
    </row>
    <row r="5" spans="1:7" ht="100.2" customHeight="1" x14ac:dyDescent="0.3">
      <c r="A5" s="23" t="s">
        <v>39</v>
      </c>
      <c r="B5" s="293" t="str">
        <f>+'PRESUPUESTO GYM'!B121</f>
        <v>Suministro, transporte y aplicación de bulto de favigel de 25Kg o equivalente a sus especificaciones técnicas, para tratamiento del terreno sobre las cuatro varillas cooperweld de malla de puesta a tierra proyectada, incluye preparación y mezcla en sitio según recomendaciones del proveedor. Se aplicará 1 bulto de 25Kg por cada 6 metros lineales de conductor y/o varilla de malla.</v>
      </c>
      <c r="C5" s="291"/>
      <c r="D5" s="291"/>
      <c r="E5" s="291"/>
      <c r="F5" s="291"/>
      <c r="G5" s="294"/>
    </row>
    <row r="6" spans="1:7" ht="33.75" customHeight="1" x14ac:dyDescent="0.3">
      <c r="A6" s="23" t="s">
        <v>40</v>
      </c>
      <c r="B6" s="293" t="str">
        <f>+E1</f>
        <v>PROYECTO ADECUACION Y MEJORAMIENTO DE ZONAS DEPORTIVAS EN EL MUNICIPIO DE LIBORINA</v>
      </c>
      <c r="C6" s="291"/>
      <c r="D6" s="291"/>
      <c r="E6" s="291"/>
      <c r="F6" s="291"/>
      <c r="G6" s="294"/>
    </row>
    <row r="7" spans="1:7" ht="16.2" thickBot="1" x14ac:dyDescent="0.35">
      <c r="A7" s="24" t="s">
        <v>41</v>
      </c>
      <c r="B7" s="314"/>
      <c r="C7" s="314"/>
      <c r="D7" s="314"/>
      <c r="E7" s="314"/>
      <c r="F7" s="314"/>
      <c r="G7" s="315"/>
    </row>
    <row r="8" spans="1:7" x14ac:dyDescent="0.3">
      <c r="A8" s="70"/>
      <c r="B8" s="71"/>
      <c r="C8" s="71"/>
      <c r="D8" s="71"/>
      <c r="E8" s="71"/>
      <c r="F8" s="71"/>
      <c r="G8" s="72"/>
    </row>
    <row r="9" spans="1:7" ht="16.2" thickBot="1" x14ac:dyDescent="0.35">
      <c r="A9" s="25" t="s">
        <v>42</v>
      </c>
      <c r="B9" s="71"/>
      <c r="C9" s="71"/>
      <c r="D9" s="71"/>
      <c r="E9" s="71"/>
      <c r="F9" s="71"/>
      <c r="G9" s="72"/>
    </row>
    <row r="10" spans="1:7" x14ac:dyDescent="0.3">
      <c r="A10" s="26" t="s">
        <v>43</v>
      </c>
      <c r="B10" s="27"/>
      <c r="C10" s="27"/>
      <c r="D10" s="28" t="s">
        <v>44</v>
      </c>
      <c r="E10" s="28" t="s">
        <v>45</v>
      </c>
      <c r="F10" s="29" t="s">
        <v>46</v>
      </c>
      <c r="G10" s="30" t="s">
        <v>47</v>
      </c>
    </row>
    <row r="11" spans="1:7" x14ac:dyDescent="0.3">
      <c r="A11" s="290" t="s">
        <v>48</v>
      </c>
      <c r="B11" s="291"/>
      <c r="C11" s="292"/>
      <c r="D11" s="45" t="s">
        <v>49</v>
      </c>
      <c r="E11" s="89">
        <f>+G50</f>
        <v>13769.8776</v>
      </c>
      <c r="F11" s="31">
        <v>0.05</v>
      </c>
      <c r="G11" s="32">
        <f>+E11*F11</f>
        <v>688.49387999999999</v>
      </c>
    </row>
    <row r="12" spans="1:7" x14ac:dyDescent="0.3">
      <c r="A12" s="316"/>
      <c r="B12" s="317"/>
      <c r="C12" s="318"/>
      <c r="D12" s="45"/>
      <c r="E12" s="73"/>
      <c r="F12" s="20"/>
      <c r="G12" s="32">
        <f t="shared" ref="G12:G18" si="0">+E12*F12</f>
        <v>0</v>
      </c>
    </row>
    <row r="13" spans="1:7" x14ac:dyDescent="0.3">
      <c r="A13" s="316"/>
      <c r="B13" s="317"/>
      <c r="C13" s="318"/>
      <c r="D13" s="45"/>
      <c r="E13" s="33"/>
      <c r="F13" s="20"/>
      <c r="G13" s="32">
        <f t="shared" si="0"/>
        <v>0</v>
      </c>
    </row>
    <row r="14" spans="1:7" x14ac:dyDescent="0.3">
      <c r="A14" s="319"/>
      <c r="B14" s="320"/>
      <c r="C14" s="320"/>
      <c r="D14" s="45"/>
      <c r="E14" s="42"/>
      <c r="F14" s="20"/>
      <c r="G14" s="32">
        <f t="shared" si="0"/>
        <v>0</v>
      </c>
    </row>
    <row r="15" spans="1:7" x14ac:dyDescent="0.3">
      <c r="A15" s="290"/>
      <c r="B15" s="291"/>
      <c r="C15" s="292"/>
      <c r="D15" s="45"/>
      <c r="E15" s="42"/>
      <c r="F15" s="20"/>
      <c r="G15" s="32">
        <f t="shared" si="0"/>
        <v>0</v>
      </c>
    </row>
    <row r="16" spans="1:7" x14ac:dyDescent="0.3">
      <c r="A16" s="319"/>
      <c r="B16" s="320"/>
      <c r="C16" s="320"/>
      <c r="D16" s="45"/>
      <c r="E16" s="42"/>
      <c r="F16" s="20"/>
      <c r="G16" s="32">
        <f t="shared" si="0"/>
        <v>0</v>
      </c>
    </row>
    <row r="17" spans="1:9" x14ac:dyDescent="0.3">
      <c r="A17" s="290"/>
      <c r="B17" s="291"/>
      <c r="C17" s="292"/>
      <c r="D17" s="45"/>
      <c r="E17" s="42"/>
      <c r="F17" s="20"/>
      <c r="G17" s="32">
        <f t="shared" si="0"/>
        <v>0</v>
      </c>
    </row>
    <row r="18" spans="1:9" x14ac:dyDescent="0.3">
      <c r="A18" s="321"/>
      <c r="B18" s="322"/>
      <c r="C18" s="322"/>
      <c r="D18" s="45"/>
      <c r="E18" s="33"/>
      <c r="F18" s="20"/>
      <c r="G18" s="32">
        <f t="shared" si="0"/>
        <v>0</v>
      </c>
    </row>
    <row r="19" spans="1:9" ht="16.2" thickBot="1" x14ac:dyDescent="0.35">
      <c r="A19" s="74"/>
      <c r="B19" s="75"/>
      <c r="C19" s="75"/>
      <c r="D19" s="75"/>
      <c r="E19" s="75"/>
      <c r="F19" s="34" t="s">
        <v>50</v>
      </c>
      <c r="G19" s="35">
        <f>+SUM(G11:G18)</f>
        <v>688.49387999999999</v>
      </c>
    </row>
    <row r="20" spans="1:9" x14ac:dyDescent="0.3">
      <c r="A20" s="36" t="s">
        <v>51</v>
      </c>
      <c r="B20" s="76"/>
      <c r="C20" s="76"/>
      <c r="D20" s="76"/>
      <c r="E20" s="76"/>
      <c r="F20" s="76"/>
      <c r="G20" s="77"/>
    </row>
    <row r="21" spans="1:9" x14ac:dyDescent="0.3">
      <c r="A21" s="37" t="s">
        <v>43</v>
      </c>
      <c r="B21" s="38"/>
      <c r="C21" s="38"/>
      <c r="D21" s="39" t="s">
        <v>52</v>
      </c>
      <c r="E21" s="39" t="s">
        <v>53</v>
      </c>
      <c r="F21" s="39" t="s">
        <v>54</v>
      </c>
      <c r="G21" s="40" t="s">
        <v>47</v>
      </c>
    </row>
    <row r="22" spans="1:9" s="83" customFormat="1" x14ac:dyDescent="0.3">
      <c r="A22" s="321" t="s">
        <v>326</v>
      </c>
      <c r="B22" s="322"/>
      <c r="C22" s="322"/>
      <c r="D22" s="18" t="s">
        <v>32</v>
      </c>
      <c r="E22" s="51">
        <v>231344</v>
      </c>
      <c r="F22" s="45">
        <v>0.5</v>
      </c>
      <c r="G22" s="32">
        <f>ROUND(E22*F22,0)</f>
        <v>115672</v>
      </c>
    </row>
    <row r="23" spans="1:9" s="83" customFormat="1" x14ac:dyDescent="0.3">
      <c r="A23" s="287"/>
      <c r="B23" s="288"/>
      <c r="C23" s="289"/>
      <c r="D23" s="18"/>
      <c r="E23" s="51"/>
      <c r="F23" s="45"/>
      <c r="G23" s="32">
        <f t="shared" ref="G23:G27" si="1">ROUND(E23*F23,0)</f>
        <v>0</v>
      </c>
    </row>
    <row r="24" spans="1:9" s="83" customFormat="1" x14ac:dyDescent="0.3">
      <c r="A24" s="287"/>
      <c r="B24" s="288"/>
      <c r="C24" s="289"/>
      <c r="D24" s="18"/>
      <c r="E24" s="51"/>
      <c r="F24" s="45"/>
      <c r="G24" s="32">
        <f t="shared" si="1"/>
        <v>0</v>
      </c>
    </row>
    <row r="25" spans="1:9" s="83" customFormat="1" x14ac:dyDescent="0.3">
      <c r="A25" s="287"/>
      <c r="B25" s="288"/>
      <c r="C25" s="289"/>
      <c r="D25" s="18"/>
      <c r="E25" s="51"/>
      <c r="F25" s="45"/>
      <c r="G25" s="32">
        <f t="shared" si="1"/>
        <v>0</v>
      </c>
    </row>
    <row r="26" spans="1:9" s="83" customFormat="1" x14ac:dyDescent="0.3">
      <c r="A26" s="287"/>
      <c r="B26" s="288"/>
      <c r="C26" s="289"/>
      <c r="D26" s="18"/>
      <c r="E26" s="51"/>
      <c r="F26" s="45"/>
      <c r="G26" s="32">
        <f t="shared" si="1"/>
        <v>0</v>
      </c>
    </row>
    <row r="27" spans="1:9" s="83" customFormat="1" x14ac:dyDescent="0.3">
      <c r="A27" s="312"/>
      <c r="B27" s="313"/>
      <c r="C27" s="313"/>
      <c r="D27" s="18"/>
      <c r="E27" s="51"/>
      <c r="F27" s="45"/>
      <c r="G27" s="32">
        <f t="shared" si="1"/>
        <v>0</v>
      </c>
    </row>
    <row r="28" spans="1:9" ht="15.75" customHeight="1" x14ac:dyDescent="0.3">
      <c r="A28" s="290"/>
      <c r="B28" s="291"/>
      <c r="C28" s="292"/>
      <c r="D28" s="18"/>
      <c r="E28" s="51"/>
      <c r="F28" s="20"/>
      <c r="G28" s="41">
        <f t="shared" ref="G28:G35" si="2">+E28*F28</f>
        <v>0</v>
      </c>
      <c r="I28" s="83"/>
    </row>
    <row r="29" spans="1:9" ht="15.75" customHeight="1" x14ac:dyDescent="0.3">
      <c r="A29" s="290"/>
      <c r="B29" s="291"/>
      <c r="C29" s="292"/>
      <c r="D29" s="18"/>
      <c r="E29" s="51"/>
      <c r="F29" s="20"/>
      <c r="G29" s="41">
        <f t="shared" si="2"/>
        <v>0</v>
      </c>
      <c r="I29" s="83"/>
    </row>
    <row r="30" spans="1:9" ht="15.75" customHeight="1" x14ac:dyDescent="0.3">
      <c r="A30" s="290"/>
      <c r="B30" s="291"/>
      <c r="C30" s="292"/>
      <c r="D30" s="18"/>
      <c r="E30" s="51"/>
      <c r="F30" s="20"/>
      <c r="G30" s="41">
        <f t="shared" si="2"/>
        <v>0</v>
      </c>
      <c r="I30" s="83"/>
    </row>
    <row r="31" spans="1:9" ht="15.75" customHeight="1" x14ac:dyDescent="0.3">
      <c r="A31" s="290"/>
      <c r="B31" s="291"/>
      <c r="C31" s="292"/>
      <c r="D31" s="18"/>
      <c r="E31" s="51"/>
      <c r="F31" s="20"/>
      <c r="G31" s="41">
        <f t="shared" si="2"/>
        <v>0</v>
      </c>
      <c r="I31" s="83"/>
    </row>
    <row r="32" spans="1:9" ht="15.75" customHeight="1" x14ac:dyDescent="0.3">
      <c r="A32" s="290"/>
      <c r="B32" s="291"/>
      <c r="C32" s="292"/>
      <c r="D32" s="45"/>
      <c r="E32" s="19"/>
      <c r="F32" s="20"/>
      <c r="G32" s="41">
        <f t="shared" si="2"/>
        <v>0</v>
      </c>
      <c r="I32" s="83"/>
    </row>
    <row r="33" spans="1:9" ht="15.75" customHeight="1" x14ac:dyDescent="0.3">
      <c r="A33" s="290"/>
      <c r="B33" s="291"/>
      <c r="C33" s="292"/>
      <c r="D33" s="45"/>
      <c r="E33" s="19"/>
      <c r="F33" s="20"/>
      <c r="G33" s="41">
        <f t="shared" si="2"/>
        <v>0</v>
      </c>
      <c r="I33" s="83"/>
    </row>
    <row r="34" spans="1:9" ht="15.75" customHeight="1" x14ac:dyDescent="0.3">
      <c r="A34" s="290"/>
      <c r="B34" s="291"/>
      <c r="C34" s="292"/>
      <c r="D34" s="45"/>
      <c r="E34" s="19"/>
      <c r="F34" s="20"/>
      <c r="G34" s="41">
        <f t="shared" si="2"/>
        <v>0</v>
      </c>
      <c r="I34" s="83"/>
    </row>
    <row r="35" spans="1:9" ht="15.75" customHeight="1" x14ac:dyDescent="0.3">
      <c r="A35" s="290"/>
      <c r="B35" s="291"/>
      <c r="C35" s="292"/>
      <c r="D35" s="45"/>
      <c r="E35" s="19"/>
      <c r="F35" s="20"/>
      <c r="G35" s="41">
        <f t="shared" si="2"/>
        <v>0</v>
      </c>
      <c r="I35" s="83"/>
    </row>
    <row r="36" spans="1:9" ht="16.2" thickBot="1" x14ac:dyDescent="0.35">
      <c r="A36" s="74"/>
      <c r="B36" s="75"/>
      <c r="C36" s="75"/>
      <c r="D36" s="75"/>
      <c r="E36" s="75"/>
      <c r="F36" s="34" t="s">
        <v>50</v>
      </c>
      <c r="G36" s="35">
        <f>SUM(G22:G35)</f>
        <v>115672</v>
      </c>
    </row>
    <row r="37" spans="1:9" x14ac:dyDescent="0.3">
      <c r="A37" s="36" t="s">
        <v>55</v>
      </c>
      <c r="B37" s="76"/>
      <c r="C37" s="76"/>
      <c r="D37" s="76"/>
      <c r="E37" s="76"/>
      <c r="F37" s="76"/>
      <c r="G37" s="77"/>
    </row>
    <row r="38" spans="1:9" ht="31.2" x14ac:dyDescent="0.3">
      <c r="A38" s="323" t="s">
        <v>56</v>
      </c>
      <c r="B38" s="311"/>
      <c r="C38" s="44" t="s">
        <v>57</v>
      </c>
      <c r="D38" s="44" t="s">
        <v>93</v>
      </c>
      <c r="E38" s="39" t="s">
        <v>58</v>
      </c>
      <c r="F38" s="39" t="s">
        <v>59</v>
      </c>
      <c r="G38" s="40" t="s">
        <v>47</v>
      </c>
    </row>
    <row r="39" spans="1:9" x14ac:dyDescent="0.3">
      <c r="A39" s="321" t="s">
        <v>150</v>
      </c>
      <c r="B39" s="322"/>
      <c r="C39" s="45" t="s">
        <v>89</v>
      </c>
      <c r="D39" s="45">
        <v>0.01</v>
      </c>
      <c r="E39" s="20">
        <f>+D39</f>
        <v>0.01</v>
      </c>
      <c r="F39" s="52">
        <f>+G36</f>
        <v>115672</v>
      </c>
      <c r="G39" s="32">
        <f>+E39*F39</f>
        <v>1156.72</v>
      </c>
    </row>
    <row r="40" spans="1:9" x14ac:dyDescent="0.3">
      <c r="A40" s="321"/>
      <c r="B40" s="322"/>
      <c r="C40" s="45"/>
      <c r="D40" s="45"/>
      <c r="E40" s="20"/>
      <c r="F40" s="53"/>
      <c r="G40" s="32">
        <f>+E40*F40</f>
        <v>0</v>
      </c>
    </row>
    <row r="41" spans="1:9" x14ac:dyDescent="0.3">
      <c r="A41" s="319"/>
      <c r="B41" s="320"/>
      <c r="C41" s="43"/>
      <c r="D41" s="43"/>
      <c r="E41" s="42"/>
      <c r="F41" s="43"/>
      <c r="G41" s="46"/>
    </row>
    <row r="42" spans="1:9" x14ac:dyDescent="0.3">
      <c r="A42" s="319"/>
      <c r="B42" s="320"/>
      <c r="C42" s="43"/>
      <c r="D42" s="43"/>
      <c r="E42" s="42"/>
      <c r="F42" s="43"/>
      <c r="G42" s="46"/>
    </row>
    <row r="43" spans="1:9" ht="16.2" thickBot="1" x14ac:dyDescent="0.35">
      <c r="A43" s="74"/>
      <c r="B43" s="75"/>
      <c r="C43" s="75"/>
      <c r="D43" s="75"/>
      <c r="E43" s="75"/>
      <c r="F43" s="34" t="s">
        <v>50</v>
      </c>
      <c r="G43" s="47">
        <f>SUM(G39:G42)</f>
        <v>1156.72</v>
      </c>
    </row>
    <row r="44" spans="1:9" x14ac:dyDescent="0.3">
      <c r="A44" s="36" t="s">
        <v>60</v>
      </c>
      <c r="B44" s="76"/>
      <c r="C44" s="76"/>
      <c r="D44" s="76"/>
      <c r="E44" s="76"/>
      <c r="F44" s="76"/>
      <c r="G44" s="77"/>
    </row>
    <row r="45" spans="1:9" x14ac:dyDescent="0.3">
      <c r="A45" s="37" t="s">
        <v>61</v>
      </c>
      <c r="B45" s="38"/>
      <c r="C45" s="39" t="s">
        <v>62</v>
      </c>
      <c r="D45" s="39" t="s">
        <v>31</v>
      </c>
      <c r="E45" s="39" t="s">
        <v>63</v>
      </c>
      <c r="F45" s="39" t="s">
        <v>64</v>
      </c>
      <c r="G45" s="40" t="s">
        <v>47</v>
      </c>
    </row>
    <row r="46" spans="1:9" x14ac:dyDescent="0.3">
      <c r="A46" s="290" t="s">
        <v>194</v>
      </c>
      <c r="B46" s="292"/>
      <c r="C46" s="19">
        <v>80526</v>
      </c>
      <c r="D46" s="48">
        <v>0.71</v>
      </c>
      <c r="E46" s="19">
        <f>+C46*(1+D46)</f>
        <v>137699.46</v>
      </c>
      <c r="F46" s="68">
        <v>0.04</v>
      </c>
      <c r="G46" s="32">
        <f>+F46*E46</f>
        <v>5507.9784</v>
      </c>
    </row>
    <row r="47" spans="1:9" x14ac:dyDescent="0.3">
      <c r="A47" s="290" t="s">
        <v>195</v>
      </c>
      <c r="B47" s="292"/>
      <c r="C47" s="19">
        <v>120788</v>
      </c>
      <c r="D47" s="48">
        <v>0.71</v>
      </c>
      <c r="E47" s="19">
        <f>+C47*(1+D47)</f>
        <v>206547.47999999998</v>
      </c>
      <c r="F47" s="68">
        <v>0.04</v>
      </c>
      <c r="G47" s="32">
        <f>+F47*E47</f>
        <v>8261.8991999999998</v>
      </c>
    </row>
    <row r="48" spans="1:9" x14ac:dyDescent="0.3">
      <c r="A48" s="290"/>
      <c r="B48" s="292"/>
      <c r="C48" s="43"/>
      <c r="D48" s="43"/>
      <c r="E48" s="42"/>
      <c r="F48" s="43"/>
      <c r="G48" s="46"/>
    </row>
    <row r="49" spans="1:9" x14ac:dyDescent="0.3">
      <c r="A49" s="290"/>
      <c r="B49" s="292"/>
      <c r="C49" s="43"/>
      <c r="D49" s="43"/>
      <c r="E49" s="42"/>
      <c r="F49" s="43"/>
      <c r="G49" s="46"/>
    </row>
    <row r="50" spans="1:9" ht="16.2" thickBot="1" x14ac:dyDescent="0.35">
      <c r="A50" s="74"/>
      <c r="B50" s="75"/>
      <c r="C50" s="75"/>
      <c r="D50" s="75"/>
      <c r="E50" s="75"/>
      <c r="F50" s="34" t="s">
        <v>50</v>
      </c>
      <c r="G50" s="35">
        <f>SUM(G46:G49)</f>
        <v>13769.8776</v>
      </c>
    </row>
    <row r="51" spans="1:9" ht="16.2" thickBot="1" x14ac:dyDescent="0.35">
      <c r="A51" s="70"/>
      <c r="B51" s="71"/>
      <c r="C51" s="71"/>
      <c r="D51" s="71"/>
      <c r="E51" s="71"/>
      <c r="F51" s="71"/>
      <c r="G51" s="72"/>
    </row>
    <row r="52" spans="1:9" ht="16.2" thickBot="1" x14ac:dyDescent="0.35">
      <c r="A52" s="330" t="s">
        <v>65</v>
      </c>
      <c r="B52" s="331"/>
      <c r="C52" s="331"/>
      <c r="D52" s="331"/>
      <c r="E52" s="331"/>
      <c r="F52" s="331"/>
      <c r="G52" s="49">
        <f>ROUND(G19+G36+G43+G50,0)</f>
        <v>131287</v>
      </c>
      <c r="I52" s="73"/>
    </row>
    <row r="53" spans="1:9" x14ac:dyDescent="0.3">
      <c r="A53" s="78"/>
      <c r="B53" s="79"/>
      <c r="C53" s="79"/>
      <c r="D53" s="79"/>
      <c r="E53" s="79"/>
      <c r="F53" s="79"/>
      <c r="G53" s="80"/>
    </row>
    <row r="54" spans="1:9" x14ac:dyDescent="0.3">
      <c r="A54" s="78"/>
      <c r="B54" s="79"/>
      <c r="C54" s="79"/>
      <c r="D54" s="79"/>
      <c r="E54" s="79"/>
      <c r="F54" s="79"/>
      <c r="G54" s="80"/>
    </row>
    <row r="55" spans="1:9" x14ac:dyDescent="0.3">
      <c r="A55" s="78"/>
      <c r="B55" s="79"/>
      <c r="C55" s="79"/>
      <c r="D55" s="79"/>
      <c r="E55" s="79"/>
      <c r="F55" s="79"/>
      <c r="G55" s="80"/>
    </row>
    <row r="56" spans="1:9" ht="14.25" customHeight="1" x14ac:dyDescent="0.3">
      <c r="A56" s="324"/>
      <c r="B56" s="325"/>
      <c r="C56" s="325"/>
      <c r="D56" s="325"/>
      <c r="E56" s="325"/>
      <c r="F56" s="325"/>
      <c r="G56" s="326"/>
    </row>
    <row r="57" spans="1:9" x14ac:dyDescent="0.3">
      <c r="A57" s="324"/>
      <c r="B57" s="325"/>
      <c r="C57" s="325"/>
      <c r="D57" s="325"/>
      <c r="E57" s="325"/>
      <c r="F57" s="325"/>
      <c r="G57" s="326"/>
    </row>
    <row r="58" spans="1:9" x14ac:dyDescent="0.3">
      <c r="A58" s="324"/>
      <c r="B58" s="325"/>
      <c r="C58" s="325"/>
      <c r="D58" s="325"/>
      <c r="E58" s="325"/>
      <c r="F58" s="325"/>
      <c r="G58" s="326"/>
    </row>
    <row r="59" spans="1:9" ht="16.2" thickBot="1" x14ac:dyDescent="0.35">
      <c r="A59" s="327"/>
      <c r="B59" s="328"/>
      <c r="C59" s="328"/>
      <c r="D59" s="328"/>
      <c r="E59" s="328"/>
      <c r="F59" s="328"/>
      <c r="G59" s="329"/>
    </row>
    <row r="60" spans="1:9" x14ac:dyDescent="0.3">
      <c r="F60" s="81"/>
    </row>
    <row r="61" spans="1:9" x14ac:dyDescent="0.3">
      <c r="G61" s="82"/>
    </row>
  </sheetData>
  <mergeCells count="44">
    <mergeCell ref="A14:C14"/>
    <mergeCell ref="A1:D2"/>
    <mergeCell ref="E1:G2"/>
    <mergeCell ref="B3:G3"/>
    <mergeCell ref="B4:D4"/>
    <mergeCell ref="E4:F4"/>
    <mergeCell ref="B5:G5"/>
    <mergeCell ref="B6:G6"/>
    <mergeCell ref="B7:G7"/>
    <mergeCell ref="A11:C11"/>
    <mergeCell ref="A12:C12"/>
    <mergeCell ref="A13:C13"/>
    <mergeCell ref="A29:C29"/>
    <mergeCell ref="A15:C15"/>
    <mergeCell ref="A16:C16"/>
    <mergeCell ref="A17:C17"/>
    <mergeCell ref="A18:C18"/>
    <mergeCell ref="A22:C22"/>
    <mergeCell ref="A23:C23"/>
    <mergeCell ref="A24:C24"/>
    <mergeCell ref="A25:C25"/>
    <mergeCell ref="A26:C26"/>
    <mergeCell ref="A27:C27"/>
    <mergeCell ref="A28:C28"/>
    <mergeCell ref="A46:B46"/>
    <mergeCell ref="A30:C30"/>
    <mergeCell ref="A31:C31"/>
    <mergeCell ref="A32:C32"/>
    <mergeCell ref="A33:C33"/>
    <mergeCell ref="A34:C34"/>
    <mergeCell ref="A35:C35"/>
    <mergeCell ref="A38:B38"/>
    <mergeCell ref="A39:B39"/>
    <mergeCell ref="A40:B40"/>
    <mergeCell ref="A41:B41"/>
    <mergeCell ref="A42:B42"/>
    <mergeCell ref="A58:G58"/>
    <mergeCell ref="A59:G59"/>
    <mergeCell ref="A47:B47"/>
    <mergeCell ref="A48:B48"/>
    <mergeCell ref="A49:B49"/>
    <mergeCell ref="A52:F52"/>
    <mergeCell ref="A56:G56"/>
    <mergeCell ref="A57:G5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98</vt:i4>
      </vt:variant>
      <vt:variant>
        <vt:lpstr>Rangos con nombre</vt:lpstr>
      </vt:variant>
      <vt:variant>
        <vt:i4>3</vt:i4>
      </vt:variant>
    </vt:vector>
  </HeadingPairs>
  <TitlesOfParts>
    <vt:vector size="101" baseType="lpstr">
      <vt:lpstr>PRESUPUESTO GYM</vt:lpstr>
      <vt:lpstr>AU GYM</vt:lpstr>
      <vt:lpstr>PMA GYM</vt:lpstr>
      <vt:lpstr>APU 1,01</vt:lpstr>
      <vt:lpstr>APU 1,02</vt:lpstr>
      <vt:lpstr>APU 2.01</vt:lpstr>
      <vt:lpstr>APU 2.02</vt:lpstr>
      <vt:lpstr>APU 2.03</vt:lpstr>
      <vt:lpstr>APU 2.04</vt:lpstr>
      <vt:lpstr>APU 2.05</vt:lpstr>
      <vt:lpstr>APU 2.06</vt:lpstr>
      <vt:lpstr>APU 3.01</vt:lpstr>
      <vt:lpstr>APU 3.02</vt:lpstr>
      <vt:lpstr>APU 3.03</vt:lpstr>
      <vt:lpstr>APU 3.04</vt:lpstr>
      <vt:lpstr>APU 3.05</vt:lpstr>
      <vt:lpstr>APU 3.06</vt:lpstr>
      <vt:lpstr>APU 3.07</vt:lpstr>
      <vt:lpstr>APU 3.08</vt:lpstr>
      <vt:lpstr>APU 3.09</vt:lpstr>
      <vt:lpstr>APU 3.10</vt:lpstr>
      <vt:lpstr>APU 3.11</vt:lpstr>
      <vt:lpstr>APU 4.01</vt:lpstr>
      <vt:lpstr>APU 4.02</vt:lpstr>
      <vt:lpstr>APU 4.03</vt:lpstr>
      <vt:lpstr>APU 5.01</vt:lpstr>
      <vt:lpstr>APU 5.02</vt:lpstr>
      <vt:lpstr>APU 6.01</vt:lpstr>
      <vt:lpstr>APU 6.02</vt:lpstr>
      <vt:lpstr>APU 6.03</vt:lpstr>
      <vt:lpstr>APU 6.04</vt:lpstr>
      <vt:lpstr>APU 6.05</vt:lpstr>
      <vt:lpstr>APU 7.01</vt:lpstr>
      <vt:lpstr>APU 7.02</vt:lpstr>
      <vt:lpstr>APU 7.03</vt:lpstr>
      <vt:lpstr>APU 8.01</vt:lpstr>
      <vt:lpstr>APU 8.02</vt:lpstr>
      <vt:lpstr>APU 8.03</vt:lpstr>
      <vt:lpstr>APU 8.04</vt:lpstr>
      <vt:lpstr>APU 8.05</vt:lpstr>
      <vt:lpstr>APU 9.01</vt:lpstr>
      <vt:lpstr>APU 10,01</vt:lpstr>
      <vt:lpstr>APU 10,02</vt:lpstr>
      <vt:lpstr>APU 10,04</vt:lpstr>
      <vt:lpstr>APU 10,05</vt:lpstr>
      <vt:lpstr>APU 10,06</vt:lpstr>
      <vt:lpstr>APU 10,08</vt:lpstr>
      <vt:lpstr>APU 11,01</vt:lpstr>
      <vt:lpstr>APU 11,02</vt:lpstr>
      <vt:lpstr>APU 11,03</vt:lpstr>
      <vt:lpstr>APU 11,04</vt:lpstr>
      <vt:lpstr>APU 11,05</vt:lpstr>
      <vt:lpstr>APU 11,06</vt:lpstr>
      <vt:lpstr>APU 11,07</vt:lpstr>
      <vt:lpstr>APU 11,08</vt:lpstr>
      <vt:lpstr>APU 11,09</vt:lpstr>
      <vt:lpstr>APU 11,10</vt:lpstr>
      <vt:lpstr>APU 11,11</vt:lpstr>
      <vt:lpstr>APU 11,12</vt:lpstr>
      <vt:lpstr>APU 12,01</vt:lpstr>
      <vt:lpstr>APU 12,02</vt:lpstr>
      <vt:lpstr>APU 12,3</vt:lpstr>
      <vt:lpstr>APU 13,01</vt:lpstr>
      <vt:lpstr>APU 13,02</vt:lpstr>
      <vt:lpstr>APU 13,03</vt:lpstr>
      <vt:lpstr>APU 13,04</vt:lpstr>
      <vt:lpstr>APU 14,01</vt:lpstr>
      <vt:lpstr>APU 14,02</vt:lpstr>
      <vt:lpstr>APU 14,03</vt:lpstr>
      <vt:lpstr>APU 14,04</vt:lpstr>
      <vt:lpstr>APU 14,05</vt:lpstr>
      <vt:lpstr>APU 14,06</vt:lpstr>
      <vt:lpstr>APU 15,01</vt:lpstr>
      <vt:lpstr>APU 15,02</vt:lpstr>
      <vt:lpstr>APU 15,03</vt:lpstr>
      <vt:lpstr>APU 15,04</vt:lpstr>
      <vt:lpstr>APU 16,01</vt:lpstr>
      <vt:lpstr>APU 16,02</vt:lpstr>
      <vt:lpstr>APU 16,03</vt:lpstr>
      <vt:lpstr>APU 16,04</vt:lpstr>
      <vt:lpstr>APU 16,05</vt:lpstr>
      <vt:lpstr>APU 16,06</vt:lpstr>
      <vt:lpstr>APU 16,07</vt:lpstr>
      <vt:lpstr>APU 16,08</vt:lpstr>
      <vt:lpstr>APU 16,09</vt:lpstr>
      <vt:lpstr>APU 16,10</vt:lpstr>
      <vt:lpstr>APU 16,11</vt:lpstr>
      <vt:lpstr>APU 17,01</vt:lpstr>
      <vt:lpstr>APU 17,02</vt:lpstr>
      <vt:lpstr>APU 17,03</vt:lpstr>
      <vt:lpstr>APU 17,04</vt:lpstr>
      <vt:lpstr>APU 17,05</vt:lpstr>
      <vt:lpstr>APU 17,06</vt:lpstr>
      <vt:lpstr>APU 18,01</vt:lpstr>
      <vt:lpstr>APU 18,02</vt:lpstr>
      <vt:lpstr>APU 18,03</vt:lpstr>
      <vt:lpstr>APU 18,04</vt:lpstr>
      <vt:lpstr>APU 18,05</vt:lpstr>
      <vt:lpstr>'AU GYM'!Área_de_impresión</vt:lpstr>
      <vt:lpstr>'PMA GYM'!Área_de_impresión</vt:lpstr>
      <vt:lpstr>'PRESUPUESTO GYM'!Área_de_impresión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 Herrera</dc:creator>
  <cp:lastModifiedBy>Juan Felipe Restrepo Isaza</cp:lastModifiedBy>
  <cp:lastPrinted>2025-02-14T21:48:32Z</cp:lastPrinted>
  <dcterms:created xsi:type="dcterms:W3CDTF">2021-06-11T16:30:28Z</dcterms:created>
  <dcterms:modified xsi:type="dcterms:W3CDTF">2026-02-16T20:43:01Z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2025-02-17T20:06:12Z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c2c09a9f-9668-42e0-b59c-1ff0f00f24d0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