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gobiernobogota-my.sharepoint.com/personal/leidy_blandon_gobiernobogota_gov_co/Documents/BARRIOS UNIDOS/2026/19. FEBRERO/MODIFICACIÓN/"/>
    </mc:Choice>
  </mc:AlternateContent>
  <xr:revisionPtr revIDLastSave="0" documentId="8_{5BFD12FD-E89F-42A7-BB30-BD1784BB1ACA}" xr6:coauthVersionLast="47" xr6:coauthVersionMax="47" xr10:uidLastSave="{00000000-0000-0000-0000-000000000000}"/>
  <bookViews>
    <workbookView xWindow="-120" yWindow="-120" windowWidth="29040" windowHeight="15720" xr2:uid="{E50CAC6B-5755-420A-BC84-38DB71C2CBBE}"/>
  </bookViews>
  <sheets>
    <sheet name="OFERTA ECONOMIC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6" i="2" l="1"/>
  <c r="S16" i="2" s="1"/>
  <c r="J25" i="2"/>
  <c r="S25" i="2" s="1"/>
  <c r="T25" i="2" s="1"/>
  <c r="U25" i="2" s="1"/>
  <c r="J17" i="2"/>
  <c r="S17" i="2" s="1"/>
  <c r="T17" i="2" s="1"/>
  <c r="U17" i="2" s="1"/>
  <c r="J15" i="2"/>
  <c r="S15" i="2" s="1"/>
  <c r="J13" i="2"/>
  <c r="S13" i="2" s="1"/>
  <c r="T13" i="2" s="1"/>
  <c r="U13" i="2" s="1"/>
  <c r="J12" i="2"/>
  <c r="S12" i="2" s="1"/>
  <c r="J11" i="2"/>
  <c r="L11" i="2" s="1"/>
  <c r="J14" i="2"/>
  <c r="J6" i="2"/>
  <c r="S6" i="2" s="1"/>
  <c r="T6" i="2" s="1"/>
  <c r="U6" i="2" s="1"/>
  <c r="J3" i="2"/>
  <c r="S3" i="2" s="1"/>
  <c r="J4" i="2"/>
  <c r="S4" i="2" s="1"/>
  <c r="J5" i="2"/>
  <c r="S5" i="2" s="1"/>
  <c r="T5" i="2" s="1"/>
  <c r="U5" i="2" s="1"/>
  <c r="J7" i="2"/>
  <c r="L7" i="2" s="1"/>
  <c r="J8" i="2"/>
  <c r="S8" i="2" s="1"/>
  <c r="J9" i="2"/>
  <c r="L9" i="2" s="1"/>
  <c r="J10" i="2"/>
  <c r="L10" i="2" s="1"/>
  <c r="M10" i="2" s="1"/>
  <c r="J18" i="2"/>
  <c r="L18" i="2" s="1"/>
  <c r="J19" i="2"/>
  <c r="S19" i="2" s="1"/>
  <c r="J20" i="2"/>
  <c r="S20" i="2" s="1"/>
  <c r="J21" i="2"/>
  <c r="S21" i="2" s="1"/>
  <c r="T21" i="2" s="1"/>
  <c r="U21" i="2" s="1"/>
  <c r="J22" i="2"/>
  <c r="S22" i="2" s="1"/>
  <c r="T22" i="2" s="1"/>
  <c r="U22" i="2" s="1"/>
  <c r="J23" i="2"/>
  <c r="S23" i="2" s="1"/>
  <c r="J24" i="2"/>
  <c r="S24" i="2" s="1"/>
  <c r="T24" i="2" s="1"/>
  <c r="U24" i="2" s="1"/>
  <c r="N7" i="2" l="1"/>
  <c r="M7" i="2"/>
  <c r="M11" i="2"/>
  <c r="N11" i="2" s="1"/>
  <c r="M9" i="2"/>
  <c r="N9" i="2"/>
  <c r="L6" i="2"/>
  <c r="S11" i="2"/>
  <c r="T11" i="2" s="1"/>
  <c r="U11" i="2" s="1"/>
  <c r="L3" i="2"/>
  <c r="L5" i="2"/>
  <c r="S10" i="2"/>
  <c r="T10" i="2" s="1"/>
  <c r="U10" i="2" s="1"/>
  <c r="L25" i="2"/>
  <c r="L4" i="2"/>
  <c r="M4" i="2" s="1"/>
  <c r="S9" i="2"/>
  <c r="T9" i="2" s="1"/>
  <c r="U9" i="2" s="1"/>
  <c r="L24" i="2"/>
  <c r="L23" i="2"/>
  <c r="M23" i="2" s="1"/>
  <c r="S7" i="2"/>
  <c r="T7" i="2" s="1"/>
  <c r="U7" i="2" s="1"/>
  <c r="L22" i="2"/>
  <c r="L21" i="2"/>
  <c r="L20" i="2"/>
  <c r="L19" i="2"/>
  <c r="L16" i="2"/>
  <c r="S18" i="2"/>
  <c r="T18" i="2" s="1"/>
  <c r="U18" i="2" s="1"/>
  <c r="L15" i="2"/>
  <c r="M15" i="2" s="1"/>
  <c r="N15" i="2" s="1"/>
  <c r="V15" i="2" s="1"/>
  <c r="L14" i="2"/>
  <c r="L13" i="2"/>
  <c r="S14" i="2"/>
  <c r="T14" i="2" s="1"/>
  <c r="U14" i="2" s="1"/>
  <c r="U23" i="2"/>
  <c r="T4" i="2"/>
  <c r="U4" i="2" s="1"/>
  <c r="T8" i="2"/>
  <c r="U8" i="2" s="1"/>
  <c r="T12" i="2"/>
  <c r="U12" i="2" s="1"/>
  <c r="T16" i="2"/>
  <c r="U16" i="2" s="1"/>
  <c r="T20" i="2"/>
  <c r="U20" i="2" s="1"/>
  <c r="T3" i="2"/>
  <c r="U3" i="2" s="1"/>
  <c r="T15" i="2"/>
  <c r="U15" i="2" s="1"/>
  <c r="T19" i="2"/>
  <c r="U19" i="2" s="1"/>
  <c r="T23" i="2"/>
  <c r="L8" i="2"/>
  <c r="M8" i="2" s="1"/>
  <c r="L12" i="2"/>
  <c r="M18" i="2"/>
  <c r="N18" i="2" s="1"/>
  <c r="V18" i="2" s="1"/>
  <c r="L17" i="2"/>
  <c r="N10" i="2"/>
  <c r="V10" i="2" s="1"/>
  <c r="N4" i="2"/>
  <c r="V4" i="2" s="1"/>
  <c r="O26" i="2"/>
  <c r="V11" i="2" l="1"/>
  <c r="M14" i="2"/>
  <c r="N14" i="2"/>
  <c r="M3" i="2"/>
  <c r="N3" i="2"/>
  <c r="V3" i="2" s="1"/>
  <c r="M6" i="2"/>
  <c r="N6" i="2" s="1"/>
  <c r="V6" i="2" s="1"/>
  <c r="M13" i="2"/>
  <c r="N13" i="2" s="1"/>
  <c r="V13" i="2" s="1"/>
  <c r="V9" i="2"/>
  <c r="N23" i="2"/>
  <c r="V23" i="2" s="1"/>
  <c r="M24" i="2"/>
  <c r="N24" i="2"/>
  <c r="V24" i="2" s="1"/>
  <c r="M25" i="2"/>
  <c r="N25" i="2"/>
  <c r="V25" i="2" s="1"/>
  <c r="N5" i="2"/>
  <c r="V5" i="2" s="1"/>
  <c r="M5" i="2"/>
  <c r="M16" i="2"/>
  <c r="N16" i="2"/>
  <c r="V16" i="2" s="1"/>
  <c r="M19" i="2"/>
  <c r="N19" i="2"/>
  <c r="V19" i="2" s="1"/>
  <c r="M20" i="2"/>
  <c r="N20" i="2"/>
  <c r="V20" i="2" s="1"/>
  <c r="U26" i="2"/>
  <c r="M21" i="2"/>
  <c r="N21" i="2" s="1"/>
  <c r="V21" i="2" s="1"/>
  <c r="M22" i="2"/>
  <c r="N22" i="2"/>
  <c r="V22" i="2" s="1"/>
  <c r="V7" i="2"/>
  <c r="N8" i="2"/>
  <c r="M12" i="2"/>
  <c r="N12" i="2" s="1"/>
  <c r="V12" i="2" s="1"/>
  <c r="M17" i="2"/>
  <c r="N17" i="2" s="1"/>
  <c r="V17" i="2" s="1"/>
  <c r="P10" i="2"/>
  <c r="P7" i="2"/>
  <c r="P4" i="2"/>
  <c r="P18" i="2"/>
  <c r="P19" i="2"/>
  <c r="P8" i="2" l="1"/>
  <c r="V8" i="2"/>
  <c r="P24" i="2"/>
  <c r="V14" i="2"/>
  <c r="P14" i="2"/>
  <c r="P5" i="2"/>
  <c r="N26" i="2"/>
  <c r="P20" i="2"/>
  <c r="P3" i="2" l="1"/>
  <c r="P9" i="2"/>
</calcChain>
</file>

<file path=xl/sharedStrings.xml><?xml version="1.0" encoding="utf-8"?>
<sst xmlns="http://schemas.openxmlformats.org/spreadsheetml/2006/main" count="105" uniqueCount="71">
  <si>
    <t>ITEM</t>
  </si>
  <si>
    <t>Ejemplar</t>
  </si>
  <si>
    <t>Nombre</t>
  </si>
  <si>
    <t>Tamaño</t>
  </si>
  <si>
    <t>Especificaciones</t>
  </si>
  <si>
    <t>Cantidad Sede principal</t>
  </si>
  <si>
    <t>Cantidad sede alterna</t>
  </si>
  <si>
    <t>Cantidad  inspecciones</t>
  </si>
  <si>
    <t>Cantidad casa Cultura</t>
  </si>
  <si>
    <t>TOTAL UNIDADES</t>
  </si>
  <si>
    <t>VALOR UNITARIO</t>
  </si>
  <si>
    <t>VALOR TOTAL</t>
  </si>
  <si>
    <t xml:space="preserve">VALOR IVA </t>
  </si>
  <si>
    <t>TOTAL</t>
  </si>
  <si>
    <t>30x20</t>
  </si>
  <si>
    <t>20x30</t>
  </si>
  <si>
    <t>20X30</t>
  </si>
  <si>
    <t>20x20</t>
  </si>
  <si>
    <t xml:space="preserve"> Uso obligatorio de EPP: Gafas, Guantes, Tapabocas</t>
  </si>
  <si>
    <t>Señal de obligación. Fondo azul con pictogramas blancos. Tamaño: 30x20 cm. Conforme a NOM-026.
Material sugerido: 
Poliestireno - con cinta doble faz</t>
  </si>
  <si>
    <t xml:space="preserve"> Aviso: Área videovigilada</t>
  </si>
  <si>
    <r>
      <t xml:space="preserve">Señal informativa. Fondo azul con pictograma blanco. Tamaño: 30x20 cm. 
</t>
    </r>
    <r>
      <rPr>
        <b/>
        <sz val="11"/>
        <color theme="1"/>
        <rFont val="Aptos Narrow"/>
        <family val="2"/>
        <scheme val="minor"/>
      </rPr>
      <t>Sistema Braille - (inclusiòn en el diseño)</t>
    </r>
    <r>
      <rPr>
        <sz val="11"/>
        <color theme="1"/>
        <rFont val="Aptos Narrow"/>
        <family val="2"/>
        <scheme val="minor"/>
      </rPr>
      <t xml:space="preserve">
Material sugerido: 
Poliestireno - con cinta doble faz</t>
    </r>
  </si>
  <si>
    <t>Aviso: Registro de visitantes obligatorio</t>
  </si>
  <si>
    <r>
      <t xml:space="preserve">Señal informativa. Texto: “Todo visitante deberá registrarse...”. Tamaño: 30x20 cm. Conforme a NOM-026 como señal informativa.
</t>
    </r>
    <r>
      <rPr>
        <b/>
        <sz val="11"/>
        <color theme="1"/>
        <rFont val="Aptos Narrow"/>
        <family val="2"/>
        <scheme val="minor"/>
      </rPr>
      <t>Sistema Braile</t>
    </r>
    <r>
      <rPr>
        <sz val="11"/>
        <color theme="1"/>
        <rFont val="Aptos Narrow"/>
        <family val="2"/>
        <scheme val="minor"/>
      </rPr>
      <t xml:space="preserve">
Material sugerido: 
Poliestireno - con cinta doble faz
</t>
    </r>
  </si>
  <si>
    <t>Baño Unisex o inclusivo</t>
  </si>
  <si>
    <t>Señal informativa. Color azul. Pictograma unisex. Tamaño: 30x20 cm. 
Material sugerido: 
Poliestireno - con cinta doble faz</t>
  </si>
  <si>
    <t>CAFETERIA</t>
  </si>
  <si>
    <r>
      <t xml:space="preserve">Señal informativa. Fondo blanco, lenguaje de señas Tamaño: 30x20 cm. Sin especificaciones normativas específicas, pero debe ser visible.
</t>
    </r>
    <r>
      <rPr>
        <b/>
        <sz val="11"/>
        <color theme="1"/>
        <rFont val="Aptos Narrow"/>
        <family val="2"/>
        <scheme val="minor"/>
      </rPr>
      <t>Sistema Braille - (inclusiòn en el diseño)</t>
    </r>
    <r>
      <rPr>
        <sz val="11"/>
        <color theme="1"/>
        <rFont val="Aptos Narrow"/>
        <family val="2"/>
        <scheme val="minor"/>
      </rPr>
      <t xml:space="preserve">
Material sugerido: 
Poliestireno - con cinta doble faz</t>
    </r>
  </si>
  <si>
    <t>Favor Parquear en Reversa</t>
  </si>
  <si>
    <t>45x45</t>
  </si>
  <si>
    <t>Señal informativa. Tamaño 45x45 cm. Material reflectivo. Color blanco con símbolos rojos y negros.
Material: Poliestireno, viniloreflectivo, Cintadoblefaz.</t>
  </si>
  <si>
    <t xml:space="preserve"> Parqueadero Bicicletas</t>
  </si>
  <si>
    <t>Señal informativa. Tamaño 45x45 cm. Fondo azul, pictograma blanco. Reflectiva.
Material: Poliestireno, viniloreflectivo, Cintadoblefaz.</t>
  </si>
  <si>
    <t>Parqueadero Motocicletas</t>
  </si>
  <si>
    <t>Parqueadero Discapacitados</t>
  </si>
  <si>
    <t>Señal informativa. Tamaño 45x45 cm. Fondo azul, símbolo universal de accesibilidad. Reflectiva.
Material: Poliestireno, viniloreflectivo, Cintadoblefaz.</t>
  </si>
  <si>
    <t>CON IVA</t>
  </si>
  <si>
    <t>NOMNBRE DEL PROVEEDOR</t>
  </si>
  <si>
    <t>Diferencia</t>
  </si>
  <si>
    <t>Verificación</t>
  </si>
  <si>
    <t xml:space="preserve"> VALOR UNITARIO INCLUIDO IVA ESTUDIO DE MERCADO</t>
  </si>
  <si>
    <t>CUMPLE</t>
  </si>
  <si>
    <t>60X60</t>
  </si>
  <si>
    <t>Señal de evacuación. Tamaño 60x60 cm. Fondo verde, pictograma blanco. Debe ser fotoluminiscente o visible en emergencia.</t>
  </si>
  <si>
    <t>Señal informativa. Tamaño 45x45 cm. Fondo blanco pictograma Verde y negro. Reflectiva.
Material: Poliestireno, viniloreflectivo, Cintadoblefaz.</t>
  </si>
  <si>
    <t>Señal advertencia. Tamaño 45x45 cm. Fondo blanco, con circunferencia roja y pictograma negro. Reflectiva.
Material: Poliestireno, viniloreflectivo, Cintadoblefaz.</t>
  </si>
  <si>
    <t>Baño discapacitados</t>
  </si>
  <si>
    <r>
      <t xml:space="preserve">Señal informativa. Color azul. Pictograma baño discapacitados. Tamaño: 20x20 cm. 
</t>
    </r>
    <r>
      <rPr>
        <b/>
        <sz val="11"/>
        <color theme="1"/>
        <rFont val="Aptos Narrow"/>
        <family val="2"/>
        <scheme val="minor"/>
      </rPr>
      <t>Sistema Braille - (inclusiòn en el diseño)</t>
    </r>
    <r>
      <rPr>
        <sz val="11"/>
        <color theme="1"/>
        <rFont val="Aptos Narrow"/>
        <family val="2"/>
        <scheme val="minor"/>
      </rPr>
      <t xml:space="preserve">
Material sugerido: 
Poliestireno - con cinta doble faz</t>
    </r>
  </si>
  <si>
    <t>CDI - RADICACIÓN</t>
  </si>
  <si>
    <r>
      <t xml:space="preserve">Señal informativa. Fondo blanco Texto: negro "CDI - RADICACIONES". Tamaño: 20x30 cm.
</t>
    </r>
    <r>
      <rPr>
        <b/>
        <sz val="11"/>
        <color theme="1"/>
        <rFont val="Aptos Narrow"/>
        <family val="2"/>
        <scheme val="minor"/>
      </rPr>
      <t>Sistema Braille - (inclusiòn en el diseño)
Sistema lengua de señas</t>
    </r>
    <r>
      <rPr>
        <sz val="11"/>
        <color theme="1"/>
        <rFont val="Aptos Narrow"/>
        <family val="2"/>
        <scheme val="minor"/>
      </rPr>
      <t xml:space="preserve">
Material sugerido: 
Poliestireno - con cinta doble faz</t>
    </r>
  </si>
  <si>
    <t>Baño Mujeres - Privado</t>
  </si>
  <si>
    <t>Señal informativa. Color azul. Pictograma Baño mujer. Tamaño: 30x20 cm. 
Material sugerido: 
Poliestireno - con cinta doble faz</t>
  </si>
  <si>
    <t>AUDITORIO</t>
  </si>
  <si>
    <t>COMEDOR</t>
  </si>
  <si>
    <t>30X20</t>
  </si>
  <si>
    <t>PROHIBIDO EL PASO</t>
  </si>
  <si>
    <t>Señal prohibición. Fondo blanco, pictograma rojo y negro. Tamaño: 30x20 cm. Uso interno. Visibilidad y comprensión clara.
Material sugerido: 
Poliestireno - con cinta doble faz</t>
  </si>
  <si>
    <t>CONSULTORIO VETERINARIO</t>
  </si>
  <si>
    <t>SE ADMINTE MASCOTAS</t>
  </si>
  <si>
    <t>PELIGRO ELECTRICIDAD</t>
  </si>
  <si>
    <t>REGISTRO USO PARQUEADERO SOSTENIBLE</t>
  </si>
  <si>
    <t xml:space="preserve">ESTRUCTURA PARA SEÑALIZACIÓN </t>
  </si>
  <si>
    <t>Señal informativa. Color azul. Pictograma QR. Tamaño: 30x20 cm. 
Material sugerido: 
Poliestireno - con cinta doble faz</t>
  </si>
  <si>
    <t>Señal Advertecnia. Color amarillo Pictograma negro. Tamaño: 30x20 cm. 
Material sugerido: 
Poliestireno - con cinta doble faz</t>
  </si>
  <si>
    <t>VELOCIDAD MAXIMA 10 KM/H</t>
  </si>
  <si>
    <t>ZONA CON PRIORIDAD PEATONAL</t>
  </si>
  <si>
    <t>PUNTO DE ENCUENTRO</t>
  </si>
  <si>
    <t>Señal informativa. Color Blanca. Pictograma Mascota color verde. Tamaño: 30x20 cm. 
Material sugerido: 
Poliestireno - con cinta doble faz</t>
  </si>
  <si>
    <t>WA PUBLICIDAD E INVERSIONES</t>
  </si>
  <si>
    <t>ARQUETIPO</t>
  </si>
  <si>
    <t>VALOR PROMEDIO ESTUDIO DE MERCADO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</si>
</sst>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22"/>
      <color theme="1"/>
      <name val="Aptos Narrow"/>
      <family val="2"/>
      <scheme val="minor"/>
    </font>
    <font>
      <b/>
      <sz val="28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2"/>
      <color rgb="FF000000"/>
      <name val="Aptos"/>
      <family val="2"/>
    </font>
    <font>
      <b/>
      <sz val="11"/>
      <color theme="0"/>
      <name val="Aptos Display"/>
      <family val="2"/>
      <scheme val="major"/>
    </font>
    <font>
      <b/>
      <sz val="18"/>
      <color theme="1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1" tint="0.49998474074526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2" fillId="2" borderId="3" xfId="0" applyFont="1" applyFill="1" applyBorder="1" applyAlignment="1">
      <alignment horizontal="center" vertical="center" textRotation="90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textRotation="90" wrapText="1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/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2" fillId="2" borderId="6" xfId="0" applyFont="1" applyFill="1" applyBorder="1" applyAlignment="1">
      <alignment horizontal="center" vertical="center" textRotation="90" wrapText="1"/>
    </xf>
    <xf numFmtId="0" fontId="2" fillId="2" borderId="11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44" fontId="0" fillId="0" borderId="7" xfId="0" applyNumberFormat="1" applyBorder="1" applyAlignment="1">
      <alignment horizontal="center" vertical="center"/>
    </xf>
    <xf numFmtId="44" fontId="0" fillId="0" borderId="9" xfId="0" applyNumberFormat="1" applyBorder="1" applyAlignment="1">
      <alignment horizontal="center" vertical="center"/>
    </xf>
    <xf numFmtId="44" fontId="0" fillId="3" borderId="9" xfId="0" applyNumberFormat="1" applyFill="1" applyBorder="1" applyAlignment="1">
      <alignment vertical="center"/>
    </xf>
    <xf numFmtId="0" fontId="4" fillId="5" borderId="9" xfId="0" applyFont="1" applyFill="1" applyBorder="1" applyAlignment="1">
      <alignment horizontal="center"/>
    </xf>
    <xf numFmtId="0" fontId="0" fillId="5" borderId="9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 wrapText="1"/>
    </xf>
    <xf numFmtId="0" fontId="0" fillId="5" borderId="9" xfId="0" applyFill="1" applyBorder="1"/>
    <xf numFmtId="0" fontId="5" fillId="5" borderId="9" xfId="0" applyFont="1" applyFill="1" applyBorder="1"/>
    <xf numFmtId="44" fontId="0" fillId="0" borderId="9" xfId="0" applyNumberFormat="1" applyBorder="1" applyAlignment="1">
      <alignment vertical="center"/>
    </xf>
    <xf numFmtId="0" fontId="6" fillId="6" borderId="12" xfId="0" applyFont="1" applyFill="1" applyBorder="1" applyAlignment="1">
      <alignment horizontal="center" vertical="center" wrapText="1"/>
    </xf>
    <xf numFmtId="0" fontId="6" fillId="6" borderId="16" xfId="0" applyFont="1" applyFill="1" applyBorder="1" applyAlignment="1">
      <alignment horizontal="center" vertical="center" wrapText="1"/>
    </xf>
    <xf numFmtId="164" fontId="0" fillId="0" borderId="7" xfId="0" applyNumberFormat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164" fontId="2" fillId="4" borderId="9" xfId="0" applyNumberFormat="1" applyFont="1" applyFill="1" applyBorder="1"/>
    <xf numFmtId="44" fontId="0" fillId="0" borderId="0" xfId="0" applyNumberFormat="1" applyAlignment="1">
      <alignment vertical="center"/>
    </xf>
    <xf numFmtId="0" fontId="0" fillId="8" borderId="0" xfId="0" applyFill="1" applyAlignment="1">
      <alignment horizontal="center" vertical="center"/>
    </xf>
    <xf numFmtId="0" fontId="2" fillId="4" borderId="7" xfId="0" applyFont="1" applyFill="1" applyBorder="1"/>
    <xf numFmtId="164" fontId="2" fillId="4" borderId="7" xfId="0" applyNumberFormat="1" applyFont="1" applyFill="1" applyBorder="1"/>
    <xf numFmtId="0" fontId="0" fillId="5" borderId="7" xfId="0" applyFill="1" applyBorder="1" applyAlignment="1">
      <alignment horizontal="center" vertical="center"/>
    </xf>
    <xf numFmtId="3" fontId="2" fillId="2" borderId="14" xfId="0" applyNumberFormat="1" applyFont="1" applyFill="1" applyBorder="1" applyAlignment="1">
      <alignment horizontal="center" vertical="center" wrapText="1"/>
    </xf>
    <xf numFmtId="3" fontId="0" fillId="0" borderId="15" xfId="1" applyNumberFormat="1" applyFont="1" applyBorder="1" applyAlignment="1">
      <alignment horizontal="center" vertical="center"/>
    </xf>
    <xf numFmtId="3" fontId="0" fillId="0" borderId="9" xfId="1" applyNumberFormat="1" applyFont="1" applyBorder="1" applyAlignment="1">
      <alignment horizontal="center" vertical="center"/>
    </xf>
    <xf numFmtId="3" fontId="0" fillId="0" borderId="0" xfId="0" applyNumberFormat="1"/>
    <xf numFmtId="44" fontId="0" fillId="9" borderId="0" xfId="0" applyNumberFormat="1" applyFill="1"/>
    <xf numFmtId="0" fontId="2" fillId="2" borderId="0" xfId="0" applyFont="1" applyFill="1" applyAlignment="1">
      <alignment horizontal="center" vertical="center" wrapText="1"/>
    </xf>
    <xf numFmtId="44" fontId="0" fillId="10" borderId="9" xfId="0" applyNumberFormat="1" applyFill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7" fillId="7" borderId="13" xfId="0" applyFont="1" applyFill="1" applyBorder="1" applyAlignment="1">
      <alignment horizontal="center" vertical="center" wrapText="1"/>
    </xf>
    <xf numFmtId="0" fontId="7" fillId="7" borderId="11" xfId="0" applyFont="1" applyFill="1" applyBorder="1" applyAlignment="1">
      <alignment horizontal="center" vertical="center" wrapText="1"/>
    </xf>
    <xf numFmtId="0" fontId="8" fillId="9" borderId="17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68037</xdr:colOff>
      <xdr:row>3</xdr:row>
      <xdr:rowOff>566058</xdr:rowOff>
    </xdr:from>
    <xdr:to>
      <xdr:col>1</xdr:col>
      <xdr:colOff>1279551</xdr:colOff>
      <xdr:row>3</xdr:row>
      <xdr:rowOff>1360715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96B88AC9-E3BD-473B-BE7C-6B8F6A29AE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6162" y="31750908"/>
          <a:ext cx="1211514" cy="794657"/>
        </a:xfrm>
        <a:prstGeom prst="rect">
          <a:avLst/>
        </a:prstGeom>
      </xdr:spPr>
    </xdr:pic>
    <xdr:clientData/>
  </xdr:twoCellAnchor>
  <xdr:twoCellAnchor editAs="oneCell">
    <xdr:from>
      <xdr:col>1</xdr:col>
      <xdr:colOff>43542</xdr:colOff>
      <xdr:row>4</xdr:row>
      <xdr:rowOff>353787</xdr:rowOff>
    </xdr:from>
    <xdr:to>
      <xdr:col>1</xdr:col>
      <xdr:colOff>1306285</xdr:colOff>
      <xdr:row>4</xdr:row>
      <xdr:rowOff>1220569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474E88C9-C2CA-46F3-9CCD-B5F9CC5E2B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1667" y="33329337"/>
          <a:ext cx="1262743" cy="866782"/>
        </a:xfrm>
        <a:prstGeom prst="rect">
          <a:avLst/>
        </a:prstGeom>
      </xdr:spPr>
    </xdr:pic>
    <xdr:clientData/>
  </xdr:twoCellAnchor>
  <xdr:twoCellAnchor editAs="oneCell">
    <xdr:from>
      <xdr:col>1</xdr:col>
      <xdr:colOff>69027</xdr:colOff>
      <xdr:row>6</xdr:row>
      <xdr:rowOff>381246</xdr:rowOff>
    </xdr:from>
    <xdr:to>
      <xdr:col>1</xdr:col>
      <xdr:colOff>1539161</xdr:colOff>
      <xdr:row>6</xdr:row>
      <xdr:rowOff>1160318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36F53A06-4DE7-42B8-9C93-8E2EEC6477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0027" y="9836973"/>
          <a:ext cx="1470134" cy="779072"/>
        </a:xfrm>
        <a:prstGeom prst="rect">
          <a:avLst/>
        </a:prstGeom>
      </xdr:spPr>
    </xdr:pic>
    <xdr:clientData/>
  </xdr:twoCellAnchor>
  <xdr:twoCellAnchor editAs="oneCell">
    <xdr:from>
      <xdr:col>1</xdr:col>
      <xdr:colOff>73477</xdr:colOff>
      <xdr:row>17</xdr:row>
      <xdr:rowOff>285748</xdr:rowOff>
    </xdr:from>
    <xdr:to>
      <xdr:col>1</xdr:col>
      <xdr:colOff>1324520</xdr:colOff>
      <xdr:row>17</xdr:row>
      <xdr:rowOff>1523999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6E58B459-5AC3-4879-B736-5D9BD1A52E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11602" y="71885173"/>
          <a:ext cx="1251043" cy="1238251"/>
        </a:xfrm>
        <a:prstGeom prst="rect">
          <a:avLst/>
        </a:prstGeom>
      </xdr:spPr>
    </xdr:pic>
    <xdr:clientData/>
  </xdr:twoCellAnchor>
  <xdr:twoCellAnchor editAs="oneCell">
    <xdr:from>
      <xdr:col>1</xdr:col>
      <xdr:colOff>84365</xdr:colOff>
      <xdr:row>18</xdr:row>
      <xdr:rowOff>185059</xdr:rowOff>
    </xdr:from>
    <xdr:to>
      <xdr:col>1</xdr:col>
      <xdr:colOff>1295051</xdr:colOff>
      <xdr:row>18</xdr:row>
      <xdr:rowOff>1387929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E0119E44-13DD-41F9-82D2-1C4000D164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22490" y="73803784"/>
          <a:ext cx="1210686" cy="1202870"/>
        </a:xfrm>
        <a:prstGeom prst="rect">
          <a:avLst/>
        </a:prstGeom>
      </xdr:spPr>
    </xdr:pic>
    <xdr:clientData/>
  </xdr:twoCellAnchor>
  <xdr:twoCellAnchor editAs="oneCell">
    <xdr:from>
      <xdr:col>1</xdr:col>
      <xdr:colOff>73479</xdr:colOff>
      <xdr:row>19</xdr:row>
      <xdr:rowOff>408215</xdr:rowOff>
    </xdr:from>
    <xdr:to>
      <xdr:col>1</xdr:col>
      <xdr:colOff>1265464</xdr:colOff>
      <xdr:row>19</xdr:row>
      <xdr:rowOff>1603146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8464E67F-8FC4-44CC-AB3E-198FA5ADA0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11604" y="76008140"/>
          <a:ext cx="1191985" cy="1194931"/>
        </a:xfrm>
        <a:prstGeom prst="rect">
          <a:avLst/>
        </a:prstGeom>
      </xdr:spPr>
    </xdr:pic>
    <xdr:clientData/>
  </xdr:twoCellAnchor>
  <xdr:twoCellAnchor editAs="oneCell">
    <xdr:from>
      <xdr:col>1</xdr:col>
      <xdr:colOff>185058</xdr:colOff>
      <xdr:row>23</xdr:row>
      <xdr:rowOff>422181</xdr:rowOff>
    </xdr:from>
    <xdr:to>
      <xdr:col>1</xdr:col>
      <xdr:colOff>1415143</xdr:colOff>
      <xdr:row>23</xdr:row>
      <xdr:rowOff>1655194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B9468978-D86C-465B-BD16-F5295DA565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66058" y="44305217"/>
          <a:ext cx="1230085" cy="1233013"/>
        </a:xfrm>
        <a:prstGeom prst="rect">
          <a:avLst/>
        </a:prstGeom>
      </xdr:spPr>
    </xdr:pic>
    <xdr:clientData/>
  </xdr:twoCellAnchor>
  <xdr:twoCellAnchor editAs="oneCell">
    <xdr:from>
      <xdr:col>1</xdr:col>
      <xdr:colOff>162928</xdr:colOff>
      <xdr:row>20</xdr:row>
      <xdr:rowOff>288256</xdr:rowOff>
    </xdr:from>
    <xdr:to>
      <xdr:col>1</xdr:col>
      <xdr:colOff>1604211</xdr:colOff>
      <xdr:row>20</xdr:row>
      <xdr:rowOff>1876447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471E3CF4-699F-DDCB-0340-D6B6D6549D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01053" y="77879407"/>
          <a:ext cx="1441283" cy="1588191"/>
        </a:xfrm>
        <a:prstGeom prst="rect">
          <a:avLst/>
        </a:prstGeom>
      </xdr:spPr>
    </xdr:pic>
    <xdr:clientData/>
  </xdr:twoCellAnchor>
  <xdr:twoCellAnchor editAs="oneCell">
    <xdr:from>
      <xdr:col>1</xdr:col>
      <xdr:colOff>37599</xdr:colOff>
      <xdr:row>22</xdr:row>
      <xdr:rowOff>162927</xdr:rowOff>
    </xdr:from>
    <xdr:to>
      <xdr:col>1</xdr:col>
      <xdr:colOff>1681297</xdr:colOff>
      <xdr:row>22</xdr:row>
      <xdr:rowOff>1930065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43806F9E-6CE3-92AE-5B69-F0DBDE300D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75724" y="79746809"/>
          <a:ext cx="1643698" cy="1767138"/>
        </a:xfrm>
        <a:prstGeom prst="rect">
          <a:avLst/>
        </a:prstGeom>
      </xdr:spPr>
    </xdr:pic>
    <xdr:clientData/>
  </xdr:twoCellAnchor>
  <xdr:twoCellAnchor editAs="oneCell">
    <xdr:from>
      <xdr:col>1</xdr:col>
      <xdr:colOff>50133</xdr:colOff>
      <xdr:row>21</xdr:row>
      <xdr:rowOff>225592</xdr:rowOff>
    </xdr:from>
    <xdr:to>
      <xdr:col>1</xdr:col>
      <xdr:colOff>1696807</xdr:colOff>
      <xdr:row>21</xdr:row>
      <xdr:rowOff>1967665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863CF5BB-C10E-EF38-5BC8-40E6DD1617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88258" y="79809474"/>
          <a:ext cx="1646674" cy="1742073"/>
        </a:xfrm>
        <a:prstGeom prst="rect">
          <a:avLst/>
        </a:prstGeom>
      </xdr:spPr>
    </xdr:pic>
    <xdr:clientData/>
  </xdr:twoCellAnchor>
  <xdr:twoCellAnchor editAs="oneCell">
    <xdr:from>
      <xdr:col>1</xdr:col>
      <xdr:colOff>259772</xdr:colOff>
      <xdr:row>7</xdr:row>
      <xdr:rowOff>484909</xdr:rowOff>
    </xdr:from>
    <xdr:to>
      <xdr:col>1</xdr:col>
      <xdr:colOff>1575954</xdr:colOff>
      <xdr:row>7</xdr:row>
      <xdr:rowOff>1801091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8E48A4A7-A02F-AA7F-C5F9-09330A7D2B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502227" y="44265273"/>
          <a:ext cx="1316182" cy="1316182"/>
        </a:xfrm>
        <a:prstGeom prst="rect">
          <a:avLst/>
        </a:prstGeom>
      </xdr:spPr>
    </xdr:pic>
    <xdr:clientData/>
  </xdr:twoCellAnchor>
  <xdr:twoCellAnchor editAs="oneCell">
    <xdr:from>
      <xdr:col>1</xdr:col>
      <xdr:colOff>29542</xdr:colOff>
      <xdr:row>2</xdr:row>
      <xdr:rowOff>260792</xdr:rowOff>
    </xdr:from>
    <xdr:to>
      <xdr:col>1</xdr:col>
      <xdr:colOff>1693616</xdr:colOff>
      <xdr:row>2</xdr:row>
      <xdr:rowOff>1403792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40208E7F-B683-D89A-CCCC-78BD1749FA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410542" y="2685337"/>
          <a:ext cx="1664074" cy="1143000"/>
        </a:xfrm>
        <a:prstGeom prst="rect">
          <a:avLst/>
        </a:prstGeom>
      </xdr:spPr>
    </xdr:pic>
    <xdr:clientData/>
  </xdr:twoCellAnchor>
  <xdr:twoCellAnchor editAs="oneCell">
    <xdr:from>
      <xdr:col>1</xdr:col>
      <xdr:colOff>17319</xdr:colOff>
      <xdr:row>5</xdr:row>
      <xdr:rowOff>346364</xdr:rowOff>
    </xdr:from>
    <xdr:to>
      <xdr:col>1</xdr:col>
      <xdr:colOff>1583948</xdr:colOff>
      <xdr:row>5</xdr:row>
      <xdr:rowOff>1194955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FDB6B33F-E59C-36F3-CAAD-EE8CF7A33E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98319" y="7983682"/>
          <a:ext cx="1566629" cy="848591"/>
        </a:xfrm>
        <a:prstGeom prst="rect">
          <a:avLst/>
        </a:prstGeom>
      </xdr:spPr>
    </xdr:pic>
    <xdr:clientData/>
  </xdr:twoCellAnchor>
  <xdr:twoCellAnchor editAs="oneCell">
    <xdr:from>
      <xdr:col>1</xdr:col>
      <xdr:colOff>54430</xdr:colOff>
      <xdr:row>13</xdr:row>
      <xdr:rowOff>557894</xdr:rowOff>
    </xdr:from>
    <xdr:to>
      <xdr:col>1</xdr:col>
      <xdr:colOff>1669141</xdr:colOff>
      <xdr:row>13</xdr:row>
      <xdr:rowOff>1374321</xdr:rowOff>
    </xdr:to>
    <xdr:pic>
      <xdr:nvPicPr>
        <xdr:cNvPr id="53" name="Imagen 52">
          <a:extLst>
            <a:ext uri="{FF2B5EF4-FFF2-40B4-BE49-F238E27FC236}">
              <a16:creationId xmlns:a16="http://schemas.microsoft.com/office/drawing/2014/main" id="{1B2E9BBC-2AAA-8880-D5A3-5DB272E5E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35430" y="25499787"/>
          <a:ext cx="1614711" cy="816427"/>
        </a:xfrm>
        <a:prstGeom prst="rect">
          <a:avLst/>
        </a:prstGeom>
      </xdr:spPr>
    </xdr:pic>
    <xdr:clientData/>
  </xdr:twoCellAnchor>
  <xdr:twoCellAnchor editAs="oneCell">
    <xdr:from>
      <xdr:col>1</xdr:col>
      <xdr:colOff>149678</xdr:colOff>
      <xdr:row>14</xdr:row>
      <xdr:rowOff>68036</xdr:rowOff>
    </xdr:from>
    <xdr:to>
      <xdr:col>1</xdr:col>
      <xdr:colOff>1415143</xdr:colOff>
      <xdr:row>14</xdr:row>
      <xdr:rowOff>1978480</xdr:rowOff>
    </xdr:to>
    <xdr:pic>
      <xdr:nvPicPr>
        <xdr:cNvPr id="56" name="Imagen 55">
          <a:extLst>
            <a:ext uri="{FF2B5EF4-FFF2-40B4-BE49-F238E27FC236}">
              <a16:creationId xmlns:a16="http://schemas.microsoft.com/office/drawing/2014/main" id="{A16A4D4A-AAF0-3F4B-4B02-2D007F3D20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530678" y="29894893"/>
          <a:ext cx="1265465" cy="1910444"/>
        </a:xfrm>
        <a:prstGeom prst="rect">
          <a:avLst/>
        </a:prstGeom>
      </xdr:spPr>
    </xdr:pic>
    <xdr:clientData/>
  </xdr:twoCellAnchor>
  <xdr:twoCellAnchor editAs="oneCell">
    <xdr:from>
      <xdr:col>1</xdr:col>
      <xdr:colOff>163286</xdr:colOff>
      <xdr:row>16</xdr:row>
      <xdr:rowOff>149679</xdr:rowOff>
    </xdr:from>
    <xdr:to>
      <xdr:col>1</xdr:col>
      <xdr:colOff>1351399</xdr:colOff>
      <xdr:row>16</xdr:row>
      <xdr:rowOff>1906923</xdr:rowOff>
    </xdr:to>
    <xdr:pic>
      <xdr:nvPicPr>
        <xdr:cNvPr id="57" name="Imagen 56">
          <a:extLst>
            <a:ext uri="{FF2B5EF4-FFF2-40B4-BE49-F238E27FC236}">
              <a16:creationId xmlns:a16="http://schemas.microsoft.com/office/drawing/2014/main" id="{57435894-0109-5621-C8B9-7F5013C7C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44286" y="32085643"/>
          <a:ext cx="1188113" cy="1757244"/>
        </a:xfrm>
        <a:prstGeom prst="rect">
          <a:avLst/>
        </a:prstGeom>
      </xdr:spPr>
    </xdr:pic>
    <xdr:clientData/>
  </xdr:twoCellAnchor>
  <xdr:twoCellAnchor editAs="oneCell">
    <xdr:from>
      <xdr:col>1</xdr:col>
      <xdr:colOff>142876</xdr:colOff>
      <xdr:row>15</xdr:row>
      <xdr:rowOff>43295</xdr:rowOff>
    </xdr:from>
    <xdr:to>
      <xdr:col>1</xdr:col>
      <xdr:colOff>1628275</xdr:colOff>
      <xdr:row>16</xdr:row>
      <xdr:rowOff>23812</xdr:rowOff>
    </xdr:to>
    <xdr:pic>
      <xdr:nvPicPr>
        <xdr:cNvPr id="58" name="Imagen 57">
          <a:extLst>
            <a:ext uri="{FF2B5EF4-FFF2-40B4-BE49-F238E27FC236}">
              <a16:creationId xmlns:a16="http://schemas.microsoft.com/office/drawing/2014/main" id="{623692B3-D18F-7DCD-E80C-B2AC088244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523876" y="31975858"/>
          <a:ext cx="1485399" cy="2076017"/>
        </a:xfrm>
        <a:prstGeom prst="rect">
          <a:avLst/>
        </a:prstGeom>
      </xdr:spPr>
    </xdr:pic>
    <xdr:clientData/>
  </xdr:twoCellAnchor>
  <xdr:twoCellAnchor>
    <xdr:from>
      <xdr:col>1</xdr:col>
      <xdr:colOff>202746</xdr:colOff>
      <xdr:row>24</xdr:row>
      <xdr:rowOff>278946</xdr:rowOff>
    </xdr:from>
    <xdr:to>
      <xdr:col>1</xdr:col>
      <xdr:colOff>1583871</xdr:colOff>
      <xdr:row>24</xdr:row>
      <xdr:rowOff>1421946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E5BEA6F-38E5-B04D-BFA3-5539C82A81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3746" y="50366839"/>
          <a:ext cx="1381125" cy="114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389164</xdr:colOff>
      <xdr:row>8</xdr:row>
      <xdr:rowOff>1031875</xdr:rowOff>
    </xdr:from>
    <xdr:to>
      <xdr:col>1</xdr:col>
      <xdr:colOff>1617435</xdr:colOff>
      <xdr:row>8</xdr:row>
      <xdr:rowOff>1822450</xdr:rowOff>
    </xdr:to>
    <xdr:pic>
      <xdr:nvPicPr>
        <xdr:cNvPr id="3" name="Imagen 50282212">
          <a:extLst>
            <a:ext uri="{FF2B5EF4-FFF2-40B4-BE49-F238E27FC236}">
              <a16:creationId xmlns:a16="http://schemas.microsoft.com/office/drawing/2014/main" id="{2A24168A-408A-C8A8-A7C6-DD556A82FA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4700" y="14253482"/>
          <a:ext cx="1228271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226786</xdr:colOff>
      <xdr:row>9</xdr:row>
      <xdr:rowOff>1367519</xdr:rowOff>
    </xdr:from>
    <xdr:to>
      <xdr:col>1</xdr:col>
      <xdr:colOff>1455057</xdr:colOff>
      <xdr:row>9</xdr:row>
      <xdr:rowOff>1995715</xdr:rowOff>
    </xdr:to>
    <xdr:pic>
      <xdr:nvPicPr>
        <xdr:cNvPr id="4" name="Imagen 50282211">
          <a:extLst>
            <a:ext uri="{FF2B5EF4-FFF2-40B4-BE49-F238E27FC236}">
              <a16:creationId xmlns:a16="http://schemas.microsoft.com/office/drawing/2014/main" id="{C1338722-CA2B-158B-F3EF-BD2A030949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2322" y="17945555"/>
          <a:ext cx="1228271" cy="6281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239942</xdr:colOff>
      <xdr:row>10</xdr:row>
      <xdr:rowOff>830489</xdr:rowOff>
    </xdr:from>
    <xdr:to>
      <xdr:col>1</xdr:col>
      <xdr:colOff>1449163</xdr:colOff>
      <xdr:row>10</xdr:row>
      <xdr:rowOff>1630589</xdr:rowOff>
    </xdr:to>
    <xdr:pic>
      <xdr:nvPicPr>
        <xdr:cNvPr id="5" name="Imagen 50282210">
          <a:extLst>
            <a:ext uri="{FF2B5EF4-FFF2-40B4-BE49-F238E27FC236}">
              <a16:creationId xmlns:a16="http://schemas.microsoft.com/office/drawing/2014/main" id="{93BC2F2A-92C4-7A05-6F33-9718B21DF3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5478" y="20197989"/>
          <a:ext cx="1209221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349704</xdr:colOff>
      <xdr:row>11</xdr:row>
      <xdr:rowOff>1150257</xdr:rowOff>
    </xdr:from>
    <xdr:to>
      <xdr:col>1</xdr:col>
      <xdr:colOff>1520825</xdr:colOff>
      <xdr:row>11</xdr:row>
      <xdr:rowOff>1912257</xdr:rowOff>
    </xdr:to>
    <xdr:pic>
      <xdr:nvPicPr>
        <xdr:cNvPr id="6" name="Imagen 50282209">
          <a:extLst>
            <a:ext uri="{FF2B5EF4-FFF2-40B4-BE49-F238E27FC236}">
              <a16:creationId xmlns:a16="http://schemas.microsoft.com/office/drawing/2014/main" id="{5F8EE07F-C805-942D-D9F5-6919CF2DD2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5240" y="23307221"/>
          <a:ext cx="1171121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294821</xdr:colOff>
      <xdr:row>12</xdr:row>
      <xdr:rowOff>793750</xdr:rowOff>
    </xdr:from>
    <xdr:to>
      <xdr:col>1</xdr:col>
      <xdr:colOff>1609271</xdr:colOff>
      <xdr:row>12</xdr:row>
      <xdr:rowOff>1660525</xdr:rowOff>
    </xdr:to>
    <xdr:pic>
      <xdr:nvPicPr>
        <xdr:cNvPr id="7" name="Imagen 1">
          <a:extLst>
            <a:ext uri="{FF2B5EF4-FFF2-40B4-BE49-F238E27FC236}">
              <a16:creationId xmlns:a16="http://schemas.microsoft.com/office/drawing/2014/main" id="{50D3A8A7-E029-C412-F6F1-503ACD0E4D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0357" y="25740179"/>
          <a:ext cx="13144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1ACC4-B42B-42BC-8C6E-9B7ABB9B738D}">
  <dimension ref="A1:V26"/>
  <sheetViews>
    <sheetView tabSelected="1" zoomScale="42" zoomScaleNormal="70" workbookViewId="0">
      <pane xSplit="4" ySplit="2" topLeftCell="E20" activePane="bottomRight" state="frozen"/>
      <selection pane="topRight" activeCell="E1" sqref="E1"/>
      <selection pane="bottomLeft" activeCell="A3" sqref="A3"/>
      <selection pane="bottomRight" activeCell="U10" activeCellId="1" sqref="N10 U10"/>
    </sheetView>
  </sheetViews>
  <sheetFormatPr baseColWidth="10" defaultColWidth="10.7109375" defaultRowHeight="15" x14ac:dyDescent="0.25"/>
  <cols>
    <col min="1" max="1" width="5.7109375" customWidth="1"/>
    <col min="2" max="2" width="25.7109375" customWidth="1"/>
    <col min="3" max="3" width="23" style="11" customWidth="1"/>
    <col min="4" max="4" width="10.42578125" customWidth="1"/>
    <col min="5" max="5" width="31.5703125" style="12" customWidth="1"/>
    <col min="6" max="10" width="3" customWidth="1"/>
    <col min="11" max="11" width="16.28515625" style="39" customWidth="1"/>
    <col min="12" max="12" width="17.28515625" customWidth="1"/>
    <col min="13" max="13" width="14.7109375" customWidth="1"/>
    <col min="14" max="14" width="19" customWidth="1"/>
    <col min="15" max="15" width="18.42578125" hidden="1" customWidth="1"/>
    <col min="16" max="16" width="15.140625" hidden="1" customWidth="1"/>
    <col min="17" max="17" width="14.140625" hidden="1" customWidth="1"/>
    <col min="18" max="18" width="15.42578125" customWidth="1"/>
    <col min="19" max="19" width="16.5703125" bestFit="1" customWidth="1"/>
    <col min="20" max="20" width="15.42578125" customWidth="1"/>
    <col min="21" max="21" width="18.7109375" customWidth="1"/>
    <col min="22" max="22" width="26" customWidth="1"/>
  </cols>
  <sheetData>
    <row r="1" spans="1:22" ht="29.25" thickBot="1" x14ac:dyDescent="0.45">
      <c r="A1" s="43" t="s">
        <v>37</v>
      </c>
      <c r="B1" s="44"/>
      <c r="C1" s="44"/>
      <c r="D1" s="44"/>
      <c r="E1" s="44"/>
      <c r="F1" s="44"/>
      <c r="G1" s="44"/>
      <c r="H1" s="44"/>
      <c r="I1" s="44"/>
      <c r="J1" s="44"/>
      <c r="K1" s="45" t="s">
        <v>69</v>
      </c>
      <c r="L1" s="46"/>
      <c r="M1" s="46"/>
      <c r="N1" s="46"/>
      <c r="O1" s="47" t="s">
        <v>40</v>
      </c>
      <c r="R1" s="49" t="s">
        <v>68</v>
      </c>
      <c r="S1" s="49"/>
      <c r="T1" s="49"/>
      <c r="U1" s="49"/>
    </row>
    <row r="2" spans="1:22" ht="162.75" customHeight="1" thickBot="1" x14ac:dyDescent="0.3">
      <c r="A2" s="1" t="s">
        <v>0</v>
      </c>
      <c r="B2" s="2" t="s">
        <v>1</v>
      </c>
      <c r="C2" s="3" t="s">
        <v>2</v>
      </c>
      <c r="D2" s="2" t="s">
        <v>3</v>
      </c>
      <c r="E2" s="4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13" t="s">
        <v>9</v>
      </c>
      <c r="K2" s="36" t="s">
        <v>10</v>
      </c>
      <c r="L2" s="14" t="s">
        <v>11</v>
      </c>
      <c r="M2" s="14" t="s">
        <v>12</v>
      </c>
      <c r="N2" s="14" t="s">
        <v>13</v>
      </c>
      <c r="O2" s="48"/>
      <c r="P2" s="26" t="s">
        <v>38</v>
      </c>
      <c r="Q2" s="27" t="s">
        <v>39</v>
      </c>
      <c r="R2" s="36" t="s">
        <v>10</v>
      </c>
      <c r="S2" s="14" t="s">
        <v>11</v>
      </c>
      <c r="T2" s="14" t="s">
        <v>12</v>
      </c>
      <c r="U2" s="14" t="s">
        <v>13</v>
      </c>
      <c r="V2" s="41" t="s">
        <v>70</v>
      </c>
    </row>
    <row r="3" spans="1:22" ht="127.15" customHeight="1" x14ac:dyDescent="0.25">
      <c r="A3" s="6">
        <v>1</v>
      </c>
      <c r="B3" s="8"/>
      <c r="C3" s="9" t="s">
        <v>18</v>
      </c>
      <c r="D3" s="7" t="s">
        <v>14</v>
      </c>
      <c r="E3" s="10" t="s">
        <v>19</v>
      </c>
      <c r="F3" s="6">
        <v>1</v>
      </c>
      <c r="G3" s="6">
        <v>1</v>
      </c>
      <c r="H3" s="6">
        <v>0</v>
      </c>
      <c r="I3" s="6">
        <v>1</v>
      </c>
      <c r="J3" s="15">
        <f t="shared" ref="J3:J24" si="0">SUM(F3:I3)</f>
        <v>3</v>
      </c>
      <c r="K3" s="37">
        <v>25817.820958437402</v>
      </c>
      <c r="L3" s="16">
        <f>+K3*J3</f>
        <v>77453.462875312209</v>
      </c>
      <c r="M3" s="17">
        <f>+L3*19%</f>
        <v>14716.15794630932</v>
      </c>
      <c r="N3" s="18">
        <f>+L3+M3</f>
        <v>92169.620821621531</v>
      </c>
      <c r="O3" s="28">
        <v>21832.93</v>
      </c>
      <c r="P3" s="25">
        <f t="shared" ref="P3:P24" si="1">O3-N3</f>
        <v>-70336.690821621538</v>
      </c>
      <c r="Q3" s="29" t="s">
        <v>41</v>
      </c>
      <c r="R3" s="37">
        <v>31000</v>
      </c>
      <c r="S3" s="16">
        <f>J3*R3</f>
        <v>93000</v>
      </c>
      <c r="T3" s="17">
        <f>+S3*19%</f>
        <v>17670</v>
      </c>
      <c r="U3" s="18">
        <f>+S3+T3</f>
        <v>110670</v>
      </c>
      <c r="V3" s="42">
        <f>AVERAGE(N3,U3)</f>
        <v>101419.81041081077</v>
      </c>
    </row>
    <row r="4" spans="1:22" ht="141" customHeight="1" x14ac:dyDescent="0.25">
      <c r="A4" s="21">
        <v>2</v>
      </c>
      <c r="B4" s="23"/>
      <c r="C4" s="20" t="s">
        <v>20</v>
      </c>
      <c r="D4" s="21" t="s">
        <v>14</v>
      </c>
      <c r="E4" s="22" t="s">
        <v>21</v>
      </c>
      <c r="F4" s="6">
        <v>2</v>
      </c>
      <c r="G4" s="6">
        <v>0</v>
      </c>
      <c r="H4" s="6">
        <v>0</v>
      </c>
      <c r="I4" s="6">
        <v>0</v>
      </c>
      <c r="J4" s="15">
        <f t="shared" si="0"/>
        <v>2</v>
      </c>
      <c r="K4" s="37">
        <v>56800</v>
      </c>
      <c r="L4" s="16">
        <f t="shared" ref="L4:L25" si="2">+K4*J4</f>
        <v>113600</v>
      </c>
      <c r="M4" s="17">
        <f t="shared" ref="M4:M25" si="3">+L4*19%</f>
        <v>21584</v>
      </c>
      <c r="N4" s="18">
        <f t="shared" ref="N4:N25" si="4">+L4+M4</f>
        <v>135184</v>
      </c>
      <c r="O4" s="28">
        <v>60176.71333333334</v>
      </c>
      <c r="P4" s="25">
        <f t="shared" si="1"/>
        <v>-75007.286666666652</v>
      </c>
      <c r="Q4" s="29" t="s">
        <v>41</v>
      </c>
      <c r="R4" s="37">
        <v>53000</v>
      </c>
      <c r="S4" s="16">
        <f t="shared" ref="S4:S25" si="5">J4*R4</f>
        <v>106000</v>
      </c>
      <c r="T4" s="17">
        <f t="shared" ref="T4:T25" si="6">+S4*19%</f>
        <v>20140</v>
      </c>
      <c r="U4" s="18">
        <f t="shared" ref="U4:U25" si="7">+S4+T4</f>
        <v>126140</v>
      </c>
      <c r="V4" s="42">
        <f t="shared" ref="V4:V25" si="8">AVERAGE(N4,U4)</f>
        <v>130662</v>
      </c>
    </row>
    <row r="5" spans="1:22" ht="143.65" customHeight="1" x14ac:dyDescent="0.25">
      <c r="A5" s="35">
        <v>3</v>
      </c>
      <c r="B5" s="23"/>
      <c r="C5" s="20" t="s">
        <v>22</v>
      </c>
      <c r="D5" s="21" t="s">
        <v>14</v>
      </c>
      <c r="E5" s="22" t="s">
        <v>23</v>
      </c>
      <c r="F5" s="6">
        <v>2</v>
      </c>
      <c r="G5" s="6">
        <v>0</v>
      </c>
      <c r="H5" s="6">
        <v>0</v>
      </c>
      <c r="I5" s="6">
        <v>0</v>
      </c>
      <c r="J5" s="15">
        <f t="shared" si="0"/>
        <v>2</v>
      </c>
      <c r="K5" s="37">
        <v>56800</v>
      </c>
      <c r="L5" s="16">
        <f t="shared" si="2"/>
        <v>113600</v>
      </c>
      <c r="M5" s="17">
        <f t="shared" si="3"/>
        <v>21584</v>
      </c>
      <c r="N5" s="18">
        <f t="shared" si="4"/>
        <v>135184</v>
      </c>
      <c r="O5" s="28">
        <v>95321.38</v>
      </c>
      <c r="P5" s="25">
        <f t="shared" si="1"/>
        <v>-39862.619999999995</v>
      </c>
      <c r="Q5" s="29" t="s">
        <v>41</v>
      </c>
      <c r="R5" s="37">
        <v>58000</v>
      </c>
      <c r="S5" s="16">
        <f t="shared" si="5"/>
        <v>116000</v>
      </c>
      <c r="T5" s="17">
        <f t="shared" si="6"/>
        <v>22040</v>
      </c>
      <c r="U5" s="18">
        <f t="shared" si="7"/>
        <v>138040</v>
      </c>
      <c r="V5" s="42">
        <f t="shared" si="8"/>
        <v>136612</v>
      </c>
    </row>
    <row r="6" spans="1:22" ht="143.65" customHeight="1" x14ac:dyDescent="0.25">
      <c r="A6" s="7">
        <v>4</v>
      </c>
      <c r="B6" s="8"/>
      <c r="C6" s="9" t="s">
        <v>50</v>
      </c>
      <c r="D6" s="7" t="s">
        <v>14</v>
      </c>
      <c r="E6" s="10" t="s">
        <v>51</v>
      </c>
      <c r="F6" s="6">
        <v>1</v>
      </c>
      <c r="G6" s="6">
        <v>0</v>
      </c>
      <c r="H6" s="6">
        <v>0</v>
      </c>
      <c r="I6" s="6">
        <v>0</v>
      </c>
      <c r="J6" s="15">
        <f t="shared" ref="J6" si="9">SUM(F6:I6)</f>
        <v>1</v>
      </c>
      <c r="K6" s="37">
        <v>22308.576857071199</v>
      </c>
      <c r="L6" s="16">
        <f t="shared" si="2"/>
        <v>22308.576857071199</v>
      </c>
      <c r="M6" s="17">
        <f t="shared" si="3"/>
        <v>4238.6296028435281</v>
      </c>
      <c r="N6" s="18">
        <f t="shared" si="4"/>
        <v>26547.206459914727</v>
      </c>
      <c r="O6" s="28"/>
      <c r="P6" s="25"/>
      <c r="Q6" s="29"/>
      <c r="R6" s="37">
        <v>23000</v>
      </c>
      <c r="S6" s="16">
        <f t="shared" si="5"/>
        <v>23000</v>
      </c>
      <c r="T6" s="17">
        <f t="shared" si="6"/>
        <v>4370</v>
      </c>
      <c r="U6" s="18">
        <f t="shared" si="7"/>
        <v>27370</v>
      </c>
      <c r="V6" s="42">
        <f t="shared" si="8"/>
        <v>26958.603229957364</v>
      </c>
    </row>
    <row r="7" spans="1:22" ht="115.15" customHeight="1" x14ac:dyDescent="0.25">
      <c r="A7" s="6">
        <v>5</v>
      </c>
      <c r="B7" s="8"/>
      <c r="C7" s="9" t="s">
        <v>24</v>
      </c>
      <c r="D7" s="7" t="s">
        <v>14</v>
      </c>
      <c r="E7" s="10" t="s">
        <v>25</v>
      </c>
      <c r="F7" s="6">
        <v>1</v>
      </c>
      <c r="G7" s="6">
        <v>0</v>
      </c>
      <c r="H7" s="6">
        <v>0</v>
      </c>
      <c r="I7" s="6">
        <v>0</v>
      </c>
      <c r="J7" s="15">
        <f t="shared" si="0"/>
        <v>1</v>
      </c>
      <c r="K7" s="37">
        <v>22308.576857071199</v>
      </c>
      <c r="L7" s="16">
        <f t="shared" si="2"/>
        <v>22308.576857071199</v>
      </c>
      <c r="M7" s="17">
        <f t="shared" si="3"/>
        <v>4238.6296028435281</v>
      </c>
      <c r="N7" s="18">
        <f t="shared" si="4"/>
        <v>26547.206459914727</v>
      </c>
      <c r="O7" s="28">
        <v>32622.263333333336</v>
      </c>
      <c r="P7" s="25">
        <f t="shared" si="1"/>
        <v>6075.056873418609</v>
      </c>
      <c r="Q7" s="29" t="s">
        <v>41</v>
      </c>
      <c r="R7" s="37">
        <v>23000</v>
      </c>
      <c r="S7" s="16">
        <f t="shared" si="5"/>
        <v>23000</v>
      </c>
      <c r="T7" s="17">
        <f t="shared" si="6"/>
        <v>4370</v>
      </c>
      <c r="U7" s="18">
        <f t="shared" si="7"/>
        <v>27370</v>
      </c>
      <c r="V7" s="42">
        <f t="shared" si="8"/>
        <v>26958.603229957364</v>
      </c>
    </row>
    <row r="8" spans="1:22" ht="182.65" customHeight="1" x14ac:dyDescent="0.55000000000000004">
      <c r="A8" s="21">
        <v>6</v>
      </c>
      <c r="B8" s="19"/>
      <c r="C8" s="20" t="s">
        <v>46</v>
      </c>
      <c r="D8" s="21" t="s">
        <v>17</v>
      </c>
      <c r="E8" s="22" t="s">
        <v>47</v>
      </c>
      <c r="F8" s="6">
        <v>0</v>
      </c>
      <c r="G8" s="6">
        <v>0</v>
      </c>
      <c r="H8" s="6">
        <v>0</v>
      </c>
      <c r="I8" s="6">
        <v>1</v>
      </c>
      <c r="J8" s="15">
        <f t="shared" si="0"/>
        <v>1</v>
      </c>
      <c r="K8" s="37">
        <v>56800</v>
      </c>
      <c r="L8" s="16">
        <f t="shared" si="2"/>
        <v>56800</v>
      </c>
      <c r="M8" s="17">
        <f t="shared" si="3"/>
        <v>10792</v>
      </c>
      <c r="N8" s="18">
        <f t="shared" si="4"/>
        <v>67592</v>
      </c>
      <c r="O8" s="28">
        <v>39248.39</v>
      </c>
      <c r="P8" s="25">
        <f>O8-N8</f>
        <v>-28343.61</v>
      </c>
      <c r="Q8" s="29" t="s">
        <v>41</v>
      </c>
      <c r="R8" s="37">
        <v>58000</v>
      </c>
      <c r="S8" s="16">
        <f t="shared" si="5"/>
        <v>58000</v>
      </c>
      <c r="T8" s="17">
        <f t="shared" si="6"/>
        <v>11020</v>
      </c>
      <c r="U8" s="18">
        <f t="shared" si="7"/>
        <v>69020</v>
      </c>
      <c r="V8" s="42">
        <f t="shared" si="8"/>
        <v>68306</v>
      </c>
    </row>
    <row r="9" spans="1:22" ht="265.14999999999998" customHeight="1" x14ac:dyDescent="0.25">
      <c r="A9" s="35">
        <v>7</v>
      </c>
      <c r="B9" s="23"/>
      <c r="C9" s="20" t="s">
        <v>48</v>
      </c>
      <c r="D9" s="21" t="s">
        <v>15</v>
      </c>
      <c r="E9" s="20" t="s">
        <v>49</v>
      </c>
      <c r="F9" s="6">
        <v>1</v>
      </c>
      <c r="G9" s="6">
        <v>0</v>
      </c>
      <c r="H9" s="6">
        <v>0</v>
      </c>
      <c r="I9" s="6">
        <v>0</v>
      </c>
      <c r="J9" s="15">
        <f t="shared" si="0"/>
        <v>1</v>
      </c>
      <c r="K9" s="37">
        <v>70804.369053545597</v>
      </c>
      <c r="L9" s="16">
        <f t="shared" si="2"/>
        <v>70804.369053545597</v>
      </c>
      <c r="M9" s="17">
        <f t="shared" si="3"/>
        <v>13452.830120173663</v>
      </c>
      <c r="N9" s="18">
        <f t="shared" si="4"/>
        <v>84257.199173719258</v>
      </c>
      <c r="O9" s="28">
        <v>112100.38</v>
      </c>
      <c r="P9" s="25">
        <f t="shared" si="1"/>
        <v>27843.180826280746</v>
      </c>
      <c r="Q9" s="29" t="s">
        <v>41</v>
      </c>
      <c r="R9" s="37">
        <v>72000</v>
      </c>
      <c r="S9" s="16">
        <f t="shared" si="5"/>
        <v>72000</v>
      </c>
      <c r="T9" s="17">
        <f t="shared" si="6"/>
        <v>13680</v>
      </c>
      <c r="U9" s="18">
        <f t="shared" si="7"/>
        <v>85680</v>
      </c>
      <c r="V9" s="42">
        <f t="shared" si="8"/>
        <v>84968.599586859636</v>
      </c>
    </row>
    <row r="10" spans="1:22" ht="219" customHeight="1" x14ac:dyDescent="0.25">
      <c r="A10" s="21">
        <v>8</v>
      </c>
      <c r="B10" s="24"/>
      <c r="C10" s="20" t="s">
        <v>26</v>
      </c>
      <c r="D10" s="21" t="s">
        <v>54</v>
      </c>
      <c r="E10" s="22" t="s">
        <v>27</v>
      </c>
      <c r="F10" s="6">
        <v>0</v>
      </c>
      <c r="G10" s="6">
        <v>1</v>
      </c>
      <c r="H10" s="6">
        <v>1</v>
      </c>
      <c r="I10" s="6">
        <v>1</v>
      </c>
      <c r="J10" s="15">
        <f t="shared" si="0"/>
        <v>3</v>
      </c>
      <c r="K10" s="37">
        <v>70804.369053545597</v>
      </c>
      <c r="L10" s="16">
        <f t="shared" si="2"/>
        <v>212413.10716063681</v>
      </c>
      <c r="M10" s="17">
        <f t="shared" si="3"/>
        <v>40358.490360520991</v>
      </c>
      <c r="N10" s="18">
        <f t="shared" si="4"/>
        <v>252771.59752115779</v>
      </c>
      <c r="O10" s="28">
        <v>55892.71333333334</v>
      </c>
      <c r="P10" s="25">
        <f t="shared" si="1"/>
        <v>-196878.88418782444</v>
      </c>
      <c r="Q10" s="29" t="s">
        <v>41</v>
      </c>
      <c r="R10" s="37">
        <v>72000</v>
      </c>
      <c r="S10" s="16">
        <f t="shared" si="5"/>
        <v>216000</v>
      </c>
      <c r="T10" s="17">
        <f t="shared" si="6"/>
        <v>41040</v>
      </c>
      <c r="U10" s="18">
        <f t="shared" si="7"/>
        <v>257040</v>
      </c>
      <c r="V10" s="42">
        <f t="shared" si="8"/>
        <v>254905.79876057891</v>
      </c>
    </row>
    <row r="11" spans="1:22" ht="219" customHeight="1" x14ac:dyDescent="0.25">
      <c r="A11" s="35">
        <v>9</v>
      </c>
      <c r="B11" s="24"/>
      <c r="C11" s="20" t="s">
        <v>52</v>
      </c>
      <c r="D11" s="21" t="s">
        <v>54</v>
      </c>
      <c r="E11" s="22" t="s">
        <v>27</v>
      </c>
      <c r="F11" s="6">
        <v>0</v>
      </c>
      <c r="G11" s="6">
        <v>1</v>
      </c>
      <c r="H11" s="6">
        <v>0</v>
      </c>
      <c r="I11" s="6">
        <v>0</v>
      </c>
      <c r="J11" s="15">
        <f t="shared" ref="J11" si="10">SUM(F11:I11)</f>
        <v>1</v>
      </c>
      <c r="K11" s="37">
        <v>70804.369053545597</v>
      </c>
      <c r="L11" s="16">
        <f t="shared" si="2"/>
        <v>70804.369053545597</v>
      </c>
      <c r="M11" s="17">
        <f t="shared" si="3"/>
        <v>13452.830120173663</v>
      </c>
      <c r="N11" s="18">
        <f t="shared" si="4"/>
        <v>84257.199173719258</v>
      </c>
      <c r="O11" s="28"/>
      <c r="P11" s="25"/>
      <c r="Q11" s="29"/>
      <c r="R11" s="37">
        <v>72000</v>
      </c>
      <c r="S11" s="16">
        <f t="shared" si="5"/>
        <v>72000</v>
      </c>
      <c r="T11" s="17">
        <f t="shared" si="6"/>
        <v>13680</v>
      </c>
      <c r="U11" s="18">
        <f t="shared" si="7"/>
        <v>85680</v>
      </c>
      <c r="V11" s="42">
        <f t="shared" si="8"/>
        <v>84968.599586859636</v>
      </c>
    </row>
    <row r="12" spans="1:22" ht="219" customHeight="1" x14ac:dyDescent="0.25">
      <c r="A12" s="21">
        <v>10</v>
      </c>
      <c r="B12" s="24"/>
      <c r="C12" s="20" t="s">
        <v>53</v>
      </c>
      <c r="D12" s="21" t="s">
        <v>54</v>
      </c>
      <c r="E12" s="22" t="s">
        <v>27</v>
      </c>
      <c r="F12" s="6">
        <v>2</v>
      </c>
      <c r="G12" s="6">
        <v>1</v>
      </c>
      <c r="H12" s="6">
        <v>0</v>
      </c>
      <c r="I12" s="6">
        <v>0</v>
      </c>
      <c r="J12" s="15">
        <f t="shared" ref="J12" si="11">SUM(F12:I12)</f>
        <v>3</v>
      </c>
      <c r="K12" s="37">
        <v>70804.369053545597</v>
      </c>
      <c r="L12" s="16">
        <f t="shared" si="2"/>
        <v>212413.10716063681</v>
      </c>
      <c r="M12" s="17">
        <f t="shared" si="3"/>
        <v>40358.490360520991</v>
      </c>
      <c r="N12" s="18">
        <f t="shared" si="4"/>
        <v>252771.59752115779</v>
      </c>
      <c r="O12" s="28"/>
      <c r="P12" s="25"/>
      <c r="Q12" s="29"/>
      <c r="R12" s="37">
        <v>72000</v>
      </c>
      <c r="S12" s="16">
        <f t="shared" si="5"/>
        <v>216000</v>
      </c>
      <c r="T12" s="17">
        <f t="shared" si="6"/>
        <v>41040</v>
      </c>
      <c r="U12" s="18">
        <f t="shared" si="7"/>
        <v>257040</v>
      </c>
      <c r="V12" s="42">
        <f t="shared" si="8"/>
        <v>254905.79876057891</v>
      </c>
    </row>
    <row r="13" spans="1:22" ht="219" customHeight="1" x14ac:dyDescent="0.25">
      <c r="A13" s="35">
        <v>11</v>
      </c>
      <c r="B13" s="24"/>
      <c r="C13" s="20" t="s">
        <v>57</v>
      </c>
      <c r="D13" s="21" t="s">
        <v>54</v>
      </c>
      <c r="E13" s="22" t="s">
        <v>27</v>
      </c>
      <c r="F13" s="6">
        <v>0</v>
      </c>
      <c r="G13" s="6">
        <v>1</v>
      </c>
      <c r="H13" s="6">
        <v>0</v>
      </c>
      <c r="I13" s="6">
        <v>0</v>
      </c>
      <c r="J13" s="15">
        <f t="shared" ref="J13" si="12">SUM(F13:I13)</f>
        <v>1</v>
      </c>
      <c r="K13" s="37">
        <v>70804.369053545597</v>
      </c>
      <c r="L13" s="16">
        <f t="shared" si="2"/>
        <v>70804.369053545597</v>
      </c>
      <c r="M13" s="17">
        <f t="shared" si="3"/>
        <v>13452.830120173663</v>
      </c>
      <c r="N13" s="18">
        <f t="shared" si="4"/>
        <v>84257.199173719258</v>
      </c>
      <c r="O13" s="28"/>
      <c r="P13" s="25"/>
      <c r="Q13" s="29"/>
      <c r="R13" s="37">
        <v>72000</v>
      </c>
      <c r="S13" s="16">
        <f t="shared" si="5"/>
        <v>72000</v>
      </c>
      <c r="T13" s="17">
        <f t="shared" si="6"/>
        <v>13680</v>
      </c>
      <c r="U13" s="18">
        <f t="shared" si="7"/>
        <v>85680</v>
      </c>
      <c r="V13" s="42">
        <f t="shared" si="8"/>
        <v>84968.599586859636</v>
      </c>
    </row>
    <row r="14" spans="1:22" ht="166.15" customHeight="1" x14ac:dyDescent="0.25">
      <c r="A14" s="7">
        <v>12</v>
      </c>
      <c r="B14" s="8"/>
      <c r="C14" s="9" t="s">
        <v>55</v>
      </c>
      <c r="D14" s="7" t="s">
        <v>14</v>
      </c>
      <c r="E14" s="10" t="s">
        <v>56</v>
      </c>
      <c r="F14" s="6">
        <v>1</v>
      </c>
      <c r="G14" s="6">
        <v>1</v>
      </c>
      <c r="H14" s="6">
        <v>1</v>
      </c>
      <c r="I14" s="6">
        <v>1</v>
      </c>
      <c r="J14" s="15">
        <f t="shared" si="0"/>
        <v>4</v>
      </c>
      <c r="K14" s="37">
        <v>22134.816830715499</v>
      </c>
      <c r="L14" s="16">
        <f t="shared" si="2"/>
        <v>88539.267322861997</v>
      </c>
      <c r="M14" s="17">
        <f t="shared" si="3"/>
        <v>16822.460791343779</v>
      </c>
      <c r="N14" s="18">
        <f t="shared" si="4"/>
        <v>105361.72811420578</v>
      </c>
      <c r="O14" s="28">
        <v>20604.056666666667</v>
      </c>
      <c r="P14" s="25">
        <f t="shared" si="1"/>
        <v>-84757.671447539105</v>
      </c>
      <c r="Q14" s="29" t="s">
        <v>41</v>
      </c>
      <c r="R14" s="37">
        <v>23000</v>
      </c>
      <c r="S14" s="16">
        <f t="shared" si="5"/>
        <v>92000</v>
      </c>
      <c r="T14" s="17">
        <f t="shared" si="6"/>
        <v>17480</v>
      </c>
      <c r="U14" s="18">
        <f t="shared" si="7"/>
        <v>109480</v>
      </c>
      <c r="V14" s="42">
        <f t="shared" si="8"/>
        <v>107420.86405710288</v>
      </c>
    </row>
    <row r="15" spans="1:22" ht="166.15" customHeight="1" x14ac:dyDescent="0.25">
      <c r="A15" s="6">
        <v>13</v>
      </c>
      <c r="B15" s="8"/>
      <c r="C15" s="9" t="s">
        <v>58</v>
      </c>
      <c r="D15" s="7" t="s">
        <v>16</v>
      </c>
      <c r="E15" s="10" t="s">
        <v>67</v>
      </c>
      <c r="F15" s="6">
        <v>1</v>
      </c>
      <c r="G15" s="6">
        <v>0</v>
      </c>
      <c r="H15" s="6">
        <v>1</v>
      </c>
      <c r="I15" s="6"/>
      <c r="J15" s="15">
        <f t="shared" si="0"/>
        <v>2</v>
      </c>
      <c r="K15" s="37">
        <v>22134.816830715499</v>
      </c>
      <c r="L15" s="16">
        <f t="shared" si="2"/>
        <v>44269.633661430998</v>
      </c>
      <c r="M15" s="17">
        <f t="shared" si="3"/>
        <v>8411.2303956718897</v>
      </c>
      <c r="N15" s="18">
        <f t="shared" si="4"/>
        <v>52680.864057102888</v>
      </c>
      <c r="O15" s="28"/>
      <c r="P15" s="25"/>
      <c r="Q15" s="29"/>
      <c r="R15" s="37">
        <v>23000</v>
      </c>
      <c r="S15" s="16">
        <f t="shared" si="5"/>
        <v>46000</v>
      </c>
      <c r="T15" s="17">
        <f t="shared" si="6"/>
        <v>8740</v>
      </c>
      <c r="U15" s="18">
        <f t="shared" si="7"/>
        <v>54740</v>
      </c>
      <c r="V15" s="42">
        <f t="shared" si="8"/>
        <v>53710.43202855144</v>
      </c>
    </row>
    <row r="16" spans="1:22" ht="166.15" customHeight="1" x14ac:dyDescent="0.25">
      <c r="A16" s="7">
        <v>14</v>
      </c>
      <c r="B16" s="8"/>
      <c r="C16" s="9" t="s">
        <v>60</v>
      </c>
      <c r="D16" s="7" t="s">
        <v>16</v>
      </c>
      <c r="E16" s="10" t="s">
        <v>62</v>
      </c>
      <c r="F16" s="6">
        <v>2</v>
      </c>
      <c r="G16" s="6">
        <v>0</v>
      </c>
      <c r="H16" s="6">
        <v>0</v>
      </c>
      <c r="I16" s="6">
        <v>0</v>
      </c>
      <c r="J16" s="15">
        <f t="shared" si="0"/>
        <v>2</v>
      </c>
      <c r="K16" s="37">
        <v>22134.816830715499</v>
      </c>
      <c r="L16" s="16">
        <f t="shared" si="2"/>
        <v>44269.633661430998</v>
      </c>
      <c r="M16" s="17">
        <f t="shared" si="3"/>
        <v>8411.2303956718897</v>
      </c>
      <c r="N16" s="18">
        <f t="shared" si="4"/>
        <v>52680.864057102888</v>
      </c>
      <c r="O16" s="28"/>
      <c r="P16" s="25"/>
      <c r="Q16" s="29"/>
      <c r="R16" s="37">
        <v>23000</v>
      </c>
      <c r="S16" s="16">
        <f t="shared" si="5"/>
        <v>46000</v>
      </c>
      <c r="T16" s="17">
        <f t="shared" si="6"/>
        <v>8740</v>
      </c>
      <c r="U16" s="18">
        <f t="shared" si="7"/>
        <v>54740</v>
      </c>
      <c r="V16" s="42">
        <f t="shared" si="8"/>
        <v>53710.43202855144</v>
      </c>
    </row>
    <row r="17" spans="1:22" ht="166.15" customHeight="1" x14ac:dyDescent="0.25">
      <c r="A17" s="6">
        <v>15</v>
      </c>
      <c r="B17" s="8"/>
      <c r="C17" s="9" t="s">
        <v>59</v>
      </c>
      <c r="D17" s="7" t="s">
        <v>16</v>
      </c>
      <c r="E17" s="10" t="s">
        <v>63</v>
      </c>
      <c r="F17" s="6">
        <v>1</v>
      </c>
      <c r="G17" s="6">
        <v>0</v>
      </c>
      <c r="H17" s="6">
        <v>1</v>
      </c>
      <c r="I17" s="6">
        <v>0</v>
      </c>
      <c r="J17" s="15">
        <f t="shared" si="0"/>
        <v>2</v>
      </c>
      <c r="K17" s="37">
        <v>52707.131895749197</v>
      </c>
      <c r="L17" s="16">
        <f t="shared" si="2"/>
        <v>105414.26379149839</v>
      </c>
      <c r="M17" s="17">
        <f t="shared" si="3"/>
        <v>20028.710120384694</v>
      </c>
      <c r="N17" s="18">
        <f t="shared" si="4"/>
        <v>125442.97391188309</v>
      </c>
      <c r="O17" s="28"/>
      <c r="P17" s="25"/>
      <c r="Q17" s="29"/>
      <c r="R17" s="37">
        <v>53000</v>
      </c>
      <c r="S17" s="16">
        <f t="shared" si="5"/>
        <v>106000</v>
      </c>
      <c r="T17" s="17">
        <f t="shared" si="6"/>
        <v>20140</v>
      </c>
      <c r="U17" s="18">
        <f t="shared" si="7"/>
        <v>126140</v>
      </c>
      <c r="V17" s="42">
        <f t="shared" si="8"/>
        <v>125791.48695594154</v>
      </c>
    </row>
    <row r="18" spans="1:22" ht="159.6" customHeight="1" x14ac:dyDescent="0.25">
      <c r="A18" s="7">
        <v>16</v>
      </c>
      <c r="B18" s="8"/>
      <c r="C18" s="9" t="s">
        <v>28</v>
      </c>
      <c r="D18" s="7" t="s">
        <v>29</v>
      </c>
      <c r="E18" s="10" t="s">
        <v>30</v>
      </c>
      <c r="F18" s="6">
        <v>0</v>
      </c>
      <c r="G18" s="6">
        <v>1</v>
      </c>
      <c r="H18" s="6">
        <v>1</v>
      </c>
      <c r="I18" s="6">
        <v>0</v>
      </c>
      <c r="J18" s="15">
        <f t="shared" si="0"/>
        <v>2</v>
      </c>
      <c r="K18" s="37">
        <v>52707.131895749197</v>
      </c>
      <c r="L18" s="16">
        <f t="shared" si="2"/>
        <v>105414.26379149839</v>
      </c>
      <c r="M18" s="17">
        <f t="shared" si="3"/>
        <v>20028.710120384694</v>
      </c>
      <c r="N18" s="18">
        <f t="shared" si="4"/>
        <v>125442.97391188309</v>
      </c>
      <c r="O18" s="28">
        <v>61894.28</v>
      </c>
      <c r="P18" s="25">
        <f t="shared" si="1"/>
        <v>-63548.693911883092</v>
      </c>
      <c r="Q18" s="29" t="s">
        <v>41</v>
      </c>
      <c r="R18" s="37">
        <v>53000</v>
      </c>
      <c r="S18" s="16">
        <f t="shared" si="5"/>
        <v>106000</v>
      </c>
      <c r="T18" s="17">
        <f t="shared" si="6"/>
        <v>20140</v>
      </c>
      <c r="U18" s="18">
        <f t="shared" si="7"/>
        <v>126140</v>
      </c>
      <c r="V18" s="42">
        <f t="shared" si="8"/>
        <v>125791.48695594154</v>
      </c>
    </row>
    <row r="19" spans="1:22" ht="156.6" customHeight="1" x14ac:dyDescent="0.25">
      <c r="A19" s="6">
        <v>17</v>
      </c>
      <c r="B19" s="8"/>
      <c r="C19" s="9" t="s">
        <v>31</v>
      </c>
      <c r="D19" s="7" t="s">
        <v>29</v>
      </c>
      <c r="E19" s="10" t="s">
        <v>32</v>
      </c>
      <c r="F19" s="6">
        <v>0</v>
      </c>
      <c r="G19" s="6">
        <v>0</v>
      </c>
      <c r="H19" s="6">
        <v>1</v>
      </c>
      <c r="I19" s="6">
        <v>0</v>
      </c>
      <c r="J19" s="15">
        <f t="shared" si="0"/>
        <v>1</v>
      </c>
      <c r="K19" s="37">
        <v>42003.966874628801</v>
      </c>
      <c r="L19" s="16">
        <f t="shared" si="2"/>
        <v>42003.966874628801</v>
      </c>
      <c r="M19" s="17">
        <f t="shared" si="3"/>
        <v>7980.7537061794719</v>
      </c>
      <c r="N19" s="18">
        <f t="shared" si="4"/>
        <v>49984.720580808273</v>
      </c>
      <c r="O19" s="28">
        <v>61894.28</v>
      </c>
      <c r="P19" s="25">
        <f t="shared" si="1"/>
        <v>11909.559419191726</v>
      </c>
      <c r="Q19" s="29" t="s">
        <v>41</v>
      </c>
      <c r="R19" s="37">
        <v>45000</v>
      </c>
      <c r="S19" s="16">
        <f t="shared" si="5"/>
        <v>45000</v>
      </c>
      <c r="T19" s="17">
        <f t="shared" si="6"/>
        <v>8550</v>
      </c>
      <c r="U19" s="18">
        <f t="shared" si="7"/>
        <v>53550</v>
      </c>
      <c r="V19" s="42">
        <f t="shared" si="8"/>
        <v>51767.360290404133</v>
      </c>
    </row>
    <row r="20" spans="1:22" ht="157.15" customHeight="1" x14ac:dyDescent="0.25">
      <c r="A20" s="7">
        <v>18</v>
      </c>
      <c r="B20" s="8"/>
      <c r="C20" s="9" t="s">
        <v>33</v>
      </c>
      <c r="D20" s="7" t="s">
        <v>29</v>
      </c>
      <c r="E20" s="10" t="s">
        <v>32</v>
      </c>
      <c r="F20" s="6">
        <v>0</v>
      </c>
      <c r="G20" s="6">
        <v>0</v>
      </c>
      <c r="H20" s="6">
        <v>1</v>
      </c>
      <c r="I20" s="6">
        <v>0</v>
      </c>
      <c r="J20" s="15">
        <f t="shared" si="0"/>
        <v>1</v>
      </c>
      <c r="K20" s="37">
        <v>42003.966874628801</v>
      </c>
      <c r="L20" s="16">
        <f t="shared" si="2"/>
        <v>42003.966874628801</v>
      </c>
      <c r="M20" s="17">
        <f t="shared" si="3"/>
        <v>7980.7537061794719</v>
      </c>
      <c r="N20" s="18">
        <f t="shared" si="4"/>
        <v>49984.720580808273</v>
      </c>
      <c r="O20" s="28">
        <v>61894.28</v>
      </c>
      <c r="P20" s="25">
        <f t="shared" si="1"/>
        <v>11909.559419191726</v>
      </c>
      <c r="Q20" s="29" t="s">
        <v>41</v>
      </c>
      <c r="R20" s="37">
        <v>45000</v>
      </c>
      <c r="S20" s="16">
        <f t="shared" si="5"/>
        <v>45000</v>
      </c>
      <c r="T20" s="17">
        <f t="shared" si="6"/>
        <v>8550</v>
      </c>
      <c r="U20" s="18">
        <f t="shared" si="7"/>
        <v>53550</v>
      </c>
      <c r="V20" s="42">
        <f t="shared" si="8"/>
        <v>51767.360290404133</v>
      </c>
    </row>
    <row r="21" spans="1:22" ht="157.15" customHeight="1" x14ac:dyDescent="0.25">
      <c r="A21" s="6">
        <v>19</v>
      </c>
      <c r="B21" s="8"/>
      <c r="C21" s="9" t="s">
        <v>64</v>
      </c>
      <c r="D21" s="7" t="s">
        <v>29</v>
      </c>
      <c r="E21" s="10" t="s">
        <v>45</v>
      </c>
      <c r="F21" s="6">
        <v>1</v>
      </c>
      <c r="G21" s="6">
        <v>0</v>
      </c>
      <c r="H21" s="6">
        <v>1</v>
      </c>
      <c r="I21" s="6">
        <v>0</v>
      </c>
      <c r="J21" s="15">
        <f t="shared" si="0"/>
        <v>2</v>
      </c>
      <c r="K21" s="37">
        <v>42003.966874628801</v>
      </c>
      <c r="L21" s="16">
        <f t="shared" si="2"/>
        <v>84007.933749257601</v>
      </c>
      <c r="M21" s="17">
        <f t="shared" si="3"/>
        <v>15961.507412358944</v>
      </c>
      <c r="N21" s="18">
        <f t="shared" si="4"/>
        <v>99969.441161616545</v>
      </c>
      <c r="O21" s="28"/>
      <c r="P21" s="25"/>
      <c r="Q21" s="29"/>
      <c r="R21" s="37">
        <v>45000</v>
      </c>
      <c r="S21" s="16">
        <f t="shared" si="5"/>
        <v>90000</v>
      </c>
      <c r="T21" s="17">
        <f t="shared" si="6"/>
        <v>17100</v>
      </c>
      <c r="U21" s="18">
        <f t="shared" si="7"/>
        <v>107100</v>
      </c>
      <c r="V21" s="42">
        <f t="shared" si="8"/>
        <v>103534.72058080827</v>
      </c>
    </row>
    <row r="22" spans="1:22" ht="157.15" customHeight="1" x14ac:dyDescent="0.25">
      <c r="A22" s="7">
        <v>20</v>
      </c>
      <c r="B22" s="8"/>
      <c r="C22" s="9" t="s">
        <v>65</v>
      </c>
      <c r="D22" s="7" t="s">
        <v>29</v>
      </c>
      <c r="E22" s="10" t="s">
        <v>44</v>
      </c>
      <c r="F22" s="6">
        <v>1</v>
      </c>
      <c r="G22" s="6">
        <v>0</v>
      </c>
      <c r="H22" s="6">
        <v>0</v>
      </c>
      <c r="I22" s="6">
        <v>0</v>
      </c>
      <c r="J22" s="15">
        <f t="shared" si="0"/>
        <v>1</v>
      </c>
      <c r="K22" s="37">
        <v>42003.966874628801</v>
      </c>
      <c r="L22" s="16">
        <f t="shared" si="2"/>
        <v>42003.966874628801</v>
      </c>
      <c r="M22" s="17">
        <f t="shared" si="3"/>
        <v>7980.7537061794719</v>
      </c>
      <c r="N22" s="18">
        <f t="shared" si="4"/>
        <v>49984.720580808273</v>
      </c>
      <c r="O22" s="28"/>
      <c r="P22" s="25"/>
      <c r="Q22" s="29"/>
      <c r="R22" s="37">
        <v>45000</v>
      </c>
      <c r="S22" s="16">
        <f t="shared" si="5"/>
        <v>45000</v>
      </c>
      <c r="T22" s="17">
        <f t="shared" si="6"/>
        <v>8550</v>
      </c>
      <c r="U22" s="18">
        <f t="shared" si="7"/>
        <v>53550</v>
      </c>
      <c r="V22" s="42">
        <f t="shared" si="8"/>
        <v>51767.360290404133</v>
      </c>
    </row>
    <row r="23" spans="1:22" ht="157.15" customHeight="1" x14ac:dyDescent="0.25">
      <c r="A23" s="6">
        <v>21</v>
      </c>
      <c r="B23" s="8"/>
      <c r="C23" s="9" t="s">
        <v>66</v>
      </c>
      <c r="D23" s="7" t="s">
        <v>42</v>
      </c>
      <c r="E23" s="10" t="s">
        <v>43</v>
      </c>
      <c r="F23" s="6">
        <v>1</v>
      </c>
      <c r="G23" s="6">
        <v>0</v>
      </c>
      <c r="H23" s="6">
        <v>0</v>
      </c>
      <c r="I23" s="6">
        <v>0</v>
      </c>
      <c r="J23" s="15">
        <f t="shared" si="0"/>
        <v>1</v>
      </c>
      <c r="K23" s="37">
        <v>70804</v>
      </c>
      <c r="L23" s="16">
        <f t="shared" si="2"/>
        <v>70804</v>
      </c>
      <c r="M23" s="17">
        <f t="shared" si="3"/>
        <v>13452.76</v>
      </c>
      <c r="N23" s="18">
        <f t="shared" si="4"/>
        <v>84256.76</v>
      </c>
      <c r="O23" s="28"/>
      <c r="P23" s="25"/>
      <c r="Q23" s="29"/>
      <c r="R23" s="37">
        <v>83000</v>
      </c>
      <c r="S23" s="16">
        <f t="shared" si="5"/>
        <v>83000</v>
      </c>
      <c r="T23" s="17">
        <f t="shared" si="6"/>
        <v>15770</v>
      </c>
      <c r="U23" s="18">
        <f t="shared" si="7"/>
        <v>98770</v>
      </c>
      <c r="V23" s="42">
        <f t="shared" si="8"/>
        <v>91513.38</v>
      </c>
    </row>
    <row r="24" spans="1:22" ht="157.15" customHeight="1" x14ac:dyDescent="0.25">
      <c r="A24" s="7">
        <v>22</v>
      </c>
      <c r="B24" s="23"/>
      <c r="C24" s="20" t="s">
        <v>34</v>
      </c>
      <c r="D24" s="21" t="s">
        <v>29</v>
      </c>
      <c r="E24" s="22" t="s">
        <v>35</v>
      </c>
      <c r="F24" s="6">
        <v>0</v>
      </c>
      <c r="G24" s="6">
        <v>0</v>
      </c>
      <c r="H24" s="6">
        <v>1</v>
      </c>
      <c r="I24" s="6">
        <v>0</v>
      </c>
      <c r="J24" s="15">
        <f t="shared" si="0"/>
        <v>1</v>
      </c>
      <c r="K24" s="37">
        <v>42003.966874628801</v>
      </c>
      <c r="L24" s="16">
        <f t="shared" si="2"/>
        <v>42003.966874628801</v>
      </c>
      <c r="M24" s="17">
        <f t="shared" si="3"/>
        <v>7980.7537061794719</v>
      </c>
      <c r="N24" s="18">
        <f t="shared" si="4"/>
        <v>49984.720580808273</v>
      </c>
      <c r="O24" s="28">
        <v>61894.28</v>
      </c>
      <c r="P24" s="25">
        <f t="shared" si="1"/>
        <v>11909.559419191726</v>
      </c>
      <c r="Q24" s="29" t="s">
        <v>41</v>
      </c>
      <c r="R24" s="37">
        <v>43000</v>
      </c>
      <c r="S24" s="16">
        <f t="shared" si="5"/>
        <v>43000</v>
      </c>
      <c r="T24" s="17">
        <f t="shared" si="6"/>
        <v>8170</v>
      </c>
      <c r="U24" s="18">
        <f t="shared" si="7"/>
        <v>51170</v>
      </c>
      <c r="V24" s="42">
        <f t="shared" si="8"/>
        <v>50577.360290404133</v>
      </c>
    </row>
    <row r="25" spans="1:22" ht="157.15" customHeight="1" x14ac:dyDescent="0.25">
      <c r="A25" s="7">
        <v>23</v>
      </c>
      <c r="B25" s="23"/>
      <c r="C25" s="20" t="s">
        <v>61</v>
      </c>
      <c r="D25" s="21"/>
      <c r="E25" s="20"/>
      <c r="F25" s="7">
        <v>1</v>
      </c>
      <c r="G25" s="7">
        <v>0</v>
      </c>
      <c r="H25" s="7">
        <v>0</v>
      </c>
      <c r="I25" s="7">
        <v>0</v>
      </c>
      <c r="J25" s="7">
        <f t="shared" ref="J25" si="13">SUM(F25:I25)</f>
        <v>1</v>
      </c>
      <c r="K25" s="38">
        <v>250000</v>
      </c>
      <c r="L25" s="16">
        <f t="shared" si="2"/>
        <v>250000</v>
      </c>
      <c r="M25" s="17">
        <f t="shared" si="3"/>
        <v>47500</v>
      </c>
      <c r="N25" s="18">
        <f t="shared" si="4"/>
        <v>297500</v>
      </c>
      <c r="O25" s="28"/>
      <c r="P25" s="31"/>
      <c r="Q25" s="32"/>
      <c r="R25" s="38">
        <v>260000</v>
      </c>
      <c r="S25" s="16">
        <f t="shared" si="5"/>
        <v>260000</v>
      </c>
      <c r="T25" s="17">
        <f t="shared" si="6"/>
        <v>49400</v>
      </c>
      <c r="U25" s="18">
        <f t="shared" si="7"/>
        <v>309400</v>
      </c>
      <c r="V25" s="42">
        <f t="shared" si="8"/>
        <v>303450</v>
      </c>
    </row>
    <row r="26" spans="1:22" ht="16.5" customHeight="1" x14ac:dyDescent="0.25">
      <c r="M26" s="33" t="s">
        <v>36</v>
      </c>
      <c r="N26" s="34">
        <f>SUM(N3:N25)</f>
        <v>2384813.313841952</v>
      </c>
      <c r="O26" s="30">
        <f>SUM(O3:O24)</f>
        <v>685375.94666666677</v>
      </c>
      <c r="U26" s="40">
        <f>SUM(U3:U25)</f>
        <v>2468060</v>
      </c>
    </row>
  </sheetData>
  <mergeCells count="4">
    <mergeCell ref="A1:J1"/>
    <mergeCell ref="K1:N1"/>
    <mergeCell ref="O1:O2"/>
    <mergeCell ref="R1:U1"/>
  </mergeCells>
  <pageMargins left="0.7" right="0.7" top="0.75" bottom="0.75" header="0.3" footer="0.3"/>
  <pageSetup orientation="portrait" r:id="rId1"/>
  <drawing r:id="rId2"/>
</worksheet>
</file>

<file path=docMetadata/LabelInfo.xml><?xml version="1.0" encoding="utf-8"?>
<clbl:labelList xmlns:clbl="http://schemas.microsoft.com/office/2020/mipLabelMetadata">
  <clbl:label id="{6ebbfa72-b3b6-4c1f-8b23-058d4f67f013}" enabled="1" method="Privileged" siteId="{bf1ce8b5-5d39-4bc5-ad6e-07b3e4d7d67a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Miguel Otero Rodriguez</dc:creator>
  <cp:lastModifiedBy>Leidy Johana Blandon Valencia</cp:lastModifiedBy>
  <dcterms:created xsi:type="dcterms:W3CDTF">2025-11-04T15:08:37Z</dcterms:created>
  <dcterms:modified xsi:type="dcterms:W3CDTF">2026-02-24T22:26:06Z</dcterms:modified>
</cp:coreProperties>
</file>