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83675a7f9174d21/RAMA JUDICIAL/2026/TRASTEOS/cotización/"/>
    </mc:Choice>
  </mc:AlternateContent>
  <xr:revisionPtr revIDLastSave="0" documentId="8_{DC3F0BD4-3FD7-4807-A76D-6FDB2DE0D42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Mudanza - carga " sheetId="2" r:id="rId1"/>
    <sheet name="Transporte pasajer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3" l="1"/>
  <c r="I7" i="3"/>
  <c r="I9" i="3"/>
  <c r="I10" i="3"/>
  <c r="I11" i="3"/>
  <c r="I12" i="3"/>
  <c r="I13" i="3"/>
  <c r="I14" i="3"/>
  <c r="I5" i="3"/>
  <c r="AD13" i="2"/>
  <c r="AD20" i="2"/>
  <c r="AD19" i="2"/>
  <c r="AD18" i="2"/>
  <c r="AD17" i="2"/>
  <c r="AD16" i="2"/>
  <c r="AD15" i="2"/>
  <c r="AD14" i="2"/>
  <c r="AD5" i="2"/>
  <c r="I15" i="3" l="1"/>
  <c r="AD7" i="2" l="1"/>
  <c r="S5" i="2"/>
  <c r="T5" i="2"/>
  <c r="U5" i="2"/>
  <c r="V5" i="2"/>
  <c r="S6" i="2"/>
  <c r="T6" i="2"/>
  <c r="AB6" i="2" s="1"/>
  <c r="U6" i="2"/>
  <c r="V6" i="2"/>
  <c r="S7" i="2"/>
  <c r="T7" i="2"/>
  <c r="U7" i="2"/>
  <c r="V7" i="2"/>
  <c r="S8" i="2"/>
  <c r="T8" i="2"/>
  <c r="U8" i="2"/>
  <c r="V8" i="2"/>
  <c r="S9" i="2"/>
  <c r="T9" i="2"/>
  <c r="U9" i="2"/>
  <c r="V9" i="2"/>
  <c r="S10" i="2"/>
  <c r="T10" i="2"/>
  <c r="U10" i="2"/>
  <c r="V10" i="2"/>
  <c r="AB10" i="2" s="1"/>
  <c r="S11" i="2"/>
  <c r="T11" i="2"/>
  <c r="U11" i="2"/>
  <c r="V11" i="2"/>
  <c r="S12" i="2"/>
  <c r="T12" i="2"/>
  <c r="AB12" i="2" s="1"/>
  <c r="U12" i="2"/>
  <c r="V12" i="2"/>
  <c r="S13" i="2"/>
  <c r="T13" i="2"/>
  <c r="U13" i="2"/>
  <c r="V13" i="2"/>
  <c r="S14" i="2"/>
  <c r="T14" i="2"/>
  <c r="U14" i="2"/>
  <c r="V14" i="2"/>
  <c r="S15" i="2"/>
  <c r="T15" i="2"/>
  <c r="U15" i="2"/>
  <c r="V15" i="2"/>
  <c r="S16" i="2"/>
  <c r="T16" i="2"/>
  <c r="U16" i="2"/>
  <c r="V16" i="2"/>
  <c r="S17" i="2"/>
  <c r="T17" i="2"/>
  <c r="U17" i="2"/>
  <c r="V17" i="2"/>
  <c r="S18" i="2"/>
  <c r="T18" i="2"/>
  <c r="U18" i="2"/>
  <c r="V18" i="2"/>
  <c r="S19" i="2"/>
  <c r="T19" i="2"/>
  <c r="U19" i="2"/>
  <c r="V19" i="2"/>
  <c r="S20" i="2"/>
  <c r="T20" i="2"/>
  <c r="U20" i="2"/>
  <c r="V20" i="2"/>
  <c r="AD6" i="2"/>
  <c r="AD8" i="2"/>
  <c r="AD9" i="2"/>
  <c r="AD10" i="2"/>
  <c r="AD11" i="2"/>
  <c r="AD12" i="2"/>
  <c r="AD21" i="2" l="1"/>
  <c r="AB19" i="2"/>
  <c r="AB18" i="2"/>
  <c r="AB13" i="2"/>
  <c r="AB7" i="2"/>
  <c r="AB14" i="2"/>
  <c r="AB5" i="2"/>
  <c r="AB20" i="2"/>
  <c r="AB17" i="2"/>
  <c r="AB11" i="2"/>
  <c r="AB16" i="2"/>
  <c r="AB15" i="2"/>
  <c r="AB9" i="2"/>
  <c r="AB8" i="2"/>
</calcChain>
</file>

<file path=xl/sharedStrings.xml><?xml version="1.0" encoding="utf-8"?>
<sst xmlns="http://schemas.openxmlformats.org/spreadsheetml/2006/main" count="150" uniqueCount="62">
  <si>
    <t>Vehículo tipo NPR con capacidad aproximada de carga de 4 toneladas con:</t>
  </si>
  <si>
    <t>Un (1)  conductor y dos (2) operarios de carga.</t>
  </si>
  <si>
    <t>Un (1)  conductor y cuatro (4) operarios de carga.</t>
  </si>
  <si>
    <t>Un (1)  conductor y ocho (8) operarios de carga.</t>
  </si>
  <si>
    <t>ITEM</t>
  </si>
  <si>
    <t>DESCRIPCIÓN DEL SERVICIO</t>
  </si>
  <si>
    <t>UNIDAD</t>
  </si>
  <si>
    <t>CANTIDAD</t>
  </si>
  <si>
    <t>VALOR UNITARIO</t>
  </si>
  <si>
    <r>
      <rPr>
        <b/>
        <sz val="10"/>
        <rFont val="Arial"/>
        <family val="2"/>
      </rPr>
      <t>A.  TRASLADO DE MUEBLES Y/O ENSERES Y/O EQUIPOS DE OFICINA Y/O ARCHIVOS EN VEHICULO TIPO CAMIÓN, CON CONDUCTOR Y OPERARIOS DE
CARGA</t>
    </r>
  </si>
  <si>
    <r>
      <rPr>
        <b/>
        <sz val="10"/>
        <rFont val="Arial"/>
        <family val="2"/>
      </rPr>
      <t>B.  TRASLADO DE PERSONAL (HASTA CUATRO PASAJEROS) CON HERRAMIENTA Y/O ENSERES Y/O EQUIPOS DE OFICINA, EN VEHICULO TIPO CAMIONETA DOBLE
CABINA CON ESTACAS, CON SU RESPECTIVO CONDUCTOR</t>
    </r>
  </si>
  <si>
    <t>Traslado  de  muebles  y/o  enseres y/o equipos de oficina  y/o archivos dentro   del   perímetro   urbano   de Cali.</t>
  </si>
  <si>
    <t>VIAJE</t>
  </si>
  <si>
    <t>Traslado  de  muebles  y/o  enseres y/o equipos de oficina  y/o archivos dentro   del   perímetro   urbano   del municipio de Palmira</t>
  </si>
  <si>
    <t>Traslado  de  muebles  y/o  enseres y/o equipos de oficina  y/o archivos dentro   del   perímetro   urbano   del municipio de Buga</t>
  </si>
  <si>
    <t>Traslado  de  muebles  y/o  enseres y/o equipos de oficina  y/o archivos dentro   del   perímetro   urbano   del municipio de Tuluá</t>
  </si>
  <si>
    <t>Traslado  de  muebles  y/o  enseres y/o equipos de oficina  y/o archivos dentro   del   perímetro   urbano   del municipio de Roldanillo</t>
  </si>
  <si>
    <t>Traslado  de  muebles  y/o  enseres y/o equipos de oficina  y/o archivos dentro   del   perímetro   urbano   del municipio de Cartago</t>
  </si>
  <si>
    <t>Traslado  de  muebles  y/o  enseres y/o equipos de oficina  y/o archivos dentro   del   perímetro   urbano   del municipio de Buenaventura</t>
  </si>
  <si>
    <t>Traslado  de  muebles  y/o  enseres y/o equipos de oficina  y/o archivos dentro   del   perímetro   urbano   del municipio de Sevilla</t>
  </si>
  <si>
    <t>Traslado  de  muebles  y/o  enseres y/o equipos de oficina  y/o archivos dentro  de  cualquier  municipio  del Valle  del  Cauca,  diferente  a  Cali, Palmira,   Buga,   Tuluá,   Roldanillo, Cartago, Buenaventura y Sevilla.</t>
  </si>
  <si>
    <t>Traslado  de  muebles  y/o  enseres y/o equipos de oficina  y/o archivos Intermunicipal    desde    Cali    hacia Palmira o viceversa</t>
  </si>
  <si>
    <t>Traslado  de  muebles  y/o  enseres y/o equipos de oficina  y/o archivos Intermunicipal    desde    Cali    hacia Buga o viceversa</t>
  </si>
  <si>
    <t>Traslado  de  muebles  y/o  enseres y/o equipos de oficina  y/o archivos Intermunicipal    desde    Cali    hacia Tuluá o viceversa</t>
  </si>
  <si>
    <t>Traslado  de  muebles  y/o  enseres y/o equipos de oficina  y/o archivos Intermunicipal    desde    Cali    hacia Roldanillo o viceversa</t>
  </si>
  <si>
    <t>Traslado  de  muebles  y/o  enseres y/o equipos de oficina  y/o archivos Intermunicipal    desde    Cali    hacia Cartago o viceversa</t>
  </si>
  <si>
    <t>Traslado  de  muebles  y/o  enseres y/o equipos de oficina  y/o archivos Intermunicipal    desde    Cali    hacia Buenaventura o viceversa</t>
  </si>
  <si>
    <t>Traslado  de  muebles  y/o  enseres y/o equipos de oficina  y/o archivos Intermunicipal    desde    Cali    hacia Sevilla o viceversa</t>
  </si>
  <si>
    <r>
      <rPr>
        <b/>
        <sz val="9"/>
        <rFont val="Arial"/>
        <family val="2"/>
      </rPr>
      <t>Vehículo tipo NKR con capacidad aproximada de carga de
2.6 toneladas con:</t>
    </r>
  </si>
  <si>
    <t>PRECIOS CONTRACTUALES 2025</t>
  </si>
  <si>
    <t>ESTUDIO DE MERCADO 2025-I</t>
  </si>
  <si>
    <t>NKR 2.6</t>
  </si>
  <si>
    <t>NPR 4</t>
  </si>
  <si>
    <t>COTIZACIÓN 1</t>
  </si>
  <si>
    <t>ANALISIS ENTIDAD 
Precios contractuales</t>
  </si>
  <si>
    <t>ANALISIS ENTIDAD 
Precios Estudio demercado 2025-I</t>
  </si>
  <si>
    <t>Vehículo tipo NPR con capacidad aproximada de carga de 2.6 toneladas con:</t>
  </si>
  <si>
    <t>Vehículo tipo NPR con capacidad aproximada de carga de 4  toneladas con:</t>
  </si>
  <si>
    <t xml:space="preserve">ANÁLISIS PROMEDIO SIMPLE </t>
  </si>
  <si>
    <t>ESTUDIO DE EMRCADP 2025-I</t>
  </si>
  <si>
    <t xml:space="preserve">
PRECIOS CONTRACTUALES 2025</t>
  </si>
  <si>
    <t xml:space="preserve">PROMEDIO </t>
  </si>
  <si>
    <t>RECORRIDO</t>
  </si>
  <si>
    <t>Viaje desde Cali hacia San José del Palmar, retornando el mismo día.</t>
  </si>
  <si>
    <t>Cantidad estimada de viajes requeridos para recolecciòn y/o entrega de insumos</t>
  </si>
  <si>
    <t>Valor total</t>
  </si>
  <si>
    <t xml:space="preserve">4 viaje de 2,6 toneladas con 2 operarios </t>
  </si>
  <si>
    <t xml:space="preserve">6 viaje de 2,6 toneladas con 2 operarios </t>
  </si>
  <si>
    <t>8 viaje de 4 toneladas con 4 operarios (caicedonia) 2 viajes de 2.6 toneladas 4 operarios (vijes -restrepo-candelaria )</t>
  </si>
  <si>
    <t>TOTAL</t>
  </si>
  <si>
    <t xml:space="preserve">Traslado en recorrido de personal hasta (4) cuatro pasajeros con herramienta y/o enseres y/o equipos de oficina en vehículo Tipo camioneta con platón o estacas desde Cali a: </t>
  </si>
  <si>
    <t>Tuluá- Andalucía- Riofrio-Trujillo- San pedro y Bugalagrande retornando en el mismo día.</t>
  </si>
  <si>
    <t>Cartago- Obando- Ulloa-Ansermanuevo- Alcala y retornando el mismo día.</t>
  </si>
  <si>
    <t>Roldanillo- Zarzal- -El Dovio-Bolívar- La victoria-La unión -Toro y retornando el mismo día   </t>
  </si>
  <si>
    <t>Sevilla- Caicedonia y retornando el mismo día.  </t>
  </si>
  <si>
    <t>Versalles-Argelia, El Cairo-El Águila y retornando el mismo día</t>
  </si>
  <si>
    <t xml:space="preserve">Calima Darien -Restrepo y retornando el mismo día </t>
  </si>
  <si>
    <t xml:space="preserve">Hacia Jamundí retornando el mismo dia </t>
  </si>
  <si>
    <t>Hacia Yumbo, La Cumbre y Vijes, retornando en el mismo día.</t>
  </si>
  <si>
    <t xml:space="preserve">
Buenaventura y Dagua, retornando el mismo día.</t>
  </si>
  <si>
    <t>iPalmira-Candelaria - Florida y Pradera y retornando en el mismo día. </t>
  </si>
  <si>
    <t xml:space="preserve">Buga - Guacarí - El Cerrito ---Yotoco – Ginebra- y retornando en el mismo día 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</si>
</sst>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\$\ #,##0"/>
    <numFmt numFmtId="165" formatCode="\$\ #,##0.00"/>
  </numFmts>
  <fonts count="1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b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9E0F1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6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44" fontId="9" fillId="0" borderId="10" xfId="1" applyFont="1" applyBorder="1" applyAlignment="1">
      <alignment horizontal="center" vertical="center" wrapText="1"/>
    </xf>
    <xf numFmtId="44" fontId="9" fillId="0" borderId="10" xfId="1" applyFont="1" applyFill="1" applyBorder="1" applyAlignment="1">
      <alignment vertical="center" wrapText="1"/>
    </xf>
    <xf numFmtId="164" fontId="7" fillId="0" borderId="10" xfId="0" applyNumberFormat="1" applyFont="1" applyBorder="1" applyAlignment="1">
      <alignment horizontal="center" vertical="center" shrinkToFit="1"/>
    </xf>
    <xf numFmtId="165" fontId="7" fillId="0" borderId="10" xfId="0" applyNumberFormat="1" applyFont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wrapText="1"/>
    </xf>
    <xf numFmtId="44" fontId="7" fillId="0" borderId="10" xfId="1" applyFont="1" applyBorder="1" applyAlignment="1">
      <alignment horizontal="center" vertical="center" shrinkToFit="1"/>
    </xf>
    <xf numFmtId="44" fontId="7" fillId="0" borderId="10" xfId="1" applyFont="1" applyBorder="1" applyAlignment="1">
      <alignment horizontal="left" vertical="center"/>
    </xf>
    <xf numFmtId="44" fontId="7" fillId="0" borderId="10" xfId="0" applyNumberFormat="1" applyFont="1" applyBorder="1" applyAlignment="1">
      <alignment horizontal="center" vertical="center"/>
    </xf>
    <xf numFmtId="44" fontId="4" fillId="0" borderId="10" xfId="1" applyFont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44" fontId="7" fillId="0" borderId="14" xfId="1" applyFont="1" applyBorder="1" applyAlignment="1">
      <alignment horizontal="center" vertical="center" shrinkToFit="1"/>
    </xf>
    <xf numFmtId="44" fontId="7" fillId="0" borderId="16" xfId="1" applyFont="1" applyBorder="1" applyAlignment="1">
      <alignment horizontal="center" vertical="center" shrinkToFit="1"/>
    </xf>
    <xf numFmtId="44" fontId="7" fillId="0" borderId="17" xfId="1" applyFont="1" applyBorder="1" applyAlignment="1">
      <alignment horizontal="center" vertical="center" shrinkToFit="1"/>
    </xf>
    <xf numFmtId="44" fontId="9" fillId="0" borderId="17" xfId="1" applyFont="1" applyBorder="1" applyAlignment="1">
      <alignment horizontal="center" vertical="center" wrapText="1"/>
    </xf>
    <xf numFmtId="44" fontId="9" fillId="0" borderId="17" xfId="1" applyFont="1" applyFill="1" applyBorder="1" applyAlignment="1">
      <alignment vertical="center" wrapText="1"/>
    </xf>
    <xf numFmtId="164" fontId="7" fillId="0" borderId="17" xfId="0" applyNumberFormat="1" applyFont="1" applyBorder="1" applyAlignment="1">
      <alignment horizontal="center" vertical="center" shrinkToFit="1"/>
    </xf>
    <xf numFmtId="165" fontId="7" fillId="0" borderId="17" xfId="0" applyNumberFormat="1" applyFont="1" applyBorder="1" applyAlignment="1">
      <alignment horizontal="center" vertical="center" shrinkToFit="1"/>
    </xf>
    <xf numFmtId="44" fontId="7" fillId="0" borderId="17" xfId="1" applyFont="1" applyBorder="1" applyAlignment="1">
      <alignment horizontal="left" vertical="center"/>
    </xf>
    <xf numFmtId="44" fontId="7" fillId="0" borderId="17" xfId="0" applyNumberFormat="1" applyFont="1" applyBorder="1" applyAlignment="1">
      <alignment horizontal="center" vertical="center"/>
    </xf>
    <xf numFmtId="44" fontId="5" fillId="0" borderId="10" xfId="1" applyFont="1" applyFill="1" applyBorder="1" applyAlignment="1">
      <alignment horizontal="center" vertical="center" wrapText="1"/>
    </xf>
    <xf numFmtId="44" fontId="4" fillId="0" borderId="10" xfId="1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right" vertical="top" wrapText="1"/>
    </xf>
    <xf numFmtId="1" fontId="4" fillId="0" borderId="10" xfId="0" applyNumberFormat="1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1" fontId="4" fillId="0" borderId="10" xfId="0" applyNumberFormat="1" applyFont="1" applyBorder="1" applyAlignment="1">
      <alignment horizontal="center" wrapText="1" shrinkToFit="1"/>
    </xf>
    <xf numFmtId="0" fontId="5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5" fillId="0" borderId="17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1" fontId="4" fillId="0" borderId="17" xfId="0" applyNumberFormat="1" applyFont="1" applyBorder="1" applyAlignment="1">
      <alignment horizontal="center" wrapText="1" shrinkToFit="1"/>
    </xf>
    <xf numFmtId="44" fontId="4" fillId="0" borderId="17" xfId="1" applyFont="1" applyBorder="1" applyAlignment="1">
      <alignment horizontal="center" vertical="center" wrapText="1" shrinkToFit="1"/>
    </xf>
    <xf numFmtId="44" fontId="5" fillId="0" borderId="17" xfId="1" applyFont="1" applyFill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shrinkToFit="1"/>
    </xf>
    <xf numFmtId="1" fontId="4" fillId="0" borderId="6" xfId="0" applyNumberFormat="1" applyFont="1" applyBorder="1" applyAlignment="1">
      <alignment horizontal="center" vertical="center" shrinkToFit="1"/>
    </xf>
    <xf numFmtId="1" fontId="4" fillId="0" borderId="7" xfId="0" applyNumberFormat="1" applyFont="1" applyBorder="1" applyAlignment="1">
      <alignment horizontal="center" vertical="center" shrinkToFit="1"/>
    </xf>
    <xf numFmtId="0" fontId="5" fillId="0" borderId="8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wrapText="1"/>
    </xf>
    <xf numFmtId="44" fontId="7" fillId="0" borderId="20" xfId="0" applyNumberFormat="1" applyFont="1" applyBorder="1" applyAlignment="1">
      <alignment horizontal="center" vertical="center"/>
    </xf>
    <xf numFmtId="44" fontId="7" fillId="0" borderId="18" xfId="0" applyNumberFormat="1" applyFont="1" applyBorder="1" applyAlignment="1">
      <alignment horizontal="center" vertical="center"/>
    </xf>
    <xf numFmtId="44" fontId="4" fillId="0" borderId="14" xfId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vertical="top" wrapText="1"/>
    </xf>
    <xf numFmtId="44" fontId="4" fillId="0" borderId="20" xfId="1" applyFont="1" applyBorder="1" applyAlignment="1">
      <alignment horizontal="center" vertical="center" wrapText="1" shrinkToFit="1"/>
    </xf>
    <xf numFmtId="44" fontId="5" fillId="0" borderId="18" xfId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right" vertical="top" wrapText="1"/>
    </xf>
    <xf numFmtId="44" fontId="4" fillId="0" borderId="22" xfId="1" applyFont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2" fontId="4" fillId="0" borderId="14" xfId="1" applyNumberFormat="1" applyFont="1" applyBorder="1" applyAlignment="1">
      <alignment horizontal="center" vertical="center"/>
    </xf>
    <xf numFmtId="2" fontId="4" fillId="0" borderId="10" xfId="1" applyNumberFormat="1" applyFont="1" applyBorder="1" applyAlignment="1">
      <alignment horizontal="center" vertical="center"/>
    </xf>
    <xf numFmtId="2" fontId="4" fillId="0" borderId="16" xfId="1" applyNumberFormat="1" applyFont="1" applyBorder="1" applyAlignment="1">
      <alignment horizontal="center" vertical="center"/>
    </xf>
    <xf numFmtId="2" fontId="4" fillId="0" borderId="17" xfId="1" applyNumberFormat="1" applyFont="1" applyBorder="1" applyAlignment="1">
      <alignment horizontal="center" vertical="center"/>
    </xf>
    <xf numFmtId="44" fontId="4" fillId="0" borderId="20" xfId="1" applyFont="1" applyBorder="1" applyAlignment="1">
      <alignment horizontal="center" vertical="center"/>
    </xf>
    <xf numFmtId="44" fontId="4" fillId="0" borderId="10" xfId="0" applyNumberFormat="1" applyFont="1" applyBorder="1" applyAlignment="1">
      <alignment horizontal="left" vertical="top"/>
    </xf>
    <xf numFmtId="2" fontId="4" fillId="0" borderId="20" xfId="1" applyNumberFormat="1" applyFont="1" applyBorder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44" fontId="4" fillId="0" borderId="17" xfId="1" applyFont="1" applyBorder="1" applyAlignment="1">
      <alignment horizontal="center" vertical="center"/>
    </xf>
    <xf numFmtId="44" fontId="4" fillId="5" borderId="10" xfId="0" applyNumberFormat="1" applyFont="1" applyFill="1" applyBorder="1" applyAlignment="1">
      <alignment horizontal="left" vertical="top"/>
    </xf>
    <xf numFmtId="1" fontId="4" fillId="9" borderId="10" xfId="0" applyNumberFormat="1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44" fontId="0" fillId="5" borderId="0" xfId="0" applyNumberFormat="1" applyFill="1" applyAlignment="1">
      <alignment horizontal="left" vertical="top"/>
    </xf>
    <xf numFmtId="44" fontId="0" fillId="0" borderId="0" xfId="0" applyNumberFormat="1" applyAlignment="1">
      <alignment horizontal="left" vertical="top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10" borderId="0" xfId="0" applyFont="1" applyFill="1" applyAlignment="1">
      <alignment horizontal="left" vertical="top"/>
    </xf>
    <xf numFmtId="0" fontId="4" fillId="10" borderId="0" xfId="0" applyFont="1" applyFill="1" applyAlignment="1">
      <alignment horizontal="left" vertical="top" wrapText="1"/>
    </xf>
    <xf numFmtId="0" fontId="13" fillId="7" borderId="11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112649</xdr:colOff>
      <xdr:row>14</xdr:row>
      <xdr:rowOff>0</xdr:rowOff>
    </xdr:from>
    <xdr:ext cx="7237730" cy="12700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/>
      </xdr:nvSpPr>
      <xdr:spPr>
        <a:xfrm>
          <a:off x="0" y="0"/>
          <a:ext cx="7237730" cy="12700"/>
        </a:xfrm>
        <a:custGeom>
          <a:avLst/>
          <a:gdLst/>
          <a:ahLst/>
          <a:cxnLst/>
          <a:rect l="0" t="0" r="0" b="0"/>
          <a:pathLst>
            <a:path w="7237730" h="12700">
              <a:moveTo>
                <a:pt x="7237222" y="0"/>
              </a:moveTo>
              <a:lnTo>
                <a:pt x="0" y="0"/>
              </a:lnTo>
              <a:lnTo>
                <a:pt x="0" y="12192"/>
              </a:lnTo>
              <a:lnTo>
                <a:pt x="7237222" y="12192"/>
              </a:lnTo>
              <a:lnTo>
                <a:pt x="7237222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21"/>
  <sheetViews>
    <sheetView zoomScale="70" zoomScaleNormal="70" workbookViewId="0">
      <pane xSplit="4" ySplit="4" topLeftCell="W14" activePane="bottomRight" state="frozen"/>
      <selection activeCell="H12" sqref="H12"/>
      <selection pane="topRight" activeCell="H12" sqref="H12"/>
      <selection pane="bottomLeft" activeCell="H12" sqref="H12"/>
      <selection pane="bottomRight" activeCell="B1" sqref="A1:AD21"/>
    </sheetView>
  </sheetViews>
  <sheetFormatPr baseColWidth="10" defaultColWidth="9.33203125" defaultRowHeight="12.75" x14ac:dyDescent="0.2"/>
  <cols>
    <col min="1" max="1" width="6.33203125" style="3" customWidth="1"/>
    <col min="2" max="2" width="45" style="3" customWidth="1"/>
    <col min="3" max="3" width="10.33203125" style="3" customWidth="1"/>
    <col min="4" max="4" width="8.6640625" style="3" customWidth="1"/>
    <col min="5" max="15" width="17" style="3" hidden="1" customWidth="1"/>
    <col min="16" max="18" width="17.1640625" style="3" hidden="1" customWidth="1"/>
    <col min="19" max="20" width="17.33203125" style="3" hidden="1" customWidth="1"/>
    <col min="21" max="21" width="19.6640625" style="3" hidden="1" customWidth="1"/>
    <col min="22" max="22" width="17.6640625" style="3" hidden="1" customWidth="1"/>
    <col min="23" max="23" width="21.6640625" style="3" customWidth="1"/>
    <col min="24" max="24" width="20" style="3" customWidth="1"/>
    <col min="25" max="25" width="34" style="3" hidden="1" customWidth="1"/>
    <col min="26" max="26" width="25.6640625" style="3" customWidth="1"/>
    <col min="27" max="27" width="20.6640625" style="3" customWidth="1"/>
    <col min="28" max="28" width="18" style="3" hidden="1" customWidth="1"/>
    <col min="29" max="29" width="23.1640625" style="69" customWidth="1"/>
    <col min="30" max="30" width="19.1640625" style="3" customWidth="1"/>
    <col min="31" max="31" width="14.1640625" style="3" customWidth="1"/>
    <col min="32" max="16384" width="9.33203125" style="3"/>
  </cols>
  <sheetData>
    <row r="1" spans="1:30" ht="28.5" customHeight="1" x14ac:dyDescent="0.2">
      <c r="A1" s="111"/>
      <c r="B1" s="111"/>
      <c r="C1" s="111"/>
      <c r="D1" s="111"/>
      <c r="E1" s="94" t="s">
        <v>30</v>
      </c>
      <c r="F1" s="95"/>
      <c r="G1" s="95"/>
      <c r="H1" s="95"/>
      <c r="I1" s="104" t="s">
        <v>29</v>
      </c>
      <c r="J1" s="104"/>
      <c r="K1" s="104"/>
      <c r="L1" s="104"/>
      <c r="M1" s="105" t="s">
        <v>33</v>
      </c>
      <c r="N1" s="105"/>
      <c r="O1" s="105"/>
      <c r="P1" s="105"/>
      <c r="Q1" s="105"/>
      <c r="R1" s="105"/>
      <c r="S1" s="98" t="s">
        <v>34</v>
      </c>
      <c r="T1" s="99"/>
      <c r="U1" s="98" t="s">
        <v>35</v>
      </c>
      <c r="V1" s="100"/>
      <c r="W1" s="113" t="s">
        <v>38</v>
      </c>
      <c r="X1" s="114"/>
      <c r="Y1" s="114"/>
      <c r="Z1" s="114"/>
      <c r="AA1" s="114"/>
      <c r="AB1" s="115"/>
    </row>
    <row r="2" spans="1:30" ht="53.25" customHeight="1" thickBot="1" x14ac:dyDescent="0.25">
      <c r="A2" s="112"/>
      <c r="B2" s="112"/>
      <c r="C2" s="112"/>
      <c r="D2" s="112"/>
      <c r="E2" s="96" t="s">
        <v>28</v>
      </c>
      <c r="F2" s="97"/>
      <c r="G2" s="92" t="s">
        <v>0</v>
      </c>
      <c r="H2" s="92"/>
      <c r="I2" s="97" t="s">
        <v>28</v>
      </c>
      <c r="J2" s="97"/>
      <c r="K2" s="92" t="s">
        <v>0</v>
      </c>
      <c r="L2" s="92"/>
      <c r="M2" s="97" t="s">
        <v>28</v>
      </c>
      <c r="N2" s="97"/>
      <c r="O2" s="97"/>
      <c r="P2" s="101" t="s">
        <v>0</v>
      </c>
      <c r="Q2" s="106"/>
      <c r="R2" s="107"/>
      <c r="S2" s="12" t="s">
        <v>31</v>
      </c>
      <c r="T2" s="12" t="s">
        <v>32</v>
      </c>
      <c r="U2" s="12" t="s">
        <v>31</v>
      </c>
      <c r="V2" s="50" t="s">
        <v>32</v>
      </c>
      <c r="W2" s="103" t="s">
        <v>36</v>
      </c>
      <c r="X2" s="92"/>
      <c r="Y2" s="92"/>
      <c r="Z2" s="92" t="s">
        <v>37</v>
      </c>
      <c r="AA2" s="92"/>
      <c r="AB2" s="93"/>
    </row>
    <row r="3" spans="1:30" ht="74.25" customHeight="1" x14ac:dyDescent="0.2">
      <c r="A3" s="108" t="s">
        <v>9</v>
      </c>
      <c r="B3" s="109"/>
      <c r="C3" s="109"/>
      <c r="D3" s="110"/>
      <c r="E3" s="18" t="s">
        <v>1</v>
      </c>
      <c r="F3" s="12" t="s">
        <v>2</v>
      </c>
      <c r="G3" s="12" t="s">
        <v>1</v>
      </c>
      <c r="H3" s="12" t="s">
        <v>2</v>
      </c>
      <c r="I3" s="12" t="s">
        <v>1</v>
      </c>
      <c r="J3" s="12" t="s">
        <v>2</v>
      </c>
      <c r="K3" s="12" t="s">
        <v>1</v>
      </c>
      <c r="L3" s="12" t="s">
        <v>2</v>
      </c>
      <c r="M3" s="12" t="s">
        <v>1</v>
      </c>
      <c r="N3" s="12" t="s">
        <v>2</v>
      </c>
      <c r="O3" s="12" t="s">
        <v>3</v>
      </c>
      <c r="P3" s="12" t="s">
        <v>1</v>
      </c>
      <c r="Q3" s="12" t="s">
        <v>2</v>
      </c>
      <c r="R3" s="12" t="s">
        <v>3</v>
      </c>
      <c r="S3" s="101" t="s">
        <v>3</v>
      </c>
      <c r="T3" s="107"/>
      <c r="U3" s="101" t="s">
        <v>3</v>
      </c>
      <c r="V3" s="102"/>
      <c r="W3" s="18" t="s">
        <v>1</v>
      </c>
      <c r="X3" s="12" t="s">
        <v>2</v>
      </c>
      <c r="Y3" s="12" t="s">
        <v>3</v>
      </c>
      <c r="Z3" s="12" t="s">
        <v>1</v>
      </c>
      <c r="AA3" s="12" t="s">
        <v>2</v>
      </c>
      <c r="AB3" s="17" t="s">
        <v>3</v>
      </c>
    </row>
    <row r="4" spans="1:30" ht="58.5" customHeight="1" x14ac:dyDescent="0.2">
      <c r="A4" s="4" t="s">
        <v>4</v>
      </c>
      <c r="B4" s="2" t="s">
        <v>5</v>
      </c>
      <c r="C4" s="1" t="s">
        <v>6</v>
      </c>
      <c r="D4" s="5" t="s">
        <v>7</v>
      </c>
      <c r="E4" s="18" t="s">
        <v>8</v>
      </c>
      <c r="F4" s="12" t="s">
        <v>8</v>
      </c>
      <c r="G4" s="12" t="s">
        <v>8</v>
      </c>
      <c r="H4" s="12" t="s">
        <v>8</v>
      </c>
      <c r="I4" s="12" t="s">
        <v>8</v>
      </c>
      <c r="J4" s="12" t="s">
        <v>8</v>
      </c>
      <c r="K4" s="12" t="s">
        <v>8</v>
      </c>
      <c r="L4" s="12" t="s">
        <v>8</v>
      </c>
      <c r="M4" s="12" t="s">
        <v>8</v>
      </c>
      <c r="N4" s="12" t="s">
        <v>8</v>
      </c>
      <c r="O4" s="12" t="s">
        <v>8</v>
      </c>
      <c r="P4" s="12" t="s">
        <v>8</v>
      </c>
      <c r="Q4" s="12" t="s">
        <v>8</v>
      </c>
      <c r="R4" s="12" t="s">
        <v>8</v>
      </c>
      <c r="S4" s="12" t="s">
        <v>8</v>
      </c>
      <c r="T4" s="12" t="s">
        <v>8</v>
      </c>
      <c r="U4" s="12" t="s">
        <v>8</v>
      </c>
      <c r="V4" s="50" t="s">
        <v>8</v>
      </c>
      <c r="W4" s="18" t="s">
        <v>8</v>
      </c>
      <c r="X4" s="12" t="s">
        <v>8</v>
      </c>
      <c r="Y4" s="12" t="s">
        <v>8</v>
      </c>
      <c r="Z4" s="12" t="s">
        <v>8</v>
      </c>
      <c r="AA4" s="12" t="s">
        <v>8</v>
      </c>
      <c r="AB4" s="17" t="s">
        <v>8</v>
      </c>
      <c r="AC4" s="12" t="s">
        <v>44</v>
      </c>
      <c r="AD4" s="12" t="s">
        <v>45</v>
      </c>
    </row>
    <row r="5" spans="1:30" ht="58.5" customHeight="1" x14ac:dyDescent="0.2">
      <c r="A5" s="44">
        <v>1</v>
      </c>
      <c r="B5" s="6" t="s">
        <v>11</v>
      </c>
      <c r="C5" s="7" t="s">
        <v>12</v>
      </c>
      <c r="D5" s="45">
        <v>1</v>
      </c>
      <c r="E5" s="19">
        <v>1107333</v>
      </c>
      <c r="F5" s="13">
        <v>1388333</v>
      </c>
      <c r="G5" s="13">
        <v>1304000</v>
      </c>
      <c r="H5" s="13">
        <v>1589833</v>
      </c>
      <c r="I5" s="8">
        <v>830500</v>
      </c>
      <c r="J5" s="8">
        <v>1041250</v>
      </c>
      <c r="K5" s="9">
        <v>978000</v>
      </c>
      <c r="L5" s="9">
        <v>1192375</v>
      </c>
      <c r="M5" s="10">
        <v>1037300</v>
      </c>
      <c r="N5" s="10">
        <v>1201750</v>
      </c>
      <c r="O5" s="11">
        <v>1601750</v>
      </c>
      <c r="P5" s="11">
        <v>1140800</v>
      </c>
      <c r="Q5" s="11">
        <v>1321925</v>
      </c>
      <c r="R5" s="11">
        <v>1721925</v>
      </c>
      <c r="S5" s="14">
        <f>(2*(J5-I5)+J5)</f>
        <v>1462750</v>
      </c>
      <c r="T5" s="14">
        <f>+(2*(L5-K5)+L5)</f>
        <v>1621125</v>
      </c>
      <c r="U5" s="15">
        <f>+(F5-E5)+F5</f>
        <v>1669333</v>
      </c>
      <c r="V5" s="51">
        <f>+(H5-G5)+H5</f>
        <v>1875666</v>
      </c>
      <c r="W5" s="53">
        <v>1079650</v>
      </c>
      <c r="X5" s="16">
        <v>1353628.68</v>
      </c>
      <c r="Y5" s="16"/>
      <c r="Z5" s="16"/>
      <c r="AA5" s="16"/>
      <c r="AB5" s="65">
        <f t="shared" ref="AB5:AB20" si="0">ROUND(+(R5+T5+V5)/3,0)</f>
        <v>1739572</v>
      </c>
      <c r="AC5" s="72">
        <v>17</v>
      </c>
      <c r="AD5" s="66">
        <f>AC5*X5</f>
        <v>23011687.559999999</v>
      </c>
    </row>
    <row r="6" spans="1:30" ht="58.5" customHeight="1" x14ac:dyDescent="0.2">
      <c r="A6" s="44">
        <v>2</v>
      </c>
      <c r="B6" s="6" t="s">
        <v>13</v>
      </c>
      <c r="C6" s="7" t="s">
        <v>12</v>
      </c>
      <c r="D6" s="45">
        <v>1</v>
      </c>
      <c r="E6" s="19">
        <v>1399000</v>
      </c>
      <c r="F6" s="13">
        <v>1703333</v>
      </c>
      <c r="G6" s="13">
        <v>1629000</v>
      </c>
      <c r="H6" s="13">
        <v>1948167</v>
      </c>
      <c r="I6" s="8">
        <v>1049250</v>
      </c>
      <c r="J6" s="8">
        <v>1277500</v>
      </c>
      <c r="K6" s="9">
        <v>1221750</v>
      </c>
      <c r="L6" s="9">
        <v>1461125</v>
      </c>
      <c r="M6" s="10">
        <v>1037300</v>
      </c>
      <c r="N6" s="10">
        <v>1201750</v>
      </c>
      <c r="O6" s="11">
        <v>1601750</v>
      </c>
      <c r="P6" s="11">
        <v>1140800</v>
      </c>
      <c r="Q6" s="11">
        <v>1321925</v>
      </c>
      <c r="R6" s="11">
        <v>1721925</v>
      </c>
      <c r="S6" s="14">
        <f t="shared" ref="S6:S20" si="1">(2*(J6-I6)+J6)</f>
        <v>1734000</v>
      </c>
      <c r="T6" s="14">
        <f t="shared" ref="T6:T20" si="2">+(2*(L6-K6)+L6)</f>
        <v>1939875</v>
      </c>
      <c r="U6" s="15">
        <f t="shared" ref="U6:U20" si="3">+(F6-E6)+F6</f>
        <v>2007666</v>
      </c>
      <c r="V6" s="51">
        <f t="shared" ref="V6:V20" si="4">+(H6-G6)+H6</f>
        <v>2267334</v>
      </c>
      <c r="W6" s="53"/>
      <c r="X6" s="16"/>
      <c r="Y6" s="16"/>
      <c r="Z6" s="16"/>
      <c r="AA6" s="16"/>
      <c r="AB6" s="65">
        <f t="shared" si="0"/>
        <v>1976378</v>
      </c>
      <c r="AC6" s="73"/>
      <c r="AD6" s="66">
        <f>Z6*5</f>
        <v>0</v>
      </c>
    </row>
    <row r="7" spans="1:30" ht="58.5" customHeight="1" x14ac:dyDescent="0.2">
      <c r="A7" s="44">
        <v>3</v>
      </c>
      <c r="B7" s="6" t="s">
        <v>14</v>
      </c>
      <c r="C7" s="7" t="s">
        <v>12</v>
      </c>
      <c r="D7" s="45">
        <v>1</v>
      </c>
      <c r="E7" s="19">
        <v>1470667</v>
      </c>
      <c r="F7" s="13">
        <v>1751667</v>
      </c>
      <c r="G7" s="13">
        <v>1700667</v>
      </c>
      <c r="H7" s="13">
        <v>2019833</v>
      </c>
      <c r="I7" s="8">
        <v>1103000</v>
      </c>
      <c r="J7" s="8">
        <v>1313750</v>
      </c>
      <c r="K7" s="9">
        <v>1275500</v>
      </c>
      <c r="L7" s="9">
        <v>1514875</v>
      </c>
      <c r="M7" s="10">
        <v>1037300</v>
      </c>
      <c r="N7" s="10">
        <v>1201750</v>
      </c>
      <c r="O7" s="11">
        <v>1601750</v>
      </c>
      <c r="P7" s="11">
        <v>1140800</v>
      </c>
      <c r="Q7" s="11">
        <v>1321925</v>
      </c>
      <c r="R7" s="11">
        <v>1721925</v>
      </c>
      <c r="S7" s="14">
        <f t="shared" si="1"/>
        <v>1735250</v>
      </c>
      <c r="T7" s="14">
        <f t="shared" si="2"/>
        <v>1993625</v>
      </c>
      <c r="U7" s="15">
        <f t="shared" si="3"/>
        <v>2032667</v>
      </c>
      <c r="V7" s="51">
        <f t="shared" si="4"/>
        <v>2338999</v>
      </c>
      <c r="W7" s="53"/>
      <c r="X7" s="16"/>
      <c r="Y7" s="16"/>
      <c r="Z7" s="16"/>
      <c r="AA7" s="16"/>
      <c r="AB7" s="65">
        <f t="shared" si="0"/>
        <v>2018183</v>
      </c>
      <c r="AC7" s="73"/>
      <c r="AD7" s="66">
        <f>6*Z7</f>
        <v>0</v>
      </c>
    </row>
    <row r="8" spans="1:30" ht="58.5" customHeight="1" x14ac:dyDescent="0.2">
      <c r="A8" s="44">
        <v>4</v>
      </c>
      <c r="B8" s="6" t="s">
        <v>15</v>
      </c>
      <c r="C8" s="7" t="s">
        <v>12</v>
      </c>
      <c r="D8" s="45">
        <v>1</v>
      </c>
      <c r="E8" s="19">
        <v>1594833</v>
      </c>
      <c r="F8" s="13">
        <v>1875833</v>
      </c>
      <c r="G8" s="13">
        <v>1841500</v>
      </c>
      <c r="H8" s="13">
        <v>2127333</v>
      </c>
      <c r="I8" s="8">
        <v>1196125</v>
      </c>
      <c r="J8" s="8">
        <v>1406875</v>
      </c>
      <c r="K8" s="9">
        <v>1381125</v>
      </c>
      <c r="L8" s="9">
        <v>1595500</v>
      </c>
      <c r="M8" s="10">
        <v>1037300</v>
      </c>
      <c r="N8" s="10">
        <v>1201750</v>
      </c>
      <c r="O8" s="11">
        <v>1601750</v>
      </c>
      <c r="P8" s="11">
        <v>1140800</v>
      </c>
      <c r="Q8" s="11">
        <v>1321925</v>
      </c>
      <c r="R8" s="11">
        <v>1721925</v>
      </c>
      <c r="S8" s="14">
        <f t="shared" si="1"/>
        <v>1828375</v>
      </c>
      <c r="T8" s="14">
        <f t="shared" si="2"/>
        <v>2024250</v>
      </c>
      <c r="U8" s="15">
        <f t="shared" si="3"/>
        <v>2156833</v>
      </c>
      <c r="V8" s="51">
        <f t="shared" si="4"/>
        <v>2413166</v>
      </c>
      <c r="W8" s="53"/>
      <c r="X8" s="16"/>
      <c r="Y8" s="16"/>
      <c r="Z8" s="16"/>
      <c r="AA8" s="16"/>
      <c r="AB8" s="65">
        <f t="shared" si="0"/>
        <v>2053114</v>
      </c>
      <c r="AC8" s="73"/>
      <c r="AD8" s="66">
        <f>5*Z8</f>
        <v>0</v>
      </c>
    </row>
    <row r="9" spans="1:30" ht="58.5" customHeight="1" x14ac:dyDescent="0.2">
      <c r="A9" s="44">
        <v>5</v>
      </c>
      <c r="B9" s="6" t="s">
        <v>16</v>
      </c>
      <c r="C9" s="7" t="s">
        <v>12</v>
      </c>
      <c r="D9" s="45">
        <v>1</v>
      </c>
      <c r="E9" s="19">
        <v>1721500</v>
      </c>
      <c r="F9" s="13">
        <v>2002500</v>
      </c>
      <c r="G9" s="13">
        <v>1968167</v>
      </c>
      <c r="H9" s="13">
        <v>2254000</v>
      </c>
      <c r="I9" s="8">
        <v>1291125</v>
      </c>
      <c r="J9" s="8">
        <v>1501875</v>
      </c>
      <c r="K9" s="9">
        <v>1476125</v>
      </c>
      <c r="L9" s="9">
        <v>1690500</v>
      </c>
      <c r="M9" s="10">
        <v>1037300</v>
      </c>
      <c r="N9" s="10">
        <v>1201750</v>
      </c>
      <c r="O9" s="11">
        <v>1601750</v>
      </c>
      <c r="P9" s="11">
        <v>1140800</v>
      </c>
      <c r="Q9" s="11">
        <v>1321925</v>
      </c>
      <c r="R9" s="11">
        <v>1721925</v>
      </c>
      <c r="S9" s="14">
        <f t="shared" si="1"/>
        <v>1923375</v>
      </c>
      <c r="T9" s="14">
        <f t="shared" si="2"/>
        <v>2119250</v>
      </c>
      <c r="U9" s="15">
        <f t="shared" si="3"/>
        <v>2283500</v>
      </c>
      <c r="V9" s="51">
        <f t="shared" si="4"/>
        <v>2539833</v>
      </c>
      <c r="W9" s="53"/>
      <c r="X9" s="16"/>
      <c r="Y9" s="16"/>
      <c r="Z9" s="16"/>
      <c r="AA9" s="16"/>
      <c r="AB9" s="65">
        <f t="shared" si="0"/>
        <v>2127003</v>
      </c>
      <c r="AC9" s="73"/>
      <c r="AD9" s="66">
        <f>1*W9</f>
        <v>0</v>
      </c>
    </row>
    <row r="10" spans="1:30" ht="58.5" customHeight="1" x14ac:dyDescent="0.2">
      <c r="A10" s="44">
        <v>6</v>
      </c>
      <c r="B10" s="6" t="s">
        <v>17</v>
      </c>
      <c r="C10" s="7" t="s">
        <v>12</v>
      </c>
      <c r="D10" s="45">
        <v>1</v>
      </c>
      <c r="E10" s="19">
        <v>1912333</v>
      </c>
      <c r="F10" s="13">
        <v>2260000</v>
      </c>
      <c r="G10" s="13">
        <v>2159000</v>
      </c>
      <c r="H10" s="13">
        <v>2511500</v>
      </c>
      <c r="I10" s="8">
        <v>1434250</v>
      </c>
      <c r="J10" s="8">
        <v>1695000</v>
      </c>
      <c r="K10" s="9">
        <v>1619250</v>
      </c>
      <c r="L10" s="9">
        <v>1883625</v>
      </c>
      <c r="M10" s="10">
        <v>1037300</v>
      </c>
      <c r="N10" s="10">
        <v>1201750</v>
      </c>
      <c r="O10" s="11">
        <v>1601750</v>
      </c>
      <c r="P10" s="11">
        <v>1140800</v>
      </c>
      <c r="Q10" s="11">
        <v>1321925</v>
      </c>
      <c r="R10" s="11">
        <v>1721925</v>
      </c>
      <c r="S10" s="14">
        <f t="shared" si="1"/>
        <v>2216500</v>
      </c>
      <c r="T10" s="14">
        <f t="shared" si="2"/>
        <v>2412375</v>
      </c>
      <c r="U10" s="15">
        <f t="shared" si="3"/>
        <v>2607667</v>
      </c>
      <c r="V10" s="51">
        <f t="shared" si="4"/>
        <v>2864000</v>
      </c>
      <c r="W10" s="53"/>
      <c r="X10" s="16"/>
      <c r="Y10" s="16"/>
      <c r="Z10" s="16"/>
      <c r="AA10" s="16"/>
      <c r="AB10" s="65">
        <f t="shared" si="0"/>
        <v>2332767</v>
      </c>
      <c r="AC10" s="73"/>
      <c r="AD10" s="66">
        <f>1*W10</f>
        <v>0</v>
      </c>
    </row>
    <row r="11" spans="1:30" ht="58.5" customHeight="1" x14ac:dyDescent="0.2">
      <c r="A11" s="44">
        <v>7</v>
      </c>
      <c r="B11" s="6" t="s">
        <v>18</v>
      </c>
      <c r="C11" s="7" t="s">
        <v>12</v>
      </c>
      <c r="D11" s="45">
        <v>1</v>
      </c>
      <c r="E11" s="19">
        <v>1748167</v>
      </c>
      <c r="F11" s="13">
        <v>2029167</v>
      </c>
      <c r="G11" s="13">
        <v>1994833</v>
      </c>
      <c r="H11" s="13">
        <v>2280667</v>
      </c>
      <c r="I11" s="8">
        <v>1311125</v>
      </c>
      <c r="J11" s="8">
        <v>1521875</v>
      </c>
      <c r="K11" s="9">
        <v>1496125</v>
      </c>
      <c r="L11" s="9">
        <v>1710500</v>
      </c>
      <c r="M11" s="10">
        <v>1037300</v>
      </c>
      <c r="N11" s="10">
        <v>1201750</v>
      </c>
      <c r="O11" s="11">
        <v>1601750</v>
      </c>
      <c r="P11" s="11">
        <v>1140800</v>
      </c>
      <c r="Q11" s="11">
        <v>1321925</v>
      </c>
      <c r="R11" s="11">
        <v>1721925</v>
      </c>
      <c r="S11" s="14">
        <f t="shared" si="1"/>
        <v>1943375</v>
      </c>
      <c r="T11" s="14">
        <f t="shared" si="2"/>
        <v>2139250</v>
      </c>
      <c r="U11" s="15">
        <f t="shared" si="3"/>
        <v>2310167</v>
      </c>
      <c r="V11" s="51">
        <f t="shared" si="4"/>
        <v>2566501</v>
      </c>
      <c r="W11" s="53"/>
      <c r="X11" s="16"/>
      <c r="Y11" s="16"/>
      <c r="Z11" s="16"/>
      <c r="AA11" s="16"/>
      <c r="AB11" s="65">
        <f t="shared" si="0"/>
        <v>2142559</v>
      </c>
      <c r="AC11" s="73"/>
      <c r="AD11" s="66">
        <f>1*W11</f>
        <v>0</v>
      </c>
    </row>
    <row r="12" spans="1:30" ht="58.5" customHeight="1" x14ac:dyDescent="0.2">
      <c r="A12" s="44">
        <v>8</v>
      </c>
      <c r="B12" s="6" t="s">
        <v>19</v>
      </c>
      <c r="C12" s="7" t="s">
        <v>12</v>
      </c>
      <c r="D12" s="45">
        <v>1</v>
      </c>
      <c r="E12" s="19">
        <v>1740667</v>
      </c>
      <c r="F12" s="13">
        <v>2021667</v>
      </c>
      <c r="G12" s="13">
        <v>1987333</v>
      </c>
      <c r="H12" s="13">
        <v>2273167</v>
      </c>
      <c r="I12" s="8">
        <v>1305500</v>
      </c>
      <c r="J12" s="8">
        <v>1516250</v>
      </c>
      <c r="K12" s="9">
        <v>1490500</v>
      </c>
      <c r="L12" s="9">
        <v>1704875</v>
      </c>
      <c r="M12" s="10">
        <v>1037300</v>
      </c>
      <c r="N12" s="10">
        <v>1201750</v>
      </c>
      <c r="O12" s="11">
        <v>1601750</v>
      </c>
      <c r="P12" s="11">
        <v>1140800</v>
      </c>
      <c r="Q12" s="11">
        <v>1321925</v>
      </c>
      <c r="R12" s="11">
        <v>1721925</v>
      </c>
      <c r="S12" s="14">
        <f t="shared" si="1"/>
        <v>1937750</v>
      </c>
      <c r="T12" s="14">
        <f t="shared" si="2"/>
        <v>2133625</v>
      </c>
      <c r="U12" s="15">
        <f t="shared" si="3"/>
        <v>2302667</v>
      </c>
      <c r="V12" s="51">
        <f t="shared" si="4"/>
        <v>2559001</v>
      </c>
      <c r="W12" s="53"/>
      <c r="X12" s="16"/>
      <c r="Y12" s="16"/>
      <c r="Z12" s="16"/>
      <c r="AA12" s="16"/>
      <c r="AB12" s="65">
        <f t="shared" si="0"/>
        <v>2138184</v>
      </c>
      <c r="AC12" s="73"/>
      <c r="AD12" s="66">
        <f>1*W12</f>
        <v>0</v>
      </c>
    </row>
    <row r="13" spans="1:30" ht="85.5" customHeight="1" x14ac:dyDescent="0.2">
      <c r="A13" s="44">
        <v>9</v>
      </c>
      <c r="B13" s="6" t="s">
        <v>20</v>
      </c>
      <c r="C13" s="7" t="s">
        <v>12</v>
      </c>
      <c r="D13" s="45">
        <v>1</v>
      </c>
      <c r="E13" s="19">
        <v>2226381</v>
      </c>
      <c r="F13" s="13">
        <v>2375519</v>
      </c>
      <c r="G13" s="13">
        <v>2290513</v>
      </c>
      <c r="H13" s="13">
        <v>2638815</v>
      </c>
      <c r="I13" s="8">
        <v>1669786</v>
      </c>
      <c r="J13" s="8">
        <v>1781639</v>
      </c>
      <c r="K13" s="9">
        <v>1717885</v>
      </c>
      <c r="L13" s="9">
        <v>1979111</v>
      </c>
      <c r="M13" s="10">
        <v>2073176</v>
      </c>
      <c r="N13" s="10">
        <v>2301193</v>
      </c>
      <c r="O13" s="11">
        <v>2701192.55</v>
      </c>
      <c r="P13" s="11">
        <v>2278179.9</v>
      </c>
      <c r="Q13" s="11">
        <v>2504274.5</v>
      </c>
      <c r="R13" s="11">
        <v>2904274.5</v>
      </c>
      <c r="S13" s="14">
        <f t="shared" si="1"/>
        <v>2005345</v>
      </c>
      <c r="T13" s="14">
        <f t="shared" si="2"/>
        <v>2501563</v>
      </c>
      <c r="U13" s="15">
        <f t="shared" si="3"/>
        <v>2524657</v>
      </c>
      <c r="V13" s="51">
        <f t="shared" si="4"/>
        <v>2987117</v>
      </c>
      <c r="W13" s="61"/>
      <c r="X13" s="16"/>
      <c r="Y13" s="16"/>
      <c r="Z13" s="16">
        <v>2233250.1800000002</v>
      </c>
      <c r="AA13" s="62"/>
      <c r="AB13" s="67">
        <f t="shared" si="0"/>
        <v>2797652</v>
      </c>
      <c r="AC13" s="74" t="s">
        <v>48</v>
      </c>
      <c r="AD13" s="66">
        <f>12*Z13</f>
        <v>26799002.160000004</v>
      </c>
    </row>
    <row r="14" spans="1:30" ht="58.5" customHeight="1" x14ac:dyDescent="0.2">
      <c r="A14" s="44">
        <v>10</v>
      </c>
      <c r="B14" s="6" t="s">
        <v>21</v>
      </c>
      <c r="C14" s="7" t="s">
        <v>12</v>
      </c>
      <c r="D14" s="45">
        <v>1</v>
      </c>
      <c r="E14" s="19">
        <v>1234167</v>
      </c>
      <c r="F14" s="13">
        <v>1545833</v>
      </c>
      <c r="G14" s="13">
        <v>1472667</v>
      </c>
      <c r="H14" s="13">
        <v>1794333</v>
      </c>
      <c r="I14" s="8">
        <v>925625</v>
      </c>
      <c r="J14" s="8">
        <v>1159375</v>
      </c>
      <c r="K14" s="9">
        <v>1104500</v>
      </c>
      <c r="L14" s="9">
        <v>1345750</v>
      </c>
      <c r="M14" s="10">
        <v>1328250</v>
      </c>
      <c r="N14" s="10">
        <v>1518000</v>
      </c>
      <c r="O14" s="11">
        <v>1918000</v>
      </c>
      <c r="P14" s="11">
        <v>1461075</v>
      </c>
      <c r="Q14" s="11">
        <v>1650825</v>
      </c>
      <c r="R14" s="11">
        <v>2050825</v>
      </c>
      <c r="S14" s="14">
        <f t="shared" si="1"/>
        <v>1626875</v>
      </c>
      <c r="T14" s="14">
        <f t="shared" si="2"/>
        <v>1828250</v>
      </c>
      <c r="U14" s="15">
        <f t="shared" si="3"/>
        <v>1857499</v>
      </c>
      <c r="V14" s="51">
        <f t="shared" si="4"/>
        <v>2115999</v>
      </c>
      <c r="W14" s="61"/>
      <c r="X14" s="16">
        <v>1507187.18</v>
      </c>
      <c r="Y14" s="16"/>
      <c r="Z14" s="16"/>
      <c r="AA14" s="62"/>
      <c r="AB14" s="67">
        <f t="shared" si="0"/>
        <v>1998358</v>
      </c>
      <c r="AC14" s="74" t="s">
        <v>46</v>
      </c>
      <c r="AD14" s="66">
        <f>4*X14</f>
        <v>6028748.7199999997</v>
      </c>
    </row>
    <row r="15" spans="1:30" ht="58.5" customHeight="1" x14ac:dyDescent="0.2">
      <c r="A15" s="44">
        <v>11</v>
      </c>
      <c r="B15" s="6" t="s">
        <v>22</v>
      </c>
      <c r="C15" s="7" t="s">
        <v>12</v>
      </c>
      <c r="D15" s="45">
        <v>1</v>
      </c>
      <c r="E15" s="19">
        <v>1400000</v>
      </c>
      <c r="F15" s="13">
        <v>1688333</v>
      </c>
      <c r="G15" s="13">
        <v>1642167</v>
      </c>
      <c r="H15" s="13">
        <v>1963833</v>
      </c>
      <c r="I15" s="8">
        <v>1050000</v>
      </c>
      <c r="J15" s="8">
        <v>1266250</v>
      </c>
      <c r="K15" s="9">
        <v>1231625</v>
      </c>
      <c r="L15" s="9">
        <v>1472875</v>
      </c>
      <c r="M15" s="10">
        <v>1454750</v>
      </c>
      <c r="N15" s="10">
        <v>1644500</v>
      </c>
      <c r="O15" s="11">
        <v>2044500</v>
      </c>
      <c r="P15" s="11">
        <v>1600225</v>
      </c>
      <c r="Q15" s="11">
        <v>1789975</v>
      </c>
      <c r="R15" s="11">
        <v>2189975</v>
      </c>
      <c r="S15" s="14">
        <f t="shared" si="1"/>
        <v>1698750</v>
      </c>
      <c r="T15" s="14">
        <f t="shared" si="2"/>
        <v>1955375</v>
      </c>
      <c r="U15" s="15">
        <f t="shared" si="3"/>
        <v>1976666</v>
      </c>
      <c r="V15" s="51">
        <f t="shared" si="4"/>
        <v>2285499</v>
      </c>
      <c r="W15" s="61"/>
      <c r="X15" s="16">
        <v>1646124.68</v>
      </c>
      <c r="Y15" s="16"/>
      <c r="Z15" s="16"/>
      <c r="AA15" s="62"/>
      <c r="AB15" s="67">
        <f t="shared" si="0"/>
        <v>2143616</v>
      </c>
      <c r="AC15" s="74" t="s">
        <v>47</v>
      </c>
      <c r="AD15" s="66">
        <f>6*X15</f>
        <v>9876748.0800000001</v>
      </c>
    </row>
    <row r="16" spans="1:30" ht="58.5" customHeight="1" x14ac:dyDescent="0.2">
      <c r="A16" s="44">
        <v>12</v>
      </c>
      <c r="B16" s="6" t="s">
        <v>23</v>
      </c>
      <c r="C16" s="7" t="s">
        <v>12</v>
      </c>
      <c r="D16" s="45">
        <v>1</v>
      </c>
      <c r="E16" s="19">
        <v>1523333</v>
      </c>
      <c r="F16" s="13">
        <v>1811667</v>
      </c>
      <c r="G16" s="13">
        <v>1784000</v>
      </c>
      <c r="H16" s="13">
        <v>2072333</v>
      </c>
      <c r="I16" s="8">
        <v>1142500</v>
      </c>
      <c r="J16" s="8">
        <v>1358750</v>
      </c>
      <c r="K16" s="9">
        <v>1338000</v>
      </c>
      <c r="L16" s="9">
        <v>1554250</v>
      </c>
      <c r="M16" s="10">
        <v>1518000</v>
      </c>
      <c r="N16" s="10">
        <v>1707750</v>
      </c>
      <c r="O16" s="11">
        <v>2107750</v>
      </c>
      <c r="P16" s="11">
        <v>1669800</v>
      </c>
      <c r="Q16" s="11">
        <v>1859550</v>
      </c>
      <c r="R16" s="11">
        <v>2259550</v>
      </c>
      <c r="S16" s="14">
        <f t="shared" si="1"/>
        <v>1791250</v>
      </c>
      <c r="T16" s="14">
        <f t="shared" si="2"/>
        <v>1986750</v>
      </c>
      <c r="U16" s="15">
        <f t="shared" si="3"/>
        <v>2100001</v>
      </c>
      <c r="V16" s="51">
        <f t="shared" si="4"/>
        <v>2360666</v>
      </c>
      <c r="W16" s="61"/>
      <c r="X16" s="16">
        <v>1766375.33</v>
      </c>
      <c r="Y16" s="16"/>
      <c r="Z16" s="16"/>
      <c r="AA16" s="62"/>
      <c r="AB16" s="67">
        <f t="shared" si="0"/>
        <v>2202322</v>
      </c>
      <c r="AC16" s="74" t="s">
        <v>46</v>
      </c>
      <c r="AD16" s="66">
        <f>X16*4</f>
        <v>7065501.3200000003</v>
      </c>
    </row>
    <row r="17" spans="1:30" ht="58.5" customHeight="1" x14ac:dyDescent="0.2">
      <c r="A17" s="44">
        <v>13</v>
      </c>
      <c r="B17" s="6" t="s">
        <v>24</v>
      </c>
      <c r="C17" s="7" t="s">
        <v>12</v>
      </c>
      <c r="D17" s="45">
        <v>1</v>
      </c>
      <c r="E17" s="19">
        <v>1705000</v>
      </c>
      <c r="F17" s="13">
        <v>1993333</v>
      </c>
      <c r="G17" s="13">
        <v>1971167</v>
      </c>
      <c r="H17" s="13">
        <v>2259500</v>
      </c>
      <c r="I17" s="8">
        <v>1278750</v>
      </c>
      <c r="J17" s="8">
        <v>1495000</v>
      </c>
      <c r="K17" s="9">
        <v>1478375</v>
      </c>
      <c r="L17" s="9">
        <v>1694625</v>
      </c>
      <c r="M17" s="10">
        <v>1707750</v>
      </c>
      <c r="N17" s="10">
        <v>1897500</v>
      </c>
      <c r="O17" s="11">
        <v>2297500</v>
      </c>
      <c r="P17" s="11">
        <v>1878525</v>
      </c>
      <c r="Q17" s="11">
        <v>2068275</v>
      </c>
      <c r="R17" s="11">
        <v>2468275</v>
      </c>
      <c r="S17" s="14">
        <f t="shared" si="1"/>
        <v>1927500</v>
      </c>
      <c r="T17" s="14">
        <f t="shared" si="2"/>
        <v>2127125</v>
      </c>
      <c r="U17" s="15">
        <f t="shared" si="3"/>
        <v>2281666</v>
      </c>
      <c r="V17" s="51">
        <f t="shared" si="4"/>
        <v>2547833</v>
      </c>
      <c r="W17" s="61"/>
      <c r="X17" s="16">
        <v>1943499.68</v>
      </c>
      <c r="Y17" s="16"/>
      <c r="Z17" s="16"/>
      <c r="AA17" s="62"/>
      <c r="AB17" s="67">
        <f t="shared" si="0"/>
        <v>2381078</v>
      </c>
      <c r="AC17" s="74" t="s">
        <v>46</v>
      </c>
      <c r="AD17" s="66">
        <f>X17*4</f>
        <v>7773998.7199999997</v>
      </c>
    </row>
    <row r="18" spans="1:30" ht="58.5" customHeight="1" x14ac:dyDescent="0.2">
      <c r="A18" s="44">
        <v>14</v>
      </c>
      <c r="B18" s="6" t="s">
        <v>25</v>
      </c>
      <c r="C18" s="7" t="s">
        <v>12</v>
      </c>
      <c r="D18" s="45">
        <v>1</v>
      </c>
      <c r="E18" s="19">
        <v>1953333</v>
      </c>
      <c r="F18" s="13">
        <v>2308333</v>
      </c>
      <c r="G18" s="13">
        <v>2219500</v>
      </c>
      <c r="H18" s="13">
        <v>2574500</v>
      </c>
      <c r="I18" s="8">
        <v>1465000</v>
      </c>
      <c r="J18" s="8">
        <v>1731250</v>
      </c>
      <c r="K18" s="9">
        <v>1664625</v>
      </c>
      <c r="L18" s="9">
        <v>1930875</v>
      </c>
      <c r="M18" s="10">
        <v>1707750</v>
      </c>
      <c r="N18" s="10">
        <v>1897500</v>
      </c>
      <c r="O18" s="11">
        <v>2297500</v>
      </c>
      <c r="P18" s="11">
        <v>1878525</v>
      </c>
      <c r="Q18" s="11">
        <v>2068275</v>
      </c>
      <c r="R18" s="11">
        <v>2468275</v>
      </c>
      <c r="S18" s="14">
        <f t="shared" si="1"/>
        <v>2263750</v>
      </c>
      <c r="T18" s="14">
        <f t="shared" si="2"/>
        <v>2463375</v>
      </c>
      <c r="U18" s="15">
        <f t="shared" si="3"/>
        <v>2663333</v>
      </c>
      <c r="V18" s="51">
        <f t="shared" si="4"/>
        <v>2929500</v>
      </c>
      <c r="W18" s="61"/>
      <c r="X18" s="16">
        <v>2250624.6800000002</v>
      </c>
      <c r="Y18" s="16"/>
      <c r="Z18" s="16"/>
      <c r="AA18" s="62"/>
      <c r="AB18" s="67">
        <f t="shared" si="0"/>
        <v>2620383</v>
      </c>
      <c r="AC18" s="74" t="s">
        <v>46</v>
      </c>
      <c r="AD18" s="66">
        <f>X18*4</f>
        <v>9002498.7200000007</v>
      </c>
    </row>
    <row r="19" spans="1:30" ht="58.5" customHeight="1" x14ac:dyDescent="0.2">
      <c r="A19" s="44">
        <v>15</v>
      </c>
      <c r="B19" s="6" t="s">
        <v>26</v>
      </c>
      <c r="C19" s="7" t="s">
        <v>12</v>
      </c>
      <c r="D19" s="45">
        <v>1</v>
      </c>
      <c r="E19" s="19">
        <v>1826667</v>
      </c>
      <c r="F19" s="13">
        <v>2115000</v>
      </c>
      <c r="G19" s="13">
        <v>2094667</v>
      </c>
      <c r="H19" s="13">
        <v>2383000</v>
      </c>
      <c r="I19" s="8">
        <v>1370000</v>
      </c>
      <c r="J19" s="8">
        <v>1586250</v>
      </c>
      <c r="K19" s="9">
        <v>1571000</v>
      </c>
      <c r="L19" s="9">
        <v>1787250</v>
      </c>
      <c r="M19" s="10">
        <v>1771000</v>
      </c>
      <c r="N19" s="10">
        <v>1960750</v>
      </c>
      <c r="O19" s="11">
        <v>2360750</v>
      </c>
      <c r="P19" s="11">
        <v>1948100</v>
      </c>
      <c r="Q19" s="11">
        <v>2137850</v>
      </c>
      <c r="R19" s="11">
        <v>2537850</v>
      </c>
      <c r="S19" s="14">
        <f t="shared" si="1"/>
        <v>2018750</v>
      </c>
      <c r="T19" s="14">
        <f t="shared" si="2"/>
        <v>2219750</v>
      </c>
      <c r="U19" s="15">
        <f t="shared" si="3"/>
        <v>2403333</v>
      </c>
      <c r="V19" s="51">
        <f t="shared" si="4"/>
        <v>2671333</v>
      </c>
      <c r="W19" s="61"/>
      <c r="X19" s="16">
        <v>2062125</v>
      </c>
      <c r="Y19" s="16"/>
      <c r="Z19" s="16"/>
      <c r="AA19" s="62"/>
      <c r="AB19" s="67">
        <f t="shared" si="0"/>
        <v>2476311</v>
      </c>
      <c r="AC19" s="74" t="s">
        <v>46</v>
      </c>
      <c r="AD19" s="66">
        <f>X19*4</f>
        <v>8248500</v>
      </c>
    </row>
    <row r="20" spans="1:30" ht="58.5" customHeight="1" thickBot="1" x14ac:dyDescent="0.25">
      <c r="A20" s="46">
        <v>16</v>
      </c>
      <c r="B20" s="47" t="s">
        <v>27</v>
      </c>
      <c r="C20" s="48" t="s">
        <v>12</v>
      </c>
      <c r="D20" s="49">
        <v>1</v>
      </c>
      <c r="E20" s="20">
        <v>1677667</v>
      </c>
      <c r="F20" s="21">
        <v>1966000</v>
      </c>
      <c r="G20" s="21">
        <v>1944933</v>
      </c>
      <c r="H20" s="21">
        <v>2233267</v>
      </c>
      <c r="I20" s="22">
        <v>1258250</v>
      </c>
      <c r="J20" s="22">
        <v>1474500</v>
      </c>
      <c r="K20" s="23">
        <v>1458700</v>
      </c>
      <c r="L20" s="23">
        <v>1674950</v>
      </c>
      <c r="M20" s="24">
        <v>1745700</v>
      </c>
      <c r="N20" s="24">
        <v>1935450</v>
      </c>
      <c r="O20" s="25">
        <v>2335450</v>
      </c>
      <c r="P20" s="25">
        <v>1920270</v>
      </c>
      <c r="Q20" s="25">
        <v>2110020</v>
      </c>
      <c r="R20" s="25">
        <v>2510020</v>
      </c>
      <c r="S20" s="26">
        <f t="shared" si="1"/>
        <v>1907000</v>
      </c>
      <c r="T20" s="26">
        <f t="shared" si="2"/>
        <v>2107450</v>
      </c>
      <c r="U20" s="27">
        <f t="shared" si="3"/>
        <v>2254333</v>
      </c>
      <c r="V20" s="52">
        <f t="shared" si="4"/>
        <v>2521601</v>
      </c>
      <c r="W20" s="63"/>
      <c r="X20" s="70">
        <v>1916850</v>
      </c>
      <c r="Y20" s="70"/>
      <c r="Z20" s="70"/>
      <c r="AA20" s="64"/>
      <c r="AB20" s="68">
        <f t="shared" si="0"/>
        <v>2379690</v>
      </c>
      <c r="AC20" s="74" t="s">
        <v>46</v>
      </c>
      <c r="AD20" s="66">
        <f>X20*4</f>
        <v>7667400</v>
      </c>
    </row>
    <row r="21" spans="1:30" x14ac:dyDescent="0.2">
      <c r="AD21" s="71">
        <f>SUM(AD5:AD20)</f>
        <v>105474085.28</v>
      </c>
    </row>
  </sheetData>
  <mergeCells count="18">
    <mergeCell ref="A2:D2"/>
    <mergeCell ref="M2:O2"/>
    <mergeCell ref="P2:R2"/>
    <mergeCell ref="A3:D3"/>
    <mergeCell ref="S3:T3"/>
    <mergeCell ref="U3:V3"/>
    <mergeCell ref="W2:Y2"/>
    <mergeCell ref="I1:L1"/>
    <mergeCell ref="I2:J2"/>
    <mergeCell ref="K2:L2"/>
    <mergeCell ref="M1:R1"/>
    <mergeCell ref="Z2:AB2"/>
    <mergeCell ref="W1:AB1"/>
    <mergeCell ref="E1:H1"/>
    <mergeCell ref="E2:F2"/>
    <mergeCell ref="G2:H2"/>
    <mergeCell ref="S1:T1"/>
    <mergeCell ref="U1:V1"/>
  </mergeCells>
  <phoneticPr fontId="10" type="noConversion"/>
  <pageMargins left="0.7" right="0.7" top="0.75" bottom="0.75" header="0.3" footer="0.3"/>
  <pageSetup paperSiz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9"/>
  <sheetViews>
    <sheetView tabSelected="1" workbookViewId="0">
      <selection sqref="A1:I14"/>
    </sheetView>
  </sheetViews>
  <sheetFormatPr baseColWidth="10" defaultColWidth="9.33203125" defaultRowHeight="12.75" x14ac:dyDescent="0.2"/>
  <cols>
    <col min="1" max="1" width="7.6640625" customWidth="1"/>
    <col min="2" max="2" width="23.33203125" customWidth="1"/>
    <col min="3" max="3" width="44.83203125" customWidth="1"/>
    <col min="4" max="4" width="20" customWidth="1"/>
    <col min="5" max="5" width="13.6640625" customWidth="1"/>
    <col min="6" max="6" width="21.1640625" customWidth="1"/>
    <col min="7" max="7" width="23.33203125" hidden="1" customWidth="1"/>
    <col min="8" max="8" width="21.1640625" hidden="1" customWidth="1"/>
    <col min="9" max="9" width="21.1640625" customWidth="1"/>
    <col min="10" max="10" width="20.1640625" customWidth="1"/>
    <col min="12" max="12" width="16.6640625" bestFit="1" customWidth="1"/>
  </cols>
  <sheetData>
    <row r="1" spans="1:18" ht="83.25" customHeight="1" x14ac:dyDescent="0.2">
      <c r="A1" s="83" t="s">
        <v>10</v>
      </c>
      <c r="B1" s="84"/>
      <c r="C1" s="85"/>
      <c r="D1" s="85"/>
      <c r="E1" s="85"/>
      <c r="F1" s="37" t="s">
        <v>39</v>
      </c>
      <c r="G1" s="37" t="s">
        <v>40</v>
      </c>
      <c r="H1" s="54" t="s">
        <v>33</v>
      </c>
      <c r="I1" s="60" t="s">
        <v>41</v>
      </c>
    </row>
    <row r="2" spans="1:18" ht="13.35" customHeight="1" x14ac:dyDescent="0.2">
      <c r="A2" s="38" t="s">
        <v>4</v>
      </c>
      <c r="B2" s="90" t="s">
        <v>5</v>
      </c>
      <c r="C2" s="91"/>
      <c r="D2" s="30" t="s">
        <v>6</v>
      </c>
      <c r="E2" s="30" t="s">
        <v>7</v>
      </c>
      <c r="F2" s="31" t="s">
        <v>8</v>
      </c>
      <c r="G2" s="31" t="s">
        <v>8</v>
      </c>
      <c r="H2" s="55" t="s">
        <v>8</v>
      </c>
      <c r="I2" s="58" t="s">
        <v>8</v>
      </c>
    </row>
    <row r="3" spans="1:18" ht="43.5" customHeight="1" x14ac:dyDescent="0.2">
      <c r="A3" s="38">
        <v>1</v>
      </c>
      <c r="B3" s="87" t="s">
        <v>50</v>
      </c>
      <c r="C3" s="33" t="s">
        <v>57</v>
      </c>
      <c r="D3" s="34" t="s">
        <v>42</v>
      </c>
      <c r="E3" s="30"/>
      <c r="F3" s="31"/>
      <c r="G3" s="31"/>
      <c r="H3" s="55"/>
      <c r="I3" s="58"/>
    </row>
    <row r="4" spans="1:18" ht="43.5" customHeight="1" x14ac:dyDescent="0.2">
      <c r="A4" s="38">
        <v>2</v>
      </c>
      <c r="B4" s="88"/>
      <c r="C4" s="33" t="s">
        <v>58</v>
      </c>
      <c r="D4" s="34" t="s">
        <v>42</v>
      </c>
      <c r="E4" s="30"/>
      <c r="F4" s="31"/>
      <c r="G4" s="31"/>
      <c r="H4" s="55"/>
      <c r="I4" s="58"/>
    </row>
    <row r="5" spans="1:18" ht="43.5" customHeight="1" x14ac:dyDescent="0.2">
      <c r="A5" s="38">
        <v>3</v>
      </c>
      <c r="B5" s="88"/>
      <c r="C5" s="33" t="s">
        <v>60</v>
      </c>
      <c r="D5" s="34" t="s">
        <v>42</v>
      </c>
      <c r="E5" s="32">
        <v>1</v>
      </c>
      <c r="F5" s="29">
        <v>968333</v>
      </c>
      <c r="G5" s="28"/>
      <c r="H5" s="56"/>
      <c r="I5" s="59">
        <f>F5*E5</f>
        <v>968333</v>
      </c>
      <c r="M5" s="86"/>
      <c r="N5" s="86"/>
      <c r="O5" s="86"/>
      <c r="P5" s="86"/>
      <c r="Q5" s="78"/>
      <c r="R5" s="78"/>
    </row>
    <row r="6" spans="1:18" ht="43.5" customHeight="1" x14ac:dyDescent="0.2">
      <c r="A6" s="38">
        <v>4</v>
      </c>
      <c r="B6" s="88"/>
      <c r="C6" s="33" t="s">
        <v>51</v>
      </c>
      <c r="D6" s="34" t="s">
        <v>42</v>
      </c>
      <c r="E6" s="35">
        <v>3</v>
      </c>
      <c r="F6" s="29">
        <v>1306667</v>
      </c>
      <c r="G6" s="28"/>
      <c r="H6" s="56"/>
      <c r="I6" s="59">
        <f t="shared" ref="I6:I14" si="0">F6*E6</f>
        <v>3920001</v>
      </c>
      <c r="M6" s="86"/>
      <c r="N6" s="86"/>
      <c r="O6" s="86"/>
      <c r="P6" s="86"/>
      <c r="Q6" s="79"/>
      <c r="R6" s="78"/>
    </row>
    <row r="7" spans="1:18" ht="43.5" customHeight="1" x14ac:dyDescent="0.2">
      <c r="A7" s="38">
        <v>5</v>
      </c>
      <c r="B7" s="88"/>
      <c r="C7" s="33" t="s">
        <v>61</v>
      </c>
      <c r="D7" s="36" t="s">
        <v>42</v>
      </c>
      <c r="E7" s="35">
        <v>3</v>
      </c>
      <c r="F7" s="29">
        <v>1173333</v>
      </c>
      <c r="G7" s="28"/>
      <c r="H7" s="56"/>
      <c r="I7" s="59">
        <f t="shared" si="0"/>
        <v>3519999</v>
      </c>
      <c r="M7" s="81"/>
      <c r="N7" s="81"/>
      <c r="O7" s="82"/>
      <c r="P7" s="81"/>
      <c r="Q7" s="78"/>
      <c r="R7" s="78"/>
    </row>
    <row r="8" spans="1:18" ht="43.5" customHeight="1" x14ac:dyDescent="0.2">
      <c r="A8" s="38">
        <v>6</v>
      </c>
      <c r="B8" s="88"/>
      <c r="C8" s="33" t="s">
        <v>52</v>
      </c>
      <c r="D8" s="36" t="s">
        <v>42</v>
      </c>
      <c r="E8" s="35"/>
      <c r="F8" s="29"/>
      <c r="G8" s="28"/>
      <c r="H8" s="56"/>
      <c r="I8" s="59"/>
      <c r="M8" s="81"/>
      <c r="N8" s="81"/>
      <c r="O8" s="82"/>
      <c r="P8" s="81"/>
      <c r="Q8" s="78"/>
      <c r="R8" s="78"/>
    </row>
    <row r="9" spans="1:18" ht="43.5" customHeight="1" x14ac:dyDescent="0.2">
      <c r="A9" s="38">
        <v>7</v>
      </c>
      <c r="B9" s="88"/>
      <c r="C9" s="33" t="s">
        <v>53</v>
      </c>
      <c r="D9" s="34" t="s">
        <v>42</v>
      </c>
      <c r="E9" s="35">
        <v>2</v>
      </c>
      <c r="F9" s="29">
        <v>1361667</v>
      </c>
      <c r="G9" s="28"/>
      <c r="H9" s="56"/>
      <c r="I9" s="59">
        <f t="shared" si="0"/>
        <v>2723334</v>
      </c>
      <c r="M9" s="81"/>
      <c r="N9" s="81"/>
      <c r="O9" s="82"/>
      <c r="P9" s="81"/>
      <c r="Q9" s="80"/>
      <c r="R9" s="78"/>
    </row>
    <row r="10" spans="1:18" ht="43.5" customHeight="1" x14ac:dyDescent="0.2">
      <c r="A10" s="38">
        <v>8</v>
      </c>
      <c r="B10" s="88"/>
      <c r="C10" s="33" t="s">
        <v>54</v>
      </c>
      <c r="D10" s="34" t="s">
        <v>42</v>
      </c>
      <c r="E10" s="32">
        <v>2</v>
      </c>
      <c r="F10" s="29">
        <v>1263333</v>
      </c>
      <c r="G10" s="28"/>
      <c r="H10" s="56"/>
      <c r="I10" s="59">
        <f t="shared" si="0"/>
        <v>2526666</v>
      </c>
      <c r="M10" s="81"/>
      <c r="N10" s="81"/>
      <c r="O10" s="82"/>
      <c r="P10" s="81"/>
      <c r="Q10" s="80"/>
      <c r="R10" s="78"/>
    </row>
    <row r="11" spans="1:18" ht="43.5" customHeight="1" x14ac:dyDescent="0.2">
      <c r="A11" s="38">
        <v>9</v>
      </c>
      <c r="B11" s="88"/>
      <c r="C11" s="33" t="s">
        <v>59</v>
      </c>
      <c r="D11" s="36" t="s">
        <v>42</v>
      </c>
      <c r="E11" s="35">
        <v>2</v>
      </c>
      <c r="F11" s="29">
        <v>1098333</v>
      </c>
      <c r="G11" s="28"/>
      <c r="H11" s="56"/>
      <c r="I11" s="59">
        <f t="shared" si="0"/>
        <v>2196666</v>
      </c>
      <c r="M11" s="81"/>
      <c r="N11" s="81"/>
      <c r="O11" s="82"/>
      <c r="P11" s="81"/>
      <c r="Q11" s="78"/>
      <c r="R11" s="78"/>
    </row>
    <row r="12" spans="1:18" ht="43.5" customHeight="1" x14ac:dyDescent="0.2">
      <c r="A12" s="38">
        <v>10</v>
      </c>
      <c r="B12" s="88"/>
      <c r="C12" s="33" t="s">
        <v>55</v>
      </c>
      <c r="D12" s="34" t="s">
        <v>42</v>
      </c>
      <c r="E12" s="32">
        <v>2</v>
      </c>
      <c r="F12" s="29">
        <v>1336667</v>
      </c>
      <c r="G12" s="28"/>
      <c r="H12" s="56"/>
      <c r="I12" s="59">
        <f t="shared" si="0"/>
        <v>2673334</v>
      </c>
      <c r="M12" s="81"/>
      <c r="N12" s="81"/>
      <c r="O12" s="82"/>
      <c r="P12" s="81"/>
      <c r="Q12" s="78"/>
      <c r="R12" s="78"/>
    </row>
    <row r="13" spans="1:18" ht="43.5" customHeight="1" x14ac:dyDescent="0.2">
      <c r="A13" s="38">
        <v>11</v>
      </c>
      <c r="B13" s="88"/>
      <c r="C13" s="33" t="s">
        <v>56</v>
      </c>
      <c r="D13" s="34" t="s">
        <v>42</v>
      </c>
      <c r="E13" s="32">
        <v>2</v>
      </c>
      <c r="F13" s="29">
        <v>1540000</v>
      </c>
      <c r="G13" s="28"/>
      <c r="H13" s="56"/>
      <c r="I13" s="59">
        <f t="shared" si="0"/>
        <v>3080000</v>
      </c>
      <c r="M13" s="81"/>
      <c r="N13" s="81"/>
      <c r="O13" s="82"/>
      <c r="P13" s="81"/>
      <c r="Q13" s="78"/>
      <c r="R13" s="78"/>
    </row>
    <row r="14" spans="1:18" ht="43.5" customHeight="1" thickBot="1" x14ac:dyDescent="0.25">
      <c r="A14" s="38">
        <v>12</v>
      </c>
      <c r="B14" s="89"/>
      <c r="C14" s="39" t="s">
        <v>43</v>
      </c>
      <c r="D14" s="40" t="s">
        <v>12</v>
      </c>
      <c r="E14" s="41">
        <v>2</v>
      </c>
      <c r="F14" s="42">
        <v>1900000</v>
      </c>
      <c r="G14" s="43"/>
      <c r="H14" s="57"/>
      <c r="I14" s="59">
        <f t="shared" si="0"/>
        <v>3800000</v>
      </c>
      <c r="M14" s="81"/>
      <c r="N14" s="81"/>
      <c r="O14" s="82"/>
      <c r="P14" s="81"/>
      <c r="Q14" s="78"/>
      <c r="R14" s="78"/>
    </row>
    <row r="15" spans="1:18" ht="24" customHeight="1" x14ac:dyDescent="0.2">
      <c r="F15" s="75" t="s">
        <v>49</v>
      </c>
      <c r="I15" s="76">
        <f>SUM(I5:I14)</f>
        <v>25408333</v>
      </c>
      <c r="L15" s="77"/>
      <c r="M15" s="81"/>
      <c r="N15" s="81"/>
      <c r="O15" s="82"/>
      <c r="P15" s="81"/>
      <c r="Q15" s="78"/>
      <c r="R15" s="78"/>
    </row>
    <row r="16" spans="1:18" x14ac:dyDescent="0.2">
      <c r="M16" s="81"/>
      <c r="N16" s="81"/>
      <c r="O16" s="82"/>
      <c r="P16" s="81"/>
      <c r="Q16" s="78"/>
      <c r="R16" s="78"/>
    </row>
    <row r="17" spans="13:18" x14ac:dyDescent="0.2">
      <c r="M17" s="81"/>
      <c r="N17" s="81"/>
      <c r="O17" s="82"/>
      <c r="P17" s="81"/>
      <c r="Q17" s="80"/>
      <c r="R17" s="78"/>
    </row>
    <row r="18" spans="13:18" x14ac:dyDescent="0.2">
      <c r="M18" s="81"/>
      <c r="N18" s="81"/>
      <c r="O18" s="82"/>
      <c r="P18" s="81"/>
      <c r="Q18" s="80"/>
      <c r="R18" s="78"/>
    </row>
    <row r="19" spans="13:18" x14ac:dyDescent="0.2">
      <c r="M19" s="81"/>
      <c r="N19" s="81"/>
      <c r="O19" s="82"/>
      <c r="P19" s="81"/>
      <c r="Q19" s="78"/>
      <c r="R19" s="78"/>
    </row>
  </sheetData>
  <mergeCells count="6">
    <mergeCell ref="A1:E1"/>
    <mergeCell ref="M5:M6"/>
    <mergeCell ref="N5:O6"/>
    <mergeCell ref="P5:P6"/>
    <mergeCell ref="B3:B14"/>
    <mergeCell ref="B2:C2"/>
  </mergeCells>
  <pageMargins left="0.7" right="0.7" top="0.75" bottom="0.75" header="0.3" footer="0.3"/>
  <pageSetup paperSiz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Mudanza - carga </vt:lpstr>
      <vt:lpstr>Transporte pasajeros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Dayhana Varela Vallejo</dc:creator>
  <cp:lastModifiedBy>Juliana Bocanegra Martinez</cp:lastModifiedBy>
  <dcterms:created xsi:type="dcterms:W3CDTF">2025-09-05T15:42:03Z</dcterms:created>
  <dcterms:modified xsi:type="dcterms:W3CDTF">2026-02-26T20:06:50Z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2025-09-05T00:00:00Z</vt:filetime>
  </property>
  <property fmtid="{D5CDD505-2E9C-101B-9397-08002B2CF9AE}" pid="3" name="LastSaved">
    <vt:filetime>2025-09-05T00:00:00Z</vt:filetime>
  </property>
  <property fmtid="{D5CDD505-2E9C-101B-9397-08002B2CF9AE}" pid="4" name="Producer">
    <vt:lpwstr>iLovePDF</vt:lpwstr>
  </property>
</Properties>
</file>