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clama\Documents\DAGMA_2025\CVC\CONSOLIDADO\New folder\"/>
    </mc:Choice>
  </mc:AlternateContent>
  <xr:revisionPtr revIDLastSave="0" documentId="13_ncr:1_{CB565C85-1A72-4589-93CE-264A45637FD2}" xr6:coauthVersionLast="47" xr6:coauthVersionMax="47" xr10:uidLastSave="{00000000-0000-0000-0000-000000000000}"/>
  <bookViews>
    <workbookView xWindow="-98" yWindow="-98" windowWidth="21795" windowHeight="11625" xr2:uid="{00000000-000D-0000-FFFF-FFFF00000000}"/>
  </bookViews>
  <sheets>
    <sheet name="RESUMEN CVC" sheetId="1" r:id="rId1"/>
    <sheet name="1.1.11" sheetId="2" r:id="rId2"/>
    <sheet name="1.1.12" sheetId="3" r:id="rId3"/>
    <sheet name="2.1.14.1" sheetId="4" r:id="rId4"/>
    <sheet name="2.1.14.2" sheetId="5" r:id="rId5"/>
    <sheet name="2.1.14.3" sheetId="6" r:id="rId6"/>
    <sheet name="2.1.14.4" sheetId="7" r:id="rId7"/>
    <sheet name="Act 1.1.16" sheetId="8" r:id="rId8"/>
    <sheet name="S1_1.1.16" sheetId="9" r:id="rId9"/>
    <sheet name="S2_1.1.16" sheetId="10" r:id="rId10"/>
    <sheet name="Act_1.1.8" sheetId="11" r:id="rId11"/>
    <sheet name="Act_1.1.13" sheetId="12" r:id="rId12"/>
    <sheet name="Act_1.1.13_Obra" sheetId="13" r:id="rId13"/>
    <sheet name="Act_1.1.13 Interv" sheetId="14" r:id="rId14"/>
    <sheet name="ACT. 1.1.19" sheetId="15" r:id="rId15"/>
    <sheet name="ACT. 1.1.20" sheetId="16" r:id="rId16"/>
    <sheet name="ACT 1.1.21" sheetId="17" r:id="rId17"/>
  </sheets>
  <externalReferences>
    <externalReference r:id="rId18"/>
    <externalReference r:id="rId19"/>
    <externalReference r:id="rId20"/>
    <externalReference r:id="rId21"/>
    <externalReference r:id="rId22"/>
    <externalReference r:id="rId23"/>
  </externalReferences>
  <definedNames>
    <definedName name="_Key1" hidden="1">#REF!</definedName>
    <definedName name="_Order1" hidden="1">255</definedName>
    <definedName name="_Sort" hidden="1">#REF!</definedName>
    <definedName name="AA">[1]INSUMOS!#REF!</definedName>
    <definedName name="AccessDatabase" hidden="1">"C:\C-314\VOLUMENES\volfin4.mdb"</definedName>
    <definedName name="Adm">'[2]Act_1.1.13_Obra'!$F$345</definedName>
    <definedName name="_xlnm.Print_Area" localSheetId="12">'Act_1.1.13_Obra'!$B$7:$G$381</definedName>
    <definedName name="BuscHSeguim">[1]SEGUIMIENTO!$P$27:$PS$60</definedName>
    <definedName name="BuscHSeguim2">[1]SEGUIMIENTO!$P$29:$PS$60</definedName>
    <definedName name="CDCT">'Act_1.1.13_Obra'!$A$2</definedName>
    <definedName name="CDSeguim">[1]SEGUIMIENTO!$G$30</definedName>
    <definedName name="CeldCanti">'Act_1.1.13_Obra'!$E$12</definedName>
    <definedName name="CELDVRUNIT1">'Act_1.1.13_Obra'!$F$12</definedName>
    <definedName name="centro_gestor" localSheetId="16">#REF!</definedName>
    <definedName name="centro_gestor" localSheetId="14">#REF!</definedName>
    <definedName name="centro_gestor" localSheetId="15">#REF!</definedName>
    <definedName name="centro_gestor">#REF!</definedName>
    <definedName name="CIndPresup">'Act_1.1.13_Obra'!$C$341</definedName>
    <definedName name="CLASIFTODOS">[3]INSUMOS!$AE$14866:$AE$14905</definedName>
    <definedName name="COSTIND">'Act_1.1.13_Obra'!$A$341:$AF$350</definedName>
    <definedName name="CronogFechaFin">[1]CRONOGRAMA!$BN$11</definedName>
    <definedName name="CronogFechaInic">[1]CRONOGRAMA!$BN$10</definedName>
    <definedName name="CUADRILLASJ">'[1]F.Prestacional J'!#REF!</definedName>
    <definedName name="DescripPpto">'Act_1.1.13_Obra'!$C$12</definedName>
    <definedName name="elaborado">"Cuadro de texto 84"</definedName>
    <definedName name="elaborado1">"Cuadro de texto 84"</definedName>
    <definedName name="excepcional" localSheetId="16">#REF!</definedName>
    <definedName name="excepcional" localSheetId="14">#REF!</definedName>
    <definedName name="excepcional" localSheetId="15">#REF!</definedName>
    <definedName name="excepcional">#REF!</definedName>
    <definedName name="FinPpto">'Act_1.1.13_Obra'!$A$316</definedName>
    <definedName name="FinPpto2">'Act_1.1.13_Obra'!$A$350</definedName>
    <definedName name="FinPpto3">'Act_1.1.13_Obra'!$A$367</definedName>
    <definedName name="fondo" localSheetId="16">#REF!</definedName>
    <definedName name="fondo" localSheetId="14">#REF!</definedName>
    <definedName name="fondo" localSheetId="15">#REF!</definedName>
    <definedName name="fondo">#REF!</definedName>
    <definedName name="FormLinPresup">'Act_1.1.13_Obra'!$CE$1:$DU$1</definedName>
    <definedName name="gasto_publico" localSheetId="16">#REF!</definedName>
    <definedName name="gasto_publico" localSheetId="14">#REF!</definedName>
    <definedName name="gasto_publico" localSheetId="15">#REF!</definedName>
    <definedName name="gasto_publico">#REF!</definedName>
    <definedName name="Google_Sheet_Link_1211601995" localSheetId="8" hidden="1">producto_mga</definedName>
    <definedName name="Google_Sheet_Link_1211601995" localSheetId="9" hidden="1">producto_mga</definedName>
    <definedName name="Google_Sheet_Link_1211601995" hidden="1">[0]!producto_mga</definedName>
    <definedName name="Google_Sheet_Link_1305131925" localSheetId="8" hidden="1">gasto_publico</definedName>
    <definedName name="Google_Sheet_Link_1305131925" localSheetId="9" hidden="1">gasto_publico</definedName>
    <definedName name="Google_Sheet_Link_1305131925" hidden="1">[0]!gasto_publico</definedName>
    <definedName name="Google_Sheet_Link_1592907903" localSheetId="8" hidden="1">grupos_vulnerables</definedName>
    <definedName name="Google_Sheet_Link_1592907903" localSheetId="9" hidden="1">grupos_vulnerables</definedName>
    <definedName name="Google_Sheet_Link_1592907903" hidden="1">'Act 1.1.16'!grupos_vulnerables</definedName>
    <definedName name="Google_Sheet_Link_1605828760" localSheetId="8" hidden="1">meta_plan</definedName>
    <definedName name="Google_Sheet_Link_1605828760" localSheetId="9" hidden="1">meta_plan</definedName>
    <definedName name="Google_Sheet_Link_1605828760" hidden="1">'Act 1.1.16'!meta_plan</definedName>
    <definedName name="Google_Sheet_Link_1778371756" localSheetId="8" hidden="1">ruta</definedName>
    <definedName name="Google_Sheet_Link_1778371756" localSheetId="9" hidden="1">ruta</definedName>
    <definedName name="Google_Sheet_Link_1778371756" hidden="1">'Act 1.1.16'!ruta</definedName>
    <definedName name="Google_Sheet_Link_2002876252" localSheetId="8" hidden="1">Programa_PDD</definedName>
    <definedName name="Google_Sheet_Link_2002876252" localSheetId="9" hidden="1">Programa_PDD</definedName>
    <definedName name="Google_Sheet_Link_2002876252" hidden="1">'Act 1.1.16'!Programa_PDD</definedName>
    <definedName name="Google_Sheet_Link_2081987502" localSheetId="8" hidden="1">politica_publica</definedName>
    <definedName name="Google_Sheet_Link_2081987502" localSheetId="9" hidden="1">politica_publica</definedName>
    <definedName name="Google_Sheet_Link_2081987502" hidden="1">'Act 1.1.16'!politica_publica</definedName>
    <definedName name="Google_Sheet_Link_266134301" localSheetId="8" hidden="1">meta_territorio</definedName>
    <definedName name="Google_Sheet_Link_266134301" localSheetId="9" hidden="1">meta_territorio</definedName>
    <definedName name="Google_Sheet_Link_266134301" hidden="1">[0]!meta_territorio</definedName>
    <definedName name="Google_Sheet_Link_300323219" localSheetId="8" hidden="1">pospre</definedName>
    <definedName name="Google_Sheet_Link_300323219" localSheetId="9" hidden="1">pospre</definedName>
    <definedName name="Google_Sheet_Link_300323219" hidden="1">'Act 1.1.16'!pospre</definedName>
    <definedName name="Google_Sheet_Link_486902278" localSheetId="8" hidden="1">sector_mga</definedName>
    <definedName name="Google_Sheet_Link_486902278" localSheetId="9" hidden="1">sector_mga</definedName>
    <definedName name="Google_Sheet_Link_486902278" hidden="1">'Act 1.1.16'!sector_mga</definedName>
    <definedName name="Google_Sheet_Link_610446055" localSheetId="8" hidden="1">movilizador</definedName>
    <definedName name="Google_Sheet_Link_610446055" localSheetId="9" hidden="1">movilizador</definedName>
    <definedName name="Google_Sheet_Link_610446055" hidden="1">'Act 1.1.16'!movilizador</definedName>
    <definedName name="Google_Sheet_Link_642801254" localSheetId="8" hidden="1">centro_gestor</definedName>
    <definedName name="Google_Sheet_Link_642801254" localSheetId="9" hidden="1">centro_gestor</definedName>
    <definedName name="Google_Sheet_Link_642801254" hidden="1">[0]!centro_gestor</definedName>
    <definedName name="Google_Sheet_Link_734798478" localSheetId="8" hidden="1">excepcional</definedName>
    <definedName name="Google_Sheet_Link_734798478" localSheetId="9" hidden="1">excepcional</definedName>
    <definedName name="Google_Sheet_Link_734798478" hidden="1">[0]!excepcional</definedName>
    <definedName name="Google_Sheet_Link_752203330" localSheetId="8" hidden="1">fondo</definedName>
    <definedName name="Google_Sheet_Link_752203330" localSheetId="9" hidden="1">fondo</definedName>
    <definedName name="Google_Sheet_Link_752203330" hidden="1">[0]!fondo</definedName>
    <definedName name="grupos_vulnerables" localSheetId="16">#REF!</definedName>
    <definedName name="grupos_vulnerables" localSheetId="14">#REF!</definedName>
    <definedName name="grupos_vulnerables" localSheetId="15">#REF!</definedName>
    <definedName name="grupos_vulnerables">#REF!</definedName>
    <definedName name="Imprev">'[2]Act_1.1.13_Obra'!$F$346</definedName>
    <definedName name="inf">#REF!</definedName>
    <definedName name="INICIOPPTO">'Act_1.1.13_Obra'!$A$12</definedName>
    <definedName name="IvaSUtl">'[2]Act_1.1.13_Obra'!$F$349</definedName>
    <definedName name="LineaPresup">'Act_1.1.13_Obra'!$BZ$1:$DU$1</definedName>
    <definedName name="LISTADO">'[4] Código Precios 2004'!$A$2:$D$3722</definedName>
    <definedName name="lllllll">#REF!</definedName>
    <definedName name="meta_plan" localSheetId="16">#REF!</definedName>
    <definedName name="meta_plan" localSheetId="14">#REF!</definedName>
    <definedName name="meta_plan" localSheetId="15">#REF!</definedName>
    <definedName name="meta_plan">#REF!</definedName>
    <definedName name="meta_territorio">#REF!</definedName>
    <definedName name="movilizador" localSheetId="16">#REF!</definedName>
    <definedName name="movilizador" localSheetId="14">#REF!</definedName>
    <definedName name="movilizador" localSheetId="15">#REF!</definedName>
    <definedName name="movilizador">#REF!</definedName>
    <definedName name="NVOCD">[1]INSUMOS!$P$6</definedName>
    <definedName name="politica_publica" localSheetId="16">#REF!</definedName>
    <definedName name="politica_publica" localSheetId="14">#REF!</definedName>
    <definedName name="politica_publica" localSheetId="15">#REF!</definedName>
    <definedName name="politica_publica">#REF!</definedName>
    <definedName name="pospre" localSheetId="16">#REF!</definedName>
    <definedName name="pospre" localSheetId="14">#REF!</definedName>
    <definedName name="pospre" localSheetId="15">#REF!</definedName>
    <definedName name="pospre">#REF!</definedName>
    <definedName name="PreciosBase">[3]INSUMOS!$L$2</definedName>
    <definedName name="producto_mga">#REF!</definedName>
    <definedName name="Programa_PDD" localSheetId="16">#REF!</definedName>
    <definedName name="Programa_PDD" localSheetId="14">#REF!</definedName>
    <definedName name="Programa_PDD" localSheetId="15">#REF!</definedName>
    <definedName name="Programa_PDD">#REF!</definedName>
    <definedName name="RCindPresup">'Act_1.1.13_Obra'!$C$341:$C$355</definedName>
    <definedName name="ResEquipo">'Act_1.1.13_Obra'!$Q$12</definedName>
    <definedName name="ResMateriales">'Act_1.1.13_Obra'!$S$12</definedName>
    <definedName name="ResMO">'Act_1.1.13_Obra'!$R$12</definedName>
    <definedName name="ResOtros">'Act_1.1.13_Obra'!$P$12</definedName>
    <definedName name="ResUnit_CD">'Act_1.1.13_Obra'!$T$12</definedName>
    <definedName name="ruta" localSheetId="16">#REF!</definedName>
    <definedName name="ruta" localSheetId="14">#REF!</definedName>
    <definedName name="ruta" localSheetId="15">#REF!</definedName>
    <definedName name="ruta">#REF!</definedName>
    <definedName name="SbtPpto">'[2]Act_1.1.13_Obra'!$G$316</definedName>
    <definedName name="sector_mga" localSheetId="16">#REF!</definedName>
    <definedName name="sector_mga" localSheetId="14">#REF!</definedName>
    <definedName name="sector_mga" localSheetId="15">#REF!</definedName>
    <definedName name="sector_mga">#REF!</definedName>
    <definedName name="_xlnm.Print_Titles" localSheetId="12">'Act_1.1.13_Obra'!$7:$11</definedName>
    <definedName name="TodosInsumos">[3]INSUMOS!$A$6:$G$3021</definedName>
    <definedName name="TotalAIU">'Act_1.1.13_Obra'!$F$348</definedName>
    <definedName name="TtlCD">'[2]Act_1.1.13_Obra'!$G$344</definedName>
    <definedName name="TtlCDCronog">[1]CRONOGRAMA!$H$27</definedName>
    <definedName name="TtlPpto">'Act_1.1.13_Obra'!$G$367</definedName>
    <definedName name="Utilidad">'[2]Act_1.1.13_Obra'!$F$347</definedName>
    <definedName name="vc">#REF!</definedName>
    <definedName name="VrUtilidad">'Act_1.1.13_Obra'!$G$347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2" i="1" l="1"/>
  <c r="F81" i="17" l="1"/>
  <c r="F75" i="17"/>
  <c r="F74" i="17"/>
  <c r="F73" i="17"/>
  <c r="F76" i="17" s="1"/>
  <c r="F70" i="17"/>
  <c r="F69" i="17"/>
  <c r="F65" i="17"/>
  <c r="E19" i="17" s="1"/>
  <c r="F19" i="17" s="1"/>
  <c r="F64" i="17"/>
  <c r="F63" i="17"/>
  <c r="F62" i="17"/>
  <c r="F61" i="17"/>
  <c r="F57" i="17"/>
  <c r="F56" i="17"/>
  <c r="F55" i="17"/>
  <c r="F54" i="17"/>
  <c r="F53" i="17"/>
  <c r="F52" i="17"/>
  <c r="F48" i="17"/>
  <c r="F47" i="17"/>
  <c r="F46" i="17"/>
  <c r="F45" i="17"/>
  <c r="F44" i="17"/>
  <c r="F49" i="17" s="1"/>
  <c r="E17" i="17" s="1"/>
  <c r="F17" i="17" s="1"/>
  <c r="F43" i="17"/>
  <c r="F39" i="17"/>
  <c r="F38" i="17"/>
  <c r="F37" i="17"/>
  <c r="F36" i="17"/>
  <c r="F35" i="17"/>
  <c r="F34" i="17"/>
  <c r="F33" i="17"/>
  <c r="F29" i="17"/>
  <c r="F28" i="17"/>
  <c r="F30" i="17" s="1"/>
  <c r="E15" i="17" s="1"/>
  <c r="F15" i="17" s="1"/>
  <c r="F27" i="17"/>
  <c r="F20" i="17"/>
  <c r="F36" i="16"/>
  <c r="F35" i="16"/>
  <c r="F34" i="16"/>
  <c r="F37" i="16" s="1"/>
  <c r="F31" i="16"/>
  <c r="F30" i="16"/>
  <c r="F29" i="16"/>
  <c r="F28" i="16"/>
  <c r="F25" i="16"/>
  <c r="F24" i="16"/>
  <c r="F26" i="16" s="1"/>
  <c r="F20" i="16"/>
  <c r="F19" i="16"/>
  <c r="F16" i="16"/>
  <c r="F15" i="16"/>
  <c r="F40" i="15"/>
  <c r="F39" i="15"/>
  <c r="F38" i="15"/>
  <c r="F37" i="15"/>
  <c r="F36" i="15"/>
  <c r="F35" i="15"/>
  <c r="F34" i="15"/>
  <c r="F33" i="15"/>
  <c r="F32" i="15"/>
  <c r="F31" i="15"/>
  <c r="F30" i="15"/>
  <c r="F29" i="15"/>
  <c r="F28" i="15"/>
  <c r="F25" i="15"/>
  <c r="F24" i="15"/>
  <c r="F23" i="15"/>
  <c r="D20" i="15"/>
  <c r="F20" i="15" s="1"/>
  <c r="D19" i="15"/>
  <c r="F19" i="15" s="1"/>
  <c r="D18" i="15"/>
  <c r="F18" i="15" s="1"/>
  <c r="D17" i="15"/>
  <c r="F17" i="15" s="1"/>
  <c r="D16" i="15"/>
  <c r="F16" i="15" s="1"/>
  <c r="D15" i="15"/>
  <c r="F15" i="15" s="1"/>
  <c r="D14" i="15"/>
  <c r="F14" i="15" s="1"/>
  <c r="G124" i="1"/>
  <c r="F124" i="1"/>
  <c r="G123" i="1"/>
  <c r="H123" i="1" s="1"/>
  <c r="G122" i="1"/>
  <c r="H122" i="1" s="1"/>
  <c r="G121" i="1"/>
  <c r="H121" i="1" s="1"/>
  <c r="G120" i="1"/>
  <c r="H120" i="1" s="1"/>
  <c r="G119" i="1"/>
  <c r="H119" i="1" s="1"/>
  <c r="H117" i="1"/>
  <c r="G110" i="1"/>
  <c r="H109" i="1"/>
  <c r="H112" i="1" s="1"/>
  <c r="G108" i="1"/>
  <c r="F21" i="16" l="1"/>
  <c r="F40" i="17"/>
  <c r="E16" i="17" s="1"/>
  <c r="F16" i="17" s="1"/>
  <c r="F21" i="17" s="1"/>
  <c r="F23" i="17" s="1"/>
  <c r="F71" i="17"/>
  <c r="F77" i="17" s="1"/>
  <c r="F82" i="17" s="1"/>
  <c r="F83" i="17" s="1"/>
  <c r="H124" i="1"/>
  <c r="H125" i="1" s="1"/>
  <c r="H126" i="1" s="1"/>
  <c r="F32" i="16"/>
  <c r="F26" i="15"/>
  <c r="F42" i="15" s="1"/>
  <c r="F17" i="16"/>
  <c r="F41" i="15"/>
  <c r="F21" i="15"/>
  <c r="F58" i="17"/>
  <c r="E18" i="17" s="1"/>
  <c r="F18" i="17" s="1"/>
  <c r="F22" i="16" l="1"/>
  <c r="F39" i="16" s="1"/>
  <c r="H18" i="14"/>
  <c r="H16" i="14"/>
  <c r="H15" i="14"/>
  <c r="H14" i="14"/>
  <c r="H17" i="14" s="1"/>
  <c r="H19" i="14" s="1"/>
  <c r="B381" i="13"/>
  <c r="I375" i="13"/>
  <c r="G374" i="13"/>
  <c r="C369" i="13"/>
  <c r="AQ365" i="13"/>
  <c r="E365" i="13"/>
  <c r="AS363" i="13"/>
  <c r="AR363" i="13"/>
  <c r="T363" i="13"/>
  <c r="S363" i="13"/>
  <c r="R363" i="13"/>
  <c r="Q363" i="13"/>
  <c r="P363" i="13"/>
  <c r="G363" i="13"/>
  <c r="F363" i="13"/>
  <c r="AS362" i="13"/>
  <c r="G362" i="13"/>
  <c r="AS361" i="13"/>
  <c r="G361" i="13"/>
  <c r="AR355" i="13"/>
  <c r="G351" i="13"/>
  <c r="L350" i="13"/>
  <c r="K350" i="13"/>
  <c r="J350" i="13"/>
  <c r="H350" i="13"/>
  <c r="AR349" i="13"/>
  <c r="F348" i="13"/>
  <c r="AR347" i="13"/>
  <c r="AR346" i="13"/>
  <c r="M346" i="13"/>
  <c r="M348" i="13" s="1"/>
  <c r="AR345" i="13"/>
  <c r="AR348" i="13" s="1"/>
  <c r="L338" i="13"/>
  <c r="K338" i="13"/>
  <c r="J338" i="13"/>
  <c r="H338" i="13"/>
  <c r="AR337" i="13"/>
  <c r="F336" i="13"/>
  <c r="AR335" i="13"/>
  <c r="AR334" i="13"/>
  <c r="M334" i="13"/>
  <c r="M336" i="13" s="1"/>
  <c r="AR333" i="13"/>
  <c r="AS332" i="13"/>
  <c r="AS333" i="13" s="1"/>
  <c r="G332" i="13"/>
  <c r="G334" i="13" s="1"/>
  <c r="N334" i="13" s="1"/>
  <c r="L329" i="13"/>
  <c r="K329" i="13"/>
  <c r="J329" i="13"/>
  <c r="H329" i="13"/>
  <c r="AR328" i="13"/>
  <c r="M327" i="13"/>
  <c r="F327" i="13"/>
  <c r="AR326" i="13"/>
  <c r="G326" i="13"/>
  <c r="N326" i="13" s="1"/>
  <c r="AR325" i="13"/>
  <c r="AR324" i="13"/>
  <c r="AR327" i="13" s="1"/>
  <c r="G324" i="13"/>
  <c r="N324" i="13" s="1"/>
  <c r="AS323" i="13"/>
  <c r="AS326" i="13" s="1"/>
  <c r="AS328" i="13" s="1"/>
  <c r="N323" i="13"/>
  <c r="G323" i="13"/>
  <c r="G325" i="13" s="1"/>
  <c r="G327" i="13" s="1"/>
  <c r="G321" i="13"/>
  <c r="N320" i="13"/>
  <c r="N321" i="13" s="1"/>
  <c r="N318" i="13"/>
  <c r="N319" i="13" s="1"/>
  <c r="AP316" i="13"/>
  <c r="F316" i="13"/>
  <c r="N315" i="13"/>
  <c r="AH312" i="13"/>
  <c r="AG312" i="13"/>
  <c r="AH311" i="13"/>
  <c r="AG311" i="13"/>
  <c r="AO310" i="13"/>
  <c r="AQ310" i="13" s="1"/>
  <c r="AH310" i="13"/>
  <c r="AG310" i="13"/>
  <c r="S310" i="13"/>
  <c r="R310" i="13"/>
  <c r="T310" i="13" s="1"/>
  <c r="P310" i="13"/>
  <c r="L310" i="13"/>
  <c r="I310" i="13"/>
  <c r="H310" i="13"/>
  <c r="F310" i="13" s="1"/>
  <c r="AO309" i="13"/>
  <c r="AQ309" i="13" s="1"/>
  <c r="AH309" i="13"/>
  <c r="AG309" i="13"/>
  <c r="S309" i="13"/>
  <c r="R309" i="13"/>
  <c r="Q309" i="13"/>
  <c r="P309" i="13"/>
  <c r="I309" i="13"/>
  <c r="L309" i="13" s="1"/>
  <c r="H309" i="13"/>
  <c r="M309" i="13" s="1"/>
  <c r="AO308" i="13"/>
  <c r="AQ308" i="13" s="1"/>
  <c r="AS308" i="13" s="1"/>
  <c r="AH308" i="13"/>
  <c r="AG308" i="13"/>
  <c r="S308" i="13"/>
  <c r="R308" i="13"/>
  <c r="Q308" i="13"/>
  <c r="P308" i="13"/>
  <c r="I308" i="13"/>
  <c r="L308" i="13" s="1"/>
  <c r="H308" i="13"/>
  <c r="F308" i="13" s="1"/>
  <c r="AR308" i="13" s="1"/>
  <c r="G308" i="13"/>
  <c r="N308" i="13" s="1"/>
  <c r="AO307" i="13"/>
  <c r="AQ307" i="13" s="1"/>
  <c r="AH307" i="13"/>
  <c r="AG307" i="13"/>
  <c r="S307" i="13"/>
  <c r="R307" i="13"/>
  <c r="Q307" i="13"/>
  <c r="P307" i="13"/>
  <c r="I307" i="13"/>
  <c r="L307" i="13" s="1"/>
  <c r="H307" i="13"/>
  <c r="M307" i="13" s="1"/>
  <c r="F307" i="13"/>
  <c r="AR307" i="13" s="1"/>
  <c r="AO306" i="13"/>
  <c r="AQ306" i="13" s="1"/>
  <c r="AH306" i="13"/>
  <c r="AG306" i="13"/>
  <c r="S306" i="13"/>
  <c r="R306" i="13"/>
  <c r="Q306" i="13"/>
  <c r="P306" i="13"/>
  <c r="L306" i="13"/>
  <c r="I306" i="13"/>
  <c r="H306" i="13"/>
  <c r="F306" i="13" s="1"/>
  <c r="AR306" i="13" s="1"/>
  <c r="G306" i="13"/>
  <c r="N306" i="13" s="1"/>
  <c r="AO305" i="13"/>
  <c r="AQ305" i="13" s="1"/>
  <c r="AH305" i="13"/>
  <c r="AG305" i="13"/>
  <c r="S305" i="13"/>
  <c r="R305" i="13"/>
  <c r="Q305" i="13"/>
  <c r="P305" i="13"/>
  <c r="T305" i="13" s="1"/>
  <c r="I305" i="13"/>
  <c r="L305" i="13" s="1"/>
  <c r="H305" i="13"/>
  <c r="M305" i="13" s="1"/>
  <c r="AO304" i="13"/>
  <c r="AQ304" i="13" s="1"/>
  <c r="AH304" i="13"/>
  <c r="AG304" i="13"/>
  <c r="S304" i="13"/>
  <c r="R304" i="13"/>
  <c r="Q304" i="13"/>
  <c r="P304" i="13"/>
  <c r="I304" i="13"/>
  <c r="L304" i="13" s="1"/>
  <c r="H304" i="13"/>
  <c r="F304" i="13" s="1"/>
  <c r="AR304" i="13" s="1"/>
  <c r="AO303" i="13"/>
  <c r="AQ303" i="13" s="1"/>
  <c r="AH303" i="13"/>
  <c r="AG303" i="13"/>
  <c r="S303" i="13"/>
  <c r="R303" i="13"/>
  <c r="Q303" i="13"/>
  <c r="P303" i="13"/>
  <c r="I303" i="13"/>
  <c r="L303" i="13" s="1"/>
  <c r="H303" i="13"/>
  <c r="M303" i="13" s="1"/>
  <c r="F303" i="13"/>
  <c r="AO302" i="13"/>
  <c r="AQ302" i="13" s="1"/>
  <c r="AH302" i="13"/>
  <c r="AG302" i="13"/>
  <c r="S302" i="13"/>
  <c r="R302" i="13"/>
  <c r="Q302" i="13"/>
  <c r="P302" i="13"/>
  <c r="T302" i="13" s="1"/>
  <c r="L302" i="13"/>
  <c r="I302" i="13"/>
  <c r="H302" i="13"/>
  <c r="F302" i="13" s="1"/>
  <c r="AR302" i="13" s="1"/>
  <c r="AO301" i="13"/>
  <c r="AQ301" i="13" s="1"/>
  <c r="AH301" i="13"/>
  <c r="AG301" i="13"/>
  <c r="S301" i="13"/>
  <c r="R301" i="13"/>
  <c r="Q301" i="13"/>
  <c r="P301" i="13"/>
  <c r="I301" i="13"/>
  <c r="L301" i="13" s="1"/>
  <c r="H301" i="13"/>
  <c r="M301" i="13" s="1"/>
  <c r="F301" i="13"/>
  <c r="AR301" i="13" s="1"/>
  <c r="AO300" i="13"/>
  <c r="AQ300" i="13" s="1"/>
  <c r="AS300" i="13" s="1"/>
  <c r="AH300" i="13"/>
  <c r="AG300" i="13"/>
  <c r="S300" i="13"/>
  <c r="R300" i="13"/>
  <c r="Q300" i="13"/>
  <c r="P300" i="13"/>
  <c r="I300" i="13"/>
  <c r="L300" i="13" s="1"/>
  <c r="H300" i="13"/>
  <c r="F300" i="13" s="1"/>
  <c r="AR300" i="13" s="1"/>
  <c r="AO299" i="13"/>
  <c r="AQ299" i="13" s="1"/>
  <c r="AH299" i="13"/>
  <c r="AG299" i="13"/>
  <c r="S299" i="13"/>
  <c r="R299" i="13"/>
  <c r="Q299" i="13"/>
  <c r="P299" i="13"/>
  <c r="T299" i="13" s="1"/>
  <c r="I299" i="13"/>
  <c r="L299" i="13" s="1"/>
  <c r="H299" i="13"/>
  <c r="M299" i="13" s="1"/>
  <c r="F299" i="13"/>
  <c r="AR299" i="13" s="1"/>
  <c r="AO298" i="13"/>
  <c r="AQ298" i="13" s="1"/>
  <c r="AH298" i="13"/>
  <c r="AG298" i="13"/>
  <c r="S298" i="13"/>
  <c r="R298" i="13"/>
  <c r="Q298" i="13"/>
  <c r="P298" i="13"/>
  <c r="L298" i="13"/>
  <c r="I298" i="13"/>
  <c r="H298" i="13"/>
  <c r="F298" i="13" s="1"/>
  <c r="AO297" i="13"/>
  <c r="AQ297" i="13" s="1"/>
  <c r="AH297" i="13"/>
  <c r="AG297" i="13"/>
  <c r="R297" i="13"/>
  <c r="Q297" i="13"/>
  <c r="P297" i="13"/>
  <c r="T297" i="13" s="1"/>
  <c r="I297" i="13"/>
  <c r="L297" i="13" s="1"/>
  <c r="H297" i="13"/>
  <c r="AQ296" i="13"/>
  <c r="AO296" i="13"/>
  <c r="AH296" i="13"/>
  <c r="AG296" i="13"/>
  <c r="S296" i="13"/>
  <c r="R296" i="13"/>
  <c r="Q296" i="13"/>
  <c r="P296" i="13"/>
  <c r="T296" i="13" s="1"/>
  <c r="I296" i="13"/>
  <c r="L296" i="13" s="1"/>
  <c r="H296" i="13"/>
  <c r="M296" i="13" s="1"/>
  <c r="AO295" i="13"/>
  <c r="AQ295" i="13" s="1"/>
  <c r="AH295" i="13"/>
  <c r="AG295" i="13"/>
  <c r="S295" i="13"/>
  <c r="R295" i="13"/>
  <c r="Q295" i="13"/>
  <c r="P295" i="13"/>
  <c r="M295" i="13"/>
  <c r="I295" i="13"/>
  <c r="L295" i="13" s="1"/>
  <c r="H295" i="13"/>
  <c r="F295" i="13"/>
  <c r="AH294" i="13"/>
  <c r="AG294" i="13"/>
  <c r="AH293" i="13"/>
  <c r="AG293" i="13"/>
  <c r="AH291" i="13"/>
  <c r="AG291" i="13"/>
  <c r="F291" i="13"/>
  <c r="AH290" i="13"/>
  <c r="AG290" i="13"/>
  <c r="AO289" i="13"/>
  <c r="AQ289" i="13" s="1"/>
  <c r="S289" i="13"/>
  <c r="R289" i="13"/>
  <c r="Q289" i="13"/>
  <c r="P289" i="13"/>
  <c r="I289" i="13"/>
  <c r="L289" i="13" s="1"/>
  <c r="H289" i="13"/>
  <c r="F289" i="13" s="1"/>
  <c r="AO288" i="13"/>
  <c r="AQ288" i="13" s="1"/>
  <c r="S288" i="13"/>
  <c r="R288" i="13"/>
  <c r="Q288" i="13"/>
  <c r="P288" i="13"/>
  <c r="I288" i="13"/>
  <c r="L288" i="13" s="1"/>
  <c r="H288" i="13"/>
  <c r="AO287" i="13"/>
  <c r="AQ287" i="13" s="1"/>
  <c r="R287" i="13"/>
  <c r="T287" i="13" s="1"/>
  <c r="Q287" i="13"/>
  <c r="P287" i="13"/>
  <c r="K287" i="13"/>
  <c r="I287" i="13"/>
  <c r="L287" i="13" s="1"/>
  <c r="H287" i="13"/>
  <c r="M287" i="13" s="1"/>
  <c r="F287" i="13"/>
  <c r="AQ286" i="13"/>
  <c r="AO286" i="13"/>
  <c r="R286" i="13"/>
  <c r="Q286" i="13"/>
  <c r="P286" i="13"/>
  <c r="K286" i="13"/>
  <c r="I286" i="13"/>
  <c r="L286" i="13" s="1"/>
  <c r="H286" i="13"/>
  <c r="F286" i="13" s="1"/>
  <c r="AO285" i="13"/>
  <c r="AQ285" i="13" s="1"/>
  <c r="R285" i="13"/>
  <c r="Q285" i="13"/>
  <c r="P285" i="13"/>
  <c r="T285" i="13" s="1"/>
  <c r="K285" i="13"/>
  <c r="I285" i="13"/>
  <c r="L285" i="13" s="1"/>
  <c r="H285" i="13"/>
  <c r="AO284" i="13"/>
  <c r="AQ284" i="13" s="1"/>
  <c r="S284" i="13"/>
  <c r="R284" i="13"/>
  <c r="Q284" i="13"/>
  <c r="T284" i="13" s="1"/>
  <c r="P284" i="13"/>
  <c r="L284" i="13"/>
  <c r="K284" i="13"/>
  <c r="I284" i="13"/>
  <c r="H284" i="13"/>
  <c r="AO283" i="13"/>
  <c r="AQ283" i="13" s="1"/>
  <c r="S283" i="13"/>
  <c r="R283" i="13"/>
  <c r="Q283" i="13"/>
  <c r="P283" i="13"/>
  <c r="T283" i="13" s="1"/>
  <c r="L283" i="13"/>
  <c r="K283" i="13"/>
  <c r="I283" i="13"/>
  <c r="H283" i="13"/>
  <c r="M283" i="13" s="1"/>
  <c r="AO282" i="13"/>
  <c r="AQ282" i="13" s="1"/>
  <c r="S282" i="13"/>
  <c r="R282" i="13"/>
  <c r="Q282" i="13"/>
  <c r="P282" i="13"/>
  <c r="K282" i="13"/>
  <c r="I282" i="13"/>
  <c r="L282" i="13" s="1"/>
  <c r="H282" i="13"/>
  <c r="AO281" i="13"/>
  <c r="AQ281" i="13" s="1"/>
  <c r="S281" i="13"/>
  <c r="R281" i="13"/>
  <c r="Q281" i="13"/>
  <c r="P281" i="13"/>
  <c r="L281" i="13"/>
  <c r="K281" i="13"/>
  <c r="I281" i="13"/>
  <c r="H281" i="13"/>
  <c r="F281" i="13" s="1"/>
  <c r="AO280" i="13"/>
  <c r="AQ280" i="13" s="1"/>
  <c r="S280" i="13"/>
  <c r="R280" i="13"/>
  <c r="Q280" i="13"/>
  <c r="T280" i="13" s="1"/>
  <c r="P280" i="13"/>
  <c r="K280" i="13"/>
  <c r="I280" i="13"/>
  <c r="L280" i="13" s="1"/>
  <c r="H280" i="13"/>
  <c r="M280" i="13" s="1"/>
  <c r="F280" i="13"/>
  <c r="G280" i="13" s="1"/>
  <c r="N280" i="13" s="1"/>
  <c r="AO279" i="13"/>
  <c r="AQ279" i="13" s="1"/>
  <c r="S279" i="13"/>
  <c r="R279" i="13"/>
  <c r="Q279" i="13"/>
  <c r="P279" i="13"/>
  <c r="K279" i="13"/>
  <c r="I279" i="13"/>
  <c r="L279" i="13" s="1"/>
  <c r="H279" i="13"/>
  <c r="AO278" i="13"/>
  <c r="AQ278" i="13" s="1"/>
  <c r="S278" i="13"/>
  <c r="R278" i="13"/>
  <c r="Q278" i="13"/>
  <c r="P278" i="13"/>
  <c r="K278" i="13"/>
  <c r="I278" i="13"/>
  <c r="L278" i="13" s="1"/>
  <c r="H278" i="13"/>
  <c r="AO277" i="13"/>
  <c r="AQ277" i="13" s="1"/>
  <c r="S277" i="13"/>
  <c r="R277" i="13"/>
  <c r="Q277" i="13"/>
  <c r="P277" i="13"/>
  <c r="T277" i="13" s="1"/>
  <c r="M277" i="13"/>
  <c r="K277" i="13"/>
  <c r="I277" i="13"/>
  <c r="L277" i="13" s="1"/>
  <c r="H277" i="13"/>
  <c r="G277" i="13"/>
  <c r="N277" i="13" s="1"/>
  <c r="F277" i="13"/>
  <c r="AR277" i="13" s="1"/>
  <c r="AO276" i="13"/>
  <c r="AQ276" i="13" s="1"/>
  <c r="S276" i="13"/>
  <c r="R276" i="13"/>
  <c r="Q276" i="13"/>
  <c r="P276" i="13"/>
  <c r="M276" i="13"/>
  <c r="K276" i="13"/>
  <c r="I276" i="13"/>
  <c r="L276" i="13" s="1"/>
  <c r="H276" i="13"/>
  <c r="F276" i="13" s="1"/>
  <c r="AO275" i="13"/>
  <c r="AQ275" i="13" s="1"/>
  <c r="S275" i="13"/>
  <c r="R275" i="13"/>
  <c r="Q275" i="13"/>
  <c r="P275" i="13"/>
  <c r="K275" i="13"/>
  <c r="I275" i="13"/>
  <c r="L275" i="13" s="1"/>
  <c r="H275" i="13"/>
  <c r="M275" i="13" s="1"/>
  <c r="AR274" i="13"/>
  <c r="AO274" i="13"/>
  <c r="AQ274" i="13" s="1"/>
  <c r="S274" i="13"/>
  <c r="R274" i="13"/>
  <c r="Q274" i="13"/>
  <c r="P274" i="13"/>
  <c r="T274" i="13" s="1"/>
  <c r="M274" i="13"/>
  <c r="K274" i="13"/>
  <c r="I274" i="13"/>
  <c r="L274" i="13" s="1"/>
  <c r="H274" i="13"/>
  <c r="F274" i="13" s="1"/>
  <c r="G274" i="13" s="1"/>
  <c r="N274" i="13" s="1"/>
  <c r="AQ273" i="13"/>
  <c r="AO273" i="13"/>
  <c r="S273" i="13"/>
  <c r="R273" i="13"/>
  <c r="Q273" i="13"/>
  <c r="P273" i="13"/>
  <c r="K273" i="13"/>
  <c r="I273" i="13"/>
  <c r="L273" i="13" s="1"/>
  <c r="H273" i="13"/>
  <c r="AR272" i="13"/>
  <c r="N272" i="13"/>
  <c r="F272" i="13"/>
  <c r="E272" i="13"/>
  <c r="AR269" i="13"/>
  <c r="N269" i="13"/>
  <c r="F269" i="13"/>
  <c r="E267" i="13"/>
  <c r="AO265" i="13"/>
  <c r="AQ265" i="13" s="1"/>
  <c r="S265" i="13"/>
  <c r="R265" i="13"/>
  <c r="Q265" i="13"/>
  <c r="P265" i="13"/>
  <c r="T265" i="13" s="1"/>
  <c r="L265" i="13"/>
  <c r="K265" i="13"/>
  <c r="I265" i="13"/>
  <c r="H265" i="13"/>
  <c r="F265" i="13" s="1"/>
  <c r="AO264" i="13"/>
  <c r="AQ264" i="13" s="1"/>
  <c r="S264" i="13"/>
  <c r="R264" i="13"/>
  <c r="Q264" i="13"/>
  <c r="P264" i="13"/>
  <c r="M264" i="13"/>
  <c r="L264" i="13"/>
  <c r="K264" i="13"/>
  <c r="I264" i="13"/>
  <c r="H264" i="13"/>
  <c r="F264" i="13"/>
  <c r="AO263" i="13"/>
  <c r="AQ263" i="13" s="1"/>
  <c r="T263" i="13"/>
  <c r="S263" i="13"/>
  <c r="R263" i="13"/>
  <c r="Q263" i="13"/>
  <c r="P263" i="13"/>
  <c r="K263" i="13"/>
  <c r="I263" i="13"/>
  <c r="L263" i="13" s="1"/>
  <c r="H263" i="13"/>
  <c r="M263" i="13" s="1"/>
  <c r="F263" i="13"/>
  <c r="G263" i="13" s="1"/>
  <c r="N263" i="13" s="1"/>
  <c r="AO262" i="13"/>
  <c r="AQ262" i="13" s="1"/>
  <c r="S262" i="13"/>
  <c r="R262" i="13"/>
  <c r="Q262" i="13"/>
  <c r="P262" i="13"/>
  <c r="T262" i="13" s="1"/>
  <c r="K262" i="13"/>
  <c r="I262" i="13"/>
  <c r="L262" i="13" s="1"/>
  <c r="H262" i="13"/>
  <c r="F262" i="13" s="1"/>
  <c r="AO261" i="13"/>
  <c r="AQ261" i="13" s="1"/>
  <c r="S261" i="13"/>
  <c r="R261" i="13"/>
  <c r="Q261" i="13"/>
  <c r="P261" i="13"/>
  <c r="K261" i="13"/>
  <c r="I261" i="13"/>
  <c r="L261" i="13" s="1"/>
  <c r="H261" i="13"/>
  <c r="M261" i="13" s="1"/>
  <c r="AO260" i="13"/>
  <c r="AQ260" i="13" s="1"/>
  <c r="AS260" i="13" s="1"/>
  <c r="S260" i="13"/>
  <c r="R260" i="13"/>
  <c r="Q260" i="13"/>
  <c r="P260" i="13"/>
  <c r="K260" i="13"/>
  <c r="I260" i="13"/>
  <c r="L260" i="13" s="1"/>
  <c r="H260" i="13"/>
  <c r="F260" i="13" s="1"/>
  <c r="AR260" i="13" s="1"/>
  <c r="G260" i="13"/>
  <c r="N260" i="13" s="1"/>
  <c r="AO259" i="13"/>
  <c r="AQ259" i="13" s="1"/>
  <c r="S259" i="13"/>
  <c r="R259" i="13"/>
  <c r="Q259" i="13"/>
  <c r="P259" i="13"/>
  <c r="K259" i="13"/>
  <c r="I259" i="13"/>
  <c r="L259" i="13" s="1"/>
  <c r="H259" i="13"/>
  <c r="AO258" i="13"/>
  <c r="AQ258" i="13" s="1"/>
  <c r="S258" i="13"/>
  <c r="R258" i="13"/>
  <c r="Q258" i="13"/>
  <c r="P258" i="13"/>
  <c r="L258" i="13"/>
  <c r="K258" i="13"/>
  <c r="I258" i="13"/>
  <c r="H258" i="13"/>
  <c r="M258" i="13" s="1"/>
  <c r="F258" i="13"/>
  <c r="AR258" i="13" s="1"/>
  <c r="AS258" i="13" s="1"/>
  <c r="AQ257" i="13"/>
  <c r="AO257" i="13"/>
  <c r="S257" i="13"/>
  <c r="R257" i="13"/>
  <c r="Q257" i="13"/>
  <c r="P257" i="13"/>
  <c r="T257" i="13" s="1"/>
  <c r="K257" i="13"/>
  <c r="I257" i="13"/>
  <c r="L257" i="13" s="1"/>
  <c r="H257" i="13"/>
  <c r="F257" i="13" s="1"/>
  <c r="AO256" i="13"/>
  <c r="AQ256" i="13" s="1"/>
  <c r="R256" i="13"/>
  <c r="Q256" i="13"/>
  <c r="P256" i="13"/>
  <c r="T256" i="13" s="1"/>
  <c r="K256" i="13"/>
  <c r="I256" i="13"/>
  <c r="L256" i="13" s="1"/>
  <c r="H256" i="13"/>
  <c r="M256" i="13" s="1"/>
  <c r="AO255" i="13"/>
  <c r="AQ255" i="13" s="1"/>
  <c r="R255" i="13"/>
  <c r="Q255" i="13"/>
  <c r="P255" i="13"/>
  <c r="T255" i="13" s="1"/>
  <c r="K255" i="13"/>
  <c r="I255" i="13"/>
  <c r="L255" i="13" s="1"/>
  <c r="H255" i="13"/>
  <c r="M255" i="13" s="1"/>
  <c r="AO254" i="13"/>
  <c r="AQ254" i="13" s="1"/>
  <c r="R254" i="13"/>
  <c r="Q254" i="13"/>
  <c r="P254" i="13"/>
  <c r="L254" i="13"/>
  <c r="K254" i="13"/>
  <c r="I254" i="13"/>
  <c r="H254" i="13"/>
  <c r="M254" i="13" s="1"/>
  <c r="AO253" i="13"/>
  <c r="AQ253" i="13" s="1"/>
  <c r="R253" i="13"/>
  <c r="Q253" i="13"/>
  <c r="P253" i="13"/>
  <c r="T253" i="13" s="1"/>
  <c r="K253" i="13"/>
  <c r="I253" i="13"/>
  <c r="L253" i="13" s="1"/>
  <c r="H253" i="13"/>
  <c r="M253" i="13" s="1"/>
  <c r="E249" i="13"/>
  <c r="AQ247" i="13"/>
  <c r="AO247" i="13"/>
  <c r="S247" i="13"/>
  <c r="R247" i="13"/>
  <c r="Q247" i="13"/>
  <c r="P247" i="13"/>
  <c r="K247" i="13"/>
  <c r="I247" i="13"/>
  <c r="L247" i="13" s="1"/>
  <c r="H247" i="13"/>
  <c r="AO246" i="13"/>
  <c r="AQ246" i="13" s="1"/>
  <c r="S246" i="13"/>
  <c r="R246" i="13"/>
  <c r="Q246" i="13"/>
  <c r="P246" i="13"/>
  <c r="K246" i="13"/>
  <c r="I246" i="13"/>
  <c r="L246" i="13" s="1"/>
  <c r="H246" i="13"/>
  <c r="AH242" i="13"/>
  <c r="AG242" i="13"/>
  <c r="AH241" i="13"/>
  <c r="AG241" i="13"/>
  <c r="AH239" i="13"/>
  <c r="AG239" i="13"/>
  <c r="F239" i="13"/>
  <c r="AH238" i="13"/>
  <c r="AG238" i="13"/>
  <c r="E237" i="13"/>
  <c r="AO235" i="13"/>
  <c r="AQ235" i="13" s="1"/>
  <c r="AS235" i="13" s="1"/>
  <c r="R235" i="13"/>
  <c r="Q235" i="13"/>
  <c r="P235" i="13"/>
  <c r="K235" i="13"/>
  <c r="I235" i="13"/>
  <c r="L235" i="13" s="1"/>
  <c r="H235" i="13"/>
  <c r="M235" i="13" s="1"/>
  <c r="F235" i="13"/>
  <c r="AR235" i="13" s="1"/>
  <c r="AQ234" i="13"/>
  <c r="AO234" i="13"/>
  <c r="R234" i="13"/>
  <c r="Q234" i="13"/>
  <c r="P234" i="13"/>
  <c r="K234" i="13"/>
  <c r="I234" i="13"/>
  <c r="L234" i="13" s="1"/>
  <c r="H234" i="13"/>
  <c r="E230" i="13"/>
  <c r="AO228" i="13"/>
  <c r="AQ228" i="13" s="1"/>
  <c r="S228" i="13"/>
  <c r="R228" i="13"/>
  <c r="Q228" i="13"/>
  <c r="P228" i="13"/>
  <c r="K228" i="13"/>
  <c r="I228" i="13"/>
  <c r="L228" i="13" s="1"/>
  <c r="H228" i="13"/>
  <c r="AQ227" i="13"/>
  <c r="AO227" i="13"/>
  <c r="S227" i="13"/>
  <c r="R227" i="13"/>
  <c r="Q227" i="13"/>
  <c r="P227" i="13"/>
  <c r="T227" i="13" s="1"/>
  <c r="K227" i="13"/>
  <c r="I227" i="13"/>
  <c r="L227" i="13" s="1"/>
  <c r="H227" i="13"/>
  <c r="AO226" i="13"/>
  <c r="AQ226" i="13" s="1"/>
  <c r="S226" i="13"/>
  <c r="R226" i="13"/>
  <c r="Q226" i="13"/>
  <c r="P226" i="13"/>
  <c r="T226" i="13" s="1"/>
  <c r="K226" i="13"/>
  <c r="I226" i="13"/>
  <c r="L226" i="13" s="1"/>
  <c r="H226" i="13"/>
  <c r="AO225" i="13"/>
  <c r="AQ225" i="13" s="1"/>
  <c r="R225" i="13"/>
  <c r="Q225" i="13"/>
  <c r="P225" i="13"/>
  <c r="T225" i="13" s="1"/>
  <c r="L225" i="13"/>
  <c r="K225" i="13"/>
  <c r="I225" i="13"/>
  <c r="H225" i="13"/>
  <c r="F225" i="13" s="1"/>
  <c r="AO224" i="13"/>
  <c r="AQ224" i="13" s="1"/>
  <c r="R224" i="13"/>
  <c r="Q224" i="13"/>
  <c r="P224" i="13"/>
  <c r="K224" i="13"/>
  <c r="I224" i="13"/>
  <c r="L224" i="13" s="1"/>
  <c r="H224" i="13"/>
  <c r="E220" i="13"/>
  <c r="AO218" i="13"/>
  <c r="AQ218" i="13" s="1"/>
  <c r="S218" i="13"/>
  <c r="R218" i="13"/>
  <c r="R239" i="13" s="1"/>
  <c r="Q218" i="13"/>
  <c r="P218" i="13"/>
  <c r="K218" i="13"/>
  <c r="I218" i="13"/>
  <c r="L218" i="13" s="1"/>
  <c r="H218" i="13"/>
  <c r="M218" i="13" s="1"/>
  <c r="F218" i="13"/>
  <c r="AR218" i="13" s="1"/>
  <c r="AO217" i="13"/>
  <c r="AQ217" i="13" s="1"/>
  <c r="S217" i="13"/>
  <c r="S239" i="13" s="1"/>
  <c r="R217" i="13"/>
  <c r="Q217" i="13"/>
  <c r="P217" i="13"/>
  <c r="K217" i="13"/>
  <c r="I217" i="13"/>
  <c r="L217" i="13" s="1"/>
  <c r="H217" i="13"/>
  <c r="M217" i="13" s="1"/>
  <c r="AH213" i="13"/>
  <c r="AG213" i="13"/>
  <c r="AH212" i="13"/>
  <c r="AG212" i="13"/>
  <c r="AH210" i="13"/>
  <c r="AG210" i="13"/>
  <c r="F210" i="13"/>
  <c r="AH209" i="13"/>
  <c r="AG209" i="13"/>
  <c r="E208" i="13"/>
  <c r="AO206" i="13"/>
  <c r="AQ206" i="13" s="1"/>
  <c r="S206" i="13"/>
  <c r="R206" i="13"/>
  <c r="Q206" i="13"/>
  <c r="P206" i="13"/>
  <c r="I206" i="13"/>
  <c r="L206" i="13" s="1"/>
  <c r="H206" i="13"/>
  <c r="AO205" i="13"/>
  <c r="AQ205" i="13" s="1"/>
  <c r="AS205" i="13" s="1"/>
  <c r="S205" i="13"/>
  <c r="R205" i="13"/>
  <c r="Q205" i="13"/>
  <c r="P205" i="13"/>
  <c r="L205" i="13"/>
  <c r="I205" i="13"/>
  <c r="H205" i="13"/>
  <c r="M205" i="13" s="1"/>
  <c r="G205" i="13"/>
  <c r="N205" i="13" s="1"/>
  <c r="F205" i="13"/>
  <c r="AR205" i="13" s="1"/>
  <c r="AO204" i="13"/>
  <c r="AQ204" i="13" s="1"/>
  <c r="S204" i="13"/>
  <c r="R204" i="13"/>
  <c r="Q204" i="13"/>
  <c r="P204" i="13"/>
  <c r="L204" i="13"/>
  <c r="I204" i="13"/>
  <c r="H204" i="13"/>
  <c r="F204" i="13" s="1"/>
  <c r="G204" i="13" s="1"/>
  <c r="N204" i="13" s="1"/>
  <c r="AO203" i="13"/>
  <c r="AQ203" i="13" s="1"/>
  <c r="S203" i="13"/>
  <c r="R203" i="13"/>
  <c r="Q203" i="13"/>
  <c r="P203" i="13"/>
  <c r="N203" i="13"/>
  <c r="M203" i="13"/>
  <c r="K203" i="13"/>
  <c r="I203" i="13"/>
  <c r="L203" i="13" s="1"/>
  <c r="H203" i="13"/>
  <c r="F203" i="13"/>
  <c r="G203" i="13" s="1"/>
  <c r="AO202" i="13"/>
  <c r="AQ202" i="13" s="1"/>
  <c r="S202" i="13"/>
  <c r="R202" i="13"/>
  <c r="Q202" i="13"/>
  <c r="P202" i="13"/>
  <c r="K202" i="13"/>
  <c r="I202" i="13"/>
  <c r="L202" i="13" s="1"/>
  <c r="H202" i="13"/>
  <c r="F202" i="13" s="1"/>
  <c r="AO201" i="13"/>
  <c r="AQ201" i="13" s="1"/>
  <c r="S201" i="13"/>
  <c r="R201" i="13"/>
  <c r="Q201" i="13"/>
  <c r="P201" i="13"/>
  <c r="L201" i="13"/>
  <c r="K201" i="13"/>
  <c r="I201" i="13"/>
  <c r="H201" i="13"/>
  <c r="M201" i="13" s="1"/>
  <c r="AO200" i="13"/>
  <c r="AQ200" i="13" s="1"/>
  <c r="S200" i="13"/>
  <c r="R200" i="13"/>
  <c r="Q200" i="13"/>
  <c r="P200" i="13"/>
  <c r="K200" i="13"/>
  <c r="I200" i="13"/>
  <c r="L200" i="13" s="1"/>
  <c r="H200" i="13"/>
  <c r="AQ199" i="13"/>
  <c r="AO199" i="13"/>
  <c r="S199" i="13"/>
  <c r="R199" i="13"/>
  <c r="Q199" i="13"/>
  <c r="P199" i="13"/>
  <c r="T199" i="13" s="1"/>
  <c r="M199" i="13"/>
  <c r="K199" i="13"/>
  <c r="I199" i="13"/>
  <c r="L199" i="13" s="1"/>
  <c r="H199" i="13"/>
  <c r="F199" i="13" s="1"/>
  <c r="G199" i="13" s="1"/>
  <c r="N199" i="13" s="1"/>
  <c r="AO198" i="13"/>
  <c r="AQ198" i="13" s="1"/>
  <c r="S198" i="13"/>
  <c r="R198" i="13"/>
  <c r="Q198" i="13"/>
  <c r="P198" i="13"/>
  <c r="L198" i="13"/>
  <c r="K198" i="13"/>
  <c r="I198" i="13"/>
  <c r="H198" i="13"/>
  <c r="AO197" i="13"/>
  <c r="AQ197" i="13" s="1"/>
  <c r="S197" i="13"/>
  <c r="R197" i="13"/>
  <c r="Q197" i="13"/>
  <c r="P197" i="13"/>
  <c r="K197" i="13"/>
  <c r="I197" i="13"/>
  <c r="L197" i="13" s="1"/>
  <c r="H197" i="13"/>
  <c r="M197" i="13" s="1"/>
  <c r="F197" i="13"/>
  <c r="AR197" i="13" s="1"/>
  <c r="E193" i="13"/>
  <c r="AO191" i="13"/>
  <c r="AQ191" i="13" s="1"/>
  <c r="S191" i="13"/>
  <c r="R191" i="13"/>
  <c r="Q191" i="13"/>
  <c r="P191" i="13"/>
  <c r="I191" i="13"/>
  <c r="L191" i="13" s="1"/>
  <c r="H191" i="13"/>
  <c r="AO190" i="13"/>
  <c r="AQ190" i="13" s="1"/>
  <c r="R190" i="13"/>
  <c r="Q190" i="13"/>
  <c r="P190" i="13"/>
  <c r="T190" i="13" s="1"/>
  <c r="M190" i="13"/>
  <c r="K190" i="13"/>
  <c r="I190" i="13"/>
  <c r="L190" i="13" s="1"/>
  <c r="H190" i="13"/>
  <c r="F190" i="13" s="1"/>
  <c r="AO189" i="13"/>
  <c r="AQ189" i="13" s="1"/>
  <c r="S189" i="13"/>
  <c r="R189" i="13"/>
  <c r="Q189" i="13"/>
  <c r="P189" i="13"/>
  <c r="M189" i="13"/>
  <c r="K189" i="13"/>
  <c r="I189" i="13"/>
  <c r="L189" i="13" s="1"/>
  <c r="H189" i="13"/>
  <c r="F189" i="13"/>
  <c r="G189" i="13" s="1"/>
  <c r="N189" i="13" s="1"/>
  <c r="AQ188" i="13"/>
  <c r="AO188" i="13"/>
  <c r="R188" i="13"/>
  <c r="Q188" i="13"/>
  <c r="P188" i="13"/>
  <c r="K188" i="13"/>
  <c r="I188" i="13"/>
  <c r="L188" i="13" s="1"/>
  <c r="H188" i="13"/>
  <c r="AQ187" i="13"/>
  <c r="AO187" i="13"/>
  <c r="R187" i="13"/>
  <c r="Q187" i="13"/>
  <c r="P187" i="13"/>
  <c r="M187" i="13"/>
  <c r="K187" i="13"/>
  <c r="I187" i="13"/>
  <c r="L187" i="13" s="1"/>
  <c r="H187" i="13"/>
  <c r="F187" i="13"/>
  <c r="G187" i="13" s="1"/>
  <c r="AH183" i="13"/>
  <c r="AG183" i="13"/>
  <c r="AH182" i="13"/>
  <c r="AG182" i="13"/>
  <c r="AH180" i="13"/>
  <c r="AG180" i="13"/>
  <c r="F180" i="13"/>
  <c r="AH179" i="13"/>
  <c r="AG179" i="13"/>
  <c r="AO178" i="13"/>
  <c r="AQ178" i="13" s="1"/>
  <c r="AH178" i="13"/>
  <c r="AG178" i="13"/>
  <c r="S178" i="13"/>
  <c r="R178" i="13"/>
  <c r="Q178" i="13"/>
  <c r="P178" i="13"/>
  <c r="I178" i="13"/>
  <c r="L178" i="13" s="1"/>
  <c r="H178" i="13"/>
  <c r="M178" i="13" s="1"/>
  <c r="F178" i="13"/>
  <c r="AO177" i="13"/>
  <c r="AQ177" i="13" s="1"/>
  <c r="AH177" i="13"/>
  <c r="AG177" i="13"/>
  <c r="S177" i="13"/>
  <c r="R177" i="13"/>
  <c r="Q177" i="13"/>
  <c r="P177" i="13"/>
  <c r="T177" i="13" s="1"/>
  <c r="K177" i="13"/>
  <c r="I177" i="13"/>
  <c r="L177" i="13" s="1"/>
  <c r="H177" i="13"/>
  <c r="AO176" i="13"/>
  <c r="AQ176" i="13" s="1"/>
  <c r="AH176" i="13"/>
  <c r="AG176" i="13"/>
  <c r="S176" i="13"/>
  <c r="R176" i="13"/>
  <c r="Q176" i="13"/>
  <c r="Q180" i="13" s="1"/>
  <c r="P176" i="13"/>
  <c r="I176" i="13"/>
  <c r="L176" i="13" s="1"/>
  <c r="H176" i="13"/>
  <c r="AH175" i="13"/>
  <c r="AG175" i="13"/>
  <c r="AH174" i="13"/>
  <c r="AG174" i="13"/>
  <c r="AH172" i="13"/>
  <c r="AG172" i="13"/>
  <c r="F172" i="13"/>
  <c r="AH171" i="13"/>
  <c r="AG171" i="13"/>
  <c r="AO170" i="13"/>
  <c r="AQ170" i="13" s="1"/>
  <c r="AH170" i="13"/>
  <c r="AG170" i="13"/>
  <c r="S170" i="13"/>
  <c r="R170" i="13"/>
  <c r="Q170" i="13"/>
  <c r="Q172" i="13" s="1"/>
  <c r="P170" i="13"/>
  <c r="L170" i="13"/>
  <c r="I170" i="13"/>
  <c r="H170" i="13"/>
  <c r="M170" i="13" s="1"/>
  <c r="F170" i="13"/>
  <c r="AO169" i="13"/>
  <c r="AQ169" i="13" s="1"/>
  <c r="AH169" i="13"/>
  <c r="AG169" i="13"/>
  <c r="S169" i="13"/>
  <c r="R169" i="13"/>
  <c r="R172" i="13" s="1"/>
  <c r="Q169" i="13"/>
  <c r="P169" i="13"/>
  <c r="P172" i="13" s="1"/>
  <c r="L169" i="13"/>
  <c r="I169" i="13"/>
  <c r="H169" i="13"/>
  <c r="F169" i="13" s="1"/>
  <c r="G169" i="13" s="1"/>
  <c r="AH168" i="13"/>
  <c r="AG168" i="13"/>
  <c r="AH167" i="13"/>
  <c r="AG167" i="13"/>
  <c r="AH165" i="13"/>
  <c r="AG165" i="13"/>
  <c r="F165" i="13"/>
  <c r="AH164" i="13"/>
  <c r="AG164" i="13"/>
  <c r="AO163" i="13"/>
  <c r="AQ163" i="13" s="1"/>
  <c r="AH163" i="13"/>
  <c r="AG163" i="13"/>
  <c r="S163" i="13"/>
  <c r="R163" i="13"/>
  <c r="Q163" i="13"/>
  <c r="P163" i="13"/>
  <c r="I163" i="13"/>
  <c r="L163" i="13" s="1"/>
  <c r="H163" i="13"/>
  <c r="AR162" i="13"/>
  <c r="AO162" i="13"/>
  <c r="AQ162" i="13" s="1"/>
  <c r="AS162" i="13" s="1"/>
  <c r="AH162" i="13"/>
  <c r="AG162" i="13"/>
  <c r="S162" i="13"/>
  <c r="R162" i="13"/>
  <c r="Q162" i="13"/>
  <c r="P162" i="13"/>
  <c r="M162" i="13"/>
  <c r="L162" i="13"/>
  <c r="I162" i="13"/>
  <c r="H162" i="13"/>
  <c r="F162" i="13" s="1"/>
  <c r="G162" i="13" s="1"/>
  <c r="N162" i="13" s="1"/>
  <c r="AO161" i="13"/>
  <c r="AQ161" i="13" s="1"/>
  <c r="AH161" i="13"/>
  <c r="AG161" i="13"/>
  <c r="S161" i="13"/>
  <c r="R161" i="13"/>
  <c r="Q161" i="13"/>
  <c r="P161" i="13"/>
  <c r="M161" i="13"/>
  <c r="I161" i="13"/>
  <c r="L161" i="13" s="1"/>
  <c r="H161" i="13"/>
  <c r="F161" i="13" s="1"/>
  <c r="AR161" i="13" s="1"/>
  <c r="G161" i="13"/>
  <c r="N161" i="13" s="1"/>
  <c r="AQ160" i="13"/>
  <c r="AO160" i="13"/>
  <c r="AH160" i="13"/>
  <c r="AG160" i="13"/>
  <c r="S160" i="13"/>
  <c r="R160" i="13"/>
  <c r="Q160" i="13"/>
  <c r="P160" i="13"/>
  <c r="T160" i="13" s="1"/>
  <c r="K160" i="13"/>
  <c r="I160" i="13"/>
  <c r="L160" i="13" s="1"/>
  <c r="H160" i="13"/>
  <c r="M160" i="13" s="1"/>
  <c r="F160" i="13"/>
  <c r="AQ159" i="13"/>
  <c r="AO159" i="13"/>
  <c r="AH159" i="13"/>
  <c r="AG159" i="13"/>
  <c r="S159" i="13"/>
  <c r="R159" i="13"/>
  <c r="Q159" i="13"/>
  <c r="P159" i="13"/>
  <c r="N159" i="13"/>
  <c r="L159" i="13"/>
  <c r="K159" i="13"/>
  <c r="I159" i="13"/>
  <c r="H159" i="13"/>
  <c r="M159" i="13" s="1"/>
  <c r="F159" i="13"/>
  <c r="G159" i="13" s="1"/>
  <c r="AQ158" i="13"/>
  <c r="AS158" i="13" s="1"/>
  <c r="AO158" i="13"/>
  <c r="AH158" i="13"/>
  <c r="AG158" i="13"/>
  <c r="S158" i="13"/>
  <c r="R158" i="13"/>
  <c r="Q158" i="13"/>
  <c r="P158" i="13"/>
  <c r="T158" i="13" s="1"/>
  <c r="I158" i="13"/>
  <c r="L158" i="13" s="1"/>
  <c r="H158" i="13"/>
  <c r="M158" i="13" s="1"/>
  <c r="F158" i="13"/>
  <c r="AR158" i="13" s="1"/>
  <c r="AH157" i="13"/>
  <c r="AG157" i="13"/>
  <c r="AH156" i="13"/>
  <c r="AG156" i="13"/>
  <c r="AH154" i="13"/>
  <c r="AG154" i="13"/>
  <c r="F154" i="13"/>
  <c r="AH153" i="13"/>
  <c r="AG153" i="13"/>
  <c r="E152" i="13"/>
  <c r="AR150" i="13"/>
  <c r="AS150" i="13" s="1"/>
  <c r="AO150" i="13"/>
  <c r="AQ150" i="13" s="1"/>
  <c r="R150" i="13"/>
  <c r="Q150" i="13"/>
  <c r="P150" i="13"/>
  <c r="T150" i="13" s="1"/>
  <c r="M150" i="13"/>
  <c r="K150" i="13"/>
  <c r="I150" i="13"/>
  <c r="L150" i="13" s="1"/>
  <c r="H150" i="13"/>
  <c r="F150" i="13"/>
  <c r="G150" i="13" s="1"/>
  <c r="N150" i="13" s="1"/>
  <c r="AO149" i="13"/>
  <c r="AQ149" i="13" s="1"/>
  <c r="R149" i="13"/>
  <c r="Q149" i="13"/>
  <c r="P149" i="13"/>
  <c r="K149" i="13"/>
  <c r="I149" i="13"/>
  <c r="L149" i="13" s="1"/>
  <c r="H149" i="13"/>
  <c r="M149" i="13" s="1"/>
  <c r="F149" i="13"/>
  <c r="G149" i="13" s="1"/>
  <c r="N149" i="13" s="1"/>
  <c r="AO148" i="13"/>
  <c r="AQ148" i="13" s="1"/>
  <c r="R148" i="13"/>
  <c r="T148" i="13" s="1"/>
  <c r="Q148" i="13"/>
  <c r="P148" i="13"/>
  <c r="M148" i="13"/>
  <c r="K148" i="13"/>
  <c r="I148" i="13"/>
  <c r="L148" i="13" s="1"/>
  <c r="H148" i="13"/>
  <c r="F148" i="13"/>
  <c r="G148" i="13" s="1"/>
  <c r="N148" i="13" s="1"/>
  <c r="AO147" i="13"/>
  <c r="AQ147" i="13" s="1"/>
  <c r="S147" i="13"/>
  <c r="R147" i="13"/>
  <c r="Q147" i="13"/>
  <c r="P147" i="13"/>
  <c r="K147" i="13"/>
  <c r="I147" i="13"/>
  <c r="L147" i="13" s="1"/>
  <c r="H147" i="13"/>
  <c r="AO146" i="13"/>
  <c r="AQ146" i="13" s="1"/>
  <c r="S146" i="13"/>
  <c r="R146" i="13"/>
  <c r="Q146" i="13"/>
  <c r="P146" i="13"/>
  <c r="L146" i="13"/>
  <c r="K146" i="13"/>
  <c r="I146" i="13"/>
  <c r="H146" i="13"/>
  <c r="M146" i="13" s="1"/>
  <c r="AO145" i="13"/>
  <c r="AQ145" i="13" s="1"/>
  <c r="S145" i="13"/>
  <c r="R145" i="13"/>
  <c r="Q145" i="13"/>
  <c r="P145" i="13"/>
  <c r="T145" i="13" s="1"/>
  <c r="M145" i="13"/>
  <c r="K145" i="13"/>
  <c r="I145" i="13"/>
  <c r="L145" i="13" s="1"/>
  <c r="H145" i="13"/>
  <c r="F145" i="13" s="1"/>
  <c r="AR145" i="13" s="1"/>
  <c r="AO144" i="13"/>
  <c r="AQ144" i="13" s="1"/>
  <c r="S144" i="13"/>
  <c r="R144" i="13"/>
  <c r="Q144" i="13"/>
  <c r="P144" i="13"/>
  <c r="K144" i="13"/>
  <c r="I144" i="13"/>
  <c r="L144" i="13" s="1"/>
  <c r="H144" i="13"/>
  <c r="AO143" i="13"/>
  <c r="AQ143" i="13" s="1"/>
  <c r="S143" i="13"/>
  <c r="R143" i="13"/>
  <c r="Q143" i="13"/>
  <c r="P143" i="13"/>
  <c r="L143" i="13"/>
  <c r="K143" i="13"/>
  <c r="I143" i="13"/>
  <c r="H143" i="13"/>
  <c r="M143" i="13" s="1"/>
  <c r="F143" i="13"/>
  <c r="AR143" i="13" s="1"/>
  <c r="AO142" i="13"/>
  <c r="AQ142" i="13" s="1"/>
  <c r="S142" i="13"/>
  <c r="R142" i="13"/>
  <c r="Q142" i="13"/>
  <c r="P142" i="13"/>
  <c r="M142" i="13"/>
  <c r="L142" i="13"/>
  <c r="K142" i="13"/>
  <c r="I142" i="13"/>
  <c r="H142" i="13"/>
  <c r="F142" i="13"/>
  <c r="AR142" i="13" s="1"/>
  <c r="AO141" i="13"/>
  <c r="AQ141" i="13" s="1"/>
  <c r="S141" i="13"/>
  <c r="R141" i="13"/>
  <c r="Q141" i="13"/>
  <c r="P141" i="13"/>
  <c r="L141" i="13"/>
  <c r="K141" i="13"/>
  <c r="I141" i="13"/>
  <c r="H141" i="13"/>
  <c r="AQ140" i="13"/>
  <c r="AO140" i="13"/>
  <c r="S140" i="13"/>
  <c r="R140" i="13"/>
  <c r="Q140" i="13"/>
  <c r="P140" i="13"/>
  <c r="T140" i="13" s="1"/>
  <c r="K140" i="13"/>
  <c r="I140" i="13"/>
  <c r="L140" i="13" s="1"/>
  <c r="H140" i="13"/>
  <c r="M140" i="13" s="1"/>
  <c r="F140" i="13"/>
  <c r="AO139" i="13"/>
  <c r="AQ139" i="13" s="1"/>
  <c r="S139" i="13"/>
  <c r="R139" i="13"/>
  <c r="Q139" i="13"/>
  <c r="P139" i="13"/>
  <c r="T139" i="13" s="1"/>
  <c r="K139" i="13"/>
  <c r="I139" i="13"/>
  <c r="L139" i="13" s="1"/>
  <c r="H139" i="13"/>
  <c r="M139" i="13" s="1"/>
  <c r="AO138" i="13"/>
  <c r="AQ138" i="13" s="1"/>
  <c r="S138" i="13"/>
  <c r="R138" i="13"/>
  <c r="Q138" i="13"/>
  <c r="P138" i="13"/>
  <c r="L138" i="13"/>
  <c r="K138" i="13"/>
  <c r="I138" i="13"/>
  <c r="H138" i="13"/>
  <c r="M138" i="13" s="1"/>
  <c r="AO137" i="13"/>
  <c r="AQ137" i="13" s="1"/>
  <c r="R137" i="13"/>
  <c r="Q137" i="13"/>
  <c r="P137" i="13"/>
  <c r="L137" i="13"/>
  <c r="K137" i="13"/>
  <c r="I137" i="13"/>
  <c r="H137" i="13"/>
  <c r="M137" i="13" s="1"/>
  <c r="F137" i="13"/>
  <c r="AR137" i="13" s="1"/>
  <c r="AO136" i="13"/>
  <c r="AQ136" i="13" s="1"/>
  <c r="R136" i="13"/>
  <c r="Q136" i="13"/>
  <c r="P136" i="13"/>
  <c r="K136" i="13"/>
  <c r="I136" i="13"/>
  <c r="L136" i="13" s="1"/>
  <c r="H136" i="13"/>
  <c r="M136" i="13" s="1"/>
  <c r="F136" i="13"/>
  <c r="G136" i="13" s="1"/>
  <c r="E132" i="13"/>
  <c r="AO130" i="13"/>
  <c r="AQ130" i="13" s="1"/>
  <c r="S130" i="13"/>
  <c r="R130" i="13"/>
  <c r="Q130" i="13"/>
  <c r="P130" i="13"/>
  <c r="T130" i="13" s="1"/>
  <c r="I130" i="13"/>
  <c r="L130" i="13" s="1"/>
  <c r="H130" i="13"/>
  <c r="M130" i="13" s="1"/>
  <c r="F130" i="13"/>
  <c r="AR130" i="13" s="1"/>
  <c r="AR129" i="13"/>
  <c r="AO129" i="13"/>
  <c r="AQ129" i="13" s="1"/>
  <c r="S129" i="13"/>
  <c r="R129" i="13"/>
  <c r="Q129" i="13"/>
  <c r="P129" i="13"/>
  <c r="M129" i="13"/>
  <c r="I129" i="13"/>
  <c r="L129" i="13" s="1"/>
  <c r="H129" i="13"/>
  <c r="F129" i="13" s="1"/>
  <c r="G129" i="13" s="1"/>
  <c r="N129" i="13" s="1"/>
  <c r="AO128" i="13"/>
  <c r="AQ128" i="13" s="1"/>
  <c r="R128" i="13"/>
  <c r="Q128" i="13"/>
  <c r="P128" i="13"/>
  <c r="L128" i="13"/>
  <c r="K128" i="13"/>
  <c r="I128" i="13"/>
  <c r="H128" i="13"/>
  <c r="M128" i="13" s="1"/>
  <c r="F128" i="13"/>
  <c r="G128" i="13" s="1"/>
  <c r="AH124" i="13"/>
  <c r="AG124" i="13"/>
  <c r="AH123" i="13"/>
  <c r="AG123" i="13"/>
  <c r="AH121" i="13"/>
  <c r="AG121" i="13"/>
  <c r="F121" i="13"/>
  <c r="AH120" i="13"/>
  <c r="AG120" i="13"/>
  <c r="E119" i="13"/>
  <c r="AO117" i="13"/>
  <c r="AQ117" i="13" s="1"/>
  <c r="R117" i="13"/>
  <c r="Q117" i="13"/>
  <c r="P117" i="13"/>
  <c r="T117" i="13" s="1"/>
  <c r="N117" i="13"/>
  <c r="L117" i="13"/>
  <c r="K117" i="13"/>
  <c r="I117" i="13"/>
  <c r="H117" i="13"/>
  <c r="F117" i="13" s="1"/>
  <c r="G117" i="13" s="1"/>
  <c r="AO116" i="13"/>
  <c r="AQ116" i="13" s="1"/>
  <c r="T116" i="13"/>
  <c r="R116" i="13"/>
  <c r="Q116" i="13"/>
  <c r="P116" i="13"/>
  <c r="K116" i="13"/>
  <c r="I116" i="13"/>
  <c r="L116" i="13" s="1"/>
  <c r="H116" i="13"/>
  <c r="F116" i="13" s="1"/>
  <c r="AR116" i="13" s="1"/>
  <c r="AQ115" i="13"/>
  <c r="AO115" i="13"/>
  <c r="R115" i="13"/>
  <c r="T115" i="13" s="1"/>
  <c r="Q115" i="13"/>
  <c r="P115" i="13"/>
  <c r="K115" i="13"/>
  <c r="I115" i="13"/>
  <c r="L115" i="13" s="1"/>
  <c r="H115" i="13"/>
  <c r="F115" i="13" s="1"/>
  <c r="AO114" i="13"/>
  <c r="AQ114" i="13" s="1"/>
  <c r="S114" i="13"/>
  <c r="R114" i="13"/>
  <c r="Q114" i="13"/>
  <c r="P114" i="13"/>
  <c r="M114" i="13"/>
  <c r="K114" i="13"/>
  <c r="I114" i="13"/>
  <c r="L114" i="13" s="1"/>
  <c r="H114" i="13"/>
  <c r="F114" i="13" s="1"/>
  <c r="AO113" i="13"/>
  <c r="AQ113" i="13" s="1"/>
  <c r="AS113" i="13" s="1"/>
  <c r="S113" i="13"/>
  <c r="R113" i="13"/>
  <c r="Q113" i="13"/>
  <c r="P113" i="13"/>
  <c r="K113" i="13"/>
  <c r="I113" i="13"/>
  <c r="L113" i="13" s="1"/>
  <c r="H113" i="13"/>
  <c r="M113" i="13" s="1"/>
  <c r="F113" i="13"/>
  <c r="AR113" i="13" s="1"/>
  <c r="AO112" i="13"/>
  <c r="AQ112" i="13" s="1"/>
  <c r="S112" i="13"/>
  <c r="R112" i="13"/>
  <c r="Q112" i="13"/>
  <c r="P112" i="13"/>
  <c r="K112" i="13"/>
  <c r="I112" i="13"/>
  <c r="L112" i="13" s="1"/>
  <c r="H112" i="13"/>
  <c r="AO111" i="13"/>
  <c r="AQ111" i="13" s="1"/>
  <c r="S111" i="13"/>
  <c r="R111" i="13"/>
  <c r="Q111" i="13"/>
  <c r="P111" i="13"/>
  <c r="T111" i="13" s="1"/>
  <c r="K111" i="13"/>
  <c r="I111" i="13"/>
  <c r="L111" i="13" s="1"/>
  <c r="H111" i="13"/>
  <c r="M111" i="13" s="1"/>
  <c r="AO110" i="13"/>
  <c r="AQ110" i="13" s="1"/>
  <c r="S110" i="13"/>
  <c r="R110" i="13"/>
  <c r="Q110" i="13"/>
  <c r="T110" i="13" s="1"/>
  <c r="P110" i="13"/>
  <c r="M110" i="13"/>
  <c r="K110" i="13"/>
  <c r="I110" i="13"/>
  <c r="L110" i="13" s="1"/>
  <c r="H110" i="13"/>
  <c r="F110" i="13"/>
  <c r="AO109" i="13"/>
  <c r="AQ109" i="13" s="1"/>
  <c r="S109" i="13"/>
  <c r="R109" i="13"/>
  <c r="Q109" i="13"/>
  <c r="P109" i="13"/>
  <c r="I109" i="13"/>
  <c r="L109" i="13" s="1"/>
  <c r="H109" i="13"/>
  <c r="M109" i="13" s="1"/>
  <c r="AO108" i="13"/>
  <c r="AQ108" i="13" s="1"/>
  <c r="S108" i="13"/>
  <c r="R108" i="13"/>
  <c r="Q108" i="13"/>
  <c r="P108" i="13"/>
  <c r="I108" i="13"/>
  <c r="L108" i="13" s="1"/>
  <c r="H108" i="13"/>
  <c r="M108" i="13" s="1"/>
  <c r="F108" i="13"/>
  <c r="AO107" i="13"/>
  <c r="AQ107" i="13" s="1"/>
  <c r="S107" i="13"/>
  <c r="R107" i="13"/>
  <c r="Q107" i="13"/>
  <c r="P107" i="13"/>
  <c r="M107" i="13"/>
  <c r="K107" i="13"/>
  <c r="I107" i="13"/>
  <c r="L107" i="13" s="1"/>
  <c r="H107" i="13"/>
  <c r="F107" i="13"/>
  <c r="AR107" i="13" s="1"/>
  <c r="AS107" i="13" s="1"/>
  <c r="AO106" i="13"/>
  <c r="AQ106" i="13" s="1"/>
  <c r="S106" i="13"/>
  <c r="R106" i="13"/>
  <c r="Q106" i="13"/>
  <c r="P106" i="13"/>
  <c r="T106" i="13" s="1"/>
  <c r="M106" i="13"/>
  <c r="K106" i="13"/>
  <c r="I106" i="13"/>
  <c r="L106" i="13" s="1"/>
  <c r="H106" i="13"/>
  <c r="F106" i="13"/>
  <c r="AO105" i="13"/>
  <c r="AQ105" i="13" s="1"/>
  <c r="S105" i="13"/>
  <c r="R105" i="13"/>
  <c r="Q105" i="13"/>
  <c r="P105" i="13"/>
  <c r="K105" i="13"/>
  <c r="I105" i="13"/>
  <c r="L105" i="13" s="1"/>
  <c r="H105" i="13"/>
  <c r="F105" i="13" s="1"/>
  <c r="G105" i="13" s="1"/>
  <c r="N105" i="13" s="1"/>
  <c r="AO104" i="13"/>
  <c r="AQ104" i="13" s="1"/>
  <c r="S104" i="13"/>
  <c r="R104" i="13"/>
  <c r="T104" i="13" s="1"/>
  <c r="Q104" i="13"/>
  <c r="P104" i="13"/>
  <c r="K104" i="13"/>
  <c r="I104" i="13"/>
  <c r="L104" i="13" s="1"/>
  <c r="H104" i="13"/>
  <c r="AQ103" i="13"/>
  <c r="AO103" i="13"/>
  <c r="S103" i="13"/>
  <c r="R103" i="13"/>
  <c r="Q103" i="13"/>
  <c r="P103" i="13"/>
  <c r="L103" i="13"/>
  <c r="K103" i="13"/>
  <c r="I103" i="13"/>
  <c r="H103" i="13"/>
  <c r="M103" i="13" s="1"/>
  <c r="AO102" i="13"/>
  <c r="AQ102" i="13" s="1"/>
  <c r="S102" i="13"/>
  <c r="R102" i="13"/>
  <c r="Q102" i="13"/>
  <c r="P102" i="13"/>
  <c r="T102" i="13" s="1"/>
  <c r="L102" i="13"/>
  <c r="K102" i="13"/>
  <c r="I102" i="13"/>
  <c r="H102" i="13"/>
  <c r="F102" i="13" s="1"/>
  <c r="AO101" i="13"/>
  <c r="AQ101" i="13" s="1"/>
  <c r="R101" i="13"/>
  <c r="Q101" i="13"/>
  <c r="P101" i="13"/>
  <c r="M101" i="13"/>
  <c r="K101" i="13"/>
  <c r="I101" i="13"/>
  <c r="L101" i="13" s="1"/>
  <c r="H101" i="13"/>
  <c r="F101" i="13" s="1"/>
  <c r="AO100" i="13"/>
  <c r="AQ100" i="13" s="1"/>
  <c r="R100" i="13"/>
  <c r="Q100" i="13"/>
  <c r="P100" i="13"/>
  <c r="L100" i="13"/>
  <c r="K100" i="13"/>
  <c r="I100" i="13"/>
  <c r="H100" i="13"/>
  <c r="AQ99" i="13"/>
  <c r="AO99" i="13"/>
  <c r="R99" i="13"/>
  <c r="Q99" i="13"/>
  <c r="P99" i="13"/>
  <c r="M99" i="13"/>
  <c r="K99" i="13"/>
  <c r="I99" i="13"/>
  <c r="L99" i="13" s="1"/>
  <c r="H99" i="13"/>
  <c r="F99" i="13"/>
  <c r="AR99" i="13" s="1"/>
  <c r="AQ98" i="13"/>
  <c r="AO98" i="13"/>
  <c r="R98" i="13"/>
  <c r="Q98" i="13"/>
  <c r="P98" i="13"/>
  <c r="L98" i="13"/>
  <c r="K98" i="13"/>
  <c r="I98" i="13"/>
  <c r="H98" i="13"/>
  <c r="M98" i="13" s="1"/>
  <c r="AO97" i="13"/>
  <c r="AQ97" i="13" s="1"/>
  <c r="R97" i="13"/>
  <c r="Q97" i="13"/>
  <c r="P97" i="13"/>
  <c r="K97" i="13"/>
  <c r="I97" i="13"/>
  <c r="L97" i="13" s="1"/>
  <c r="H97" i="13"/>
  <c r="M97" i="13" s="1"/>
  <c r="AQ96" i="13"/>
  <c r="AO96" i="13"/>
  <c r="R96" i="13"/>
  <c r="Q96" i="13"/>
  <c r="P96" i="13"/>
  <c r="L96" i="13"/>
  <c r="K96" i="13"/>
  <c r="I96" i="13"/>
  <c r="H96" i="13"/>
  <c r="F96" i="13" s="1"/>
  <c r="AO95" i="13"/>
  <c r="AQ95" i="13" s="1"/>
  <c r="T95" i="13"/>
  <c r="S95" i="13"/>
  <c r="R95" i="13"/>
  <c r="Q95" i="13"/>
  <c r="P95" i="13"/>
  <c r="I95" i="13"/>
  <c r="L95" i="13" s="1"/>
  <c r="H95" i="13"/>
  <c r="AQ94" i="13"/>
  <c r="AO94" i="13"/>
  <c r="S94" i="13"/>
  <c r="R94" i="13"/>
  <c r="Q94" i="13"/>
  <c r="P94" i="13"/>
  <c r="L94" i="13"/>
  <c r="I94" i="13"/>
  <c r="H94" i="13"/>
  <c r="M94" i="13" s="1"/>
  <c r="AO93" i="13"/>
  <c r="AQ93" i="13" s="1"/>
  <c r="S93" i="13"/>
  <c r="R93" i="13"/>
  <c r="R121" i="13" s="1"/>
  <c r="Q93" i="13"/>
  <c r="P93" i="13"/>
  <c r="L93" i="13"/>
  <c r="I93" i="13"/>
  <c r="H93" i="13"/>
  <c r="M93" i="13" s="1"/>
  <c r="AO92" i="13"/>
  <c r="AQ92" i="13" s="1"/>
  <c r="R92" i="13"/>
  <c r="Q92" i="13"/>
  <c r="P92" i="13"/>
  <c r="T92" i="13" s="1"/>
  <c r="L92" i="13"/>
  <c r="K92" i="13"/>
  <c r="I92" i="13"/>
  <c r="H92" i="13"/>
  <c r="F92" i="13" s="1"/>
  <c r="AO91" i="13"/>
  <c r="AQ91" i="13" s="1"/>
  <c r="R91" i="13"/>
  <c r="Q91" i="13"/>
  <c r="P91" i="13"/>
  <c r="I91" i="13"/>
  <c r="L91" i="13" s="1"/>
  <c r="H91" i="13"/>
  <c r="M91" i="13" s="1"/>
  <c r="F91" i="13"/>
  <c r="AR91" i="13" s="1"/>
  <c r="E87" i="13"/>
  <c r="AQ85" i="13"/>
  <c r="AO85" i="13"/>
  <c r="S85" i="13"/>
  <c r="R85" i="13"/>
  <c r="Q85" i="13"/>
  <c r="P85" i="13"/>
  <c r="M85" i="13"/>
  <c r="K85" i="13"/>
  <c r="I85" i="13"/>
  <c r="L85" i="13" s="1"/>
  <c r="H85" i="13"/>
  <c r="F85" i="13" s="1"/>
  <c r="AR85" i="13" s="1"/>
  <c r="G85" i="13"/>
  <c r="N85" i="13" s="1"/>
  <c r="N87" i="13" s="1"/>
  <c r="AH81" i="13"/>
  <c r="AG81" i="13"/>
  <c r="AH80" i="13"/>
  <c r="AG80" i="13"/>
  <c r="AH78" i="13"/>
  <c r="AG78" i="13"/>
  <c r="F78" i="13"/>
  <c r="AH77" i="13"/>
  <c r="AG77" i="13"/>
  <c r="AS76" i="13"/>
  <c r="AQ76" i="13"/>
  <c r="AO76" i="13"/>
  <c r="AH76" i="13"/>
  <c r="AG76" i="13"/>
  <c r="S76" i="13"/>
  <c r="R76" i="13"/>
  <c r="Q76" i="13"/>
  <c r="P76" i="13"/>
  <c r="T76" i="13" s="1"/>
  <c r="L76" i="13"/>
  <c r="K76" i="13"/>
  <c r="I76" i="13"/>
  <c r="H76" i="13"/>
  <c r="F76" i="13" s="1"/>
  <c r="AR76" i="13" s="1"/>
  <c r="AO75" i="13"/>
  <c r="AQ75" i="13" s="1"/>
  <c r="AH75" i="13"/>
  <c r="AG75" i="13"/>
  <c r="R75" i="13"/>
  <c r="Q75" i="13"/>
  <c r="P75" i="13"/>
  <c r="K75" i="13"/>
  <c r="I75" i="13"/>
  <c r="L75" i="13" s="1"/>
  <c r="H75" i="13"/>
  <c r="M75" i="13" s="1"/>
  <c r="F75" i="13"/>
  <c r="AO74" i="13"/>
  <c r="AQ74" i="13" s="1"/>
  <c r="AH74" i="13"/>
  <c r="AG74" i="13"/>
  <c r="R74" i="13"/>
  <c r="Q74" i="13"/>
  <c r="P74" i="13"/>
  <c r="M74" i="13"/>
  <c r="L74" i="13"/>
  <c r="K74" i="13"/>
  <c r="I74" i="13"/>
  <c r="H74" i="13"/>
  <c r="F74" i="13" s="1"/>
  <c r="AR74" i="13" s="1"/>
  <c r="AS74" i="13" s="1"/>
  <c r="AQ73" i="13"/>
  <c r="AO73" i="13"/>
  <c r="AH73" i="13"/>
  <c r="AG73" i="13"/>
  <c r="S73" i="13"/>
  <c r="R73" i="13"/>
  <c r="T73" i="13" s="1"/>
  <c r="Q73" i="13"/>
  <c r="P73" i="13"/>
  <c r="I73" i="13"/>
  <c r="L73" i="13" s="1"/>
  <c r="H73" i="13"/>
  <c r="AQ72" i="13"/>
  <c r="AO72" i="13"/>
  <c r="AH72" i="13"/>
  <c r="AG72" i="13"/>
  <c r="S72" i="13"/>
  <c r="R72" i="13"/>
  <c r="Q72" i="13"/>
  <c r="P72" i="13"/>
  <c r="K72" i="13"/>
  <c r="I72" i="13"/>
  <c r="L72" i="13" s="1"/>
  <c r="H72" i="13"/>
  <c r="M72" i="13" s="1"/>
  <c r="AO71" i="13"/>
  <c r="AQ71" i="13" s="1"/>
  <c r="AH71" i="13"/>
  <c r="AG71" i="13"/>
  <c r="T71" i="13"/>
  <c r="S71" i="13"/>
  <c r="P71" i="13"/>
  <c r="L71" i="13"/>
  <c r="I71" i="13"/>
  <c r="H71" i="13"/>
  <c r="F71" i="13" s="1"/>
  <c r="AO70" i="13"/>
  <c r="AQ70" i="13" s="1"/>
  <c r="AH70" i="13"/>
  <c r="AG70" i="13"/>
  <c r="S70" i="13"/>
  <c r="R70" i="13"/>
  <c r="Q70" i="13"/>
  <c r="P70" i="13"/>
  <c r="L70" i="13"/>
  <c r="K70" i="13"/>
  <c r="I70" i="13"/>
  <c r="H70" i="13"/>
  <c r="F70" i="13" s="1"/>
  <c r="AR70" i="13" s="1"/>
  <c r="AO69" i="13"/>
  <c r="AQ69" i="13" s="1"/>
  <c r="AH69" i="13"/>
  <c r="AG69" i="13"/>
  <c r="S69" i="13"/>
  <c r="R69" i="13"/>
  <c r="Q69" i="13"/>
  <c r="P69" i="13"/>
  <c r="I69" i="13"/>
  <c r="L69" i="13" s="1"/>
  <c r="H69" i="13"/>
  <c r="F69" i="13" s="1"/>
  <c r="AR68" i="13"/>
  <c r="AQ68" i="13"/>
  <c r="AS68" i="13" s="1"/>
  <c r="AO68" i="13"/>
  <c r="AH68" i="13"/>
  <c r="AG68" i="13"/>
  <c r="S68" i="13"/>
  <c r="R68" i="13"/>
  <c r="Q68" i="13"/>
  <c r="P68" i="13"/>
  <c r="T68" i="13" s="1"/>
  <c r="M68" i="13"/>
  <c r="K68" i="13"/>
  <c r="I68" i="13"/>
  <c r="L68" i="13" s="1"/>
  <c r="H68" i="13"/>
  <c r="F68" i="13"/>
  <c r="G68" i="13" s="1"/>
  <c r="N68" i="13" s="1"/>
  <c r="AO67" i="13"/>
  <c r="AQ67" i="13" s="1"/>
  <c r="AH67" i="13"/>
  <c r="AG67" i="13"/>
  <c r="S67" i="13"/>
  <c r="R67" i="13"/>
  <c r="Q67" i="13"/>
  <c r="P67" i="13"/>
  <c r="T67" i="13" s="1"/>
  <c r="K67" i="13"/>
  <c r="I67" i="13"/>
  <c r="L67" i="13" s="1"/>
  <c r="H67" i="13"/>
  <c r="M67" i="13" s="1"/>
  <c r="AO66" i="13"/>
  <c r="AQ66" i="13" s="1"/>
  <c r="AH66" i="13"/>
  <c r="AG66" i="13"/>
  <c r="S66" i="13"/>
  <c r="R66" i="13"/>
  <c r="Q66" i="13"/>
  <c r="P66" i="13"/>
  <c r="T66" i="13" s="1"/>
  <c r="K66" i="13"/>
  <c r="I66" i="13"/>
  <c r="L66" i="13" s="1"/>
  <c r="H66" i="13"/>
  <c r="M66" i="13" s="1"/>
  <c r="AO65" i="13"/>
  <c r="AQ65" i="13" s="1"/>
  <c r="AH65" i="13"/>
  <c r="AG65" i="13"/>
  <c r="S65" i="13"/>
  <c r="R65" i="13"/>
  <c r="Q65" i="13"/>
  <c r="P65" i="13"/>
  <c r="K65" i="13"/>
  <c r="I65" i="13"/>
  <c r="L65" i="13" s="1"/>
  <c r="H65" i="13"/>
  <c r="F65" i="13" s="1"/>
  <c r="AR65" i="13" s="1"/>
  <c r="AO64" i="13"/>
  <c r="AQ64" i="13" s="1"/>
  <c r="AH64" i="13"/>
  <c r="AG64" i="13"/>
  <c r="S64" i="13"/>
  <c r="R64" i="13"/>
  <c r="Q64" i="13"/>
  <c r="P64" i="13"/>
  <c r="T64" i="13" s="1"/>
  <c r="K64" i="13"/>
  <c r="I64" i="13"/>
  <c r="L64" i="13" s="1"/>
  <c r="H64" i="13"/>
  <c r="F64" i="13" s="1"/>
  <c r="AO63" i="13"/>
  <c r="AQ63" i="13" s="1"/>
  <c r="AH63" i="13"/>
  <c r="AG63" i="13"/>
  <c r="S63" i="13"/>
  <c r="R63" i="13"/>
  <c r="Q63" i="13"/>
  <c r="T63" i="13" s="1"/>
  <c r="P63" i="13"/>
  <c r="K63" i="13"/>
  <c r="I63" i="13"/>
  <c r="L63" i="13" s="1"/>
  <c r="H63" i="13"/>
  <c r="M63" i="13" s="1"/>
  <c r="F63" i="13"/>
  <c r="AR63" i="13" s="1"/>
  <c r="AO62" i="13"/>
  <c r="AQ62" i="13" s="1"/>
  <c r="AH62" i="13"/>
  <c r="AG62" i="13"/>
  <c r="R62" i="13"/>
  <c r="Q62" i="13"/>
  <c r="P62" i="13"/>
  <c r="T62" i="13" s="1"/>
  <c r="K62" i="13"/>
  <c r="I62" i="13"/>
  <c r="L62" i="13" s="1"/>
  <c r="H62" i="13"/>
  <c r="AQ61" i="13"/>
  <c r="AO61" i="13"/>
  <c r="AH61" i="13"/>
  <c r="AG61" i="13"/>
  <c r="R61" i="13"/>
  <c r="Q61" i="13"/>
  <c r="P61" i="13"/>
  <c r="T61" i="13" s="1"/>
  <c r="L61" i="13"/>
  <c r="K61" i="13"/>
  <c r="I61" i="13"/>
  <c r="H61" i="13"/>
  <c r="M61" i="13" s="1"/>
  <c r="F61" i="13"/>
  <c r="AQ60" i="13"/>
  <c r="AS60" i="13" s="1"/>
  <c r="AO60" i="13"/>
  <c r="AH60" i="13"/>
  <c r="AG60" i="13"/>
  <c r="S60" i="13"/>
  <c r="R60" i="13"/>
  <c r="Q60" i="13"/>
  <c r="P60" i="13"/>
  <c r="K60" i="13"/>
  <c r="I60" i="13"/>
  <c r="L60" i="13" s="1"/>
  <c r="H60" i="13"/>
  <c r="M60" i="13" s="1"/>
  <c r="G60" i="13"/>
  <c r="N60" i="13" s="1"/>
  <c r="F60" i="13"/>
  <c r="AR60" i="13" s="1"/>
  <c r="AO59" i="13"/>
  <c r="AQ59" i="13" s="1"/>
  <c r="AH59" i="13"/>
  <c r="AG59" i="13"/>
  <c r="S59" i="13"/>
  <c r="R59" i="13"/>
  <c r="Q59" i="13"/>
  <c r="P59" i="13"/>
  <c r="T59" i="13" s="1"/>
  <c r="L59" i="13"/>
  <c r="K59" i="13"/>
  <c r="I59" i="13"/>
  <c r="H59" i="13"/>
  <c r="AO58" i="13"/>
  <c r="AQ58" i="13" s="1"/>
  <c r="AH58" i="13"/>
  <c r="AG58" i="13"/>
  <c r="S58" i="13"/>
  <c r="R58" i="13"/>
  <c r="Q58" i="13"/>
  <c r="P58" i="13"/>
  <c r="K58" i="13"/>
  <c r="I58" i="13"/>
  <c r="L58" i="13" s="1"/>
  <c r="H58" i="13"/>
  <c r="F58" i="13" s="1"/>
  <c r="AR57" i="13"/>
  <c r="AO57" i="13"/>
  <c r="AQ57" i="13" s="1"/>
  <c r="AH57" i="13"/>
  <c r="AG57" i="13"/>
  <c r="S57" i="13"/>
  <c r="R57" i="13"/>
  <c r="Q57" i="13"/>
  <c r="P57" i="13"/>
  <c r="M57" i="13"/>
  <c r="K57" i="13"/>
  <c r="I57" i="13"/>
  <c r="L57" i="13" s="1"/>
  <c r="H57" i="13"/>
  <c r="F57" i="13" s="1"/>
  <c r="G57" i="13" s="1"/>
  <c r="N57" i="13" s="1"/>
  <c r="AO56" i="13"/>
  <c r="AQ56" i="13" s="1"/>
  <c r="AH56" i="13"/>
  <c r="AG56" i="13"/>
  <c r="S56" i="13"/>
  <c r="R56" i="13"/>
  <c r="Q56" i="13"/>
  <c r="P56" i="13"/>
  <c r="K56" i="13"/>
  <c r="I56" i="13"/>
  <c r="L56" i="13" s="1"/>
  <c r="H56" i="13"/>
  <c r="F56" i="13" s="1"/>
  <c r="AO55" i="13"/>
  <c r="AQ55" i="13" s="1"/>
  <c r="AH55" i="13"/>
  <c r="AG55" i="13"/>
  <c r="S55" i="13"/>
  <c r="R55" i="13"/>
  <c r="Q55" i="13"/>
  <c r="P55" i="13"/>
  <c r="K55" i="13"/>
  <c r="I55" i="13"/>
  <c r="L55" i="13" s="1"/>
  <c r="H55" i="13"/>
  <c r="F55" i="13" s="1"/>
  <c r="AR54" i="13"/>
  <c r="AS54" i="13" s="1"/>
  <c r="AO54" i="13"/>
  <c r="AQ54" i="13" s="1"/>
  <c r="AH54" i="13"/>
  <c r="AG54" i="13"/>
  <c r="S54" i="13"/>
  <c r="R54" i="13"/>
  <c r="Q54" i="13"/>
  <c r="P54" i="13"/>
  <c r="L54" i="13"/>
  <c r="I54" i="13"/>
  <c r="H54" i="13"/>
  <c r="M54" i="13" s="1"/>
  <c r="G54" i="13"/>
  <c r="N54" i="13" s="1"/>
  <c r="F54" i="13"/>
  <c r="AO53" i="13"/>
  <c r="AQ53" i="13" s="1"/>
  <c r="AH53" i="13"/>
  <c r="AG53" i="13"/>
  <c r="R53" i="13"/>
  <c r="Q53" i="13"/>
  <c r="P53" i="13"/>
  <c r="K53" i="13"/>
  <c r="I53" i="13"/>
  <c r="L53" i="13" s="1"/>
  <c r="H53" i="13"/>
  <c r="F53" i="13" s="1"/>
  <c r="AO52" i="13"/>
  <c r="AQ52" i="13" s="1"/>
  <c r="AH52" i="13"/>
  <c r="AG52" i="13"/>
  <c r="R52" i="13"/>
  <c r="Q52" i="13"/>
  <c r="P52" i="13"/>
  <c r="K52" i="13"/>
  <c r="I52" i="13"/>
  <c r="L52" i="13" s="1"/>
  <c r="H52" i="13"/>
  <c r="F52" i="13" s="1"/>
  <c r="AR52" i="13" s="1"/>
  <c r="AQ51" i="13"/>
  <c r="AS51" i="13" s="1"/>
  <c r="AO51" i="13"/>
  <c r="AH51" i="13"/>
  <c r="AG51" i="13"/>
  <c r="S51" i="13"/>
  <c r="R51" i="13"/>
  <c r="Q51" i="13"/>
  <c r="P51" i="13"/>
  <c r="M51" i="13"/>
  <c r="I51" i="13"/>
  <c r="L51" i="13" s="1"/>
  <c r="H51" i="13"/>
  <c r="F51" i="13"/>
  <c r="AR51" i="13" s="1"/>
  <c r="AR50" i="13"/>
  <c r="AQ50" i="13"/>
  <c r="AS50" i="13" s="1"/>
  <c r="AO50" i="13"/>
  <c r="AH50" i="13"/>
  <c r="AG50" i="13"/>
  <c r="R50" i="13"/>
  <c r="Q50" i="13"/>
  <c r="P50" i="13"/>
  <c r="M50" i="13"/>
  <c r="K50" i="13"/>
  <c r="I50" i="13"/>
  <c r="L50" i="13" s="1"/>
  <c r="H50" i="13"/>
  <c r="F50" i="13"/>
  <c r="G50" i="13" s="1"/>
  <c r="N50" i="13" s="1"/>
  <c r="AH49" i="13"/>
  <c r="AG49" i="13"/>
  <c r="AH48" i="13"/>
  <c r="AG48" i="13"/>
  <c r="AH46" i="13"/>
  <c r="AG46" i="13"/>
  <c r="F46" i="13"/>
  <c r="AH45" i="13"/>
  <c r="AG45" i="13"/>
  <c r="AO44" i="13"/>
  <c r="AQ44" i="13" s="1"/>
  <c r="AH44" i="13"/>
  <c r="AG44" i="13"/>
  <c r="T44" i="13"/>
  <c r="S44" i="13"/>
  <c r="R44" i="13"/>
  <c r="Q44" i="13"/>
  <c r="P44" i="13"/>
  <c r="K44" i="13"/>
  <c r="I44" i="13"/>
  <c r="L44" i="13" s="1"/>
  <c r="H44" i="13"/>
  <c r="M44" i="13" s="1"/>
  <c r="F44" i="13"/>
  <c r="AR44" i="13" s="1"/>
  <c r="AO43" i="13"/>
  <c r="AQ43" i="13" s="1"/>
  <c r="AH43" i="13"/>
  <c r="AG43" i="13"/>
  <c r="S43" i="13"/>
  <c r="R43" i="13"/>
  <c r="Q43" i="13"/>
  <c r="P43" i="13"/>
  <c r="K43" i="13"/>
  <c r="I43" i="13"/>
  <c r="L43" i="13" s="1"/>
  <c r="H43" i="13"/>
  <c r="F43" i="13" s="1"/>
  <c r="AO42" i="13"/>
  <c r="AQ42" i="13" s="1"/>
  <c r="AH42" i="13"/>
  <c r="AG42" i="13"/>
  <c r="S42" i="13"/>
  <c r="R42" i="13"/>
  <c r="Q42" i="13"/>
  <c r="P42" i="13"/>
  <c r="K42" i="13"/>
  <c r="I42" i="13"/>
  <c r="L42" i="13" s="1"/>
  <c r="H42" i="13"/>
  <c r="M42" i="13" s="1"/>
  <c r="AO41" i="13"/>
  <c r="AQ41" i="13" s="1"/>
  <c r="AH41" i="13"/>
  <c r="AG41" i="13"/>
  <c r="S41" i="13"/>
  <c r="R41" i="13"/>
  <c r="Q41" i="13"/>
  <c r="T41" i="13" s="1"/>
  <c r="P41" i="13"/>
  <c r="L41" i="13"/>
  <c r="K41" i="13"/>
  <c r="I41" i="13"/>
  <c r="H41" i="13"/>
  <c r="AO40" i="13"/>
  <c r="AQ40" i="13" s="1"/>
  <c r="AH40" i="13"/>
  <c r="AG40" i="13"/>
  <c r="S40" i="13"/>
  <c r="R40" i="13"/>
  <c r="Q40" i="13"/>
  <c r="P40" i="13"/>
  <c r="T40" i="13" s="1"/>
  <c r="K40" i="13"/>
  <c r="I40" i="13"/>
  <c r="L40" i="13" s="1"/>
  <c r="H40" i="13"/>
  <c r="M40" i="13" s="1"/>
  <c r="AO39" i="13"/>
  <c r="AQ39" i="13" s="1"/>
  <c r="AH39" i="13"/>
  <c r="AG39" i="13"/>
  <c r="S39" i="13"/>
  <c r="R39" i="13"/>
  <c r="Q39" i="13"/>
  <c r="P39" i="13"/>
  <c r="T39" i="13" s="1"/>
  <c r="K39" i="13"/>
  <c r="I39" i="13"/>
  <c r="L39" i="13" s="1"/>
  <c r="H39" i="13"/>
  <c r="F39" i="13" s="1"/>
  <c r="AO38" i="13"/>
  <c r="AQ38" i="13" s="1"/>
  <c r="AH38" i="13"/>
  <c r="AG38" i="13"/>
  <c r="S38" i="13"/>
  <c r="R38" i="13"/>
  <c r="Q38" i="13"/>
  <c r="P38" i="13"/>
  <c r="L38" i="13"/>
  <c r="K38" i="13"/>
  <c r="I38" i="13"/>
  <c r="H38" i="13"/>
  <c r="AQ37" i="13"/>
  <c r="AO37" i="13"/>
  <c r="AH37" i="13"/>
  <c r="AG37" i="13"/>
  <c r="S37" i="13"/>
  <c r="R37" i="13"/>
  <c r="Q37" i="13"/>
  <c r="P37" i="13"/>
  <c r="L37" i="13"/>
  <c r="K37" i="13"/>
  <c r="I37" i="13"/>
  <c r="H37" i="13"/>
  <c r="F37" i="13" s="1"/>
  <c r="AO36" i="13"/>
  <c r="AQ36" i="13" s="1"/>
  <c r="AH36" i="13"/>
  <c r="AG36" i="13"/>
  <c r="S36" i="13"/>
  <c r="R36" i="13"/>
  <c r="Q36" i="13"/>
  <c r="T36" i="13" s="1"/>
  <c r="P36" i="13"/>
  <c r="M36" i="13"/>
  <c r="L36" i="13"/>
  <c r="K36" i="13"/>
  <c r="I36" i="13"/>
  <c r="H36" i="13"/>
  <c r="F36" i="13"/>
  <c r="G36" i="13" s="1"/>
  <c r="N36" i="13" s="1"/>
  <c r="AO35" i="13"/>
  <c r="AQ35" i="13" s="1"/>
  <c r="AH35" i="13"/>
  <c r="AG35" i="13"/>
  <c r="S35" i="13"/>
  <c r="T35" i="13" s="1"/>
  <c r="R35" i="13"/>
  <c r="Q35" i="13"/>
  <c r="P35" i="13"/>
  <c r="K35" i="13"/>
  <c r="I35" i="13"/>
  <c r="L35" i="13" s="1"/>
  <c r="H35" i="13"/>
  <c r="F35" i="13" s="1"/>
  <c r="AR34" i="13"/>
  <c r="AO34" i="13"/>
  <c r="AQ34" i="13" s="1"/>
  <c r="AH34" i="13"/>
  <c r="AG34" i="13"/>
  <c r="S34" i="13"/>
  <c r="R34" i="13"/>
  <c r="Q34" i="13"/>
  <c r="P34" i="13"/>
  <c r="K34" i="13"/>
  <c r="I34" i="13"/>
  <c r="L34" i="13" s="1"/>
  <c r="H34" i="13"/>
  <c r="F34" i="13" s="1"/>
  <c r="G34" i="13" s="1"/>
  <c r="N34" i="13" s="1"/>
  <c r="AQ33" i="13"/>
  <c r="AO33" i="13"/>
  <c r="AH33" i="13"/>
  <c r="AG33" i="13"/>
  <c r="S33" i="13"/>
  <c r="R33" i="13"/>
  <c r="Q33" i="13"/>
  <c r="P33" i="13"/>
  <c r="K33" i="13"/>
  <c r="I33" i="13"/>
  <c r="L33" i="13" s="1"/>
  <c r="H33" i="13"/>
  <c r="M33" i="13" s="1"/>
  <c r="F33" i="13"/>
  <c r="AR33" i="13" s="1"/>
  <c r="AQ32" i="13"/>
  <c r="AO32" i="13"/>
  <c r="AH32" i="13"/>
  <c r="AG32" i="13"/>
  <c r="S32" i="13"/>
  <c r="R32" i="13"/>
  <c r="Q32" i="13"/>
  <c r="P32" i="13"/>
  <c r="M32" i="13"/>
  <c r="K32" i="13"/>
  <c r="I32" i="13"/>
  <c r="L32" i="13" s="1"/>
  <c r="H32" i="13"/>
  <c r="F32" i="13" s="1"/>
  <c r="AO31" i="13"/>
  <c r="AQ31" i="13" s="1"/>
  <c r="AH31" i="13"/>
  <c r="AG31" i="13"/>
  <c r="R31" i="13"/>
  <c r="Q31" i="13"/>
  <c r="P31" i="13"/>
  <c r="K31" i="13"/>
  <c r="I31" i="13"/>
  <c r="L31" i="13" s="1"/>
  <c r="H31" i="13"/>
  <c r="F31" i="13" s="1"/>
  <c r="G31" i="13" s="1"/>
  <c r="N31" i="13" s="1"/>
  <c r="AQ30" i="13"/>
  <c r="AO30" i="13"/>
  <c r="AH30" i="13"/>
  <c r="AG30" i="13"/>
  <c r="R30" i="13"/>
  <c r="Q30" i="13"/>
  <c r="P30" i="13"/>
  <c r="T30" i="13" s="1"/>
  <c r="L30" i="13"/>
  <c r="K30" i="13"/>
  <c r="I30" i="13"/>
  <c r="H30" i="13"/>
  <c r="M30" i="13" s="1"/>
  <c r="F30" i="13"/>
  <c r="AO29" i="13"/>
  <c r="AQ29" i="13" s="1"/>
  <c r="AH29" i="13"/>
  <c r="AG29" i="13"/>
  <c r="S29" i="13"/>
  <c r="R29" i="13"/>
  <c r="Q29" i="13"/>
  <c r="P29" i="13"/>
  <c r="I29" i="13"/>
  <c r="L29" i="13" s="1"/>
  <c r="H29" i="13"/>
  <c r="F29" i="13" s="1"/>
  <c r="AR29" i="13" s="1"/>
  <c r="AO28" i="13"/>
  <c r="AQ28" i="13" s="1"/>
  <c r="AH28" i="13"/>
  <c r="AG28" i="13"/>
  <c r="T28" i="13"/>
  <c r="R28" i="13"/>
  <c r="Q28" i="13"/>
  <c r="P28" i="13"/>
  <c r="K28" i="13"/>
  <c r="I28" i="13"/>
  <c r="L28" i="13" s="1"/>
  <c r="H28" i="13"/>
  <c r="M28" i="13" s="1"/>
  <c r="F28" i="13"/>
  <c r="G28" i="13" s="1"/>
  <c r="N28" i="13" s="1"/>
  <c r="AO27" i="13"/>
  <c r="AQ27" i="13" s="1"/>
  <c r="AH27" i="13"/>
  <c r="AG27" i="13"/>
  <c r="S27" i="13"/>
  <c r="R27" i="13"/>
  <c r="Q27" i="13"/>
  <c r="P27" i="13"/>
  <c r="M27" i="13"/>
  <c r="I27" i="13"/>
  <c r="L27" i="13" s="1"/>
  <c r="H27" i="13"/>
  <c r="F27" i="13" s="1"/>
  <c r="AO26" i="13"/>
  <c r="AQ26" i="13" s="1"/>
  <c r="AH26" i="13"/>
  <c r="AG26" i="13"/>
  <c r="S26" i="13"/>
  <c r="R26" i="13"/>
  <c r="T26" i="13" s="1"/>
  <c r="Q26" i="13"/>
  <c r="P26" i="13"/>
  <c r="I26" i="13"/>
  <c r="L26" i="13" s="1"/>
  <c r="H26" i="13"/>
  <c r="M26" i="13" s="1"/>
  <c r="F26" i="13"/>
  <c r="G26" i="13" s="1"/>
  <c r="N26" i="13" s="1"/>
  <c r="AQ25" i="13"/>
  <c r="AS25" i="13" s="1"/>
  <c r="AO25" i="13"/>
  <c r="AH25" i="13"/>
  <c r="AG25" i="13"/>
  <c r="R25" i="13"/>
  <c r="Q25" i="13"/>
  <c r="P25" i="13"/>
  <c r="T25" i="13" s="1"/>
  <c r="N25" i="13"/>
  <c r="K25" i="13"/>
  <c r="I25" i="13"/>
  <c r="L25" i="13" s="1"/>
  <c r="H25" i="13"/>
  <c r="F25" i="13" s="1"/>
  <c r="AR25" i="13" s="1"/>
  <c r="G25" i="13"/>
  <c r="AQ24" i="13"/>
  <c r="AO24" i="13"/>
  <c r="AH24" i="13"/>
  <c r="AG24" i="13"/>
  <c r="R24" i="13"/>
  <c r="Q24" i="13"/>
  <c r="T24" i="13" s="1"/>
  <c r="P24" i="13"/>
  <c r="M24" i="13"/>
  <c r="K24" i="13"/>
  <c r="I24" i="13"/>
  <c r="L24" i="13" s="1"/>
  <c r="H24" i="13"/>
  <c r="F24" i="13"/>
  <c r="AH23" i="13"/>
  <c r="AG23" i="13"/>
  <c r="AH22" i="13"/>
  <c r="AG22" i="13"/>
  <c r="AH20" i="13"/>
  <c r="AG20" i="13"/>
  <c r="F20" i="13"/>
  <c r="AH19" i="13"/>
  <c r="AG19" i="13"/>
  <c r="AO18" i="13"/>
  <c r="AQ18" i="13" s="1"/>
  <c r="AH18" i="13"/>
  <c r="AG18" i="13"/>
  <c r="S18" i="13"/>
  <c r="R18" i="13"/>
  <c r="Q18" i="13"/>
  <c r="P18" i="13"/>
  <c r="T18" i="13" s="1"/>
  <c r="L18" i="13"/>
  <c r="K18" i="13"/>
  <c r="I18" i="13"/>
  <c r="H18" i="13"/>
  <c r="M18" i="13" s="1"/>
  <c r="G18" i="13"/>
  <c r="N18" i="13" s="1"/>
  <c r="F18" i="13"/>
  <c r="AR18" i="13" s="1"/>
  <c r="AO17" i="13"/>
  <c r="AQ17" i="13" s="1"/>
  <c r="AH17" i="13"/>
  <c r="AG17" i="13"/>
  <c r="S17" i="13"/>
  <c r="R17" i="13"/>
  <c r="Q17" i="13"/>
  <c r="P17" i="13"/>
  <c r="T17" i="13" s="1"/>
  <c r="K17" i="13"/>
  <c r="I17" i="13"/>
  <c r="L17" i="13" s="1"/>
  <c r="H17" i="13"/>
  <c r="M17" i="13" s="1"/>
  <c r="AO16" i="13"/>
  <c r="AQ16" i="13" s="1"/>
  <c r="AS16" i="13" s="1"/>
  <c r="AH16" i="13"/>
  <c r="AG16" i="13"/>
  <c r="S16" i="13"/>
  <c r="R16" i="13"/>
  <c r="R20" i="13" s="1"/>
  <c r="Q16" i="13"/>
  <c r="P16" i="13"/>
  <c r="P20" i="13" s="1"/>
  <c r="M16" i="13"/>
  <c r="K16" i="13"/>
  <c r="I16" i="13"/>
  <c r="L16" i="13" s="1"/>
  <c r="H16" i="13"/>
  <c r="F16" i="13" s="1"/>
  <c r="AR16" i="13" s="1"/>
  <c r="AH15" i="13"/>
  <c r="AG15" i="13"/>
  <c r="AH14" i="13"/>
  <c r="AG14" i="13"/>
  <c r="AP12" i="13"/>
  <c r="AP3" i="13" s="1"/>
  <c r="N12" i="13"/>
  <c r="G12" i="13"/>
  <c r="G10" i="13"/>
  <c r="AJ4" i="13"/>
  <c r="AI4" i="13"/>
  <c r="AH4" i="13"/>
  <c r="AG4" i="13"/>
  <c r="G2" i="13"/>
  <c r="B2" i="13"/>
  <c r="O1" i="13" s="1"/>
  <c r="DN1" i="13"/>
  <c r="DP1" i="13" s="1"/>
  <c r="DG1" i="13"/>
  <c r="DF1" i="13"/>
  <c r="CS1" i="13"/>
  <c r="CL1" i="13"/>
  <c r="CK1" i="13"/>
  <c r="CE1" i="13"/>
  <c r="F1" i="13"/>
  <c r="F75" i="12"/>
  <c r="F76" i="12" s="1"/>
  <c r="F72" i="12"/>
  <c r="F71" i="12"/>
  <c r="F70" i="12"/>
  <c r="F73" i="12" s="1"/>
  <c r="F67" i="12"/>
  <c r="F68" i="12" s="1"/>
  <c r="F64" i="12"/>
  <c r="F63" i="12"/>
  <c r="F65" i="12" s="1"/>
  <c r="F62" i="12"/>
  <c r="F61" i="12"/>
  <c r="F58" i="12"/>
  <c r="F57" i="12"/>
  <c r="F56" i="12"/>
  <c r="F55" i="12"/>
  <c r="F54" i="12"/>
  <c r="F53" i="12"/>
  <c r="F52" i="12"/>
  <c r="F51" i="12"/>
  <c r="F50" i="12"/>
  <c r="F49" i="12"/>
  <c r="F48" i="12"/>
  <c r="F47" i="12"/>
  <c r="F46" i="12"/>
  <c r="F45" i="12"/>
  <c r="F42" i="12"/>
  <c r="F41" i="12"/>
  <c r="F40" i="12"/>
  <c r="F39" i="12"/>
  <c r="F38" i="12"/>
  <c r="F37" i="12"/>
  <c r="F43" i="12" s="1"/>
  <c r="F36" i="12"/>
  <c r="F35" i="12"/>
  <c r="F34" i="12"/>
  <c r="F33" i="12"/>
  <c r="F32" i="12"/>
  <c r="F31" i="12"/>
  <c r="F28" i="12"/>
  <c r="F27" i="12"/>
  <c r="F26" i="12"/>
  <c r="F25" i="12"/>
  <c r="F24" i="12"/>
  <c r="F23" i="12"/>
  <c r="F22" i="12"/>
  <c r="F21" i="12"/>
  <c r="F20" i="12"/>
  <c r="F19" i="12"/>
  <c r="F18" i="12"/>
  <c r="F17" i="12"/>
  <c r="F16" i="12"/>
  <c r="F12" i="12"/>
  <c r="F13" i="12" s="1"/>
  <c r="T53" i="13" l="1"/>
  <c r="G108" i="13"/>
  <c r="N108" i="13" s="1"/>
  <c r="AR108" i="13"/>
  <c r="AS108" i="13" s="1"/>
  <c r="AS112" i="13"/>
  <c r="F297" i="13"/>
  <c r="M297" i="13"/>
  <c r="N327" i="13"/>
  <c r="T69" i="13"/>
  <c r="G75" i="13"/>
  <c r="N75" i="13" s="1"/>
  <c r="AR75" i="13"/>
  <c r="AS75" i="13" s="1"/>
  <c r="F100" i="13"/>
  <c r="AR100" i="13" s="1"/>
  <c r="AS100" i="13" s="1"/>
  <c r="M100" i="13"/>
  <c r="M112" i="13"/>
  <c r="F112" i="13"/>
  <c r="AR112" i="13" s="1"/>
  <c r="M191" i="13"/>
  <c r="F191" i="13"/>
  <c r="F246" i="13"/>
  <c r="M246" i="13"/>
  <c r="F278" i="13"/>
  <c r="M278" i="13"/>
  <c r="AR303" i="13"/>
  <c r="G303" i="13"/>
  <c r="N303" i="13" s="1"/>
  <c r="AS31" i="13"/>
  <c r="F41" i="13"/>
  <c r="M41" i="13"/>
  <c r="R78" i="13"/>
  <c r="AR28" i="13"/>
  <c r="F38" i="13"/>
  <c r="M38" i="13"/>
  <c r="M52" i="13"/>
  <c r="F59" i="13"/>
  <c r="M59" i="13"/>
  <c r="G115" i="13"/>
  <c r="N115" i="13" s="1"/>
  <c r="AR115" i="13"/>
  <c r="AS115" i="13" s="1"/>
  <c r="F259" i="13"/>
  <c r="M259" i="13"/>
  <c r="M282" i="13"/>
  <c r="F282" i="13"/>
  <c r="AR282" i="13" s="1"/>
  <c r="AS282" i="13" s="1"/>
  <c r="AR24" i="13"/>
  <c r="AS24" i="13" s="1"/>
  <c r="G24" i="13"/>
  <c r="N24" i="13" s="1"/>
  <c r="AS28" i="13"/>
  <c r="M62" i="13"/>
  <c r="F62" i="13"/>
  <c r="AR62" i="13" s="1"/>
  <c r="AR31" i="13"/>
  <c r="G32" i="13"/>
  <c r="N32" i="13" s="1"/>
  <c r="AR32" i="13"/>
  <c r="AS32" i="13" s="1"/>
  <c r="T43" i="13"/>
  <c r="T72" i="13"/>
  <c r="F73" i="13"/>
  <c r="M73" i="13"/>
  <c r="AS91" i="13"/>
  <c r="F104" i="13"/>
  <c r="G104" i="13" s="1"/>
  <c r="N104" i="13" s="1"/>
  <c r="M104" i="13"/>
  <c r="AR27" i="13"/>
  <c r="G27" i="13"/>
  <c r="N27" i="13" s="1"/>
  <c r="M53" i="13"/>
  <c r="AS70" i="13"/>
  <c r="M147" i="13"/>
  <c r="F147" i="13"/>
  <c r="F200" i="13"/>
  <c r="M200" i="13"/>
  <c r="AS27" i="13"/>
  <c r="AR30" i="13"/>
  <c r="AS30" i="13" s="1"/>
  <c r="G30" i="13"/>
  <c r="N30" i="13" s="1"/>
  <c r="F59" i="12"/>
  <c r="DQ1" i="13"/>
  <c r="CF1" i="13"/>
  <c r="CM1" i="13" s="1"/>
  <c r="T29" i="13"/>
  <c r="AS34" i="13"/>
  <c r="T60" i="13"/>
  <c r="AR61" i="13"/>
  <c r="AS61" i="13" s="1"/>
  <c r="G61" i="13"/>
  <c r="N61" i="13" s="1"/>
  <c r="T85" i="13"/>
  <c r="G91" i="13"/>
  <c r="N91" i="13" s="1"/>
  <c r="F95" i="13"/>
  <c r="AR95" i="13" s="1"/>
  <c r="M95" i="13"/>
  <c r="T143" i="13"/>
  <c r="G328" i="13"/>
  <c r="N328" i="13" s="1"/>
  <c r="T144" i="13"/>
  <c r="AR159" i="13"/>
  <c r="AS159" i="13" s="1"/>
  <c r="T189" i="13"/>
  <c r="F309" i="13"/>
  <c r="AS325" i="13"/>
  <c r="Q20" i="13"/>
  <c r="P46" i="13"/>
  <c r="T27" i="13"/>
  <c r="T32" i="13"/>
  <c r="AR36" i="13"/>
  <c r="AS36" i="13" s="1"/>
  <c r="T37" i="13"/>
  <c r="P78" i="13"/>
  <c r="T55" i="13"/>
  <c r="AS62" i="13"/>
  <c r="M70" i="13"/>
  <c r="T74" i="13"/>
  <c r="T98" i="13"/>
  <c r="G113" i="13"/>
  <c r="N113" i="13" s="1"/>
  <c r="T114" i="13"/>
  <c r="AS116" i="13"/>
  <c r="R165" i="13"/>
  <c r="T159" i="13"/>
  <c r="T162" i="13"/>
  <c r="T165" i="13" s="1"/>
  <c r="AS197" i="13"/>
  <c r="T205" i="13"/>
  <c r="T206" i="13"/>
  <c r="T217" i="13"/>
  <c r="T228" i="13"/>
  <c r="G258" i="13"/>
  <c r="N258" i="13" s="1"/>
  <c r="T261" i="13"/>
  <c r="T264" i="13"/>
  <c r="M265" i="13"/>
  <c r="T275" i="13"/>
  <c r="T281" i="13"/>
  <c r="F283" i="13"/>
  <c r="T295" i="13"/>
  <c r="F296" i="13"/>
  <c r="T300" i="13"/>
  <c r="G301" i="13"/>
  <c r="N301" i="13" s="1"/>
  <c r="AS306" i="13"/>
  <c r="T308" i="13"/>
  <c r="T107" i="13"/>
  <c r="S165" i="13"/>
  <c r="S180" i="13"/>
  <c r="T254" i="13"/>
  <c r="T258" i="13"/>
  <c r="AR336" i="13"/>
  <c r="T42" i="13"/>
  <c r="T52" i="13"/>
  <c r="T70" i="13"/>
  <c r="AS85" i="13"/>
  <c r="F97" i="13"/>
  <c r="T109" i="13"/>
  <c r="AS130" i="13"/>
  <c r="G142" i="13"/>
  <c r="N142" i="13" s="1"/>
  <c r="T147" i="13"/>
  <c r="G158" i="13"/>
  <c r="AS161" i="13"/>
  <c r="T170" i="13"/>
  <c r="T188" i="13"/>
  <c r="T203" i="13"/>
  <c r="T204" i="13"/>
  <c r="U269" i="13"/>
  <c r="T276" i="13"/>
  <c r="T298" i="13"/>
  <c r="G299" i="13"/>
  <c r="N299" i="13" s="1"/>
  <c r="AS301" i="13"/>
  <c r="T303" i="13"/>
  <c r="AS304" i="13"/>
  <c r="T306" i="13"/>
  <c r="G307" i="13"/>
  <c r="N307" i="13" s="1"/>
  <c r="F29" i="12"/>
  <c r="M25" i="13"/>
  <c r="T31" i="13"/>
  <c r="M43" i="13"/>
  <c r="T54" i="13"/>
  <c r="T56" i="13"/>
  <c r="AS57" i="13"/>
  <c r="T58" i="13"/>
  <c r="M69" i="13"/>
  <c r="F94" i="13"/>
  <c r="G94" i="13" s="1"/>
  <c r="N94" i="13" s="1"/>
  <c r="T108" i="13"/>
  <c r="T112" i="13"/>
  <c r="F139" i="13"/>
  <c r="AR139" i="13" s="1"/>
  <c r="AS139" i="13"/>
  <c r="AS145" i="13"/>
  <c r="AR149" i="13"/>
  <c r="AS149" i="13" s="1"/>
  <c r="T163" i="13"/>
  <c r="Q210" i="13"/>
  <c r="F253" i="13"/>
  <c r="G253" i="13" s="1"/>
  <c r="F255" i="13"/>
  <c r="F261" i="13"/>
  <c r="AS277" i="13"/>
  <c r="T278" i="13"/>
  <c r="T279" i="13"/>
  <c r="AR280" i="13"/>
  <c r="AS280" i="13" s="1"/>
  <c r="G302" i="13"/>
  <c r="N302" i="13" s="1"/>
  <c r="F305" i="13"/>
  <c r="AS307" i="13"/>
  <c r="T309" i="13"/>
  <c r="T91" i="13"/>
  <c r="Q154" i="13"/>
  <c r="T129" i="13"/>
  <c r="T137" i="13"/>
  <c r="T161" i="13"/>
  <c r="T259" i="13"/>
  <c r="AS274" i="13"/>
  <c r="T288" i="13"/>
  <c r="M289" i="13"/>
  <c r="AS299" i="13"/>
  <c r="T301" i="13"/>
  <c r="T304" i="13"/>
  <c r="T75" i="13"/>
  <c r="AS18" i="13"/>
  <c r="S46" i="13"/>
  <c r="T33" i="13"/>
  <c r="M55" i="13"/>
  <c r="T57" i="13"/>
  <c r="M92" i="13"/>
  <c r="T101" i="13"/>
  <c r="M102" i="13"/>
  <c r="T113" i="13"/>
  <c r="M117" i="13"/>
  <c r="R154" i="13"/>
  <c r="R316" i="13" s="1"/>
  <c r="R367" i="13" s="1"/>
  <c r="AR136" i="13"/>
  <c r="AS136" i="13" s="1"/>
  <c r="T138" i="13"/>
  <c r="S172" i="13"/>
  <c r="T197" i="13"/>
  <c r="T200" i="13"/>
  <c r="M202" i="13"/>
  <c r="T218" i="13"/>
  <c r="T224" i="13"/>
  <c r="M225" i="13"/>
  <c r="T235" i="13"/>
  <c r="T260" i="13"/>
  <c r="T282" i="13"/>
  <c r="T289" i="13"/>
  <c r="AS302" i="13"/>
  <c r="T307" i="13"/>
  <c r="AS324" i="13"/>
  <c r="G64" i="13"/>
  <c r="N64" i="13" s="1"/>
  <c r="AR64" i="13"/>
  <c r="AS64" i="13" s="1"/>
  <c r="AR69" i="13"/>
  <c r="AS69" i="13" s="1"/>
  <c r="G69" i="13"/>
  <c r="N69" i="13" s="1"/>
  <c r="G71" i="13"/>
  <c r="N71" i="13" s="1"/>
  <c r="AR71" i="13"/>
  <c r="AR96" i="13"/>
  <c r="G96" i="13"/>
  <c r="N96" i="13" s="1"/>
  <c r="N128" i="13"/>
  <c r="DR1" i="13"/>
  <c r="AS44" i="13"/>
  <c r="AS33" i="13"/>
  <c r="AR35" i="13"/>
  <c r="AS35" i="13" s="1"/>
  <c r="G35" i="13"/>
  <c r="N35" i="13" s="1"/>
  <c r="G43" i="13"/>
  <c r="N43" i="13" s="1"/>
  <c r="AR43" i="13"/>
  <c r="AS43" i="13" s="1"/>
  <c r="AS52" i="13"/>
  <c r="AS55" i="13"/>
  <c r="AR41" i="13"/>
  <c r="AS41" i="13" s="1"/>
  <c r="G41" i="13"/>
  <c r="N41" i="13" s="1"/>
  <c r="AR58" i="13"/>
  <c r="AS58" i="13" s="1"/>
  <c r="G58" i="13"/>
  <c r="N58" i="13" s="1"/>
  <c r="G37" i="13"/>
  <c r="N37" i="13" s="1"/>
  <c r="AR37" i="13"/>
  <c r="AS37" i="13" s="1"/>
  <c r="AR53" i="13"/>
  <c r="AS53" i="13" s="1"/>
  <c r="G53" i="13"/>
  <c r="N53" i="13" s="1"/>
  <c r="G56" i="13"/>
  <c r="N56" i="13" s="1"/>
  <c r="AR56" i="13"/>
  <c r="AS56" i="13" s="1"/>
  <c r="AR55" i="13"/>
  <c r="G55" i="13"/>
  <c r="N55" i="13" s="1"/>
  <c r="L316" i="13"/>
  <c r="AR39" i="13"/>
  <c r="AS39" i="13" s="1"/>
  <c r="G39" i="13"/>
  <c r="N39" i="13" s="1"/>
  <c r="AS71" i="13"/>
  <c r="AR92" i="13"/>
  <c r="AS92" i="13" s="1"/>
  <c r="G92" i="13"/>
  <c r="AR102" i="13"/>
  <c r="AS102" i="13" s="1"/>
  <c r="G102" i="13"/>
  <c r="N102" i="13" s="1"/>
  <c r="AS143" i="13"/>
  <c r="AS26" i="13"/>
  <c r="AS29" i="13"/>
  <c r="AS65" i="13"/>
  <c r="AR83" i="13"/>
  <c r="AR87" i="13"/>
  <c r="AR73" i="13"/>
  <c r="AS73" i="13" s="1"/>
  <c r="G73" i="13"/>
  <c r="N73" i="13" s="1"/>
  <c r="AS63" i="13"/>
  <c r="AR101" i="13"/>
  <c r="AS101" i="13" s="1"/>
  <c r="G101" i="13"/>
  <c r="N101" i="13" s="1"/>
  <c r="G114" i="13"/>
  <c r="N114" i="13" s="1"/>
  <c r="AR114" i="13"/>
  <c r="AS114" i="13" s="1"/>
  <c r="N187" i="13"/>
  <c r="Q46" i="13"/>
  <c r="G140" i="13"/>
  <c r="N140" i="13" s="1"/>
  <c r="AR140" i="13"/>
  <c r="AS140" i="13" s="1"/>
  <c r="AR170" i="13"/>
  <c r="AS170" i="13" s="1"/>
  <c r="G170" i="13"/>
  <c r="N170" i="13" s="1"/>
  <c r="P180" i="13"/>
  <c r="T176" i="13"/>
  <c r="AR26" i="13"/>
  <c r="G33" i="13"/>
  <c r="N33" i="13" s="1"/>
  <c r="T34" i="13"/>
  <c r="M39" i="13"/>
  <c r="F40" i="13"/>
  <c r="F42" i="13"/>
  <c r="T50" i="13"/>
  <c r="G52" i="13"/>
  <c r="N52" i="13" s="1"/>
  <c r="F72" i="13"/>
  <c r="G74" i="13"/>
  <c r="N74" i="13" s="1"/>
  <c r="F98" i="13"/>
  <c r="F111" i="13"/>
  <c r="G160" i="13"/>
  <c r="N160" i="13" s="1"/>
  <c r="AR160" i="13"/>
  <c r="N169" i="13"/>
  <c r="G167" i="13"/>
  <c r="AR190" i="13"/>
  <c r="AS190" i="13" s="1"/>
  <c r="G190" i="13"/>
  <c r="N190" i="13" s="1"/>
  <c r="AR225" i="13"/>
  <c r="AS225" i="13" s="1"/>
  <c r="G225" i="13"/>
  <c r="N225" i="13" s="1"/>
  <c r="G16" i="13"/>
  <c r="G29" i="13"/>
  <c r="N29" i="13" s="1"/>
  <c r="G44" i="13"/>
  <c r="N44" i="13" s="1"/>
  <c r="G63" i="13"/>
  <c r="N63" i="13" s="1"/>
  <c r="M64" i="13"/>
  <c r="G65" i="13"/>
  <c r="N65" i="13" s="1"/>
  <c r="M76" i="13"/>
  <c r="F87" i="13"/>
  <c r="T94" i="13"/>
  <c r="AR104" i="13"/>
  <c r="AS104" i="13" s="1"/>
  <c r="AR105" i="13"/>
  <c r="AS105" i="13" s="1"/>
  <c r="G116" i="13"/>
  <c r="N116" i="13" s="1"/>
  <c r="P154" i="13"/>
  <c r="F141" i="13"/>
  <c r="M141" i="13"/>
  <c r="AS142" i="13"/>
  <c r="AR148" i="13"/>
  <c r="AS160" i="13"/>
  <c r="AR265" i="13"/>
  <c r="AS265" i="13" s="1"/>
  <c r="G265" i="13"/>
  <c r="N265" i="13" s="1"/>
  <c r="F279" i="13"/>
  <c r="M279" i="13"/>
  <c r="P121" i="13"/>
  <c r="AR276" i="13"/>
  <c r="AS276" i="13" s="1"/>
  <c r="G276" i="13"/>
  <c r="N276" i="13" s="1"/>
  <c r="AR289" i="13"/>
  <c r="AS289" i="13" s="1"/>
  <c r="G289" i="13"/>
  <c r="N289" i="13" s="1"/>
  <c r="M37" i="13"/>
  <c r="G99" i="13"/>
  <c r="N99" i="13" s="1"/>
  <c r="AR106" i="13"/>
  <c r="AS106" i="13" s="1"/>
  <c r="G106" i="13"/>
  <c r="N106" i="13" s="1"/>
  <c r="M115" i="13"/>
  <c r="AS137" i="13"/>
  <c r="G143" i="13"/>
  <c r="N143" i="13" s="1"/>
  <c r="G202" i="13"/>
  <c r="N202" i="13" s="1"/>
  <c r="AR202" i="13"/>
  <c r="AS202" i="13" s="1"/>
  <c r="M71" i="13"/>
  <c r="G112" i="13"/>
  <c r="N112" i="13" s="1"/>
  <c r="AR117" i="13"/>
  <c r="AS117" i="13" s="1"/>
  <c r="T128" i="13"/>
  <c r="N136" i="13"/>
  <c r="G137" i="13"/>
  <c r="N137" i="13" s="1"/>
  <c r="F163" i="13"/>
  <c r="M163" i="13"/>
  <c r="AR187" i="13"/>
  <c r="AS187" i="13" s="1"/>
  <c r="F228" i="13"/>
  <c r="M228" i="13"/>
  <c r="M35" i="13"/>
  <c r="AS99" i="13"/>
  <c r="M56" i="13"/>
  <c r="G70" i="13"/>
  <c r="N70" i="13" s="1"/>
  <c r="S78" i="13"/>
  <c r="M58" i="13"/>
  <c r="Q121" i="13"/>
  <c r="M96" i="13"/>
  <c r="T103" i="13"/>
  <c r="M29" i="13"/>
  <c r="M31" i="13"/>
  <c r="T51" i="13"/>
  <c r="F93" i="13"/>
  <c r="G107" i="13"/>
  <c r="N107" i="13" s="1"/>
  <c r="S154" i="13"/>
  <c r="F138" i="13"/>
  <c r="F146" i="13"/>
  <c r="N158" i="13"/>
  <c r="M224" i="13"/>
  <c r="F224" i="13"/>
  <c r="F17" i="13"/>
  <c r="M65" i="13"/>
  <c r="F66" i="13"/>
  <c r="F83" i="13"/>
  <c r="S121" i="13"/>
  <c r="T96" i="13"/>
  <c r="T97" i="13"/>
  <c r="M105" i="13"/>
  <c r="M116" i="13"/>
  <c r="AS128" i="13"/>
  <c r="AS129" i="13"/>
  <c r="T141" i="13"/>
  <c r="M144" i="13"/>
  <c r="F144" i="13"/>
  <c r="N83" i="13"/>
  <c r="AR94" i="13"/>
  <c r="AS94" i="13" s="1"/>
  <c r="AR128" i="13"/>
  <c r="AR178" i="13"/>
  <c r="AS178" i="13" s="1"/>
  <c r="G178" i="13"/>
  <c r="N178" i="13" s="1"/>
  <c r="T202" i="13"/>
  <c r="R46" i="13"/>
  <c r="G51" i="13"/>
  <c r="N51" i="13" s="1"/>
  <c r="G62" i="13"/>
  <c r="N62" i="13" s="1"/>
  <c r="T65" i="13"/>
  <c r="G76" i="13"/>
  <c r="N76" i="13" s="1"/>
  <c r="T105" i="13"/>
  <c r="T16" i="13"/>
  <c r="AS95" i="13"/>
  <c r="F103" i="13"/>
  <c r="G110" i="13"/>
  <c r="N110" i="13" s="1"/>
  <c r="AR110" i="13"/>
  <c r="AS110" i="13" s="1"/>
  <c r="G130" i="13"/>
  <c r="N130" i="13" s="1"/>
  <c r="T136" i="13"/>
  <c r="G139" i="13"/>
  <c r="N139" i="13" s="1"/>
  <c r="T142" i="13"/>
  <c r="P165" i="13"/>
  <c r="S20" i="13"/>
  <c r="M34" i="13"/>
  <c r="T38" i="13"/>
  <c r="Q78" i="13"/>
  <c r="F67" i="13"/>
  <c r="G95" i="13"/>
  <c r="N95" i="13" s="1"/>
  <c r="AS96" i="13"/>
  <c r="T99" i="13"/>
  <c r="F109" i="13"/>
  <c r="T146" i="13"/>
  <c r="AR169" i="13"/>
  <c r="AS169" i="13" s="1"/>
  <c r="R210" i="13"/>
  <c r="T201" i="13"/>
  <c r="T93" i="13"/>
  <c r="AS148" i="13"/>
  <c r="M169" i="13"/>
  <c r="R180" i="13"/>
  <c r="S210" i="13"/>
  <c r="F201" i="13"/>
  <c r="M204" i="13"/>
  <c r="F217" i="13"/>
  <c r="AR253" i="13"/>
  <c r="AS253" i="13" s="1"/>
  <c r="T286" i="13"/>
  <c r="M188" i="13"/>
  <c r="F188" i="13"/>
  <c r="M206" i="13"/>
  <c r="F206" i="13"/>
  <c r="AS218" i="13"/>
  <c r="AR189" i="13"/>
  <c r="AS189" i="13" s="1"/>
  <c r="G218" i="13"/>
  <c r="N218" i="13" s="1"/>
  <c r="G235" i="13"/>
  <c r="N235" i="13" s="1"/>
  <c r="N253" i="13"/>
  <c r="G262" i="13"/>
  <c r="N262" i="13" s="1"/>
  <c r="AR262" i="13"/>
  <c r="AS262" i="13" s="1"/>
  <c r="T100" i="13"/>
  <c r="G145" i="13"/>
  <c r="N145" i="13" s="1"/>
  <c r="T178" i="13"/>
  <c r="G197" i="13"/>
  <c r="P210" i="13"/>
  <c r="T247" i="13"/>
  <c r="AR310" i="13"/>
  <c r="AS310" i="13" s="1"/>
  <c r="G310" i="13"/>
  <c r="N310" i="13" s="1"/>
  <c r="T169" i="13"/>
  <c r="T172" i="13" s="1"/>
  <c r="AR203" i="13"/>
  <c r="AS203" i="13" s="1"/>
  <c r="Q291" i="13"/>
  <c r="AR298" i="13"/>
  <c r="AS298" i="13" s="1"/>
  <c r="G298" i="13"/>
  <c r="N298" i="13" s="1"/>
  <c r="F176" i="13"/>
  <c r="M176" i="13"/>
  <c r="F198" i="13"/>
  <c r="M198" i="13"/>
  <c r="AR199" i="13"/>
  <c r="AS199" i="13" s="1"/>
  <c r="AR204" i="13"/>
  <c r="AS204" i="13" s="1"/>
  <c r="Q239" i="13"/>
  <c r="R291" i="13"/>
  <c r="T149" i="13"/>
  <c r="T187" i="13"/>
  <c r="S291" i="13"/>
  <c r="AR297" i="13"/>
  <c r="G297" i="13"/>
  <c r="N297" i="13" s="1"/>
  <c r="F177" i="13"/>
  <c r="M177" i="13"/>
  <c r="M226" i="13"/>
  <c r="F226" i="13"/>
  <c r="T234" i="13"/>
  <c r="T239" i="13" s="1"/>
  <c r="P239" i="13"/>
  <c r="T246" i="13"/>
  <c r="AR263" i="13"/>
  <c r="AS263" i="13" s="1"/>
  <c r="M288" i="13"/>
  <c r="F288" i="13"/>
  <c r="F254" i="13"/>
  <c r="M260" i="13"/>
  <c r="AR264" i="13"/>
  <c r="AS264" i="13" s="1"/>
  <c r="G264" i="13"/>
  <c r="N264" i="13" s="1"/>
  <c r="AR287" i="13"/>
  <c r="AS287" i="13" s="1"/>
  <c r="G287" i="13"/>
  <c r="N287" i="13" s="1"/>
  <c r="F256" i="13"/>
  <c r="AS303" i="13"/>
  <c r="AR257" i="13"/>
  <c r="AS257" i="13" s="1"/>
  <c r="G257" i="13"/>
  <c r="N257" i="13" s="1"/>
  <c r="M273" i="13"/>
  <c r="F273" i="13"/>
  <c r="G304" i="13"/>
  <c r="N304" i="13" s="1"/>
  <c r="AS327" i="13"/>
  <c r="AS329" i="13" s="1"/>
  <c r="AS342" i="13" s="1"/>
  <c r="AR286" i="13"/>
  <c r="AS286" i="13" s="1"/>
  <c r="G286" i="13"/>
  <c r="N286" i="13" s="1"/>
  <c r="M247" i="13"/>
  <c r="F247" i="13"/>
  <c r="G282" i="13"/>
  <c r="N282" i="13" s="1"/>
  <c r="AR283" i="13"/>
  <c r="AS283" i="13" s="1"/>
  <c r="G283" i="13"/>
  <c r="N283" i="13" s="1"/>
  <c r="AR295" i="13"/>
  <c r="AS295" i="13" s="1"/>
  <c r="G295" i="13"/>
  <c r="Q165" i="13"/>
  <c r="T191" i="13"/>
  <c r="T198" i="13"/>
  <c r="AR296" i="13"/>
  <c r="AS296" i="13" s="1"/>
  <c r="G296" i="13"/>
  <c r="N296" i="13" s="1"/>
  <c r="AS297" i="13"/>
  <c r="G300" i="13"/>
  <c r="N300" i="13" s="1"/>
  <c r="M227" i="13"/>
  <c r="F227" i="13"/>
  <c r="F234" i="13"/>
  <c r="M234" i="13"/>
  <c r="P291" i="13"/>
  <c r="M257" i="13"/>
  <c r="T273" i="13"/>
  <c r="AR281" i="13"/>
  <c r="AS281" i="13" s="1"/>
  <c r="G281" i="13"/>
  <c r="N281" i="13" s="1"/>
  <c r="F284" i="13"/>
  <c r="M284" i="13"/>
  <c r="M285" i="13"/>
  <c r="F285" i="13"/>
  <c r="M262" i="13"/>
  <c r="F275" i="13"/>
  <c r="M281" i="13"/>
  <c r="M286" i="13"/>
  <c r="N325" i="13"/>
  <c r="AS334" i="13"/>
  <c r="G335" i="13"/>
  <c r="M298" i="13"/>
  <c r="M300" i="13"/>
  <c r="M302" i="13"/>
  <c r="M304" i="13"/>
  <c r="M306" i="13"/>
  <c r="M308" i="13"/>
  <c r="M310" i="13"/>
  <c r="N332" i="13"/>
  <c r="G333" i="13"/>
  <c r="AS335" i="13"/>
  <c r="AS337" i="13" s="1"/>
  <c r="F77" i="12"/>
  <c r="G100" i="13" l="1"/>
  <c r="N100" i="13" s="1"/>
  <c r="Q316" i="13"/>
  <c r="Q367" i="13" s="1"/>
  <c r="T121" i="13"/>
  <c r="S316" i="13"/>
  <c r="S367" i="13" s="1"/>
  <c r="AR278" i="13"/>
  <c r="AS278" i="13" s="1"/>
  <c r="G278" i="13"/>
  <c r="N278" i="13" s="1"/>
  <c r="M316" i="13"/>
  <c r="G344" i="13" s="1"/>
  <c r="AR191" i="13"/>
  <c r="AS191" i="13" s="1"/>
  <c r="G191" i="13"/>
  <c r="N191" i="13" s="1"/>
  <c r="AR255" i="13"/>
  <c r="AS255" i="13" s="1"/>
  <c r="G255" i="13"/>
  <c r="N255" i="13" s="1"/>
  <c r="G200" i="13"/>
  <c r="N200" i="13" s="1"/>
  <c r="AR200" i="13"/>
  <c r="AS200" i="13" s="1"/>
  <c r="T46" i="13"/>
  <c r="G59" i="13"/>
  <c r="N59" i="13" s="1"/>
  <c r="AR59" i="13"/>
  <c r="AS59" i="13" s="1"/>
  <c r="AR261" i="13"/>
  <c r="AS261" i="13" s="1"/>
  <c r="G261" i="13"/>
  <c r="N261" i="13" s="1"/>
  <c r="AR305" i="13"/>
  <c r="AS305" i="13" s="1"/>
  <c r="G305" i="13"/>
  <c r="N305" i="13" s="1"/>
  <c r="G147" i="13"/>
  <c r="N147" i="13" s="1"/>
  <c r="AR147" i="13"/>
  <c r="AS147" i="13" s="1"/>
  <c r="AR259" i="13"/>
  <c r="AS259" i="13" s="1"/>
  <c r="G259" i="13"/>
  <c r="N259" i="13" s="1"/>
  <c r="G38" i="13"/>
  <c r="N38" i="13" s="1"/>
  <c r="AR38" i="13"/>
  <c r="AS38" i="13" s="1"/>
  <c r="G329" i="13"/>
  <c r="AR246" i="13"/>
  <c r="AS246" i="13" s="1"/>
  <c r="G246" i="13"/>
  <c r="N246" i="13" s="1"/>
  <c r="G97" i="13"/>
  <c r="N97" i="13" s="1"/>
  <c r="AR97" i="13"/>
  <c r="AS97" i="13" s="1"/>
  <c r="U83" i="13"/>
  <c r="AR309" i="13"/>
  <c r="AS309" i="13" s="1"/>
  <c r="G309" i="13"/>
  <c r="N309" i="13" s="1"/>
  <c r="AS167" i="13"/>
  <c r="AS172" i="13"/>
  <c r="N335" i="13"/>
  <c r="G337" i="13"/>
  <c r="N337" i="13" s="1"/>
  <c r="G226" i="13"/>
  <c r="N226" i="13" s="1"/>
  <c r="AR226" i="13"/>
  <c r="AS226" i="13" s="1"/>
  <c r="G206" i="13"/>
  <c r="N206" i="13" s="1"/>
  <c r="AR206" i="13"/>
  <c r="AS206" i="13" s="1"/>
  <c r="AR201" i="13"/>
  <c r="AS201" i="13" s="1"/>
  <c r="G201" i="13"/>
  <c r="N201" i="13" s="1"/>
  <c r="AR138" i="13"/>
  <c r="AS138" i="13" s="1"/>
  <c r="G138" i="13"/>
  <c r="N138" i="13" s="1"/>
  <c r="AR72" i="13"/>
  <c r="AS72" i="13" s="1"/>
  <c r="G72" i="13"/>
  <c r="N72" i="13" s="1"/>
  <c r="AR66" i="13"/>
  <c r="AS66" i="13" s="1"/>
  <c r="AS48" i="13" s="1"/>
  <c r="G66" i="13"/>
  <c r="N66" i="13" s="1"/>
  <c r="G146" i="13"/>
  <c r="N146" i="13" s="1"/>
  <c r="AR146" i="13"/>
  <c r="AS146" i="13" s="1"/>
  <c r="AS336" i="13"/>
  <c r="AS338" i="13" s="1"/>
  <c r="AS343" i="13" s="1"/>
  <c r="AR273" i="13"/>
  <c r="AS273" i="13" s="1"/>
  <c r="G273" i="13"/>
  <c r="N273" i="13" s="1"/>
  <c r="G109" i="13"/>
  <c r="N109" i="13" s="1"/>
  <c r="AR109" i="13"/>
  <c r="AS109" i="13" s="1"/>
  <c r="AR103" i="13"/>
  <c r="AS103" i="13" s="1"/>
  <c r="G103" i="13"/>
  <c r="N103" i="13" s="1"/>
  <c r="AR163" i="13"/>
  <c r="AS163" i="13" s="1"/>
  <c r="G163" i="13"/>
  <c r="G336" i="13"/>
  <c r="N333" i="13"/>
  <c r="AR188" i="13"/>
  <c r="AS188" i="13" s="1"/>
  <c r="AR185" i="13" s="1"/>
  <c r="G188" i="13"/>
  <c r="AR17" i="13"/>
  <c r="AS17" i="13" s="1"/>
  <c r="G17" i="13"/>
  <c r="N17" i="13" s="1"/>
  <c r="T78" i="13"/>
  <c r="AR247" i="13"/>
  <c r="AS247" i="13" s="1"/>
  <c r="G247" i="13"/>
  <c r="G254" i="13"/>
  <c r="AR254" i="13"/>
  <c r="AS254" i="13" s="1"/>
  <c r="T20" i="13"/>
  <c r="AR132" i="13"/>
  <c r="AR126" i="13"/>
  <c r="AR42" i="13"/>
  <c r="AS42" i="13" s="1"/>
  <c r="G42" i="13"/>
  <c r="N42" i="13" s="1"/>
  <c r="G288" i="13"/>
  <c r="N288" i="13" s="1"/>
  <c r="AR288" i="13"/>
  <c r="AS288" i="13" s="1"/>
  <c r="G177" i="13"/>
  <c r="N177" i="13" s="1"/>
  <c r="AR177" i="13"/>
  <c r="AS177" i="13" s="1"/>
  <c r="G224" i="13"/>
  <c r="AR224" i="13"/>
  <c r="AS224" i="13" s="1"/>
  <c r="AR93" i="13"/>
  <c r="AS93" i="13" s="1"/>
  <c r="G93" i="13"/>
  <c r="N172" i="13"/>
  <c r="N167" i="13"/>
  <c r="U167" i="13" s="1"/>
  <c r="AR40" i="13"/>
  <c r="AS40" i="13" s="1"/>
  <c r="AS46" i="13" s="1"/>
  <c r="G40" i="13"/>
  <c r="N40" i="13" s="1"/>
  <c r="N46" i="13" s="1"/>
  <c r="F132" i="13"/>
  <c r="AR275" i="13"/>
  <c r="AS275" i="13" s="1"/>
  <c r="G275" i="13"/>
  <c r="N275" i="13" s="1"/>
  <c r="AR198" i="13"/>
  <c r="AS198" i="13" s="1"/>
  <c r="G198" i="13"/>
  <c r="N198" i="13" s="1"/>
  <c r="G172" i="13"/>
  <c r="F126" i="13"/>
  <c r="AR234" i="13"/>
  <c r="AS234" i="13" s="1"/>
  <c r="G234" i="13"/>
  <c r="P318" i="13"/>
  <c r="G67" i="13"/>
  <c r="N67" i="13" s="1"/>
  <c r="AR67" i="13"/>
  <c r="AS67" i="13" s="1"/>
  <c r="T154" i="13"/>
  <c r="AR227" i="13"/>
  <c r="AS227" i="13" s="1"/>
  <c r="G227" i="13"/>
  <c r="N227" i="13" s="1"/>
  <c r="G256" i="13"/>
  <c r="N256" i="13" s="1"/>
  <c r="AR256" i="13"/>
  <c r="AS256" i="13" s="1"/>
  <c r="G176" i="13"/>
  <c r="AR176" i="13"/>
  <c r="AS176" i="13" s="1"/>
  <c r="P316" i="13"/>
  <c r="P367" i="13" s="1"/>
  <c r="G279" i="13"/>
  <c r="N279" i="13" s="1"/>
  <c r="AR279" i="13"/>
  <c r="AS279" i="13" s="1"/>
  <c r="AR141" i="13"/>
  <c r="AS141" i="13" s="1"/>
  <c r="G141" i="13"/>
  <c r="N141" i="13" s="1"/>
  <c r="AR111" i="13"/>
  <c r="AS111" i="13" s="1"/>
  <c r="G111" i="13"/>
  <c r="N111" i="13" s="1"/>
  <c r="N126" i="13"/>
  <c r="N132" i="13"/>
  <c r="AR284" i="13"/>
  <c r="AS284" i="13" s="1"/>
  <c r="G284" i="13"/>
  <c r="N284" i="13" s="1"/>
  <c r="AR144" i="13"/>
  <c r="AS144" i="13" s="1"/>
  <c r="AR134" i="13" s="1"/>
  <c r="G144" i="13"/>
  <c r="N144" i="13" s="1"/>
  <c r="G285" i="13"/>
  <c r="N285" i="13" s="1"/>
  <c r="AR285" i="13"/>
  <c r="AS285" i="13" s="1"/>
  <c r="N295" i="13"/>
  <c r="T291" i="13"/>
  <c r="F208" i="13"/>
  <c r="N197" i="13"/>
  <c r="F195" i="13"/>
  <c r="G228" i="13"/>
  <c r="N228" i="13" s="1"/>
  <c r="AR228" i="13"/>
  <c r="AS228" i="13" s="1"/>
  <c r="T210" i="13"/>
  <c r="G217" i="13"/>
  <c r="AR217" i="13"/>
  <c r="AS217" i="13" s="1"/>
  <c r="N16" i="13"/>
  <c r="AR98" i="13"/>
  <c r="AS98" i="13" s="1"/>
  <c r="G98" i="13"/>
  <c r="N98" i="13" s="1"/>
  <c r="T180" i="13"/>
  <c r="N92" i="13"/>
  <c r="AR89" i="13" l="1"/>
  <c r="F89" i="13"/>
  <c r="G14" i="13"/>
  <c r="U14" i="13" s="1"/>
  <c r="N22" i="13"/>
  <c r="AS80" i="13"/>
  <c r="AR193" i="13"/>
  <c r="N317" i="13"/>
  <c r="N329" i="13"/>
  <c r="G342" i="13"/>
  <c r="I329" i="13"/>
  <c r="N78" i="13"/>
  <c r="G316" i="13"/>
  <c r="N316" i="13" s="1"/>
  <c r="G293" i="13"/>
  <c r="N152" i="13"/>
  <c r="G20" i="13"/>
  <c r="T316" i="13"/>
  <c r="T367" i="13" s="1"/>
  <c r="AS154" i="13"/>
  <c r="AR267" i="13"/>
  <c r="G312" i="13"/>
  <c r="AS123" i="13"/>
  <c r="AR195" i="13"/>
  <c r="AR208" i="13"/>
  <c r="N224" i="13"/>
  <c r="F222" i="13"/>
  <c r="F230" i="13"/>
  <c r="N336" i="13"/>
  <c r="G338" i="13"/>
  <c r="G22" i="13"/>
  <c r="U22" i="13" s="1"/>
  <c r="N163" i="13"/>
  <c r="G165" i="13"/>
  <c r="P320" i="13"/>
  <c r="F134" i="13"/>
  <c r="AS174" i="13"/>
  <c r="AS180" i="13"/>
  <c r="AS165" i="13"/>
  <c r="AS156" i="13"/>
  <c r="N48" i="13"/>
  <c r="AS78" i="13"/>
  <c r="N176" i="13"/>
  <c r="G180" i="13"/>
  <c r="G174" i="13"/>
  <c r="F232" i="13"/>
  <c r="N234" i="13"/>
  <c r="F237" i="13"/>
  <c r="N254" i="13"/>
  <c r="F267" i="13"/>
  <c r="F251" i="13"/>
  <c r="AS22" i="13"/>
  <c r="F244" i="13"/>
  <c r="N247" i="13"/>
  <c r="F249" i="13"/>
  <c r="G291" i="13"/>
  <c r="G241" i="13"/>
  <c r="AR152" i="13"/>
  <c r="G345" i="13"/>
  <c r="N344" i="13"/>
  <c r="G347" i="13"/>
  <c r="G346" i="13"/>
  <c r="N346" i="13" s="1"/>
  <c r="AR249" i="13"/>
  <c r="AR244" i="13"/>
  <c r="AS241" i="13"/>
  <c r="AS291" i="13"/>
  <c r="AS210" i="13"/>
  <c r="AS182" i="13"/>
  <c r="N20" i="13"/>
  <c r="N14" i="13"/>
  <c r="U126" i="13"/>
  <c r="G156" i="13"/>
  <c r="N134" i="13"/>
  <c r="N154" i="13" s="1"/>
  <c r="AS239" i="13"/>
  <c r="AR220" i="13"/>
  <c r="AS212" i="13"/>
  <c r="AR215" i="13"/>
  <c r="G123" i="13"/>
  <c r="F152" i="13"/>
  <c r="AS14" i="13"/>
  <c r="AS20" i="13"/>
  <c r="AR237" i="13"/>
  <c r="AR232" i="13"/>
  <c r="N217" i="13"/>
  <c r="G239" i="13"/>
  <c r="F215" i="13"/>
  <c r="F220" i="13"/>
  <c r="G212" i="13"/>
  <c r="G154" i="13"/>
  <c r="N93" i="13"/>
  <c r="N89" i="13" s="1"/>
  <c r="G121" i="13"/>
  <c r="F119" i="13"/>
  <c r="G80" i="13"/>
  <c r="N188" i="13"/>
  <c r="F193" i="13"/>
  <c r="F185" i="13"/>
  <c r="G210" i="13"/>
  <c r="G182" i="13"/>
  <c r="AS121" i="13"/>
  <c r="G46" i="13"/>
  <c r="G78" i="13"/>
  <c r="AR119" i="13"/>
  <c r="AR251" i="13"/>
  <c r="N195" i="13"/>
  <c r="U195" i="13" s="1"/>
  <c r="N208" i="13"/>
  <c r="G48" i="13"/>
  <c r="AR222" i="13"/>
  <c r="AR230" i="13"/>
  <c r="U89" i="13" l="1"/>
  <c r="N180" i="13"/>
  <c r="N174" i="13"/>
  <c r="N338" i="13"/>
  <c r="I338" i="13"/>
  <c r="G343" i="13"/>
  <c r="N244" i="13"/>
  <c r="N249" i="13"/>
  <c r="N230" i="13"/>
  <c r="N222" i="13"/>
  <c r="U222" i="13" s="1"/>
  <c r="U48" i="13"/>
  <c r="N220" i="13"/>
  <c r="N215" i="13"/>
  <c r="N347" i="13"/>
  <c r="G349" i="13"/>
  <c r="N349" i="13" s="1"/>
  <c r="N267" i="13"/>
  <c r="N251" i="13"/>
  <c r="U251" i="13" s="1"/>
  <c r="N193" i="13"/>
  <c r="N185" i="13"/>
  <c r="U185" i="13" s="1"/>
  <c r="U134" i="13"/>
  <c r="N123" i="13"/>
  <c r="U123" i="13" s="1"/>
  <c r="G348" i="13"/>
  <c r="N345" i="13"/>
  <c r="N232" i="13"/>
  <c r="N237" i="13"/>
  <c r="AS316" i="13"/>
  <c r="AS344" i="13" s="1"/>
  <c r="U232" i="13"/>
  <c r="N119" i="13"/>
  <c r="N121" i="13" s="1"/>
  <c r="U174" i="13"/>
  <c r="N165" i="13"/>
  <c r="N156" i="13"/>
  <c r="U156" i="13" s="1"/>
  <c r="N291" i="13" l="1"/>
  <c r="N241" i="13"/>
  <c r="U241" i="13" s="1"/>
  <c r="N212" i="13"/>
  <c r="U212" i="13" s="1"/>
  <c r="N239" i="13"/>
  <c r="N348" i="13"/>
  <c r="G350" i="13"/>
  <c r="N210" i="13"/>
  <c r="N182" i="13"/>
  <c r="U182" i="13" s="1"/>
  <c r="U215" i="13"/>
  <c r="N80" i="13"/>
  <c r="U80" i="13" s="1"/>
  <c r="AS345" i="13"/>
  <c r="AS347" i="13"/>
  <c r="AS349" i="13" s="1"/>
  <c r="AS346" i="13"/>
  <c r="U244" i="13"/>
  <c r="AS348" i="13" l="1"/>
  <c r="AS350" i="13" s="1"/>
  <c r="I350" i="13"/>
  <c r="G352" i="13"/>
  <c r="G353" i="13" s="1"/>
  <c r="N350" i="13"/>
  <c r="G367" i="13"/>
  <c r="G1" i="13" s="1"/>
  <c r="C370" i="13" s="1"/>
  <c r="AS367" i="13" l="1"/>
  <c r="AS1" i="13" s="1"/>
  <c r="AS352" i="13"/>
  <c r="AS353" i="13" s="1"/>
  <c r="I93" i="1" l="1"/>
  <c r="I94" i="1" s="1"/>
  <c r="I22" i="11" l="1"/>
  <c r="I20" i="11"/>
  <c r="I19" i="11"/>
  <c r="I17" i="11"/>
  <c r="I16" i="11"/>
  <c r="H15" i="11"/>
  <c r="I13" i="11"/>
  <c r="I10" i="11"/>
  <c r="I9" i="11"/>
  <c r="H66" i="1"/>
  <c r="I85" i="1"/>
  <c r="I83" i="1"/>
  <c r="I82" i="1"/>
  <c r="I80" i="1"/>
  <c r="I79" i="1"/>
  <c r="I78" i="1"/>
  <c r="I76" i="1"/>
  <c r="I75" i="1"/>
  <c r="I73" i="1"/>
  <c r="I72" i="1"/>
  <c r="I86" i="1" l="1"/>
  <c r="I87" i="1" l="1"/>
  <c r="E31" i="10" l="1"/>
  <c r="E30" i="10"/>
  <c r="E29" i="10"/>
  <c r="E28" i="10"/>
  <c r="E27" i="10"/>
  <c r="E26" i="10"/>
  <c r="E25" i="10"/>
  <c r="E24" i="10"/>
  <c r="E23" i="10"/>
  <c r="E22" i="10"/>
  <c r="E21" i="10"/>
  <c r="E20" i="10"/>
  <c r="E32" i="10" s="1"/>
  <c r="E14" i="10"/>
  <c r="E13" i="10"/>
  <c r="E11" i="10"/>
  <c r="E10" i="10"/>
  <c r="E7" i="10"/>
  <c r="E6" i="10"/>
  <c r="E5" i="10"/>
  <c r="H58" i="9"/>
  <c r="H56" i="9"/>
  <c r="H44" i="9"/>
  <c r="G44" i="9"/>
  <c r="G43" i="9"/>
  <c r="H43" i="9" s="1"/>
  <c r="G42" i="9"/>
  <c r="H42" i="9" s="1"/>
  <c r="G41" i="9"/>
  <c r="H41" i="9" s="1"/>
  <c r="H40" i="9"/>
  <c r="G40" i="9"/>
  <c r="G37" i="9"/>
  <c r="H37" i="9" s="1"/>
  <c r="G36" i="9"/>
  <c r="H36" i="9" s="1"/>
  <c r="H38" i="9" s="1"/>
  <c r="G33" i="9"/>
  <c r="H33" i="9" s="1"/>
  <c r="H32" i="9"/>
  <c r="G32" i="9"/>
  <c r="G31" i="9"/>
  <c r="H31" i="9" s="1"/>
  <c r="G28" i="9"/>
  <c r="H28" i="9" s="1"/>
  <c r="G27" i="9"/>
  <c r="H27" i="9" s="1"/>
  <c r="H26" i="9"/>
  <c r="G26" i="9"/>
  <c r="G25" i="9"/>
  <c r="H25" i="9" s="1"/>
  <c r="G24" i="9"/>
  <c r="H24" i="9" s="1"/>
  <c r="G23" i="9"/>
  <c r="H23" i="9" s="1"/>
  <c r="H22" i="9"/>
  <c r="G22" i="9"/>
  <c r="G21" i="9"/>
  <c r="H21" i="9" s="1"/>
  <c r="G20" i="9"/>
  <c r="H20" i="9" s="1"/>
  <c r="E20" i="9"/>
  <c r="G15" i="9"/>
  <c r="H15" i="9" s="1"/>
  <c r="H14" i="9"/>
  <c r="G14" i="9"/>
  <c r="I13" i="9"/>
  <c r="G13" i="9"/>
  <c r="H13" i="9" s="1"/>
  <c r="F18" i="8"/>
  <c r="H34" i="9" l="1"/>
  <c r="H29" i="9"/>
  <c r="H16" i="9"/>
  <c r="H45" i="9"/>
  <c r="H46" i="9"/>
  <c r="F48" i="9" s="1"/>
  <c r="H48" i="9" s="1"/>
  <c r="H49" i="9" s="1"/>
  <c r="H51" i="9" s="1"/>
  <c r="H60" i="9" s="1"/>
  <c r="I40" i="1" l="1"/>
  <c r="I56" i="1"/>
  <c r="I55" i="1"/>
  <c r="I52" i="1"/>
  <c r="I54" i="1" s="1"/>
  <c r="I49" i="1"/>
  <c r="I48" i="1"/>
  <c r="I47" i="1"/>
  <c r="I46" i="1"/>
  <c r="I45" i="1"/>
  <c r="I42" i="1"/>
  <c r="I41" i="1"/>
  <c r="H37" i="1"/>
  <c r="I37" i="1" s="1"/>
  <c r="I36" i="1"/>
  <c r="I34" i="1"/>
  <c r="I33" i="1"/>
  <c r="I31" i="1"/>
  <c r="I30" i="1"/>
  <c r="I29" i="1"/>
  <c r="I28" i="1"/>
  <c r="I27" i="1"/>
  <c r="I26" i="1"/>
  <c r="I25" i="1"/>
  <c r="I23" i="1"/>
  <c r="H21" i="1"/>
  <c r="I21" i="1" s="1"/>
  <c r="I43" i="1" l="1"/>
  <c r="I57" i="1"/>
  <c r="I58" i="1" s="1"/>
  <c r="I50" i="1"/>
  <c r="I38" i="1"/>
  <c r="I39" i="1"/>
  <c r="I53" i="1"/>
  <c r="I51" i="1" l="1"/>
  <c r="I59" i="1" s="1"/>
  <c r="H7" i="7" l="1"/>
  <c r="I7" i="7" s="1"/>
  <c r="H6" i="7"/>
  <c r="I6" i="7" s="1"/>
  <c r="H5" i="7"/>
  <c r="I5" i="7" s="1"/>
  <c r="H4" i="7"/>
  <c r="I4" i="7" s="1"/>
  <c r="H4" i="6"/>
  <c r="H5" i="6" s="1"/>
  <c r="G4" i="5"/>
  <c r="G5" i="5" s="1"/>
  <c r="I13" i="1"/>
  <c r="I12" i="1"/>
  <c r="I11" i="1"/>
  <c r="I10" i="1"/>
  <c r="G15" i="3"/>
  <c r="H15" i="3" s="1"/>
  <c r="I15" i="3" s="1"/>
  <c r="G14" i="3"/>
  <c r="H14" i="3" s="1"/>
  <c r="I14" i="3" s="1"/>
  <c r="G13" i="3"/>
  <c r="H13" i="3" s="1"/>
  <c r="I13" i="3" s="1"/>
  <c r="H12" i="3"/>
  <c r="I12" i="3" s="1"/>
  <c r="G12" i="3"/>
  <c r="G11" i="3"/>
  <c r="H11" i="3" s="1"/>
  <c r="I11" i="3" s="1"/>
  <c r="G9" i="3"/>
  <c r="H9" i="3" s="1"/>
  <c r="I9" i="3" s="1"/>
  <c r="G8" i="3"/>
  <c r="H8" i="3" s="1"/>
  <c r="I8" i="3" s="1"/>
  <c r="G6" i="3"/>
  <c r="H6" i="3" s="1"/>
  <c r="I6" i="3" s="1"/>
  <c r="G5" i="3"/>
  <c r="H5" i="3" s="1"/>
  <c r="I5" i="3" s="1"/>
  <c r="G5" i="2"/>
  <c r="H5" i="2" s="1"/>
  <c r="I5" i="2" s="1"/>
  <c r="G4" i="2"/>
  <c r="H4" i="2" s="1"/>
  <c r="I4" i="2" s="1"/>
  <c r="I6" i="1"/>
  <c r="I7" i="1" s="1"/>
  <c r="I8" i="1"/>
  <c r="I9" i="1" s="1"/>
  <c r="I8" i="7" l="1"/>
  <c r="I6" i="2"/>
  <c r="I14" i="1"/>
  <c r="I15" i="1" s="1"/>
  <c r="H128" i="1" s="1"/>
  <c r="I1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Santiago</author>
  </authors>
  <commentList>
    <comment ref="A12" authorId="0" shapeId="0" xr:uid="{00000000-0006-0000-0C00-000001000000}">
      <text>
        <r>
          <rPr>
            <b/>
            <sz val="8"/>
            <color indexed="81"/>
            <rFont val="Tahoma"/>
            <family val="2"/>
          </rPr>
          <t>No eliminar esta fila</t>
        </r>
      </text>
    </comment>
    <comment ref="A15" authorId="1" shapeId="0" xr:uid="{00000000-0006-0000-0C00-000002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0" authorId="1" shapeId="0" xr:uid="{00000000-0006-0000-0C00-000003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3" authorId="1" shapeId="0" xr:uid="{00000000-0006-0000-0C00-000004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46" authorId="1" shapeId="0" xr:uid="{00000000-0006-0000-0C00-000005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49" authorId="1" shapeId="0" xr:uid="{00000000-0006-0000-0C00-000006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78" authorId="1" shapeId="0" xr:uid="{00000000-0006-0000-0C00-000007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81" authorId="1" shapeId="0" xr:uid="{00000000-0006-0000-0C00-000008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84" authorId="1" shapeId="0" xr:uid="{00000000-0006-0000-0C00-000009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87" authorId="1" shapeId="0" xr:uid="{00000000-0006-0000-0C00-00000A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90" authorId="1" shapeId="0" xr:uid="{00000000-0006-0000-0C00-00000B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19" authorId="1" shapeId="0" xr:uid="{00000000-0006-0000-0C00-00000C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21" authorId="1" shapeId="0" xr:uid="{00000000-0006-0000-0C00-00000D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24" authorId="1" shapeId="0" xr:uid="{00000000-0006-0000-0C00-00000E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27" authorId="1" shapeId="0" xr:uid="{00000000-0006-0000-0C00-00000F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32" authorId="1" shapeId="0" xr:uid="{00000000-0006-0000-0C00-000010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35" authorId="1" shapeId="0" xr:uid="{00000000-0006-0000-0C00-000011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52" authorId="1" shapeId="0" xr:uid="{00000000-0006-0000-0C00-000012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54" authorId="1" shapeId="0" xr:uid="{00000000-0006-0000-0C00-000013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57" authorId="1" shapeId="0" xr:uid="{00000000-0006-0000-0C00-000014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65" authorId="1" shapeId="0" xr:uid="{00000000-0006-0000-0C00-000015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68" authorId="1" shapeId="0" xr:uid="{00000000-0006-0000-0C00-000016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72" authorId="1" shapeId="0" xr:uid="{00000000-0006-0000-0C00-000017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75" authorId="1" shapeId="0" xr:uid="{00000000-0006-0000-0C00-000018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80" authorId="1" shapeId="0" xr:uid="{00000000-0006-0000-0C00-000019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83" authorId="1" shapeId="0" xr:uid="{00000000-0006-0000-0C00-00001A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86" authorId="1" shapeId="0" xr:uid="{00000000-0006-0000-0C00-00001B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93" authorId="1" shapeId="0" xr:uid="{00000000-0006-0000-0C00-00001C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196" authorId="1" shapeId="0" xr:uid="{00000000-0006-0000-0C00-00001D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08" authorId="1" shapeId="0" xr:uid="{00000000-0006-0000-0C00-00001E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10" authorId="1" shapeId="0" xr:uid="{00000000-0006-0000-0C00-00001F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13" authorId="1" shapeId="0" xr:uid="{00000000-0006-0000-0C00-000020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16" authorId="1" shapeId="0" xr:uid="{00000000-0006-0000-0C00-000021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20" authorId="1" shapeId="0" xr:uid="{00000000-0006-0000-0C00-000022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23" authorId="1" shapeId="0" xr:uid="{00000000-0006-0000-0C00-000023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30" authorId="1" shapeId="0" xr:uid="{00000000-0006-0000-0C00-000024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33" authorId="1" shapeId="0" xr:uid="{00000000-0006-0000-0C00-000025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37" authorId="1" shapeId="0" xr:uid="{00000000-0006-0000-0C00-000026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39" authorId="1" shapeId="0" xr:uid="{00000000-0006-0000-0C00-000027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42" authorId="1" shapeId="0" xr:uid="{00000000-0006-0000-0C00-000028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45" authorId="1" shapeId="0" xr:uid="{00000000-0006-0000-0C00-000029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49" authorId="1" shapeId="0" xr:uid="{00000000-0006-0000-0C00-00002A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52" authorId="1" shapeId="0" xr:uid="{00000000-0006-0000-0C00-00002B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67" authorId="1" shapeId="0" xr:uid="{00000000-0006-0000-0C00-00002C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70" authorId="1" shapeId="0" xr:uid="{00000000-0006-0000-0C00-00002D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72" authorId="1" shapeId="0" xr:uid="{00000000-0006-0000-0C00-00002E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91" authorId="1" shapeId="0" xr:uid="{00000000-0006-0000-0C00-00002F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294" authorId="1" shapeId="0" xr:uid="{00000000-0006-0000-0C00-000030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312" authorId="1" shapeId="0" xr:uid="{00000000-0006-0000-0C00-000031000000}">
      <text>
        <r>
          <rPr>
            <sz val="8"/>
            <color indexed="81"/>
            <rFont val="Tahoma"/>
            <family val="2"/>
          </rPr>
          <t xml:space="preserve">Palabra </t>
        </r>
        <r>
          <rPr>
            <b/>
            <sz val="8"/>
            <color indexed="81"/>
            <rFont val="Tahoma"/>
            <family val="2"/>
          </rPr>
          <t>CLAVE</t>
        </r>
        <r>
          <rPr>
            <sz val="8"/>
            <color indexed="81"/>
            <rFont val="Tahoma"/>
            <family val="2"/>
          </rPr>
          <t xml:space="preserve"> No Eliminarla</t>
        </r>
      </text>
    </comment>
    <comment ref="A314" authorId="1" shapeId="0" xr:uid="{00000000-0006-0000-0C00-000032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 ref="A316" authorId="1" shapeId="0" xr:uid="{00000000-0006-0000-0C00-000033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 ref="A318" authorId="1" shapeId="0" xr:uid="{00000000-0006-0000-0C00-000034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 ref="A320" authorId="1" shapeId="0" xr:uid="{00000000-0006-0000-0C00-000035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 ref="A323" authorId="1" shapeId="0" xr:uid="{00000000-0006-0000-0C00-000036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 ref="A332" authorId="1" shapeId="0" xr:uid="{00000000-0006-0000-0C00-000037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 ref="A344" authorId="1" shapeId="0" xr:uid="{00000000-0006-0000-0C00-000038000000}">
      <text>
        <r>
          <rPr>
            <sz val="8"/>
            <color indexed="81"/>
            <rFont val="Tahoma"/>
            <family val="2"/>
          </rPr>
          <t xml:space="preserve">Palabra </t>
        </r>
        <r>
          <rPr>
            <b/>
            <sz val="8"/>
            <color indexed="81"/>
            <rFont val="Tahoma"/>
            <family val="2"/>
          </rPr>
          <t>CLAVE</t>
        </r>
        <r>
          <rPr>
            <sz val="8"/>
            <color indexed="81"/>
            <rFont val="Tahoma"/>
            <family val="2"/>
          </rPr>
          <t xml:space="preserve">  No Eliminarla
</t>
        </r>
      </text>
    </comment>
  </commentList>
</comments>
</file>

<file path=xl/sharedStrings.xml><?xml version="1.0" encoding="utf-8"?>
<sst xmlns="http://schemas.openxmlformats.org/spreadsheetml/2006/main" count="2133" uniqueCount="1195">
  <si>
    <t>BP-26005273:</t>
  </si>
  <si>
    <t>Fortalecimiento de los servicios del laboratorio y las redes de monitoreo ambiental en Santiago de Cali</t>
  </si>
  <si>
    <t>VERSIÓN 000</t>
  </si>
  <si>
    <t>ÍITEM</t>
  </si>
  <si>
    <t>ACTIVIDADES</t>
  </si>
  <si>
    <t>SUBACTIVIDADES</t>
  </si>
  <si>
    <t>UNIDAD DE MEDIDA</t>
  </si>
  <si>
    <t>CANTIDAD</t>
  </si>
  <si>
    <t>MESES</t>
  </si>
  <si>
    <t>VALOR UNITARIO</t>
  </si>
  <si>
    <t>VALOR TOTAL</t>
  </si>
  <si>
    <t>1.1.11</t>
  </si>
  <si>
    <t>Realizar el fortalecimiento del laboratorio ambiental en la zona urbana de Santiago de Cali en el marco del convenio DAGMA - CVC</t>
  </si>
  <si>
    <r>
      <t xml:space="preserve">Realizar el fortalecimiento operativo del Laboratorio Ambiental, maquinaria y equipos para optimizar la operación del monitoreo ambiental </t>
    </r>
    <r>
      <rPr>
        <sz val="10"/>
        <color rgb="FF0070C0"/>
        <rFont val="Arial"/>
        <family val="2"/>
      </rPr>
      <t>VER ANEXO 1.1.11</t>
    </r>
  </si>
  <si>
    <t>Unidad</t>
  </si>
  <si>
    <t>N/A</t>
  </si>
  <si>
    <t>Valor Total Actividad  1.1.11 Fondo 1.2.3.3.04.23 Convenio CVC No. 0129/2025</t>
  </si>
  <si>
    <t>1.1.12</t>
  </si>
  <si>
    <t>Realizar acciones para el fortalecimiento del centro de monitoreo unificado ambiental en el marco del convenio DAGMA - CVC</t>
  </si>
  <si>
    <r>
      <t xml:space="preserve">Implementar acciones para fortalecer el centro de monitoreo ambiental </t>
    </r>
    <r>
      <rPr>
        <sz val="10"/>
        <color rgb="FF0070C0"/>
        <rFont val="Arial"/>
        <family val="2"/>
      </rPr>
      <t>VER ANEXO 1.1.12</t>
    </r>
  </si>
  <si>
    <t>Valor Total Actividad  1.1.12 Fondo 1.2.3.3.04.23 Convenio CVC No. 0129/2025</t>
  </si>
  <si>
    <t>Realizar el fortalecimiento operativo del Laboratorio Ambiental, maquinaria y equipos para optimizar la operación del monitoreo ambiental</t>
  </si>
  <si>
    <t>ITEM</t>
  </si>
  <si>
    <t>CPC</t>
  </si>
  <si>
    <t>INSUMO/REACTIVO</t>
  </si>
  <si>
    <t>DESCRIPCIÓN</t>
  </si>
  <si>
    <t>CANT</t>
  </si>
  <si>
    <t>VR. UNITARIO</t>
  </si>
  <si>
    <t>IVA</t>
  </si>
  <si>
    <t>VALOR UNITARIO CON IVA</t>
  </si>
  <si>
    <t>VR. TOTAL</t>
  </si>
  <si>
    <t xml:space="preserve">Sonómetro integrador clase 1 marca Svantek                 CALIBRADOR ACÚSTICO CLASE I
Calibrador Acústico Clase I Marca SVANTEK  para verificación de 
instrumentos de medición de ruido en 1000 Hz / 114 dB &amp; 94 dB.
Baterías y Documentación.                                    </t>
  </si>
  <si>
    <t>Compra de equipo de medicion Sonómetro  con análisis de frecuencia en bandas 
(1/1) y tercios (1/3) de octava, Interfaz Bluetooth, Preamplificador, Cable 
USBC, Pantalla de Viento, Baterías Alcalinas 4 x AA, Memoria microSD de 
32 GB, Documentación, Maletín de transporte y Certificado de 
Calibración de Fabrica.</t>
  </si>
  <si>
    <t>Un (1) Medidor de pH de mesa. Rango pH –2.00 a 16.00 pH</t>
  </si>
  <si>
    <t xml:space="preserve">
- Rango Temperatura -20 a 120.0°C
- Resolución pH 0.01 pH
- Resolución mV -
- Resolución Temperatura 0.1°C
- Precisión(@20°C) pH ±0.01 pH
- Precisión(@20°C) mV -
- Precisión(@20°C) Temperatura ±0.4 °C (error de sonda excluido)
- Calibración de pH Automática, uno o dos puntos con cinco valores de buffers memorizables (pH 4.01, 6.86,7.01, 9.18, 10.01)
- Compensación de temperatura Automática (con sonda HI 7662) o manual de -20.0 a120.0°C
- Electrodo de pH Electrodo HI 1131B de cuerpo de vidrio con sonda de 1 m (3.3’) de cable (incluido)
- Sonda de temperatura HI 7662 Sonda de temperatura de acero inoxidable con 1 m (3.3’) de cable (incluido)
- Impedancia de entrada 1012 ohm
- Suplemento de poder Adaptador 12 VDC (incluido). Con certificado de calibración</t>
  </si>
  <si>
    <t>COSTO TOTAL</t>
  </si>
  <si>
    <t>1 HARDWARE</t>
  </si>
  <si>
    <t>1.1</t>
  </si>
  <si>
    <t>Logger IoT para Piezómetros</t>
  </si>
  <si>
    <t>1.2</t>
  </si>
  <si>
    <t>Logger IoT para Sonómetros</t>
  </si>
  <si>
    <t>1 SOFTWARE</t>
  </si>
  <si>
    <t>2.1</t>
  </si>
  <si>
    <t>Actualización plataforma eui.cali.gov.co</t>
  </si>
  <si>
    <t>2.2</t>
  </si>
  <si>
    <t>Actualización plataforma dashboard.cali.gov.co</t>
  </si>
  <si>
    <t>3 SERVICIOS</t>
  </si>
  <si>
    <t>3.1</t>
  </si>
  <si>
    <t>Visitas de Campo + Ingeniería de Detalle</t>
  </si>
  <si>
    <t>3.2</t>
  </si>
  <si>
    <t>Instalación y Configuración</t>
  </si>
  <si>
    <t>3.3</t>
  </si>
  <si>
    <t>Integración con Red IoT</t>
  </si>
  <si>
    <t>3.4</t>
  </si>
  <si>
    <t>Integración con herramientas de SW</t>
  </si>
  <si>
    <t>3.5</t>
  </si>
  <si>
    <t>Capacitación y transferencia de conocimiento</t>
  </si>
  <si>
    <t>2.1.14</t>
  </si>
  <si>
    <t>Realizar el fortalecimiento  de la  operación de las redes de monitoreo de calidad del aire y ruido ambiental en la zona urbana de Santiago de Cali en el marco del convenio DAGMA - CVC</t>
  </si>
  <si>
    <r>
      <rPr>
        <sz val="10"/>
        <color theme="1"/>
        <rFont val="Arial"/>
        <family val="2"/>
      </rPr>
      <t>Servicio de mantenimiento y calibración de los equipos de monitoreo de Calidad del Aire del Sistema de Vigilancia de Calidad del Aire de Santiago de Cali (SVCASC)</t>
    </r>
    <r>
      <rPr>
        <sz val="10"/>
        <color rgb="FF0070C0"/>
        <rFont val="Arial"/>
        <family val="2"/>
      </rPr>
      <t xml:space="preserve"> VER ANEXO 2.1.14.1</t>
    </r>
  </si>
  <si>
    <t>Número</t>
  </si>
  <si>
    <r>
      <rPr>
        <sz val="10"/>
        <color theme="1"/>
        <rFont val="Arial"/>
        <family val="2"/>
      </rPr>
      <t>Servicio de diagnóstico del estado operativo de las 4 estaciones de monitoreo de ruido ambiental, así como su reparación, puesta a punto y mejora de las instalaciones las estaciones</t>
    </r>
    <r>
      <rPr>
        <sz val="10"/>
        <color rgb="FF0070C0"/>
        <rFont val="Arial"/>
        <family val="2"/>
      </rPr>
      <t xml:space="preserve"> VER ANEXO 2.1.14.2</t>
    </r>
  </si>
  <si>
    <t>Numero</t>
  </si>
  <si>
    <r>
      <t xml:space="preserve">Realizar mantenimiento y calibración de los equipos de monitoreo de ruido ambiental </t>
    </r>
    <r>
      <rPr>
        <sz val="10"/>
        <color rgb="FF0070C0"/>
        <rFont val="Arial"/>
        <family val="2"/>
      </rPr>
      <t>VER ANEXO 2.1.14.4</t>
    </r>
  </si>
  <si>
    <t>Nuevo</t>
  </si>
  <si>
    <t xml:space="preserve">Valor Total Actividad 12330423 Convenio CVC </t>
  </si>
  <si>
    <t>VALOR TOTAL DEL PROYECTO VIGENCIA 2025</t>
  </si>
  <si>
    <t>VALOR TOTAL CVC PROYECTO</t>
  </si>
  <si>
    <t>Servicio de mantenimiento y calibración de los equipos de monitoreo de Calidad del Aire del Sistema de Vigilancia de Calidad del Aire de Santiago de Cali (SVCASC)</t>
  </si>
  <si>
    <t>Mantenimiento y Calibración al calibrador dinámico Marca Sabio, Modelo 2010D, con fotómetro</t>
  </si>
  <si>
    <t>Mantenimiento y Calibración al calibrador dinámico Marca Teledyne, Modelo T700, con fotómetro</t>
  </si>
  <si>
    <t>Calibración y mantenimiento al calibrador dinámico Marca Teledyne, Modelo T700, con fotómetro</t>
  </si>
  <si>
    <t>Mantenimiento y verificación al equipo generador de Aire Cero Marca Teledyne, Modelo 701</t>
  </si>
  <si>
    <t>Mantenimiento y verificación al equipo generador de Aire Cero Marca Teledyne, Modelo 702</t>
  </si>
  <si>
    <t>Mantenimiento y Calibración al medidor de flujo Marca BIOS, modelo Defender 510-H</t>
  </si>
  <si>
    <t>Mantenimento y Calibración del medidor de flujo Streamline ProTM Multi Cal TM System CU No. CU S/N C071017</t>
  </si>
  <si>
    <t>Mantenimento y Calibración del medidor de flujo Streamline ProTM Multi Cal TM System CU No. CU S/N C071018</t>
  </si>
  <si>
    <t xml:space="preserve">Mantenimiento y calibración Sensor de temperatura y humedad COMET T3311 (Rango de Medición de la Temperatura de 20, 30 y 40 ºC y de la Humedad de 40, 70 y 100%) </t>
  </si>
  <si>
    <t xml:space="preserve">Mantenimiento y calibración/verificación estaciones de metereología </t>
  </si>
  <si>
    <t>Mantenimiento y verificación analizador de particulas PM10, Marca Thermo Scientific, Modelo 5014i</t>
  </si>
  <si>
    <t>Mantenimiento y verificación analizador de particulas PM10, Marca Met-One Instrumens, Modelo BAM1020</t>
  </si>
  <si>
    <t>Mantenimiento y verificación analizador de particulas PM2.5, Marca Met-One Instrumens, Modelo BAM1020</t>
  </si>
  <si>
    <r>
      <t>Mantenimiento y verificación al analizador de ozono (O</t>
    </r>
    <r>
      <rPr>
        <vertAlign val="subscript"/>
        <sz val="10"/>
        <color rgb="FF000000"/>
        <rFont val="Arial"/>
        <family val="2"/>
      </rPr>
      <t>3</t>
    </r>
    <r>
      <rPr>
        <sz val="10"/>
        <color rgb="FF000000"/>
        <rFont val="Arial"/>
        <family val="2"/>
      </rPr>
      <t>) Marca Teledyne, Modelo T400</t>
    </r>
  </si>
  <si>
    <r>
      <t>Mantenimiento y verificación al analizador de dióxido de azufre (SO</t>
    </r>
    <r>
      <rPr>
        <vertAlign val="subscript"/>
        <sz val="10"/>
        <color rgb="FF000000"/>
        <rFont val="Arial"/>
        <family val="2"/>
      </rPr>
      <t>2</t>
    </r>
    <r>
      <rPr>
        <sz val="10"/>
        <color rgb="FF000000"/>
        <rFont val="Arial"/>
        <family val="2"/>
      </rPr>
      <t>) Marca Teledyne, Modelo T100</t>
    </r>
  </si>
  <si>
    <r>
      <t>Mantenimiento y verificación al analizador de dióxido de azufre (SO</t>
    </r>
    <r>
      <rPr>
        <vertAlign val="subscript"/>
        <sz val="10"/>
        <color rgb="FF000000"/>
        <rFont val="Arial"/>
        <family val="2"/>
      </rPr>
      <t>2</t>
    </r>
    <r>
      <rPr>
        <sz val="10"/>
        <color rgb="FF000000"/>
        <rFont val="Arial"/>
        <family val="2"/>
      </rPr>
      <t>) Marca Thermo Scientific, Modelo 43i</t>
    </r>
  </si>
  <si>
    <t>Servicio de  diagnóstico del estado operativo de las 9 estaciones de monitoreo de ruido ambiental, así como su reparación, puesta a punto y mejora de las instalaciones de estas estaciones</t>
  </si>
  <si>
    <t>V.UNITARIO</t>
  </si>
  <si>
    <t>V.TOTAL</t>
  </si>
  <si>
    <t>Servicio de diagnóstico del estado operativo de las 9 estaciones de monitoreo de ruido ambiental, así como su reparación, puesta a punto y mejora de las instalaciones de estas estaciones</t>
  </si>
  <si>
    <t xml:space="preserve">Diagnóstico del estado operativo de las estaciones de monitoreo de ruido ambiental:
- Estado de los componentes de cada estación
- Verificar estado de instalaciones físicas, móviles (infraestructura, redes eléctricas, accesos entre otros)
- Verificación de recolección de datos
- Informe de necesidades
- Capacitación e información al personal DAGMA de las actividades realizadas </t>
  </si>
  <si>
    <t>Servicio de operación, analisis de información y mantenimiento continuo de la red de estaciones de monitoreo de calidad del aire, conformada por las 9 estaciones del Sistema de Vigilancia de Calidad del Aire (SVCASC)</t>
  </si>
  <si>
    <t>No.</t>
  </si>
  <si>
    <t>Servicio de operación, analisis de información y mantenimiento continuo de la red de estaciones de monitoreo de calidad del aire, conformada por las 5 estaciones del Sistema de Vigilancia de Calidad del Aire (SVCASC)</t>
  </si>
  <si>
    <r>
      <rPr>
        <b/>
        <sz val="9"/>
        <rFont val="Arial"/>
        <family val="2"/>
      </rPr>
      <t xml:space="preserve">Campaña de recorridos mensuales a las estaciones automáticas: </t>
    </r>
    <r>
      <rPr>
        <sz val="9"/>
        <rFont val="Arial"/>
        <family val="2"/>
      </rPr>
      <t xml:space="preserve">
- Realización de varias visitas mensuales a cada una de las estaciones.
- Inspección visual, funcional y operativa de los equipos, sensores, y sistemas auxiliares de las estaciones. 
- Verificación y aseguramiento de las condiciones ambientales y operativas, así como la infraestructura del lugar, para garantizar el correcto funcionamiento de los equipos en las estaciones y la validez de resultados. 
</t>
    </r>
    <r>
      <rPr>
        <b/>
        <sz val="9"/>
        <rFont val="Arial"/>
        <family val="2"/>
      </rPr>
      <t xml:space="preserve">Servicio de soporte técnico presencial: </t>
    </r>
    <r>
      <rPr>
        <sz val="9"/>
        <rFont val="Arial"/>
        <family val="2"/>
      </rPr>
      <t xml:space="preserve">
- Resolución de problemas o eventos identificados en las estaciones durante las visitas programadas o mediante alertas emitidas por el sistema de monitoreo. 
- Revisión y reparación a las estaciones de componentes que presenten fallas cuando se requiera (se debe contar con un inventario de elementos para mantener la operación). 
</t>
    </r>
    <r>
      <rPr>
        <b/>
        <sz val="9"/>
        <rFont val="Arial"/>
        <family val="2"/>
      </rPr>
      <t xml:space="preserve">Soporte técnico remoto: </t>
    </r>
    <r>
      <rPr>
        <sz val="9"/>
        <rFont val="Arial"/>
        <family val="2"/>
      </rPr>
      <t xml:space="preserve">
- Servicio de asistencia técnica y monitoreo remoto para las estaciones y el centro de control. 
</t>
    </r>
    <r>
      <rPr>
        <b/>
        <sz val="9"/>
        <rFont val="Arial"/>
        <family val="2"/>
      </rPr>
      <t>Mantenimiento preventivo de analizadores:</t>
    </r>
    <r>
      <rPr>
        <sz val="9"/>
        <rFont val="Arial"/>
        <family val="2"/>
      </rPr>
      <t xml:space="preserve">
- Revisión detallada y limpieza de los analizadores, filtros, bombas de muestreo, y demás componentes críticos de las estaciones. 
- Verificaciones periódicas y ajustes necesarios para mantener la precisión y confiabilidad de las mediciones de las estaciones.
</t>
    </r>
    <r>
      <rPr>
        <b/>
        <sz val="9"/>
        <rFont val="Arial"/>
        <family val="2"/>
      </rPr>
      <t xml:space="preserve">Validación de datos en el centro de control: 
</t>
    </r>
    <r>
      <rPr>
        <sz val="9"/>
        <rFont val="Arial"/>
        <family val="2"/>
      </rPr>
      <t xml:space="preserve">- Análisis y validación de los datos recolectados en tiempo real por los equipos, asegurando consistencia y calidad de la información. 
- Identificación y eliminación de datos erróneos o inconsistentes debido a eventos externos, fallas técnicas, o errores operativos.
</t>
    </r>
    <r>
      <rPr>
        <b/>
        <sz val="9"/>
        <rFont val="Arial"/>
        <family val="2"/>
      </rPr>
      <t xml:space="preserve">Gestión de información y análisis de datos:
</t>
    </r>
    <r>
      <rPr>
        <sz val="9"/>
        <rFont val="Arial"/>
        <family val="2"/>
      </rPr>
      <t xml:space="preserve">- Apoyo en la estructuración, análisis y visualización de la información generada por la red de 5 estaciones automáticas.
- Elaboración de reportes, incluyendo gráficos, estadísticas, y tendencias de la calidad del aire, conforme a los requisitos de SISAIRE y las normas aplicables a las estaciones.
</t>
    </r>
    <r>
      <rPr>
        <b/>
        <sz val="9"/>
        <rFont val="Arial"/>
        <family val="2"/>
      </rPr>
      <t>Análisis de desempeño de equipos automáticos activos:</t>
    </r>
    <r>
      <rPr>
        <sz val="9"/>
        <rFont val="Arial"/>
        <family val="2"/>
      </rPr>
      <t xml:space="preserve">
- Evaluación periódica del funcionamiento de cada equipo, identificando tendencias de desempeño o degradación en los sensores y analizadores de las estaciones.
- Recomendaciones técnicas para optimizar la operación de la red y prevenir posibles fallas de las estaciones.
</t>
    </r>
    <r>
      <rPr>
        <b/>
        <sz val="9"/>
        <rFont val="Arial"/>
        <family val="2"/>
      </rPr>
      <t>Capacitación e información de la operación y actividades al personal DAGMA</t>
    </r>
  </si>
  <si>
    <t>Realizar mantenimiento y calibración de los equipos de monitoreo de ruido ambiental</t>
  </si>
  <si>
    <t xml:space="preserve"> IVA</t>
  </si>
  <si>
    <t xml:space="preserve"> VALOR UNITARIO CON IVA</t>
  </si>
  <si>
    <t>VR. TOTAL CON IVA</t>
  </si>
  <si>
    <t>Realizar mantenimiento y calibración para equipos "Sonómetro Cirrus CR:171B", se debe entregar certificados de calibración del sonómetro, filtro en bandas de octavas y filtro de tercio de octavas</t>
  </si>
  <si>
    <t>Realizar la mantenimiento y calibración para equipos "Calibrador acústico (pistófono) Cirrus CR:515"</t>
  </si>
  <si>
    <t xml:space="preserve">Sensor de temperatura y humedad COMET T3311 (Rango de Medición de la Temperatura de 20, 30 y 40 ºC y de la Humedad de 40, 70 y 100%) </t>
  </si>
  <si>
    <t> </t>
  </si>
  <si>
    <t>Elaboración de estrategias para la protección de áreas ambientales en Santiago de Cali.</t>
  </si>
  <si>
    <t>BP-26005371:</t>
  </si>
  <si>
    <t>Ítem</t>
  </si>
  <si>
    <t>Unidad de medida</t>
  </si>
  <si>
    <t>Cantidad</t>
  </si>
  <si>
    <t>meses</t>
  </si>
  <si>
    <t>Valor unitario</t>
  </si>
  <si>
    <t>valor total</t>
  </si>
  <si>
    <r>
      <rPr>
        <b/>
        <sz val="10"/>
        <rFont val="Arial"/>
        <family val="2"/>
      </rPr>
      <t>Taller inicial- Socialización de metodología</t>
    </r>
    <r>
      <rPr>
        <sz val="10"/>
        <rFont val="Arial"/>
        <family val="2"/>
      </rPr>
      <t xml:space="preserve"> con vecinos del Bosque Urbano e instituciones. Desarrollo de reuniones para la socialización del proceso de construcción de los esquemas de armonización en cada uno de los bosques urbanos y sus zonas de influencia. Se beneficiarán aproximadamente 40 personas por taller. La duración de cada taller será de cuatro horas. </t>
    </r>
  </si>
  <si>
    <t>Numero de talleres</t>
  </si>
  <si>
    <t xml:space="preserve">2. Localización </t>
  </si>
  <si>
    <t>Levantamiento topográfico del bosque urbano / plano topográfico con planimetría y altimetría / ortofoto /</t>
  </si>
  <si>
    <t>3. Caracterización biofísica y socioeconómica</t>
  </si>
  <si>
    <t>4. Análisis y conceptualización del esquema de armonización del bosque urbano y su zona de influencia</t>
  </si>
  <si>
    <t>Componente de ordenamiento Documento con definición de criterios y  zonificación del bosque urbano y su zona de influencia de acuerdo con información biofísica / urbanística / social y análisis de amenazas , presiones , objetivos y objetos de conservación</t>
  </si>
  <si>
    <t xml:space="preserve">5. Documento final </t>
  </si>
  <si>
    <t>Subtotal Actividad 1.1.1 - Pospre 2.3.2.02.02.008</t>
  </si>
  <si>
    <t>VALOR TOTAL ACTIVIDAD 1.1.1</t>
  </si>
  <si>
    <t>1.1.2</t>
  </si>
  <si>
    <t>Apoyar los procesos de diseño e implementación de estrategias ambientales</t>
  </si>
  <si>
    <t>Implementar los procesos de gestión de 5 esquemas de armonización.</t>
  </si>
  <si>
    <t>Diseño y desarrollo de estrategia de comunicaciones por redes para visibilizar el programa de bosques urbanos DAGMA - CVC</t>
  </si>
  <si>
    <t>Subtotal Actividad 1.1.2 - Pospre 2.3.2.02.02.009</t>
  </si>
  <si>
    <t xml:space="preserve">Numero </t>
  </si>
  <si>
    <t>Montaje de meliponarios en 10 bosques urbanos</t>
  </si>
  <si>
    <t>Subtotal Actividad 1.1.2 - Pospre 2.3.2.02.02.008</t>
  </si>
  <si>
    <t>VALOR TOTAL ACTIVIDAD 1.1.2</t>
  </si>
  <si>
    <t>1.1.5</t>
  </si>
  <si>
    <t>Implementar acciones de fortalecimiento del mobiliario paisajístico en las áreas de protección de los bosques urbanos.</t>
  </si>
  <si>
    <t>Bancas en madera plástica reciclada (150 cm con espaldar)</t>
  </si>
  <si>
    <t>Subtotal Actividad 1.1.5 - Pospre 2.3.2.02.02.008</t>
  </si>
  <si>
    <t>VALOR TOTAL ACTIVIDAD 1.1.5</t>
  </si>
  <si>
    <t>1.1.6</t>
  </si>
  <si>
    <t>Fortalecer la divulgación de las estrategias ambientales.</t>
  </si>
  <si>
    <t>Diseño e impresión de cartillas educativas en el marco de Bosques Urbanos</t>
  </si>
  <si>
    <t>Material kit de material pop el cual incluirá cuaderno, lapicero y bolsa</t>
  </si>
  <si>
    <t>Subtotal Actividad 1.1.6 - Pospre 2.3.2.02.02.008</t>
  </si>
  <si>
    <t>VALOR TOTAL ACTIVIDAD 1.1.6</t>
  </si>
  <si>
    <t>ÍTEM</t>
  </si>
  <si>
    <t>DESCRIPCION</t>
  </si>
  <si>
    <t>m2</t>
  </si>
  <si>
    <t>1.1.16</t>
  </si>
  <si>
    <t>Implementar y consolidar prototipos piloto con coberturas vegetales para la mitigación de islas de calor y su sostenibilidad comunitaria</t>
  </si>
  <si>
    <t>Desarrollo integral del proceso de implementación de prototipos piloto con coberturas vegetales como medida de mitigación de islas de calor en zonas priorizadas de Santiago de Cali, articulado con el diseño y la instalación de dichas coberturas, y con el desarrollo de estrategias comunitarias de educación ambiental orientadas a la apropiación y sostenibilidad de los prototipos. Este proceso incluye el seguimiento técnico, administrativo y educativo a la implementación de las acciones, garantizando su adecuada ejecución, mantenimiento y apropiación por parte de la comunidad, conforme a los lineamientos de la Política Pública Municipal de Educación Ambiental – Acuerdo No. 0422 de 2017.</t>
  </si>
  <si>
    <t>VALOR TOTAL ACTIVIDAD 1.1.16</t>
  </si>
  <si>
    <t>1.1.16 Implementar y consolidar prototipos piloto con coberturas vegetales para la mitigación de islas de calor y su sostenibilidad comunitaria</t>
  </si>
  <si>
    <t>Desarrollo integral del proceso de implementación de prototipos piloto con coberturas vegetales como medida de mitigación de islas de calor en zonas priorizadas de Santiago de Cali, articulado con el diseño y la instalación de dichas coberturas, y con el desarrollo de estrategias comunitarias de educación ambiental orientadas a la apropiación y sostenibilidad de los prototipos. Este proceso incluye el seguimiento técnico, administrativo y educativo a la implementación de las acciones, garantizando su adecuada ejecución, mantenimiento y apropiación por parte de la comunidad, conforme a los lineamientos de la Política Pública Municipal de Educación Ambiental – Acuerdo No. 0422 de 2017</t>
  </si>
  <si>
    <t>Implementar prototipos piloto con coberturas vegetales para la mitigación de islas de calor en zonas priorizadas</t>
  </si>
  <si>
    <t>Adaptar ideas de diseño, construir e instalar prototipos piloto con coberturas vegetales como medida de mitigación de islas de calor en zonas priorizadas</t>
  </si>
  <si>
    <t>Componente Educativo: Para tres grupos de valor diferentes, que contribuyan a generar en los visitantes, cambios de comportamiento, orientados a valorar los recursos naturales y el ambiente en el marco de la Política Pública Municipal de Educación Ambiental - Acuerdo No. 0422 de 2017</t>
  </si>
  <si>
    <t>Desarrollar estrategias comunitarias educativas para la apropiación y sostenibilidad de los prototipos piloto con coberturas vegetales como medida de mitigación de islas de calor</t>
  </si>
  <si>
    <t>Seguimiento: Se incluye seguimiento técnico y administrativo a la obra y el componente educativo</t>
  </si>
  <si>
    <t>Realizar supervisión a la implementación de prototipos piloto con coberturas vegetales para la mitigación de islas de calor, y al desarrollo de la estrategia comunitaria educativa para la apropiación y sostenibilidad</t>
  </si>
  <si>
    <t>Subtotal item 1.1.16</t>
  </si>
  <si>
    <t>CÓDIGO GOBERNACIÓN/SEPOU</t>
  </si>
  <si>
    <t>VALOR UNITARIO + AIU</t>
  </si>
  <si>
    <t>VIGENCIA 2025</t>
  </si>
  <si>
    <t>PARQUE</t>
  </si>
  <si>
    <t xml:space="preserve">ISLAS DE CALOR - PLAN PILOTO </t>
  </si>
  <si>
    <t>ACTIVIDADES PRELIMINARES</t>
  </si>
  <si>
    <t>010112</t>
  </si>
  <si>
    <t>1,1</t>
  </si>
  <si>
    <t xml:space="preserve">LOCALIZACION-REPLANTEO </t>
  </si>
  <si>
    <t>M2</t>
  </si>
  <si>
    <t>100101</t>
  </si>
  <si>
    <t>1,2</t>
  </si>
  <si>
    <t>BODEGAJE</t>
  </si>
  <si>
    <t>MES</t>
  </si>
  <si>
    <t>100124</t>
  </si>
  <si>
    <t>1,3</t>
  </si>
  <si>
    <t>CERRAMIENTO TELA FIB.TEJIDA H=2.10M-SINB</t>
  </si>
  <si>
    <t>M</t>
  </si>
  <si>
    <t>TOTAL CAP. 1 ACTIVIDADES PRELIMINARES</t>
  </si>
  <si>
    <t xml:space="preserve">OBRA CIVIL PARA UN SOLO ELEMENTO </t>
  </si>
  <si>
    <t>OBRAS CIVILES</t>
  </si>
  <si>
    <t>POSTE</t>
  </si>
  <si>
    <t>100421</t>
  </si>
  <si>
    <t>2,1,1</t>
  </si>
  <si>
    <t>DEMOLICION ANDEN E=0.10</t>
  </si>
  <si>
    <t>2,1,2</t>
  </si>
  <si>
    <t>EXCAVACION TIERRA A MANO</t>
  </si>
  <si>
    <t>M3</t>
  </si>
  <si>
    <t>100620</t>
  </si>
  <si>
    <t>2,1,3</t>
  </si>
  <si>
    <t>RELLENO ROCAMUERTA COMPACT-SALTARIN</t>
  </si>
  <si>
    <t>130111</t>
  </si>
  <si>
    <t>2,1,4</t>
  </si>
  <si>
    <t>ACERO REFUERZO FLEJADO 60000 PSI 420Mpa</t>
  </si>
  <si>
    <t>KG</t>
  </si>
  <si>
    <t>120401</t>
  </si>
  <si>
    <t>2,1,5</t>
  </si>
  <si>
    <t>PEDESTAL CONCRETO PERMEABLE 3100 PSI 21.0 MPA</t>
  </si>
  <si>
    <t>APU DAGMA</t>
  </si>
  <si>
    <t>2,1,6</t>
  </si>
  <si>
    <t xml:space="preserve">PLACA DE ACERO, CON PERNOS ATORNILLADOS CON ARANDELAS, TUERCAS Y CONTRATUERCA </t>
  </si>
  <si>
    <t>UND</t>
  </si>
  <si>
    <t>173205</t>
  </si>
  <si>
    <t>2,1,7</t>
  </si>
  <si>
    <t>TUBO GALVANIZADO 4" X 3M</t>
  </si>
  <si>
    <t>2,1,8</t>
  </si>
  <si>
    <t>MALLA GALLINERO (PARA TUTOR DE PLANTA TREPADORA)</t>
  </si>
  <si>
    <t>2,1,9</t>
  </si>
  <si>
    <t>HERRERÍA ORNAMENTAL ACERO DOBLADO EN FORMA DE HOJA</t>
  </si>
  <si>
    <t>SUBTOTAL CAP. 2.1 POSTE</t>
  </si>
  <si>
    <t>SARDINEL</t>
  </si>
  <si>
    <t>2,2,1</t>
  </si>
  <si>
    <t>2,2,2</t>
  </si>
  <si>
    <t>010307</t>
  </si>
  <si>
    <t>2,2,3</t>
  </si>
  <si>
    <t>SARDINEL EN CONCRETO 15X15 MAS HIERRO</t>
  </si>
  <si>
    <t>SUBTOTAL CAP. 2.2 SARDINEL</t>
  </si>
  <si>
    <t xml:space="preserve">LIMPIEZA FINAL </t>
  </si>
  <si>
    <t>LIMPIEZA GENERAL</t>
  </si>
  <si>
    <t>22 (RESOLUCION 0058 DEL 30 DE ABRIL DE 2025 - SECRETARIA INFRAESTRUCTURA)</t>
  </si>
  <si>
    <t>RETIRO DE MATERIAL DE EXCAVACIÓN CON CARGUE EN VOLQUETE A MAQUINA EN BANCO DE 10 A 20 KM SIN ACARREO INTERNO EN OBRA. INCLUYE DISPOSICION EN BOTADERO OFICIAL (DECRETO 0291 DE 2005)</t>
  </si>
  <si>
    <t>TOTAL CAP. 3 LIMPIEZA FINAL</t>
  </si>
  <si>
    <t>ADECUACION PAISAJISTICA</t>
  </si>
  <si>
    <t>300220</t>
  </si>
  <si>
    <t>SUMINISTRO E INSTALACION TIERRA AGRICOLA</t>
  </si>
  <si>
    <t>PLANTA ORNAMELTAL GRANDE H= 50 - 80CM</t>
  </si>
  <si>
    <t>PLANTA TREPADORA</t>
  </si>
  <si>
    <t>TEP 009</t>
  </si>
  <si>
    <t>CONTROL HORMIGA ARRIERA Y CARACOL AFRICANO</t>
  </si>
  <si>
    <t>RIEGO DE PRENDIMIENTO 2 M3 X 100 M2 (APU RIEGO MANTENIMIENTO JARDINES SEM BIODIVER.)</t>
  </si>
  <si>
    <t>GLB</t>
  </si>
  <si>
    <t>TOTAL CAP. 4 ADECUACION PAISAJISTICA</t>
  </si>
  <si>
    <t>VALOR TOTAL OBRA PARA UN SOLO ELEMENTO SIN ACTIVIDADES PRELIMINARES</t>
  </si>
  <si>
    <t>PARA LA INTERVENCION DE 29 ELEMENTOS</t>
  </si>
  <si>
    <t>Elemento con cobertura vegetal</t>
  </si>
  <si>
    <t>VALOR TOTAL OBRA PARA (29) ELEMENTOS CON ACTIVIDADES PRELIMINARES</t>
  </si>
  <si>
    <t>PLAN DE MANEJO DE TRÁNSITO (PMT)</t>
  </si>
  <si>
    <t>TOTAL ACTIVIDAD 1.1.12 - ELEMENTOS CON COBERTURAS VEGETALES Y PMT</t>
  </si>
  <si>
    <t>CAP</t>
  </si>
  <si>
    <t>COMPONENTE EDUCATIVO</t>
  </si>
  <si>
    <t>NV1153</t>
  </si>
  <si>
    <t>ESTRATEGIA EDUCATIVA PARA TRES GRUPOS DE VALOR DIFERENTES QUE CONTRIBUYAN A GENERAR EN LOS VISITANTES CAMBIOS DE COMPORTAMIENTO, ORIENTADOS A VALORAR LOS RECURSOS NATURALES Y EL AMBIENTE EN EL MARCO DE LA POLITICA PUBLICA MUNICIPAL DE EDUCACION AMBIENTAL ACUERDO 0422 DE 2017</t>
  </si>
  <si>
    <t>STCAP</t>
  </si>
  <si>
    <t>SUBTOTAL CAP. 6  COMPONENTE EDUCATIVO:</t>
  </si>
  <si>
    <t xml:space="preserve">INTERVENTORÍA </t>
  </si>
  <si>
    <t xml:space="preserve">ISLAS DE CALOR </t>
  </si>
  <si>
    <t>Estrategia comunitaria para la sostenibilidad de la implementación de prototipos piloto con coberturas vegetales para la mitigación de islas de calor</t>
  </si>
  <si>
    <t>UNIDAD</t>
  </si>
  <si>
    <t>TOTAL</t>
  </si>
  <si>
    <t>ESTRATEGIAS EDUCATIVAS DE MANEJO DE MATERIAL VEGETAL</t>
  </si>
  <si>
    <t>Talleres teórico práctico dirigidos a 20 personas (máximo) aledaños a los sitios de implementacion de los pilotos, las cuales serán convocadas por el Comité ambiental de las comunas impactadas o por el DAGMA. Firmarán un compromiso de asistencia. Al finalizar el desarrollo de las estrategias, estas personas participarán en la instalación del material vegetal, por tanto los talleres se enfocan a que adquieran conocimientos generales del material vegetal, su instalación y mantenimiento. Los contenidos son los siguientes:</t>
  </si>
  <si>
    <r>
      <rPr>
        <b/>
        <sz val="12"/>
        <color theme="1"/>
        <rFont val="Arial"/>
        <family val="2"/>
      </rPr>
      <t>Estrategia educativa 1</t>
    </r>
    <r>
      <rPr>
        <sz val="12"/>
        <color theme="1"/>
        <rFont val="Arial"/>
        <family val="2"/>
      </rPr>
      <t xml:space="preserve">: especializada en Estructura Ecológica principal y complementaria y su relación directa con el desarrollo de una ciudad enmarcada por un ecosistema de BS-T. </t>
    </r>
  </si>
  <si>
    <t>HORA</t>
  </si>
  <si>
    <r>
      <rPr>
        <b/>
        <sz val="12"/>
        <color theme="1"/>
        <rFont val="Arial"/>
        <family val="2"/>
      </rPr>
      <t>Estrategia educativa 2</t>
    </r>
    <r>
      <rPr>
        <sz val="12"/>
        <color theme="1"/>
        <rFont val="Arial"/>
        <family val="2"/>
      </rPr>
      <t>: Epecializada en especies vegetales nativas, notables, introducidas, protegida y amenazadas de mayor importancia en la ciudad de Santiago de Cali, y conocimientos generales sobre el material vegetal a instalar en el parque. Además el concepto POT que las introduce a algunas especies vegetales dentro del patrimonio ecológico de la ciudad.</t>
    </r>
  </si>
  <si>
    <r>
      <rPr>
        <b/>
        <sz val="12"/>
        <color theme="1"/>
        <rFont val="Arial"/>
        <family val="2"/>
      </rPr>
      <t xml:space="preserve">Estrategia educativa 3 </t>
    </r>
    <r>
      <rPr>
        <sz val="12"/>
        <color theme="1"/>
        <rFont val="Arial"/>
        <family val="2"/>
      </rPr>
      <t>especializada en siembra de especies vegetales a saber; zonas de ubicación, precauciones al momento de la labor silvicultural,  tipo de siembra, reproducción sexual y asexual, requerimientos edafológicos y nutricionales, requerimientos técnicos para ejecutar las siembras y en mantenimiento fitosanitario,  principales enfermedades y plagas que afectan el arbolado urbano en la ciudad de Santiago de Cali, déficit nutricionales, sistemas de riego y ventajas de cada uno de estos para controlar los procesos de evapotranspiración que se presenta en las zonas verdes.</t>
    </r>
  </si>
  <si>
    <t>CAPACITACIÓN EN MANEJO ADECUADO RESIDUOS SÓLIDOS</t>
  </si>
  <si>
    <t>Talleres teórico práctico dirigidos a 20 personas (máximo) aledaños a los barrios del parque o zona verde intervenida, serán los mismos asistentes a la capacitación en material vegetal. Los talleres se enfocan a que adquieran conocimientos en normatividad de residuos sólidos, manejo adecuado de residuos y comparendo ambiental.</t>
  </si>
  <si>
    <r>
      <rPr>
        <b/>
        <sz val="12"/>
        <color theme="1"/>
        <rFont val="Arial"/>
        <family val="2"/>
      </rPr>
      <t>Estrategia educativa 4</t>
    </r>
    <r>
      <rPr>
        <sz val="12"/>
        <color theme="1"/>
        <rFont val="Arial"/>
        <family val="2"/>
      </rPr>
      <t xml:space="preserve"> especializada en  la normatividad ambiental colombiana y su aplicabilidad en el marco de la gestión integral de residuos sólidos con énfasis en el marco del Decreto Municipal 0059 de 2009,  Decreto Nacional 2981 de 2013, Decreto Municipal 0291 de 2005, la Resolución 541 de 1994 y el comparendo ambiental </t>
    </r>
  </si>
  <si>
    <r>
      <rPr>
        <b/>
        <sz val="12"/>
        <color theme="1"/>
        <rFont val="Arial"/>
        <family val="2"/>
      </rPr>
      <t>Estrategia educativa 5</t>
    </r>
    <r>
      <rPr>
        <sz val="12"/>
        <color theme="1"/>
        <rFont val="Arial"/>
        <family val="2"/>
      </rPr>
      <t xml:space="preserve"> especializada en el manejo adecuado de los residuos sólidos de generación domiciliar, ordinarios (orgánicos e inorgánicos), peligrosos y escombros</t>
    </r>
  </si>
  <si>
    <t>MEMORIAS DE LOS TALLERES</t>
  </si>
  <si>
    <t>Diseño y elaboración de   documento  con las memorias de los talleres y  los resultados del proceso de intervención con la comunidad, para entregar a cada asistente de las capacitaciones en material vegetal y residuos sólidos. (consta de juego memorias impreso y copia en CD)</t>
  </si>
  <si>
    <t>TOTAL PARA LA IMPLEMENTACION DE PROTOTIPOS</t>
  </si>
  <si>
    <t xml:space="preserve">APU POR ESTRATEGIA </t>
  </si>
  <si>
    <t xml:space="preserve"> ESTRATEGIA SOSTENIBLE COMUNITARIA </t>
  </si>
  <si>
    <t>CAPACITACION  EDUCATIVA PARA EMPODERAMIENTO DE LA COMUNIDAD.   (2 profesionales)</t>
  </si>
  <si>
    <t>MEMORIA DESCRIPTIVA</t>
  </si>
  <si>
    <t>GBL</t>
  </si>
  <si>
    <t>Insumos papeleria</t>
  </si>
  <si>
    <t xml:space="preserve">SILLAS </t>
  </si>
  <si>
    <t xml:space="preserve">UND </t>
  </si>
  <si>
    <t xml:space="preserve">MESAS </t>
  </si>
  <si>
    <t xml:space="preserve">PROYECTOR </t>
  </si>
  <si>
    <t>ALQUILER PANTALLA EN LONA</t>
  </si>
  <si>
    <t>REFRIGERIO</t>
  </si>
  <si>
    <t>PALAS CON CABO 6 USOS</t>
  </si>
  <si>
    <t>GUANTES CARNAZA</t>
  </si>
  <si>
    <t>TIJERAS DE PODA</t>
  </si>
  <si>
    <t>BOLSAS DE SEPARACIÓN DE RESIDUOS</t>
  </si>
  <si>
    <t>Mejoramiento de la generación de conectividad ecológica y conservación del espacio publico de Santiago de Cali</t>
  </si>
  <si>
    <t>BP-26005472:</t>
  </si>
  <si>
    <t>1.1.8</t>
  </si>
  <si>
    <t>Realizar acciones para el fortalecimiento de la Estrategia de Transición de barrios a Ecobarrios</t>
  </si>
  <si>
    <t>N.A.</t>
  </si>
  <si>
    <t>Fortalecimiento de procesos comunitarios en los ecobarrios</t>
  </si>
  <si>
    <t>Global</t>
  </si>
  <si>
    <t>Jornadas de trabajo ambiental enfocadas en el fortalecimiento de iniciativas existentes y reconocimiento de las necesidades y proyecciones de los barrios</t>
  </si>
  <si>
    <t>Adecuación de sistemas de compostaje, sistemas de captación de agua lluvia y manejo de residuos sólidos</t>
  </si>
  <si>
    <t xml:space="preserve">Diseños de captación y riego de agua lluvia en huertas </t>
  </si>
  <si>
    <t>Construcción de sistemas diseñados</t>
  </si>
  <si>
    <t>Fortalecimiento de rutas ambientales, pedagogicas y mercados organicos</t>
  </si>
  <si>
    <t>Conformacion  de grupos de  gestores ambientales para promoción de rutas y mercados implementadas en los ecobarrios</t>
  </si>
  <si>
    <t>Caracterización técnica de las rutas y mercados vecinales</t>
  </si>
  <si>
    <t>Diseño e instalación de señalética y mobiliario</t>
  </si>
  <si>
    <t>Consolidación de ecotecnias</t>
  </si>
  <si>
    <t>Fortalecimiento y mejoramiento  de huertas y otras ecotecnias en los ecobarrios</t>
  </si>
  <si>
    <t>Mejoramiento en la gestión de materiales orgánicos e inorgánicos</t>
  </si>
  <si>
    <t>Divulgación de procesos</t>
  </si>
  <si>
    <t>Construir y ejecutar una estrategia de comunicación y divulgación</t>
  </si>
  <si>
    <t>Subtotal Fondo 1.2.3.3.04.23 - Convenio CVC No. 0129/2025</t>
  </si>
  <si>
    <t>Unidad de Medida</t>
  </si>
  <si>
    <t>Meses</t>
  </si>
  <si>
    <t xml:space="preserve">Valor Unitario </t>
  </si>
  <si>
    <t>Valor Total</t>
  </si>
  <si>
    <t>DETALLADO SUBACTIVIDADES</t>
  </si>
  <si>
    <t>Talleres de construcción de proyectos comunitarios (Liderazgo, resolucion de conflictos; preparacion de proyectos, u otros temas  según las necesidades de la comunidad )</t>
  </si>
  <si>
    <t xml:space="preserve">Realizar 6 talleres por mes (Total: 15 ) de formación a grupos de valor de los ecobarrios para los 7 ecobarrios, en temas como: 1. Diseño, desarrollo  de  Proyectos Ambientales, en los ecobarrios como estrategia para la formación academica ambiental y la sostenibilidad de sus procesos;  2. Resolucion de conflictos para fortalecer las habilidades blandas y puedan trabajar de manera armonica y articulada entre las mismas comunidades . · Liderazgo para propiciar elocuencia y desarrollo de procesos en clave de la sostenibilidad ambiental de sus comunidades. . Son 7 ecobarrios. Incluye profesionales facilitadores, materiales pedagógicos, salones de reunion;  material audiovisual y refrigerios para 30 personas por taller. Resultado: entregar un proyecto formulado para los ecobarrios. </t>
  </si>
  <si>
    <t>global</t>
  </si>
  <si>
    <t xml:space="preserve">Realizar jornadas de apoyo técnico diario con 2 técnicos, un técnico supervisor y un técnico administrativo en cada ecobarrio (total 7cobarrios por 2 tecnicos en cada ecobarrio: 14 mas el supervisior mas el administrativo)) que incluya articulacion de procesos y ejecucion  de acciones entre DAGMA, organismos del distrito y universidades aliadas  para fortalecer las iniciativas en cada ecobarrio; fomentar la participacion de mas comunidad, debe permanecer en los territorios, identificando las necesidades y desarrollando acciones institucionales para dar solucion a lo requerido. </t>
  </si>
  <si>
    <t>Realizar los diseños para la captacion de agua lluvia con automatizacion del sistema de riego, nebulizacion en los semilleros y ampliacion de la  capacidad de almacenamiento y cobertura del riego por aspersion. para optimizar los procesos de riego de las huertas publicas de las comunitarias identificadas y priorizadas. Un diseño por ecobarrio. O según las necesidades acordadas con los lideres de los ecobarrios. entregar documento con cada uno de los diseños, caracteristicas tecnicas, especificacion de materiales y presupuestos.</t>
  </si>
  <si>
    <t>Realizar la construccion de los sitemas diseñados y priorizados. Una optimizacion del  ecobarrio. O según las necesidades acordadas con los lideres de los ecobarrios. Incluye compra de elementos de instalacion; materiales, tecnicos de instalacion, paneles solares; tanques de almacenamisnto, sistema de riego. Los sistemas de riego deben ser entregados con acta de compromiso de cuidado y sostenibilidad, a las comunidades; funcionando, con manual de funcionamiento y garantia de 2 meses ante falla de sistema instalado, la garantia cubre falla en materiales; no cubre uso inadecuado del sistema. Un diseño por ecobarrio. O según las necesidades acordadas con los lideres de los ecobarrios.</t>
  </si>
  <si>
    <t>Conformar un grupo de 6 personas para capacitación y certificación en turismo de naturaleza para promocionar y empoderar las rutas ambientales, pedagogicas y turisticas de los ecobarrios, enfocadas según las caracteristicas de divulgacion que cada ruta requiera (algunas de ellas debe incluir los mercados comunitarios). Se deben certificar los tecnicos seleccionados ante la oficina que corresponda. Incluye formación academica de lostecnicos  seleccionados, certificación; uniformes de presentacion para cada tecnico seleccionado y manual y folleto de  promocion de las rutas donde se defina las rutas y los aliados para la divulgacion. Debe quedar un documento de compormiso de sostenibilidad de las rutas con las personas seleccionadas.</t>
  </si>
  <si>
    <t xml:space="preserve">unidad </t>
  </si>
  <si>
    <t xml:space="preserve">Realizar  la caractericaion de las rutas ambientales, pedagogicas y turisticas de los ecobarrios, identificando las necesidades que cada ruta  requiera especificamente en señaletica, lo cual debe ser definido para la  promoción de la ruta. Se debe incluir en el proceso a los 6 tecnicos seleccionados  de la actividad. Construir un documento de identificacion de cada ruta que incluya cada una de las estaciones, indicando lo que se requiere y la señaletica a considerar (se  justificar la señaletica para cada estacion),. Realizar la conciliacion de la propuesta  con los lideres de los ecobarrios de  las señaleticas definidas, Realizar acta de conciliacion soportadas con listado de asistencia, registro fotografico y un acta de acuerdo con los lideres y comunidad involucrada. </t>
  </si>
  <si>
    <t>Diseñar para cada ruta seleccionada y  cada una de las estaciones seleccionadas para cada ruta (son 6 rutas)  la señaletica según el enfoque que se haya definido (ambiental, turistica, pedagogica) y acordado (mediante acta de acuerdo) con la comunidad- Fabricar  la la señaletica  con material resistente a la intemperie; durable; preferiblemente de materiales recuperados en procesos de Economia circular, Instalar la señaletica; Entregar ficha tecnica de la señaletica, con la garantia de fabricación y manual de uso para la sostenibilidad. Realizar  acta de entrega con las comunidades y al tecnico encargado de la divulgacion y promocion de la ruta fortalecida, que incluya manual de uso, compormiso de sostenibilidad, recibo a satisfaccción, registro fotográfico de lo entregado y iostados de asistencia de la divulgacion de la entrega .</t>
  </si>
  <si>
    <t xml:space="preserve">Identificar materiales,  herramientas  e insumos para el trabajo en las composteras y huertas.  Comprar insumos, semillas, materiales para el fortalecimiento de las composteras y huertas; </t>
  </si>
  <si>
    <t xml:space="preserve">Conformación de composteras para el manejo de bioresiduos y definición y entrega de elementos tipo recipientes u otros con capacidades definidas para el almacenamiento de materiales de reciclaje de acuerdo a las necesidades de cada ecobarrio, segun las rutas de separacion y selectivas que se tienen en cada ecobarrio. Entregar  informe con registro fotografico, actas de reuniones y asistencia   con los lideres y comunidades, de la definición de los elementos  a trabajar para bioresiduos  y los materiales inrganicos. </t>
  </si>
  <si>
    <t>unidad</t>
  </si>
  <si>
    <t>Diseño y ejecución de una estrategia de comunicación del proyecto ecobarrios del DAGMA mediante la creación de uan campaña digital aprovechando el tráfico y tamaño actual de las redes sociales, la estrategia se desarrollará  para focalizar aún más la atención a los contenidos de la promocion de los ecobarrios y direccionar la audiencia digital hacia las redes y página oficial del DAGMA. Se busca el posicionamiento de la marca Ecobarrios en el ecosistema digital y en medios tradicionales.
Dar a conocer la estrategia de Ecobarrios del DAGMA a todos los públicos de interés mediante  jornadas de divulgación y difusión de los ecobarrios, mediante generación de contenido audiovisual, y periodístico
para desarrollar la campaña se requiere un Profesional en comunicación social con énfasis y/o experiencia mínimo 2 años en el manejo de marketing digital y estrategia de redes sociales y un ⁠Tecnólogo en diseño y producción de piezas audiovisuales para redes sociales. Se debe entregar un documento informe final de la estrategia diseñada y los resultados obtenidos que incluya el material de divulgacion diseñado y divulgado, asi como los indicadores de resultados alcanzados.</t>
  </si>
  <si>
    <t>Implementación de acciones de adaptación y mitigación al cambio climático en Santiago de Cali</t>
  </si>
  <si>
    <t>BP-26005470:</t>
  </si>
  <si>
    <t>BP-26005364:</t>
  </si>
  <si>
    <t>Implementación de acciones para promover la consolidación de Negocios Verdes y cambios hacia patrones de producción y consumo sostenible en Santiago de Cali</t>
  </si>
  <si>
    <t>1.1.4</t>
  </si>
  <si>
    <t>Brindar acompañamiento técnico para poner en marcha patrones de producción y consumo sostenible y/o consolidación de Negocios Verdes</t>
  </si>
  <si>
    <t>Ejecutar visitas técnicas a las empresas registradas en la Ventanilla de Negocios Verdes, con el fin de identificar, evaluar y hacer seguimiento al cumplimiento de los criterios establecidos por el Ministerio de Ambiente y Desarrollo Sostenible para su clasificación como negocios verdes.</t>
  </si>
  <si>
    <t>BP-26005491:</t>
  </si>
  <si>
    <t>1.1.13</t>
  </si>
  <si>
    <t>Realizar el fortalecimiento, optimización, ampliacion del vivero distrital, y mejoramiento de la operación y funciones de conservación de biodiversidad vegetal de los biomas de Santiago de Cali.</t>
  </si>
  <si>
    <t>Plántulas</t>
  </si>
  <si>
    <t>BP-26005464:</t>
  </si>
  <si>
    <t>1.1.13 Realizar la optimizacion y fortalecimiento y ampliacion del vivero distrital y red de viveros en el marco del convenio DAGMA - CVC</t>
  </si>
  <si>
    <t>Realizar el fortalecimiento de los servicios del Vivero distrital mediante la propagacion de individuos vegetales adaptados a las condiciones ambientales</t>
  </si>
  <si>
    <t xml:space="preserve">Propagación técnica de individuos vegetales adaptados a las condiciones ambientales, lo cual consiste en:
1. Preparación de sustrato (Mezcla suelo + cascarilla de arroz).
2. Llenado de bolsas de polietileno calibre 4 o 5. 
3. Traslado de las bolsas a las eras de ornamentales y/o árboles.
4. Siembra de semillas (Reproducción sexual) en los germinadores de las sección de ornamentales y árboles.
5. Trasplante de plántulas de los germinadores de la sección de arboles y ornamentales a las bolsas en las eras.
6. Siembra de plántulas en la sección de arboles. 
7. Siembra de plántulas en la sección de ornamentales.
8. Selección de material madre para la preparación de esquejes.
9. Preparación de esquejes (Reproducción asexual).
10. Siembra de esquejes.
11. Labores culturales en las eras (Deshierbe manual, limpieza de calles, riego, control de insectos y hongos, control de caracol africano, (Achatina fúlica).
12. Entrega de plantas a la comunidad para las respectivas siembras en espacios públicos. </t>
  </si>
  <si>
    <t>Subtotal fortalecimiento de los servicios del Vivero distrital mediante la propagacion de individuos vegetales adaptados a las condiciones ambientales - Fondo 1.2.3.3.04.23 Convenio CVC No. 0129/2025</t>
  </si>
  <si>
    <t>Fortalecimiento de imagen institucional del Vivero Distrital, dotación con logo institucional y Elementos de protección personal y seguridad industrial.</t>
  </si>
  <si>
    <t>Camibuso tipo polo manga corta color verde, con logos corporativos bordados en pecho y espalda, color blanco. Para hombre y mujer.</t>
  </si>
  <si>
    <t>Camibuso con cuello tipo polo manga larga color verde, con logos corporativos bordados en pecho y espalda, color blanco (franela 100% algodón). Para hombre y mujer</t>
  </si>
  <si>
    <t xml:space="preserve">Camisa  manga larga en drill con franja reflectiva, logos bordados en pecho y espalda con doble reflectivo </t>
  </si>
  <si>
    <t xml:space="preserve">Camisa Oxford manga larga, color blanco con logos bordados en manga y pecho </t>
  </si>
  <si>
    <t>Pantalón en jean azul índigo 14 onzas industrial, con reflectivos logos en aplicativos bordados</t>
  </si>
  <si>
    <t>Pantalón drill con bolsillos laterales caqui, con logo corporativo. Para hombre y mujer.</t>
  </si>
  <si>
    <t>Gorra tipo chavo en dril, color verde, logos bordados</t>
  </si>
  <si>
    <t>Sombrero tipo safari, diseño unisex, con logos corporativos bordados, talla única, cordón ajustado del cuello, verde militar.</t>
  </si>
  <si>
    <t>Delantales de cuero para guadañar  Delantal largo (1,10 a 1,20)</t>
  </si>
  <si>
    <t>Polainas  o  canilleras  de  protección  de  rodilla,  canilla  y  empeine.  Lámina metálica   cold   rolled   cubierta   por   lona   de   alta   calidad.   Ideal   para protecciones   de   operadores   que   trabajan   con   motosierra,   guadaña, machete, o cualquier otra labor agrícola. Alta resistencia a la humedad.</t>
  </si>
  <si>
    <t xml:space="preserve">Par </t>
  </si>
  <si>
    <t>Kit Línea de vida vertical: Línea de vida de 10mm, pesas, tai off, arrastrador de caída, mosquetones dieléctricos.</t>
  </si>
  <si>
    <t>Peto En Carnaza 60 X 90 Cms</t>
  </si>
  <si>
    <t>Guante de vaqueta largo reforzado tipo ingeniero,  fabricados en calibre 2.4 mm según normas NTC E79 y cosidos con hilos según lo indicado en la norma NTC 1981. Costuras uniformes sin hilos flojos y sin pliegues o fruncidos en el material que puedan incomodar al colocarse.</t>
  </si>
  <si>
    <t>Subtotal fortalecimiento de imagen institucional</t>
  </si>
  <si>
    <t>Fortalecimiento de la producción del Vivero Distrital, insumos, suministros agrícolas y materiales.</t>
  </si>
  <si>
    <t>Paca de cascarilla de arroz por 50 kg</t>
  </si>
  <si>
    <t>Bulto</t>
  </si>
  <si>
    <t>Micorriza por 50 kg</t>
  </si>
  <si>
    <t>Insecticida biológico a base de extractos de ajo-ají por litro</t>
  </si>
  <si>
    <t>Litro</t>
  </si>
  <si>
    <t>Abono orgánico por bulto de 40 kg</t>
  </si>
  <si>
    <t>Poli sombra Negra 35% - Rollo 4 Mt X 100mt</t>
  </si>
  <si>
    <t>Rollo</t>
  </si>
  <si>
    <t>Bolsa para basura biodegradable de color negro 70 cm x100cm. Rollo de 50 unidades</t>
  </si>
  <si>
    <t>ROLLO</t>
  </si>
  <si>
    <t>Bolsa vivero, 10 cm ancho x 15 cm Alto x 6 cm de fuelle, calibre 5, con perforaciones en la parte inferior para drenaje del agua</t>
  </si>
  <si>
    <t>Bolsa vivero, 16 cm ancho x 35 cm Alto x  9 cm de fuelle, calibre 5,  Con perforaciones en la parte inferior para drenaje del agua, PAQUETE POR 100 UNIDADES</t>
  </si>
  <si>
    <t>Bolsa vivero, 8 cm ancho x 20 cm Alto x 5 cm de fuelle, calibre 5, con perforaciones en la parte inferior para drenaje del agua</t>
  </si>
  <si>
    <t>Suelo negro proveniente adecuaciones con permiso de la entidad ambiental (Viaje de volqueta de 8 m3)</t>
  </si>
  <si>
    <t xml:space="preserve">Llantas anti pinchazos </t>
  </si>
  <si>
    <t>Manguera Polietileno 3/4-pulg 100 mt 130psi</t>
  </si>
  <si>
    <t>Subtotal fortalecimiento de la producción</t>
  </si>
  <si>
    <t>Fortalecimiento operativo del Vivero Distrital, maquinaria, equipos y mobiliario para fortalecer la operación del Vivero Distrital y la red de viveros del DAGMA</t>
  </si>
  <si>
    <t>Cortasetos A Gasolina 122HD6 De 21.7 Cc Espada De 22.8 In - 58 Cm Motor 2 tiempos ,Material Acero, Uso profesional
Velocidad 4050,Potencia 0.6 kW Color Naranja Peso 4.9 kg
Largo de corte 60 Tipo Cortasetos</t>
  </si>
  <si>
    <t>Guadaña A Gasolina FS 291 Hp 2 Tiempos Cilindrada 41,6 cm³
Logro 2 kW Potencia 2,7 PS Potencia 2,7 bhp Peso 8,1 kg 1)</t>
  </si>
  <si>
    <t>SOPLADORA DE MOCHILA Br 420 Potencia: 3,4hp. 56cm³.
800m³/hora. Peso: 9K</t>
  </si>
  <si>
    <t>Motosierra  MS250 Con Espada 50 cm Espada 50 cm
Cilindrada cm³ 45,4
Potencia kW 2,3
Potencia_ CV 3,1
Peso kg 4,6
Relación peso potencia kg/kW 2
Paso de cadena Pulgadas .325″.</t>
  </si>
  <si>
    <t>Ahoyadora A Gasolina XEA52BS De 52 Cc 2.1 Hp Tamaño de la cuchilla
80 cm,Material Acero
Motor Monocilíndrico, 2 tiempos, enfriado por aire
Capacidad del estanque 1,2 litros
Velocidad 8500 RPM
Potencia 1.6 kW
Color Rojo</t>
  </si>
  <si>
    <t>Motosierra  HT75 para poda de ramas altas Potencia  0.95 KW (1.27 HP DIN-PS)
Cilindraje 25.4 cm 3
Capacidad del tanque de combustible 0.44 l
Diámetro cilindro 34 mm
Carrera pistón  28 mm
Máximas revoluciones  10,500 RPM (w/limiter)
Ralentí  2,800 RPM
Espada  30 cm
Cadena  3/8″ Picco Mini (PMN)/1/4 Picco</t>
  </si>
  <si>
    <t>Medidor De caudal de Agua Flanchado De 2 Pulgadas para el pozo del Vivero Distrital</t>
  </si>
  <si>
    <t>Cadena de repuesto 42 dientes 3/8</t>
  </si>
  <si>
    <t>Amortiguadores y resortes</t>
  </si>
  <si>
    <t>Aceite 4 tiempos x 1/4</t>
  </si>
  <si>
    <t>Aceite 2 tiempos x 1/4</t>
  </si>
  <si>
    <t>Grasa especial x libra</t>
  </si>
  <si>
    <t>Nylon x rollo</t>
  </si>
  <si>
    <t>Cuchilla</t>
  </si>
  <si>
    <t>Subtotal fortalecimiento operativo</t>
  </si>
  <si>
    <t>Fortalecimiento del Aula del Vivero Distrital, mobiliario administrativo como mesas, sillas, escritorios, muebles para el auditorio ambiental entre otros elementos para las instalaciones del Vivero Distrital</t>
  </si>
  <si>
    <t>Escritorio Negro Vidrio 145x170.5x88cm</t>
  </si>
  <si>
    <t>Tablero</t>
  </si>
  <si>
    <t>Sillas Plasticas</t>
  </si>
  <si>
    <t xml:space="preserve">Mesa Rectangular Plegable </t>
  </si>
  <si>
    <t>Subtotal fortalecimiento del Aula del Vivero Distrital</t>
  </si>
  <si>
    <t>Fortalecimiento del sistema de riego del Vivero Distrital</t>
  </si>
  <si>
    <t>Realizar diseño del Sistema de riego eficiente en las instalaciones del Vivero Distrital - Realizar consultoría para obtener diseños con planimetrías en AutoCAD, programas de diseño de redes, documento escrito con las descripciones técnicas, memorias de cálculo, análisis de condiciones geográficas y geomorfológicas, planos, presupuesto detallado de obra, asesoría en la instalación e informe final con viabilidad técnica para implementación.</t>
  </si>
  <si>
    <t>Subtotal fortalecimiento del sistema de riego del Vivero Distrital</t>
  </si>
  <si>
    <t>Fortalecimiento de las instalaciones locativas del Vivero Distrital</t>
  </si>
  <si>
    <t>Realizar el trámite de concesión del pozo ubicado en el Vivero Distrital, ante el ANLA o la autoridad ambiental correspondiente - Solicitar el permiso que otorga la Autoridad Ambiental ANLA, para obtener el derecho al aprovechamiento de las aguas superficiales para fines de: Riego y silvicultura</t>
  </si>
  <si>
    <r>
      <rPr>
        <sz val="10"/>
        <color theme="1"/>
        <rFont val="Arial"/>
        <family val="2"/>
      </rPr>
      <t>Adecuar las instalaciones locativas del Vivero Distrital y la red de viveros del DAGMA - Realizar obras de mejoramiento, fortalecimiento y optimización en la infraestructura del Vivero Distrital (</t>
    </r>
    <r>
      <rPr>
        <sz val="10"/>
        <color rgb="FF0070C0"/>
        <rFont val="Arial"/>
        <family val="2"/>
      </rPr>
      <t>ver anexo Act_1.1.13 Obra</t>
    </r>
    <r>
      <rPr>
        <sz val="10"/>
        <color theme="1"/>
        <rFont val="Arial"/>
        <family val="2"/>
      </rPr>
      <t>)</t>
    </r>
  </si>
  <si>
    <r>
      <rPr>
        <sz val="10"/>
        <color theme="1"/>
        <rFont val="Arial"/>
        <family val="2"/>
      </rPr>
      <t>Realizar interventoría de obra y adecuacion de instalaciones locativas del Vivero Distrital y la red de viveros del DAGMA - Interventoría de obras y adecuaciones del Vivero Distrital (7% del valor de obras físicas, adecuaciones y trámites ambientales) (</t>
    </r>
    <r>
      <rPr>
        <sz val="10"/>
        <color rgb="FF0070C0"/>
        <rFont val="Arial"/>
        <family val="2"/>
      </rPr>
      <t>ver anexo Act_1.1.13 Interv</t>
    </r>
    <r>
      <rPr>
        <sz val="10"/>
        <color theme="1"/>
        <rFont val="Arial"/>
        <family val="2"/>
      </rPr>
      <t>)</t>
    </r>
  </si>
  <si>
    <t>Subtotal fortalecimiento de las instalaciones locativas del Vivero Distrital</t>
  </si>
  <si>
    <t>Fortalecimiento Tecnológico del Aula del Vivero Distrital, equipos TIC para fortalecer la operación del Vivero Distrital y la red de viveros del DAGMA</t>
  </si>
  <si>
    <t>Videobeam</t>
  </si>
  <si>
    <t>Subtotal fortalecimiento tecnológico del Aula del Vivero Distrital</t>
  </si>
  <si>
    <t>Subtotal item 1.1.13</t>
  </si>
  <si>
    <t>2015.1</t>
  </si>
  <si>
    <t>2025.1</t>
  </si>
  <si>
    <t>www.sagut.com</t>
  </si>
  <si>
    <t>Unit  CD</t>
  </si>
  <si>
    <t>Unit  CT</t>
  </si>
  <si>
    <t>Decimales</t>
  </si>
  <si>
    <t>Durac</t>
  </si>
  <si>
    <t>CT</t>
  </si>
  <si>
    <t>CD</t>
  </si>
  <si>
    <t>CASA</t>
  </si>
  <si>
    <t>DOBLECLIC AQUÍ PARA OCULTAR</t>
  </si>
  <si>
    <t>C1</t>
  </si>
  <si>
    <t>C2</t>
  </si>
  <si>
    <t>C3</t>
  </si>
  <si>
    <t>C4</t>
  </si>
  <si>
    <t>C5</t>
  </si>
  <si>
    <t>C6</t>
  </si>
  <si>
    <t xml:space="preserve"> </t>
  </si>
  <si>
    <t xml:space="preserve">Valor Final del Contrato  $ </t>
  </si>
  <si>
    <t xml:space="preserve">Inicio  </t>
  </si>
  <si>
    <t>Precios Base</t>
  </si>
  <si>
    <t>Dobleclic para ocultar Cantidades Definitivas</t>
  </si>
  <si>
    <t>Fin</t>
  </si>
  <si>
    <t>A</t>
  </si>
  <si>
    <t>B</t>
  </si>
  <si>
    <t>C</t>
  </si>
  <si>
    <t>D</t>
  </si>
  <si>
    <t>E</t>
  </si>
  <si>
    <t>F</t>
  </si>
  <si>
    <t>G</t>
  </si>
  <si>
    <t>H</t>
  </si>
  <si>
    <t>I</t>
  </si>
  <si>
    <t>J</t>
  </si>
  <si>
    <t>K</t>
  </si>
  <si>
    <t>L</t>
  </si>
  <si>
    <t>N</t>
  </si>
  <si>
    <t>O</t>
  </si>
  <si>
    <t>P</t>
  </si>
  <si>
    <t>Q</t>
  </si>
  <si>
    <t>R</t>
  </si>
  <si>
    <t>S</t>
  </si>
  <si>
    <t>T</t>
  </si>
  <si>
    <t>U</t>
  </si>
  <si>
    <t>V</t>
  </si>
  <si>
    <t>W</t>
  </si>
  <si>
    <t>X</t>
  </si>
  <si>
    <t>Y</t>
  </si>
  <si>
    <t>Z</t>
  </si>
  <si>
    <t>AA</t>
  </si>
  <si>
    <t>AB</t>
  </si>
  <si>
    <t>AC</t>
  </si>
  <si>
    <t>AD</t>
  </si>
  <si>
    <t>AE</t>
  </si>
  <si>
    <t>AF</t>
  </si>
  <si>
    <t>AG</t>
  </si>
  <si>
    <t>AH</t>
  </si>
  <si>
    <t>AI</t>
  </si>
  <si>
    <t>AJ</t>
  </si>
  <si>
    <t>AK</t>
  </si>
  <si>
    <t>AL</t>
  </si>
  <si>
    <t>AM</t>
  </si>
  <si>
    <t>AN</t>
  </si>
  <si>
    <t>AO</t>
  </si>
  <si>
    <t>AP</t>
  </si>
  <si>
    <t>AQ</t>
  </si>
  <si>
    <t>AR</t>
  </si>
  <si>
    <t>AS</t>
  </si>
  <si>
    <t>AT</t>
  </si>
  <si>
    <t>AU</t>
  </si>
  <si>
    <t>FIRMA CONSTRUCTORA</t>
  </si>
  <si>
    <t>ITEMS POR COMPONENTES</t>
  </si>
  <si>
    <t>CANTIDADES DEFINITIVAS DE OBRA</t>
  </si>
  <si>
    <t>PRESUPUESTO DE OBRA</t>
  </si>
  <si>
    <t>Otros</t>
  </si>
  <si>
    <t>Equipo</t>
  </si>
  <si>
    <t>M. de Obra</t>
  </si>
  <si>
    <t>Materiales</t>
  </si>
  <si>
    <t>Unit CD</t>
  </si>
  <si>
    <t>PRESUP.</t>
  </si>
  <si>
    <t>MODIF.</t>
  </si>
  <si>
    <t>CANT. DEFINIT.</t>
  </si>
  <si>
    <t>VR.UNIT.</t>
  </si>
  <si>
    <t>VR. DEFINIT.</t>
  </si>
  <si>
    <t>Objeto:</t>
  </si>
  <si>
    <t>ESCRIBA AQUÍ EL NOMBRE DE LA OBRA</t>
  </si>
  <si>
    <t>PROCESO No.</t>
  </si>
  <si>
    <t>FECHA:</t>
  </si>
  <si>
    <t>ENCAB</t>
  </si>
  <si>
    <t>CANT.</t>
  </si>
  <si>
    <t>VR. UNIT</t>
  </si>
  <si>
    <t>C.D.</t>
  </si>
  <si>
    <t>C.T.</t>
  </si>
  <si>
    <t>DURAC</t>
  </si>
  <si>
    <t>VR. C.D.</t>
  </si>
  <si>
    <t>PRELIMINARES 1</t>
  </si>
  <si>
    <t>.</t>
  </si>
  <si>
    <t>COD</t>
  </si>
  <si>
    <t>LOCALIZACION-REPLANTEO PARQUES-Z.VERDES</t>
  </si>
  <si>
    <t>100103</t>
  </si>
  <si>
    <t>CAMPAMENTO TABLA 18 M2</t>
  </si>
  <si>
    <t>REMODELACION BAÑOS ADMINISTRATIVOS</t>
  </si>
  <si>
    <t>100520</t>
  </si>
  <si>
    <t>DESMONTE VENTANA EXISTENTE</t>
  </si>
  <si>
    <t>100305</t>
  </si>
  <si>
    <t>DEMOLICION ENCHAPE CERAMICO</t>
  </si>
  <si>
    <t>G0141P</t>
  </si>
  <si>
    <t>DESMONTE REJILLA PISO</t>
  </si>
  <si>
    <t>G0142P</t>
  </si>
  <si>
    <t>DESMONTE LAVAMANOS</t>
  </si>
  <si>
    <t>100501</t>
  </si>
  <si>
    <t>DESMONTE APARATO SANITARIO</t>
  </si>
  <si>
    <t>G0143P</t>
  </si>
  <si>
    <t>DESMONTE ACCESORIOS BAÑO</t>
  </si>
  <si>
    <t>100319</t>
  </si>
  <si>
    <t>DEMOLICION REPELLO</t>
  </si>
  <si>
    <t>100517</t>
  </si>
  <si>
    <t>DESMONTE NAVE EXISTENTE SENCILLA</t>
  </si>
  <si>
    <t>190118</t>
  </si>
  <si>
    <t>REPELLO MURO IMPERMEABLE 1:3</t>
  </si>
  <si>
    <t>190542</t>
  </si>
  <si>
    <t>ENCHAPE CERAMICA 20X20 -1 CALIDAD</t>
  </si>
  <si>
    <t>190527</t>
  </si>
  <si>
    <t>ENCHAPE CERAMICA 25X25 - 1 CALIDAD</t>
  </si>
  <si>
    <t>221010</t>
  </si>
  <si>
    <t>VENTANA ALUMINIO CORREDIZA 5020 V-[OX]</t>
  </si>
  <si>
    <t>290304</t>
  </si>
  <si>
    <t>VINILO MURO TIPO 1 [3M]</t>
  </si>
  <si>
    <t>250427</t>
  </si>
  <si>
    <t>SANITARIO LINEA MEDIA DS</t>
  </si>
  <si>
    <t>250441</t>
  </si>
  <si>
    <t>LAVAMANOS COLGAR LINEA MEDIA</t>
  </si>
  <si>
    <t>250114</t>
  </si>
  <si>
    <t>KIT ACCESORIOS BANO METAL CROMO 6P MED</t>
  </si>
  <si>
    <t>JUEGO</t>
  </si>
  <si>
    <t>251108</t>
  </si>
  <si>
    <t>DISP JABON LIQUIDO 1.0 LTS MESON PUSH</t>
  </si>
  <si>
    <t>250611</t>
  </si>
  <si>
    <t>REJILLA SOSCO 3"X2" ALUMINIO"</t>
  </si>
  <si>
    <t>190118-1</t>
  </si>
  <si>
    <t>290110</t>
  </si>
  <si>
    <t>ESTUCO PLASTICO MURO [PASTA]</t>
  </si>
  <si>
    <t>290304-2</t>
  </si>
  <si>
    <t>PORTAL DE ACCESO</t>
  </si>
  <si>
    <t>100314</t>
  </si>
  <si>
    <t>DEMOLICION MURO LAD. SOGA</t>
  </si>
  <si>
    <t>G0144P</t>
  </si>
  <si>
    <t>DESMONTE PUERTA EN TUBO GALVANIZADO Y MALLA</t>
  </si>
  <si>
    <t>100507</t>
  </si>
  <si>
    <t>DESMONTE CUBIERTA TEJA BARRO</t>
  </si>
  <si>
    <t>100511</t>
  </si>
  <si>
    <t>DESMONTE ESTRUCTURA MADERA T.BARRO</t>
  </si>
  <si>
    <t>G0145P</t>
  </si>
  <si>
    <t>DESMONTE DE ESTRUCTURA DE CUBIERTA EN GUADUA</t>
  </si>
  <si>
    <t>140220</t>
  </si>
  <si>
    <t>MURO LADRILLO SOGA SUCIO</t>
  </si>
  <si>
    <t>131408</t>
  </si>
  <si>
    <t>ESTRUCTURA METALICA PERFIL IPE</t>
  </si>
  <si>
    <t>180101</t>
  </si>
  <si>
    <t>ESTRUCTURA METALICA</t>
  </si>
  <si>
    <t>182159</t>
  </si>
  <si>
    <t>PERFIL ABIERTO HR C 6x2" -1.5MM.</t>
  </si>
  <si>
    <t>210505</t>
  </si>
  <si>
    <t>PROTECTOR MADERA TRIPLEX 20 CM</t>
  </si>
  <si>
    <t>180708</t>
  </si>
  <si>
    <t>TEJA BARRO PRENSADA SOBRE FIBRO CEMENTO</t>
  </si>
  <si>
    <t>100601</t>
  </si>
  <si>
    <t>080103</t>
  </si>
  <si>
    <t>CONFORM.COMPACT.SUBRASANTE CBR=95 URBANA</t>
  </si>
  <si>
    <t>130705</t>
  </si>
  <si>
    <t>LOSA CONCRETO MACIZA E=20CM</t>
  </si>
  <si>
    <t>120205</t>
  </si>
  <si>
    <t>MURO CONCRETO CONTENCION 0&lt;H&lt;=1.00MTS</t>
  </si>
  <si>
    <t>120101</t>
  </si>
  <si>
    <t>200908</t>
  </si>
  <si>
    <t>REJILLA ANGULO HIERRO 1,1/2" Y VAR.1/2"</t>
  </si>
  <si>
    <t>150107</t>
  </si>
  <si>
    <t>TUBERIA PVC 3 SANITARIA (LOSA)</t>
  </si>
  <si>
    <t>G0146P</t>
  </si>
  <si>
    <t>SUMINISTRO E INSTALACION DE KIT MOTOR PARA PUERTA CORREDIZA ACCESMATIC BULLDOG 1522 DE 1500 KG . INC MOTOR BD 1522 + 4 ML DE CREMALLERA DE ACERO CON PERNOS RIM4Z Y DOS CONTROLES . VELOCIDAD 14 MT/MIN. 220V AC EN BAÑO DE ACEITE . USO INDUSTRIAL   INC. IVA</t>
  </si>
  <si>
    <t>060701</t>
  </si>
  <si>
    <t>FOTOCELDA CON BASE</t>
  </si>
  <si>
    <t>060246</t>
  </si>
  <si>
    <t>CERTIFICACION RETIE</t>
  </si>
  <si>
    <t>170308</t>
  </si>
  <si>
    <t>ACOMETIDA ELECTRICA 2F(2# 8+1#10) 1"</t>
  </si>
  <si>
    <t>G0147P</t>
  </si>
  <si>
    <t>BOTONERA CON SU RESPECTIVA ACOMETIDA</t>
  </si>
  <si>
    <t>100623</t>
  </si>
  <si>
    <t>ACARREO PETREOS-VARIOS HASTA 100M</t>
  </si>
  <si>
    <t>100628</t>
  </si>
  <si>
    <t>CARGUE Y RETIRO MATERIAL VOLQUETA &lt;= 10 KM.</t>
  </si>
  <si>
    <t>180101-48</t>
  </si>
  <si>
    <t>MELIPONARIO</t>
  </si>
  <si>
    <t>SBCAP</t>
  </si>
  <si>
    <t>010112-4</t>
  </si>
  <si>
    <t>4,1,1</t>
  </si>
  <si>
    <t>STSBCAP</t>
  </si>
  <si>
    <t>100507-5</t>
  </si>
  <si>
    <t>4,2,1</t>
  </si>
  <si>
    <t>100511-6</t>
  </si>
  <si>
    <t>4,2,2</t>
  </si>
  <si>
    <t>G0148P</t>
  </si>
  <si>
    <t>4,2,3</t>
  </si>
  <si>
    <t>DESMONTE COLUMNAS EN MADERA 6" X 4"</t>
  </si>
  <si>
    <t>G0149P</t>
  </si>
  <si>
    <t>4,2,4</t>
  </si>
  <si>
    <t xml:space="preserve">DESMONTE DE ESTANTERIA EN MADERA </t>
  </si>
  <si>
    <t>G0150P</t>
  </si>
  <si>
    <t>4,2,5</t>
  </si>
  <si>
    <t>DESMONTE DE COLUMNAS EN MADERA 5" X 2"</t>
  </si>
  <si>
    <t>100316</t>
  </si>
  <si>
    <t>4,2,6</t>
  </si>
  <si>
    <t>DEMOLICION MURO LAD. TIZON E=25-40CM</t>
  </si>
  <si>
    <t>010104</t>
  </si>
  <si>
    <t>4,2,7</t>
  </si>
  <si>
    <t>DEMOLICION LOSA CONCRETO E&lt;=20CMS</t>
  </si>
  <si>
    <t>081001</t>
  </si>
  <si>
    <t>4,2,8</t>
  </si>
  <si>
    <t>100628-7</t>
  </si>
  <si>
    <t>4,2,9</t>
  </si>
  <si>
    <t>100601-8</t>
  </si>
  <si>
    <t>4,2,10</t>
  </si>
  <si>
    <t>080103-9</t>
  </si>
  <si>
    <t>4,2,11</t>
  </si>
  <si>
    <t>100620-10</t>
  </si>
  <si>
    <t>4,2,12</t>
  </si>
  <si>
    <t>120212</t>
  </si>
  <si>
    <t>4,2,13</t>
  </si>
  <si>
    <t>ZAPATA CONCRETO 3000 PSI 210 MPA</t>
  </si>
  <si>
    <t>120101-11</t>
  </si>
  <si>
    <t>4,2,14</t>
  </si>
  <si>
    <t>4,2,15</t>
  </si>
  <si>
    <t>PEDESTAL CONCRETO 3100 PSI 21.0 MPA</t>
  </si>
  <si>
    <t>130705-12</t>
  </si>
  <si>
    <t>4,2,16</t>
  </si>
  <si>
    <t>200102</t>
  </si>
  <si>
    <t>4,2,17</t>
  </si>
  <si>
    <t>ALISTADO PISO 5 CM</t>
  </si>
  <si>
    <t>G0151P</t>
  </si>
  <si>
    <t>4,2,18</t>
  </si>
  <si>
    <t>PLATINAS DE ANCLAJE</t>
  </si>
  <si>
    <t>G0152P</t>
  </si>
  <si>
    <t>4,2,19</t>
  </si>
  <si>
    <t>COLUMNA MADERA CHANUL 6" X 4"X 3M</t>
  </si>
  <si>
    <t>210602</t>
  </si>
  <si>
    <t>4,2,20</t>
  </si>
  <si>
    <t>VIGA MADERA CHANUL 3x6x4MTS CEPILL-CANT.</t>
  </si>
  <si>
    <t>210506</t>
  </si>
  <si>
    <t>4,2,21</t>
  </si>
  <si>
    <t>PROTECTOR MADERA TRIPLEX 30 CM</t>
  </si>
  <si>
    <t>180707</t>
  </si>
  <si>
    <t>4,2,22</t>
  </si>
  <si>
    <t>TEJA BARRO PRENSADA</t>
  </si>
  <si>
    <t>100123</t>
  </si>
  <si>
    <t>4,2,23</t>
  </si>
  <si>
    <t>ESTANTERIA OTOBO H=2.00 ENTREPANO=3</t>
  </si>
  <si>
    <t>210605</t>
  </si>
  <si>
    <t>4,2,24</t>
  </si>
  <si>
    <t>VIGA MADERA CHANUL 2X5X3MTS CEPILL-CANT.</t>
  </si>
  <si>
    <t>100623-13</t>
  </si>
  <si>
    <t>4,2,25</t>
  </si>
  <si>
    <t>100628-14</t>
  </si>
  <si>
    <t>4,2,26</t>
  </si>
  <si>
    <t>310105</t>
  </si>
  <si>
    <t>4,2,27</t>
  </si>
  <si>
    <t>GERMINADORES</t>
  </si>
  <si>
    <t>100601-15</t>
  </si>
  <si>
    <t>5,1,1</t>
  </si>
  <si>
    <t>G0153P</t>
  </si>
  <si>
    <t>5,1,2</t>
  </si>
  <si>
    <t>DESMONTE CANALETAS</t>
  </si>
  <si>
    <t>G0154P</t>
  </si>
  <si>
    <t>5,1,3</t>
  </si>
  <si>
    <t>DESMONTE SOPORTES MADERA GERMINADORES EXISTENTES</t>
  </si>
  <si>
    <t>100601-16</t>
  </si>
  <si>
    <t>5,2,1</t>
  </si>
  <si>
    <t>080103-17</t>
  </si>
  <si>
    <t>5,2,2</t>
  </si>
  <si>
    <t>100620-18</t>
  </si>
  <si>
    <t>5,2,3</t>
  </si>
  <si>
    <t>120213</t>
  </si>
  <si>
    <t>5,2,4</t>
  </si>
  <si>
    <t>ZAPATA CONCRETO 3000 PSI INC. FORMALETA</t>
  </si>
  <si>
    <t>120401-19</t>
  </si>
  <si>
    <t>5,2,5</t>
  </si>
  <si>
    <t>5,2,6</t>
  </si>
  <si>
    <t>130413</t>
  </si>
  <si>
    <t>5,2,7</t>
  </si>
  <si>
    <t>VIGA CONCRETO AEREA 3000 PSI</t>
  </si>
  <si>
    <t>130702</t>
  </si>
  <si>
    <t>5,2,8</t>
  </si>
  <si>
    <t>LOSA CONCRETO MACIZA E=10CM</t>
  </si>
  <si>
    <t>120205-20</t>
  </si>
  <si>
    <t>5,2,9</t>
  </si>
  <si>
    <t>5,2,10</t>
  </si>
  <si>
    <t>MALLA ELECTROSOLDADA</t>
  </si>
  <si>
    <t>190106</t>
  </si>
  <si>
    <t>5,2,11</t>
  </si>
  <si>
    <t>REPELLO MURO 1:2</t>
  </si>
  <si>
    <t>190120</t>
  </si>
  <si>
    <t>5,2,12</t>
  </si>
  <si>
    <t>REPELLO CARTERA + FILOS 1:3</t>
  </si>
  <si>
    <t>100623-21</t>
  </si>
  <si>
    <t>5,2,13</t>
  </si>
  <si>
    <t>100628-22</t>
  </si>
  <si>
    <t>5,2,14</t>
  </si>
  <si>
    <t>310105-23</t>
  </si>
  <si>
    <t>5,2,15</t>
  </si>
  <si>
    <t>COCINA</t>
  </si>
  <si>
    <t>G0155P</t>
  </si>
  <si>
    <t>MUEBLE ALTO COCINA LAMINA RH</t>
  </si>
  <si>
    <t>210409</t>
  </si>
  <si>
    <t>MUEBLE BAJO MESON LAMINA RH</t>
  </si>
  <si>
    <t>190809</t>
  </si>
  <si>
    <t>MESON POLICUARZO A=0.50-0.60 M E=1CM</t>
  </si>
  <si>
    <t>G0156P</t>
  </si>
  <si>
    <t>ESTUFA 4 PUESTOS MIXTA</t>
  </si>
  <si>
    <t>G0157P</t>
  </si>
  <si>
    <t>NEVERA DE 243 LITOS</t>
  </si>
  <si>
    <t>G0158P</t>
  </si>
  <si>
    <t>HORNO MICROONDAS</t>
  </si>
  <si>
    <t>LOCKER</t>
  </si>
  <si>
    <t>G0159P</t>
  </si>
  <si>
    <t>LOCKER METALICO DE 6 PUESTOS</t>
  </si>
  <si>
    <t>G0160P</t>
  </si>
  <si>
    <t>LOCKER METALICO DE 1 PUESTO</t>
  </si>
  <si>
    <t>BODEGA</t>
  </si>
  <si>
    <t>G0161P</t>
  </si>
  <si>
    <t>ESTANTE METALICO INDUSTRIAL 4 NIVELES 183 X 63 CM</t>
  </si>
  <si>
    <t>180815</t>
  </si>
  <si>
    <t>TEJA CUBIERTA CINDUTEC</t>
  </si>
  <si>
    <t>G0162P</t>
  </si>
  <si>
    <t>SUMINISTRO, MANTENIMIENTO E INSTALACION DE LA RED ELECTRICA</t>
  </si>
  <si>
    <t>AULA AMBIENTAL</t>
  </si>
  <si>
    <t>100212</t>
  </si>
  <si>
    <t>9,1,1</t>
  </si>
  <si>
    <t>DEMOLICION MURO CONCRETO E=15CM</t>
  </si>
  <si>
    <t>100305-24</t>
  </si>
  <si>
    <t>9,1,2</t>
  </si>
  <si>
    <t>100538</t>
  </si>
  <si>
    <t>9,1,3</t>
  </si>
  <si>
    <t>DESMONTE MARCO DOBLE + NAVE DOBLE</t>
  </si>
  <si>
    <t>100520-26</t>
  </si>
  <si>
    <t>9,1,4</t>
  </si>
  <si>
    <t>G0163P</t>
  </si>
  <si>
    <t>9,1,5</t>
  </si>
  <si>
    <t>DESMONTE AIRE ACONDICIONADO 36000 BTU</t>
  </si>
  <si>
    <t>190120-27</t>
  </si>
  <si>
    <t>9,2,1</t>
  </si>
  <si>
    <t>290103</t>
  </si>
  <si>
    <t>9,2,2</t>
  </si>
  <si>
    <t>ESTUCO ACRILICO</t>
  </si>
  <si>
    <t>290304-28</t>
  </si>
  <si>
    <t>9,2,3</t>
  </si>
  <si>
    <t>200314</t>
  </si>
  <si>
    <t>9,2,4</t>
  </si>
  <si>
    <t>TABLON GRESS 20X20</t>
  </si>
  <si>
    <t>221010-29</t>
  </si>
  <si>
    <t>9,2,5</t>
  </si>
  <si>
    <t>220312</t>
  </si>
  <si>
    <t>9,2,6</t>
  </si>
  <si>
    <t>NAVE LAMINA LLENA CAL.20 BAT.</t>
  </si>
  <si>
    <t>221010-30</t>
  </si>
  <si>
    <t>9,2,7</t>
  </si>
  <si>
    <t>G0164P</t>
  </si>
  <si>
    <t>9,2,8</t>
  </si>
  <si>
    <t>SUMINISTRO E INSTALACION DE AIRE ACONDICIONADO INVERTER DE 36000 BTU</t>
  </si>
  <si>
    <t>G0165P</t>
  </si>
  <si>
    <t>9,2,9</t>
  </si>
  <si>
    <t>REPOSICION DE RED ELECTRICA</t>
  </si>
  <si>
    <t>G0166P</t>
  </si>
  <si>
    <t>9,2,10</t>
  </si>
  <si>
    <t>REPOSICION DE RED EN FIBRA OPTICA</t>
  </si>
  <si>
    <t>ERAS</t>
  </si>
  <si>
    <t>100113</t>
  </si>
  <si>
    <t>10,1,1</t>
  </si>
  <si>
    <t>LOCALIZACION-REPLANTEO OBRA ARQUITECTON.</t>
  </si>
  <si>
    <t>100124-31</t>
  </si>
  <si>
    <t>10,1,2</t>
  </si>
  <si>
    <t>100416</t>
  </si>
  <si>
    <t>10,2,1</t>
  </si>
  <si>
    <t>DEMOLICION SARDINEL CONCRETO 15 X 15 CM.</t>
  </si>
  <si>
    <t>100601-32</t>
  </si>
  <si>
    <t>10,2,2</t>
  </si>
  <si>
    <t>100620-33</t>
  </si>
  <si>
    <t>10,2,3</t>
  </si>
  <si>
    <t>120101-34</t>
  </si>
  <si>
    <t>10,2,4</t>
  </si>
  <si>
    <t>200139</t>
  </si>
  <si>
    <t>10,2,5</t>
  </si>
  <si>
    <t>SARDINEL TRAPEZOIDAL B(10-15) H=26-35CM</t>
  </si>
  <si>
    <t>LIMPIEZA FINAL</t>
  </si>
  <si>
    <t>310105-35</t>
  </si>
  <si>
    <t>10,3,1</t>
  </si>
  <si>
    <t>100628-36</t>
  </si>
  <si>
    <t>10,3,2</t>
  </si>
  <si>
    <t>PARQUEADERO Y CAFETERIA</t>
  </si>
  <si>
    <t>100113-37</t>
  </si>
  <si>
    <t>11,1,1</t>
  </si>
  <si>
    <t>100124-38</t>
  </si>
  <si>
    <t>11,1,2</t>
  </si>
  <si>
    <t>100203</t>
  </si>
  <si>
    <t>11,2,1</t>
  </si>
  <si>
    <t>DEMOLICION COLUMNA CONCRETO</t>
  </si>
  <si>
    <t>010105</t>
  </si>
  <si>
    <t>11,2,2</t>
  </si>
  <si>
    <t>DEMOLICION LOSA CONCRETO E&lt;=15CMS</t>
  </si>
  <si>
    <t>100601-39</t>
  </si>
  <si>
    <t>11,2,3</t>
  </si>
  <si>
    <t>080103-40</t>
  </si>
  <si>
    <t>11,2,4</t>
  </si>
  <si>
    <t>120212-41</t>
  </si>
  <si>
    <t>11,2,5</t>
  </si>
  <si>
    <t>120101-42</t>
  </si>
  <si>
    <t>11,2,6</t>
  </si>
  <si>
    <t>100620-43</t>
  </si>
  <si>
    <t>11,2,7</t>
  </si>
  <si>
    <t>200127</t>
  </si>
  <si>
    <t>11,2,8</t>
  </si>
  <si>
    <t>CONTRAPISO REFORZADO E=10CM 3.000Psi</t>
  </si>
  <si>
    <t>180158</t>
  </si>
  <si>
    <t>11,2,9</t>
  </si>
  <si>
    <t>PLATINA LAMINA HR 25-30X25-30 CAL.3/16"</t>
  </si>
  <si>
    <t>182167</t>
  </si>
  <si>
    <t>11,2,10</t>
  </si>
  <si>
    <t>PERFIL CAJON HR C 6x2.5/8"-2.5MM.</t>
  </si>
  <si>
    <t>182164</t>
  </si>
  <si>
    <t>11,2,11</t>
  </si>
  <si>
    <t>PERFIL CAJON HR C 6x2" -2.5MM.</t>
  </si>
  <si>
    <t>210605-44</t>
  </si>
  <si>
    <t>11,2,12</t>
  </si>
  <si>
    <t>290408</t>
  </si>
  <si>
    <t>11,2,13</t>
  </si>
  <si>
    <t>ESMALTE SOBRE MADERA LINEAL</t>
  </si>
  <si>
    <t>BARNIZ/PINTURA ORIENTATIVO</t>
  </si>
  <si>
    <t>240433</t>
  </si>
  <si>
    <t>11,3,1</t>
  </si>
  <si>
    <t>ESTRUC.MURO PANEL [CANAL-PARAL] 60MM C26</t>
  </si>
  <si>
    <t>240405</t>
  </si>
  <si>
    <t>11,3,2</t>
  </si>
  <si>
    <t>MURO 1-PANEL 13MM 1-PANEL 13MM RH</t>
  </si>
  <si>
    <t>223004</t>
  </si>
  <si>
    <t>11,3,3</t>
  </si>
  <si>
    <t>MESON A.INOX. 51-60CM CAL.18 T-304</t>
  </si>
  <si>
    <t>250709</t>
  </si>
  <si>
    <t>11,3,4</t>
  </si>
  <si>
    <t>LAVAPLATOS A.INOX. 50X 60CM PESTA.GRIFO</t>
  </si>
  <si>
    <t>160506</t>
  </si>
  <si>
    <t>11,3,5</t>
  </si>
  <si>
    <t>TUBERIA PVC ,3/4"</t>
  </si>
  <si>
    <t>160522</t>
  </si>
  <si>
    <t>11,3,6</t>
  </si>
  <si>
    <t>TUBERIA CPVC  3/4"</t>
  </si>
  <si>
    <t>150104</t>
  </si>
  <si>
    <t>11,3,7</t>
  </si>
  <si>
    <t>TUBERIA PVC 2 SANITARIA (LOSA )</t>
  </si>
  <si>
    <t>150502</t>
  </si>
  <si>
    <t>11,3,8</t>
  </si>
  <si>
    <t>PUNTO SANITARIO PVC 2</t>
  </si>
  <si>
    <t>PUNTO</t>
  </si>
  <si>
    <t>160801</t>
  </si>
  <si>
    <t>11,3,9</t>
  </si>
  <si>
    <t>PUNTO AGUA FRIA PVC  1/2"</t>
  </si>
  <si>
    <t>160806</t>
  </si>
  <si>
    <t>11,3,10</t>
  </si>
  <si>
    <t>PUNTO AGUA CALIENTE  1/2"</t>
  </si>
  <si>
    <t>160618</t>
  </si>
  <si>
    <t>11,3,11</t>
  </si>
  <si>
    <t>VALVULA CIERRE METALICO  1/2"</t>
  </si>
  <si>
    <t>300212</t>
  </si>
  <si>
    <t>11,3,12</t>
  </si>
  <si>
    <t>ARBOL NATIVO H= 80-100CM</t>
  </si>
  <si>
    <t>100623-45</t>
  </si>
  <si>
    <t>11,3,13</t>
  </si>
  <si>
    <t>100628-46</t>
  </si>
  <si>
    <t>11,3,14</t>
  </si>
  <si>
    <t>310105-47</t>
  </si>
  <si>
    <t>11,3,15</t>
  </si>
  <si>
    <t>G0167P</t>
  </si>
  <si>
    <t>11,3,16</t>
  </si>
  <si>
    <t>SUMINISTRO, MONTAJE,  INSTALACION Y PUESTA EN FUNCIONAMIENTO DEL KIT SOLAR 5000 W 24 VDC,. SISTEMA AISLADO OFF GRIDE</t>
  </si>
  <si>
    <t>G0168P</t>
  </si>
  <si>
    <t>11,3,17</t>
  </si>
  <si>
    <t>ESTRUCTURA MARCO METALICO,  PARA IZAR PANELES SOLARES H = 0.25M, A= 24 M2., INCLUYE MARCO ANGULO EN ALUMINIO, FIJADO Y SOLDADO PARA FIJACION DEL MARCO Y BASE EN ANGULO GALVANIZADO DE 1/4 X 2"  PARA SOPORTE DEL MARCO., CON ATERRIZAJE AL SPT</t>
  </si>
  <si>
    <t xml:space="preserve">CERRAMIENTO </t>
  </si>
  <si>
    <t>010114-65</t>
  </si>
  <si>
    <t>LOCALIZACION-REPLANTEO CERRAMIENTO-VARIO</t>
  </si>
  <si>
    <t>100124-66</t>
  </si>
  <si>
    <t>100601-67</t>
  </si>
  <si>
    <t>100620-68</t>
  </si>
  <si>
    <t>120301-69</t>
  </si>
  <si>
    <t>VIGA CIMIENTO ENLACE H=20-40CM 3100PSI</t>
  </si>
  <si>
    <t>120101-70</t>
  </si>
  <si>
    <t>130403-71</t>
  </si>
  <si>
    <t>VIGA CONCR.AMARRE MURO 10-12x20CM</t>
  </si>
  <si>
    <t>140219-72</t>
  </si>
  <si>
    <t>MURO LADRILLO SOGA LIMPIO REVITADO [2C]</t>
  </si>
  <si>
    <t>120101-73</t>
  </si>
  <si>
    <t>130204-74</t>
  </si>
  <si>
    <t>COLUMNA CONCRETO 3000 PSI</t>
  </si>
  <si>
    <t>120101-75</t>
  </si>
  <si>
    <t>131502-76</t>
  </si>
  <si>
    <t>TUBO ESTRUCTURAL 100x100x6.3MM</t>
  </si>
  <si>
    <t>131501-77</t>
  </si>
  <si>
    <t>TUBO ESTRUCTURAL 76x 38x2.0MM</t>
  </si>
  <si>
    <t>IM0169</t>
  </si>
  <si>
    <t>MARCO ANGULO 1 1/4" X 3/16</t>
  </si>
  <si>
    <t>301204-78</t>
  </si>
  <si>
    <t>MALLA ESLABONADA GALV # 12 ROMBO 2"</t>
  </si>
  <si>
    <t>301212-79</t>
  </si>
  <si>
    <t>CONCERTINA DOBLE 45CM A.INOX-ACCESORIOS</t>
  </si>
  <si>
    <t>SUBTOTAL</t>
  </si>
  <si>
    <t>NCAP</t>
  </si>
  <si>
    <t>Puede crear aquí otro capítulo (Dobleclic Aquí)</t>
  </si>
  <si>
    <t>Ocultar esta fila (Dobleclic Aquí)</t>
  </si>
  <si>
    <t>SUBTTL</t>
  </si>
  <si>
    <t>SUBTTLOC</t>
  </si>
  <si>
    <t>VALOR COSTOS DIRECTOS OBRA CIVIL</t>
  </si>
  <si>
    <t>SUBTTLSM</t>
  </si>
  <si>
    <t>VALOR COSTOS DIRECTOS SUMINISTRO</t>
  </si>
  <si>
    <t>COSTINDOC</t>
  </si>
  <si>
    <t>COSTOS INDIRECTOS OBRA CIVIL</t>
  </si>
  <si>
    <t>TTLCDOC</t>
  </si>
  <si>
    <t>ADMOC</t>
  </si>
  <si>
    <t>ADMINISTRACION</t>
  </si>
  <si>
    <t>IMPROC</t>
  </si>
  <si>
    <t>IMPREVISTOS</t>
  </si>
  <si>
    <t>UTLOC</t>
  </si>
  <si>
    <t>UTILIDAD</t>
  </si>
  <si>
    <t>TTLAIUOC</t>
  </si>
  <si>
    <t>TOTAL AIU</t>
  </si>
  <si>
    <t>IVAOC</t>
  </si>
  <si>
    <t>IVA SOBRE LA UTILIDAD</t>
  </si>
  <si>
    <t>TTLPPTOOC</t>
  </si>
  <si>
    <t>VALOR TOTAL PRESUPUESTO DE OBRA CIVIL</t>
  </si>
  <si>
    <t>COSTINDSM</t>
  </si>
  <si>
    <t>COSTOS INDIRECTOS SUMINISTRO</t>
  </si>
  <si>
    <t>TTLCDSM</t>
  </si>
  <si>
    <t>ADMSM</t>
  </si>
  <si>
    <t>IMPRSM</t>
  </si>
  <si>
    <t>UTLSM</t>
  </si>
  <si>
    <t>TTLAIUSM</t>
  </si>
  <si>
    <t>IVASM</t>
  </si>
  <si>
    <t>TTLPPTOSM</t>
  </si>
  <si>
    <t>VALOR TOTAL PRESUPUESTO DE SUMINISTRO</t>
  </si>
  <si>
    <t>COSTIND</t>
  </si>
  <si>
    <t>COSTOS INDIRECTOS</t>
  </si>
  <si>
    <t>TTLOC</t>
  </si>
  <si>
    <t>COSTO TOTAL      OBRA CIVIL</t>
  </si>
  <si>
    <t>TTLSM</t>
  </si>
  <si>
    <t>COSTO TOTAL   SUMINISTRO</t>
  </si>
  <si>
    <t>TTLCD</t>
  </si>
  <si>
    <t>VALOR COSTOS DIRECTOS</t>
  </si>
  <si>
    <t>ADM</t>
  </si>
  <si>
    <t>IMPR</t>
  </si>
  <si>
    <t>UTL</t>
  </si>
  <si>
    <t>TTLAIU</t>
  </si>
  <si>
    <t>TTLPPTO</t>
  </si>
  <si>
    <t>COSTOS DIRECTOS + INDIRECTOS</t>
  </si>
  <si>
    <t>IVAMANT</t>
  </si>
  <si>
    <t>IVA SOBRE COSTOS DIRECTOS + INDIRECTOS</t>
  </si>
  <si>
    <t>IVA SOBRE C. DIRECTOS + INDIRECTOS</t>
  </si>
  <si>
    <t>SubTtlConIVAttl</t>
  </si>
  <si>
    <t>SUBTOTAL CD + IND + IVA</t>
  </si>
  <si>
    <t>INTERV</t>
  </si>
  <si>
    <t>INTERVENTORIA OBRA</t>
  </si>
  <si>
    <t>INTERVENTORIA</t>
  </si>
  <si>
    <t>OUT_AIU</t>
  </si>
  <si>
    <t>ITEMS  POR  FUERA  DE   AIU:</t>
  </si>
  <si>
    <t>ITEMS  POR  FUERA  DE   AIU</t>
  </si>
  <si>
    <t>SBTOUTAIU</t>
  </si>
  <si>
    <t xml:space="preserve">SUBTOTAL ITEMS FUERA DE AIU:   </t>
  </si>
  <si>
    <t>IVAITFAIU</t>
  </si>
  <si>
    <t>IVA A ITEMS FUERA DE AIU:</t>
  </si>
  <si>
    <t>STOUTAIU</t>
  </si>
  <si>
    <t>INTERVOUT</t>
  </si>
  <si>
    <t>TTLPPTOF</t>
  </si>
  <si>
    <t>VALOR TOTAL PRESUPUESTO</t>
  </si>
  <si>
    <t>VALOR TOTAL CONTRATO</t>
  </si>
  <si>
    <t>VRLTR</t>
  </si>
  <si>
    <r>
      <t xml:space="preserve">PLAZO DE ENTREGA:              </t>
    </r>
    <r>
      <rPr>
        <b/>
        <sz val="10"/>
        <rFont val="Arial"/>
        <family val="2"/>
      </rPr>
      <t>(DIAS CALENDARIO)</t>
    </r>
  </si>
  <si>
    <t>a</t>
  </si>
  <si>
    <t>VERSIÓN 001</t>
  </si>
  <si>
    <t>VIGENCIA 2026</t>
  </si>
  <si>
    <t>Interventoría de obras y adecuaciones para aportar a la transición a negocio verde del Vivero Distrital y la red de viveros DAGMA</t>
  </si>
  <si>
    <t xml:space="preserve">Realizar interventoria de obra y adecuacion de instalaciones locativas del Vivero Distrital y la red de viveros del DAGMA </t>
  </si>
  <si>
    <t xml:space="preserve">INTERVENTORIA </t>
  </si>
  <si>
    <t>1. EQUIPO DE TRABAJO</t>
  </si>
  <si>
    <t xml:space="preserve">DEDICACIÓN </t>
  </si>
  <si>
    <t>UNIDAD TIEMPO</t>
  </si>
  <si>
    <t>TIEMPO</t>
  </si>
  <si>
    <t>DIRECTOR DE INTERVENTORÍA
(INGENIERO/ARQUITECTO ESPECIALISTA, EXPERIENCIA &gt; 5 AÑOS)</t>
  </si>
  <si>
    <t>INGENIERO/ARQUIETECTO RESIDENTE 
(EXPERIENCIA &gt;= 3 AÑOS)</t>
  </si>
  <si>
    <t>INSPECTOR DE OBRA 
(EXPERIENCIA &gt;= 3 AÑOS)</t>
  </si>
  <si>
    <t xml:space="preserve">SUB -TOTAL </t>
  </si>
  <si>
    <t>FACTOR MULTIPLICADOR</t>
  </si>
  <si>
    <t>Fortalecimiento del Vivero Distrital y la red de viveros del DAGMA para su transición a Negocio Verde en Santiago de Cali</t>
  </si>
  <si>
    <t>Conservación de la Estructura Ecológica Principal de Santiago de Cali</t>
  </si>
  <si>
    <t>Hectáreas</t>
  </si>
  <si>
    <t>1.1.19</t>
  </si>
  <si>
    <t>Elaborar e implementar el programa de guardianes ambientales para realizar acciones de mantenimiento, control, vigilancia y educación ambiental en áreas de la estructura ecológica principal y  complementaria de Santiago de Cali.</t>
  </si>
  <si>
    <r>
      <rPr>
        <sz val="10"/>
        <color rgb="FF0070C0"/>
        <rFont val="Arial"/>
        <family val="2"/>
      </rPr>
      <t xml:space="preserve">Elaboración e implementación </t>
    </r>
    <r>
      <rPr>
        <sz val="10"/>
        <rFont val="Arial"/>
        <family val="2"/>
      </rPr>
      <t>del programa de guardianes ambientales para la implementación de estrategias de conservación en las áreas del SIMAP de Santiago de Cali</t>
    </r>
  </si>
  <si>
    <r>
      <t xml:space="preserve">Realizar el mantenimiento de las zonas verdes, a </t>
    </r>
    <r>
      <rPr>
        <b/>
        <sz val="10"/>
        <rFont val="Arial"/>
        <family val="2"/>
      </rPr>
      <t>1951</t>
    </r>
    <r>
      <rPr>
        <sz val="10"/>
        <rFont val="Arial"/>
        <family val="2"/>
      </rPr>
      <t xml:space="preserve"> hectáreas áreas protegidas locales o estrategias de conservación pertenecientes a la estructura ecológica del distrito, como parte de la estrategia de guardianes ambientales</t>
    </r>
  </si>
  <si>
    <t>Realizar el fortalecimiento de los recursos operativos para el equipo de guardianes ambientales que permitan realizar acciones de mantenimiento, control, vigilancia y educación ambiental en áreas de la estructura ecológica principal y  complementaria de Santiago de Cali (Anexo ACT. 1.1.19)</t>
  </si>
  <si>
    <t>Valor Total Actividad 1.1.19</t>
  </si>
  <si>
    <t>1.1.20</t>
  </si>
  <si>
    <t>Implementar acciones para la administración y el mantenimiento  en los Ecoparques priorizados de Santiago de Cali</t>
  </si>
  <si>
    <t>Realizar actividades para la administración, la operación y el mantenimiento de ecoparques  (Anexo ACT. 1.1.20)</t>
  </si>
  <si>
    <t>Realizar actividades para el mantenimiento y las reparaciones preventivas a las instalaciones locativas ( Anexo ACT. 1.1.20)</t>
  </si>
  <si>
    <t>Proporcionar los servicios de apoyo para el funcionamiento de los ecoparques (Anexo ACT. 1.1.20)</t>
  </si>
  <si>
    <t>Realizar acciones para proveer la dotación que permita la adecuada operación de los ecoparques (Anexo ACT. 1.1.20)</t>
  </si>
  <si>
    <t>Valor Total Actividad 1.1.20</t>
  </si>
  <si>
    <t>1.1.21</t>
  </si>
  <si>
    <t>Realizar mantenimiento en áreas del SIMAP priorizadas, para fortalecer la conservación ambiental y natutal en Santiago de Cali</t>
  </si>
  <si>
    <t>Realizar labores para el mantenimiento del mirador del  predio El Danubio - al interior del PNN Farallones de Cali</t>
  </si>
  <si>
    <t>Realizar labores para el mantenimiento de la Cabaña del  predio El Danubio - al interior del PNN Farallones de Cali</t>
  </si>
  <si>
    <t>Realizar labores para el mantenimiento de los baños secos del predio El Danubio - al interior del PNN Farallones de Cali</t>
  </si>
  <si>
    <t>Realizar labores para el mantenimiento de la Maloka del predio El Danubio - al interior del PNN Farallones de Cali</t>
  </si>
  <si>
    <t>Realizar el mantenimiento de los senderos en los predios de conservación, incluye escalinatas y pasamanos</t>
  </si>
  <si>
    <t>Metro lineal</t>
  </si>
  <si>
    <t>Valor Total Actividad 1.1.21</t>
  </si>
  <si>
    <t>Realizar el fortalecimiento de los recursos operativos para el equipo de guardianes ambientales que permitan realizar acciones de mantenimiento, control, vigilancia y educación ambiental en áreas de la estructura ecológica principal y  complementaria de Santiago de Cali, incluye: dotación, Herramientas, insumos y equipos para el programa de  guardianes ambientales</t>
  </si>
  <si>
    <t>1.1.19 Elaborar e implementar el programa de guardianes ambientales para realizar acciones de mantenimiento, control, vigilancia y educación ambiental en áreas de la estructura ecológica principal y  complementaria de Santiago de Cali.</t>
  </si>
  <si>
    <t>DETALLADO</t>
  </si>
  <si>
    <t>VALOR UNITARIO 2025</t>
  </si>
  <si>
    <t>VALOR TOTAL
2025</t>
  </si>
  <si>
    <t>DOTACIÓN CON IMAGEN INSTITUCIONAL</t>
  </si>
  <si>
    <t>Camibuso tipo polo manga corta color verde, con logos corporativos bordados en pecho y espalda  color blanco - Hombre-mujer</t>
  </si>
  <si>
    <t>Camibuso con cuello tipo polo manga larga color verde, con logos corporativos bordados en pecho y espalda  color blanco (franela 100% algodón) - Hombre y mujer</t>
  </si>
  <si>
    <t xml:space="preserve">Camisa Oxford manga larga color blanco con logos bordados en manga y pecho </t>
  </si>
  <si>
    <t>Guante en vaqueta, tipo ingeniero, corto con refuerzo en la palma, fabricados en calibre 2.4 mm., según normas NTC E-79 y cosidos con hilos según lo indicado en la norma NTC-1981 (par)</t>
  </si>
  <si>
    <t>Costales o lona blanca de 50 kl</t>
  </si>
  <si>
    <t>Gorra verde con logo bordado</t>
  </si>
  <si>
    <t>Subtotal</t>
  </si>
  <si>
    <t>DOTACIÓN SEGURIDAD INDUSTRIAL</t>
  </si>
  <si>
    <t>Arnés con 5 puntos de anclaje. Arnés para rescate, Detención de caídas y posicionamiento con 6 argollas + eslinga, Cuerpo entero ajustable en 5 puntos diferentes, con argolla dorsal en “D”, argolla frontal en “D”, argollas en ambos costados de la cintura para posicionamiento o detención de caídas y dos argollas en los hombros, Impermeable (Repele y no absorbe el agua). Todos los accesorios de acero recubierto y dieléctricos para una mayor durabilidad y resistencia a la humedad. Calidad certificada ISO 9001 con cumplimiento y certificación de norma ANSI Z 359.1 - 2014.</t>
  </si>
  <si>
    <t>Eslinga de posicionamiento: Eslinga una terminal de 1.8 m longitud fija. Ganchos de seguridad de 20 mm de apertura en los dos extremos. norma ANSI/ASSE Z359.3 - 2007.</t>
  </si>
  <si>
    <t>EQUIPOS Y SUS REPUESTOS</t>
  </si>
  <si>
    <t>Hidrolavadora electrica, RE 90.0 ensión nominal 120-127 V Consumo de potencia 2 kW  Cantidad de fase 1 Número de revoluciones 21000 r/min Peso 8 kg</t>
  </si>
  <si>
    <t>Podadora de altura (HT 105, motor 4 mix con válvula, cilindrada 31.4 cm3, longitud de corte 30 cm)</t>
  </si>
  <si>
    <t>Barreno para suelos 200 mm (ahoyador BT 131)</t>
  </si>
  <si>
    <t>Motosierra (MS 260- cilindrada 50.2 cm3- peso 4.8 kg- potencia 2.6kw/3.49 hp) con espada</t>
  </si>
  <si>
    <t>Guadaña (FR 235- cilindrada 36.3 cm3- peso 10.3 kg- potencia 1.55 kw/2.07hp)</t>
  </si>
  <si>
    <t>Sopladora (BR 800 motor 4 mix con válvulas, cilindrada 79.9 cm3, potencia 3.2 kw/4.4 hp)</t>
  </si>
  <si>
    <t>ADMINISTRACIÓN Y MANTENIMIENTO PROYECTO INTEGRAL CRISTO REY Y PARQUE DE LA BIODIVERSIDAD COP 16</t>
  </si>
  <si>
    <t>Actividades de servicios ADMINISTRATIVOS Y DE MANTENIMIENTO</t>
  </si>
  <si>
    <t>Fondo de Sobretasa Ambiental</t>
  </si>
  <si>
    <t>1.1.19.1</t>
  </si>
  <si>
    <t>Realizar actividades para la programación, operación y mantenimiento que permitan la administración integral de los ecoparques Cristo Rey y Parque de la Biodiversidad COP 16. Asi mismo, realizar la revisión, verificación y seguimiento de todas las acciones  llevadas a cabo durante la administración integral de los ecoparques Cristo Rey en sus tramos 2, 3 y 5 y Parque de la Biodiversidad COP 16.</t>
  </si>
  <si>
    <t>1.1.19.2</t>
  </si>
  <si>
    <t>Brindar asistencía técnica o profesional para implementar el Sistema de Seguridad y Salud en el Trabajo en los ecoparques Cristo Rey y Parque de la Biodiversidad COP 16</t>
  </si>
  <si>
    <t>Fondo 1.3.3.4.16.06</t>
  </si>
  <si>
    <t>1.1.19.3</t>
  </si>
  <si>
    <t>Realizar actividades de oficios varios, principalmente labores de aseo, en las instalaciones del Proyecto Integral de Cristo Rey (tramos 2, 3 y 5) y en el Parque de la Biodiversidad COP 16</t>
  </si>
  <si>
    <t>1.1.19.4</t>
  </si>
  <si>
    <t>Realizar las actividades de control de acceso de visitantes y otras de logística propias de los espacios, en las jornadas de operación y atención a los visitantes a los proyectso integral de Cristo Rey en sus tramos 2, 3 y 5 y Parque de la Biodiversidad COP 16</t>
  </si>
  <si>
    <t>SUBTOTAL PERSONAL ADMINISTRATIVO Y DE MANTENIMIENTO</t>
  </si>
  <si>
    <t xml:space="preserve"> MANTENIMIENTOS Y REPARACIONES LOCATIVAS</t>
  </si>
  <si>
    <t>1.1.19.5</t>
  </si>
  <si>
    <t>Llevar a cabo el mantenimiento y las reparaciones preventivas a las instalaciones locativas básicas, eléctrico, ascensor, hidráulico, pintura general, entre otros equipos existentes en los ecoparques, lo cual incluye proporcionar  insumos, herramientas y elementos para los mantenimientos y las reparaciones.</t>
  </si>
  <si>
    <t>1.1.19.6</t>
  </si>
  <si>
    <t>Llevar a cabo las acciones de mantenimiento y reparaciones preventivas a las instalaciones locativas básicas, eléctrico, hidráulico y pintura general, lo cual incluye proporcionar las herramientas y elementos necesarios los mantenimientos y las reparaciones.</t>
  </si>
  <si>
    <t>SUBTOTAL MANTENIMIENTOS Y REPARACIONES LOCATIVAS</t>
  </si>
  <si>
    <t>PROPORCIONAR LOS SERVICIOS DE APOYO PARA EL FUNCIONAMIENTO DE LOS ECOPARQUES</t>
  </si>
  <si>
    <t>Servicio de de ambulancia permanente básica (TAM) y/o área protegida los findes de semana y festivos para los ecoparques</t>
  </si>
  <si>
    <t>1.1.19.7</t>
  </si>
  <si>
    <t>Servicio de pólizas para cubrimiento de acceidentes a visitantes a los ecoparques</t>
  </si>
  <si>
    <t>1.1.19.8</t>
  </si>
  <si>
    <t>Servicio de fumigaciones locativas de acuerdo a la normatividad sanitaria y ambienta vigente - una por cada ecoparque</t>
  </si>
  <si>
    <t>1.1.19.9</t>
  </si>
  <si>
    <t>Proveer los servicios adicionales que se requieran en los ecoparques para su operación y mantenimiento</t>
  </si>
  <si>
    <t>SUBTOTAL SERVICIOS DE APOYO PARA EL FUNCIONAMIENTO DE LOS ECOPARQUES</t>
  </si>
  <si>
    <t>DOTACIÓN PARA LA OPERACIÓN DE LOS ECOPARQUES</t>
  </si>
  <si>
    <t>1.1.19.10</t>
  </si>
  <si>
    <t>Proporcionar el mobiliario para la atención a visitantes en el Ecoparque Cristo rey Tramo 5 y Biodiversidad (incluye sillas, mesas, escritorios)</t>
  </si>
  <si>
    <t>1.1.19.11</t>
  </si>
  <si>
    <t>Proporcionar equipos de comunicación para el correcto funcionamiento y atención al público en los ecoparques</t>
  </si>
  <si>
    <t>1.1.19.12</t>
  </si>
  <si>
    <t>Proporcionar  elementos de aseo, papelería, combustible, lubricantes, entre otros, requeridos para el funcionamiento de los ecoparques.</t>
  </si>
  <si>
    <t>SUBTOTAL DOTACIÓN PARA LA OPERACIÓN DE LOS ECOPARQUES</t>
  </si>
  <si>
    <t>1.1.21.1</t>
  </si>
  <si>
    <t>Realizar el mantenimiento de las señaléticas ubicadas en los predios de conservación de acuerdo al manual de identidad de PNN</t>
  </si>
  <si>
    <t>1.1.21.2</t>
  </si>
  <si>
    <t>Realizar labores para el mantenimiento del mirador del predio El Danubio - al interior del PNN Farallones de Cali</t>
  </si>
  <si>
    <t>1.1.21.3</t>
  </si>
  <si>
    <t>Realizar labores para el mantenimiento de la Cabaña del predio El Danubio - al interior del PNN Farallones de Cali</t>
  </si>
  <si>
    <t>1.1.21.4</t>
  </si>
  <si>
    <t>1.1.21.5</t>
  </si>
  <si>
    <t>1.1.21.6</t>
  </si>
  <si>
    <t>Vallas Tipo I</t>
  </si>
  <si>
    <t>Vallas Tipo II</t>
  </si>
  <si>
    <t>Vallas Tipo III</t>
  </si>
  <si>
    <t>SUBTOTAL MANTENIMIENTO SEÑALÉTICA</t>
  </si>
  <si>
    <t>Teja verde trapezoidal A369 Max marina calibre 0.30 mm</t>
  </si>
  <si>
    <t>Tubo estructural cuadrado 100 x 100 x 2.5 mm x 6mt.</t>
  </si>
  <si>
    <t>Tubo rectangular 80 x 40 x 2.0 mm x 6mt estructural.</t>
  </si>
  <si>
    <t>Tabla madera plástica pigmentada  cabos 10.5 x 2.5 x 300cm.</t>
  </si>
  <si>
    <t>Tejas trapezoidal para zona de preparación de sustratos vivero Danubio. 350*100 cm calibre 2.</t>
  </si>
  <si>
    <t>transporte</t>
  </si>
  <si>
    <t>Viaje</t>
  </si>
  <si>
    <t>Instalación y mano de obra</t>
  </si>
  <si>
    <t>SUBTOTAL MANTENIMIENTO MIRADOR</t>
  </si>
  <si>
    <t>Inmunizante insecticida fungicida para madera transparente 3.5 Kg</t>
  </si>
  <si>
    <t>Reemplazo Pared cerámico avellano tabaco 30 * 60 CM caja 1.62 mt²</t>
  </si>
  <si>
    <t>Caja</t>
  </si>
  <si>
    <t>Puerta en madera para baño</t>
  </si>
  <si>
    <t>Tejas trapezoidal para la cabaña. 450x100cm calibre 2</t>
  </si>
  <si>
    <t xml:space="preserve">transporte </t>
  </si>
  <si>
    <t>SUBTOTAL MANTENIMIENTO CABAÑA</t>
  </si>
  <si>
    <t>Tabla madera plástica pigmentada cabos 10.5 x 2.5 x 300cm.</t>
  </si>
  <si>
    <t>Ecosanitario. Tasas sanitarias de letrinas en seco. Elaborado con fibra de vidrio, posee 04 capas en total, de las cuales 03 son de fibra de vidrio mak 450 y 01 capa final de fibra de vidrio mak 300.</t>
  </si>
  <si>
    <t xml:space="preserve">Transporte </t>
  </si>
  <si>
    <t xml:space="preserve">Global </t>
  </si>
  <si>
    <t>SUBTOTAL MANTENIMIENTO BAÑOS SECOS</t>
  </si>
  <si>
    <t>Transporte de materiales</t>
  </si>
  <si>
    <t>Acarreo en caballo</t>
  </si>
  <si>
    <t xml:space="preserve">SUBTOTAL </t>
  </si>
  <si>
    <t>REEMPLAZO PASAMOS SENDEROS</t>
  </si>
  <si>
    <t>Poste redondo madera plástica 2" x 200 MTS</t>
  </si>
  <si>
    <t>Larguero madera plástica 8x8x300 cm.</t>
  </si>
  <si>
    <t>REEMPLAZO ESCALINATAS Y MEJORAMIENTO DE SENDEROS</t>
  </si>
  <si>
    <t>Tabla de madera plástica 9x 2.7 x 200 CM</t>
  </si>
  <si>
    <t>Metros</t>
  </si>
  <si>
    <t>Poste redondo 2 pulgadas x 200cm madera plástica.</t>
  </si>
  <si>
    <t xml:space="preserve">Mantenimiento de senderos mediante bioingeniería en Guadua </t>
  </si>
  <si>
    <t>SUBTOTAL ESCALINATAS + PASAMANOS</t>
  </si>
  <si>
    <t>MANO DE OBRA</t>
  </si>
  <si>
    <t>Mano de obra (20 días)</t>
  </si>
  <si>
    <t>Jornal</t>
  </si>
  <si>
    <t>Transporte de insumos y herramientas</t>
  </si>
  <si>
    <t>¿Con quien se contrató?</t>
  </si>
  <si>
    <t>CORPORACIÓN PARA EL DESARROLLO ECONÓMICO REGIONAL - CDER</t>
  </si>
  <si>
    <t>EMPRESAS MUNICIPALES DE CALI EMCALI EICE ESP</t>
  </si>
  <si>
    <t>CORPORACIÓN MIXTA PARA EL DESARROLLO ECONOMICO, EDUCATIVO, SOCIAL Y LABORAL – CORPO MIXTA</t>
  </si>
  <si>
    <t>CORPORACIÓN  PARA  EL  DESARROLLO EDUCATIVO  SOCIAL  Y  EMPRESARIAL  DE  COLOMBIA - COEMPRESAR</t>
  </si>
  <si>
    <t>Proceso Competitivo 092 (CRP)</t>
  </si>
  <si>
    <t>ACTIVIDADES FICHAS DAGMA</t>
  </si>
  <si>
    <t>SUBACTIVIDADES FICHAS DAGMA</t>
  </si>
  <si>
    <t>Fortalecer el sistema de calidad del aire y ruido ambiental en la zona urbana de Santiago de Cali</t>
  </si>
  <si>
    <t>Fortalecimiento del monitoreo de los ríos de la ciudad (Fortalecimiento al laboratorio ambiental)</t>
  </si>
  <si>
    <t>ACTIVIDAD CONVENIO</t>
  </si>
  <si>
    <t>Realizar acciones de recuperación de los Bosques Urbanos (Fortalecimiento a los bosques urbanos)</t>
  </si>
  <si>
    <t>1.1.1</t>
  </si>
  <si>
    <t>Realizar pilotos de espacios, áreas o edificaciones públicas con coberturas vegetales como estrategia de mitigación a islas de calor (techos verdes, jardines ecológicos, pérgolas entre otros)</t>
  </si>
  <si>
    <t>Realizar la optimización, fortalecimiento, ampliación vivero y red de viveros</t>
  </si>
  <si>
    <t>Implementar acciones de mitigación al cambio climático en el Distrito (Ecobarrios)</t>
  </si>
  <si>
    <t>Fortalecimiento de los negocios verdes en la ciudad de Cali</t>
  </si>
  <si>
    <t>Implementar estrategias de educación ambiental en la zona urbana de Santiago de Cali (Realizar acciones de educación ambiental a través de guardianes
ambientales)</t>
  </si>
  <si>
    <t>Implementar acciones priorizadas en Ecoparques (Mantenimiento de los ecoparques)</t>
  </si>
  <si>
    <t>Fortalecer el Turismo de Naturaleza en Zona Urbana - Circuito y
ruta</t>
  </si>
  <si>
    <t>PRODUCTO</t>
  </si>
  <si>
    <t xml:space="preserve">Compra de equipos para seguimiento, monitoreo y análisis </t>
  </si>
  <si>
    <t>(1) Servicio de mantenimiento y calibración de los equipos de monitoreo de Calidad del Aire del Sistema de Vigilancia de Calidad del Aire de Santiago de Cali (SVCASC)</t>
  </si>
  <si>
    <t>(1) Servicio de diagnóstico del estado operativo de las 5 estaciones de monitoreo de ruido ambiental, así como su reparación, puesta a punto y mejora de las instalaciones de estas estaciones, pertenecientes al Departamento Administrativo de Gestión del Medio Ambiente – DAGMA.</t>
  </si>
  <si>
    <t>(1) Servicio de mantenimiento y calibración de los equipos de monitoreo de ruido ambiental, pertenecientes al Departamento Administrativo de Gestión del Medio Ambiente – DAGMA.</t>
  </si>
  <si>
    <t>Realizar las adecuaciones  tecnológicas para tener la sala de visualización y seguimiento  del centro de monitoreo ambiental</t>
  </si>
  <si>
    <t>Elaboración de esquemas de armonización (planes de manejo para los bosques urbanos)</t>
  </si>
  <si>
    <t>Diseño e implementación de herramientas del manejo del paisaje</t>
  </si>
  <si>
    <t>Servicio de apoyo técnico para la implementación de acciones de mitigación y adaptación al cambio climático</t>
  </si>
  <si>
    <t>Servicio de asistencia técnica y acompañamiento productivo y empresarial</t>
  </si>
  <si>
    <t>Un (1) Vivero Distrital fortalecido, optimizado y mejorado en su operación y funciones de conservación de biodiversidad vegetal de los biomas de Santiago de Cali.</t>
  </si>
  <si>
    <t>Mantenimiento de predios priorizados para el turismo de naturaleza en espacios de conservación administrados por el DAGMA</t>
  </si>
  <si>
    <t>Actividades de mantenimiento de infraestructura en los ecoparques priorizados</t>
  </si>
  <si>
    <t>Realizar acciones de educación ambiental a través de guardianes
ambientales</t>
  </si>
  <si>
    <t>Realizar acciones de mantenimiento en los predios priorizados para fortalecer el Turismo de Naturaleza en Zona Urbana - Circuito y Ruta verde</t>
  </si>
  <si>
    <t>hectáreas</t>
  </si>
  <si>
    <r>
      <rPr>
        <sz val="10"/>
        <color rgb="FF0070C0"/>
        <rFont val="Arial"/>
        <family val="2"/>
      </rPr>
      <t>Elaboración e implementación  de una estrategia</t>
    </r>
    <r>
      <rPr>
        <sz val="10"/>
        <rFont val="Arial"/>
        <family val="2"/>
      </rPr>
      <t xml:space="preserve">  para el apoyo de los recorridos de control y vigilancia y atención a visitantes en las áreas de la estructura ecológica principal y complementaria, a través de los guardianes ambientales</t>
    </r>
  </si>
  <si>
    <t>Realizar mantenimiento en áreas del SIMAP priorizadas, para fortalecer la conservación ambiental y natural en Santiago de Cali</t>
  </si>
  <si>
    <t>Realizar el mantenimiento de la señaléticas ubicadas en los predios de conservación de acuerdo al manual de identidad de PNN</t>
  </si>
  <si>
    <t>(1) Servicio de operación, análisis de información y mantenimiento continuo de la red de estaciones de monitoreo de calidad del aire, conformada por las 9 estaciones del Sistema de Vigilancia de Calidad del Aire (SVCASC)</t>
  </si>
  <si>
    <r>
      <t xml:space="preserve">Servicio de operación, análisis de información y mantenimiento continuo de la red de estaciones de monitoreo de calidad del aire, conformada por las 5 estaciones del Sistema de Vigilancia de Calidad del Aire (SVCASC) </t>
    </r>
    <r>
      <rPr>
        <sz val="10"/>
        <color rgb="FF0070C0"/>
        <rFont val="Arial"/>
        <family val="2"/>
      </rPr>
      <t>VER ANEXO 2.1.14.3</t>
    </r>
  </si>
  <si>
    <t xml:space="preserve">1. Elaboración del esquema de armonización </t>
  </si>
  <si>
    <t>Caracterización de estrategias para el incremento de áreas ambientales que mejoren los servicios ecosistémicos, este documento debe contener un resumen de la información secundaria revisada  sobre ecosistemas presentes, climatología, Precipitación, temperatura, brillo solar y viento, Balance Hídrico , Islas de Calor,  Recurso Hídrico, hidrología, (características físicas y químicas del suelo) y generar los mapas en el sistema actual de coordenadas en formato shapefile en ArcGIS, que permitan la toma de decisiones en estas áreas de importancia estratégica.</t>
  </si>
  <si>
    <t>Caracterización urbanística. que contenga : Área de influencia, área de actividades , estratificación , análisis de usos históricos , actuales y potencialidades con criterios socio ecológicos, análisis de visuales enfocados en los manuales de espacio públicos, análisis de movilidad, porcentaje de zonas blandas y duras, caracterización de la infraestructura de senderos, señalética, mobiliario, acceso a servicios públicos, luminarias. Calidad del aire, calidad del ruido, contaminación, etc. Toda la información debe ser entregada en SIG para la toma de deciones y planificación.</t>
  </si>
  <si>
    <t>Caracterización de coberturas Vegetales, Análisis de Biodiversidad,  ubicada en el geográfica con coordenadas en datum MAGNA-SIRGAS, WGS84 y Bogotá, así como distintas proyecciones cartográficas, como TM, Gauss-Krüger con sus diferentes orígenes. Digital en ArcGIS y físico impreso.</t>
  </si>
  <si>
    <t>Caracterización de Fauna  Avifauna, Herpetofauna , y ubicación en coordenadas geográficas mapas digitales ArcGIS y físico Impreso.</t>
  </si>
  <si>
    <t>Análisis de Conectividad Ecológica- análisis de conectividad con áreas verdes , humedales, ríos, áreas protegidas del SIMAP, análisis desde la propuesta de red ecológica urbano rural / elaboración de geográficas mapas digitales en ArcGIS y físico Impreso.</t>
  </si>
  <si>
    <t>Caracterización Socioeconómica,  Reseña Histórica usos y costumbres, poblamiento, transformaciones , hitos urbanos, Aspectos Demográficos y Socioeconómicos , Equipamientos de Salud Pública y Privada , Equipamientos Educativo, Cobertura de Servicios Públicos , Actores, Actividades que se realizan en el Bosque y zona de influencia, Conflictos Socioambientales / Coordenadas  geográficas mapas digitales en ArcGIS y físico Impreso.</t>
  </si>
  <si>
    <t>Caracterizaciones biofísicas y social para el manejo de zonas verdes de los bosques urbanos y sus zonas de influencia con coordenadas  geográficas mapas digitales en ArcGIS y físico Impreso.</t>
  </si>
  <si>
    <t>Documento Análisis de Presiones y Amenazas a los Objetos y objetivos  de Conservación en términos socio ecológicos</t>
  </si>
  <si>
    <t xml:space="preserve">Integración y edición de todo el documento final  -(entrega en físico y digital) - prediseños para intervenir en zonas de influencia </t>
  </si>
  <si>
    <r>
      <rPr>
        <b/>
        <sz val="10"/>
        <rFont val="Arial"/>
        <family val="2"/>
      </rPr>
      <t>Taller final - Socialización de producto final y estructuración del plan de acción y proyectos</t>
    </r>
    <r>
      <rPr>
        <sz val="10"/>
        <rFont val="Arial"/>
        <family val="2"/>
      </rPr>
      <t xml:space="preserve"> - Socialización con vecinos del Bosque Urbano e instituciones. Se beneficiarán aproximadamente 40 personas por taller. La duración de cada taller será de cuatro horas. </t>
    </r>
  </si>
  <si>
    <t>Desarrollar el protocolo para la declaratoria de 5 bosques urbanos y los procesos de implementación de estrategias ambientales</t>
  </si>
  <si>
    <t>Apoyo técnico para el programa de Bosques Urbanos del DAGMA y equipos</t>
  </si>
  <si>
    <t xml:space="preserve">Diseño e implementación de herramientas del manejo del paisaje </t>
  </si>
  <si>
    <t>Señalética interpretativa y pedagógica para los bosques urbanos de Santiago de Cali</t>
  </si>
  <si>
    <t>Siembra de arboles frutales de calidad en 20 bosques urbanos , siembra de acuerdo a criterios de PSU ( ahoyado, sustrato orgánico, cal dolomita, bioles, tutores, arboles frutales certificados, asesoría en siembra y primera poda y primer abonamiento) riego por parte de los vecinos de los bosques urbanos con apadrinamiento por cada árbol.</t>
  </si>
  <si>
    <t>Capacitación en formulación de proyectos y cooperación internacional con estudiantes universitarios y  miembros de la comunidad, - a) Proyecto de Propuesta de Conectividad ecológica para gestionar recursos de cooperación internacional - b) Diseño de sistemas alternativos de riego para jardines biodiversos - c) Estrategia de reciclaje de nutrientes y elementos de economía circular</t>
  </si>
  <si>
    <t>Desarrollo de prototipo piloto para mitigar las Islas de Calor en áreas priorizadas del Distrito de Santiago de Cali</t>
  </si>
  <si>
    <t xml:space="preserve">Talleres de construcción de proyectos comunitarios (Liderazgo, resolución de conflictos; preparación de proyectos, u otros temas  según las necesidades de la comunidad. </t>
  </si>
  <si>
    <t>Fortalecimiento de rutas ambientales, pedagógicas y mercados orgánicos</t>
  </si>
  <si>
    <t>Conformación  de grupos de  gestores ambientales para promoción de rutas y mercados implementadas en los ecobarrios</t>
  </si>
  <si>
    <t>Realizar la optimización y fortalecimiento y ampliación del vivero distrital y red de viveros en el marco del convenio DAGMA - CVC</t>
  </si>
  <si>
    <t>Realizar el fortalecimiento de los servicios del Vivero distrital mediante la propagación de individuos vegetales adaptados a las condiciones ambientales.</t>
  </si>
  <si>
    <t>Realizar el fortalecimiento, optimización, ampliación del vivero distrital, y mejoramiento de la operación y funciones de conservación de biodiversidad vegetal de los biomas de Santiago de Cali.</t>
  </si>
  <si>
    <t>CONSOLIDADO DE ACTIVIDADES DE CONVENIO CVC 129-2025</t>
  </si>
  <si>
    <t>90% aporte CVC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</si>
</sst>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5">
    <numFmt numFmtId="44" formatCode="_(&quot;$&quot;* #,##0.00_);_(&quot;$&quot;* \(#,##0.00\);_(&quot;$&quot;* &quot;-&quot;??_);_(@_)"/>
    <numFmt numFmtId="43" formatCode="_(* #,##0.00_);_(* \(#,##0.00\);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 #,##0.00_-;\-* #,##0.00_-;_-* &quot;-&quot;??_-;_-@_-"/>
    <numFmt numFmtId="169" formatCode="_(&quot;$&quot;\ * #,##0_);_(&quot;$&quot;\ * \(#,##0\);_(&quot;$&quot;\ * &quot;-&quot;??_);_(@_)"/>
    <numFmt numFmtId="170" formatCode="_(&quot;$&quot;\ * #,##0.00_);_(&quot;$&quot;\ * \(#,##0.00\);_(&quot;$&quot;\ * &quot;-&quot;??_);_(@_)"/>
    <numFmt numFmtId="171" formatCode="_-&quot;$&quot;\ * #,##0_-;\-&quot;$&quot;\ * #,##0_-;_-&quot;$&quot;\ * &quot;-&quot;??_-;_-@_-"/>
    <numFmt numFmtId="172" formatCode="_-[$$-240A]\ * #,##0.00_-;\-[$$-240A]\ * #,##0.00_-;_-[$$-240A]\ * &quot;-&quot;??_-;_-@"/>
    <numFmt numFmtId="173" formatCode="_-[$$-240A]\ * #,##0.00_-;\-[$$-240A]\ * #,##0.00_-;_-[$$-240A]\ * &quot;-&quot;??_-;_-@_-"/>
    <numFmt numFmtId="174" formatCode="_-&quot;$&quot;\ * #,##0.00_-;\-&quot;$&quot;\ * #,##0.00_-;_-&quot;$&quot;\ * &quot;-&quot;??_-;_-@"/>
    <numFmt numFmtId="175" formatCode="_-&quot;$&quot;\ * #,##0_-;\-&quot;$&quot;\ * #,##0_-;_-&quot;$&quot;\ * &quot;-&quot;??_-;_-@"/>
    <numFmt numFmtId="176" formatCode="_-[$$-409]* #,##0.00_ ;_-[$$-409]* \-#,##0.00\ ;_-[$$-409]* &quot;-&quot;??_ ;_-@_ "/>
    <numFmt numFmtId="177" formatCode="_-* #,##0.00\ _€_-;\-* #,##0.00\ _€_-;_-* &quot;-&quot;??\ _€_-;_-@_-"/>
    <numFmt numFmtId="178" formatCode="_(* #,##0_);_(* \(#,##0\);_(* &quot;-&quot;??_);_(@_)"/>
    <numFmt numFmtId="179" formatCode="_ [$€-2]\ * #,##0.00_ ;_ [$€-2]\ * \-#,##0.00_ ;_ [$€-2]\ * &quot;-&quot;??_ "/>
    <numFmt numFmtId="180" formatCode="#,##0\ &quot;€&quot;;[Red]\-#,##0\ &quot;€&quot;"/>
    <numFmt numFmtId="181" formatCode="_-[$$-240A]\ * #,##0_-;\-[$$-240A]\ * #,##0_-;_-[$$-240A]\ * &quot;-&quot;??_-;_-@_-"/>
    <numFmt numFmtId="182" formatCode="0.0"/>
    <numFmt numFmtId="183" formatCode="_-[$$-240A]\ * #,##0_-;\-[$$-240A]\ * #,##0_-;_-[$$-240A]\ * &quot;-&quot;??_-;_-@"/>
    <numFmt numFmtId="184" formatCode="&quot;$&quot;\ #,##0"/>
    <numFmt numFmtId="185" formatCode="_ * #,##0.00_ ;_ * \-#,##0.00_ ;_ * &quot;-&quot;??_ ;_ @_ "/>
    <numFmt numFmtId="186" formatCode="_-* #,##0.00\ &quot;DM&quot;_-;\-* #,##0.00\ &quot;DM&quot;_-;_-* &quot;-&quot;??\ &quot;DM&quot;_-;_-@_-"/>
    <numFmt numFmtId="187" formatCode="&quot;$&quot;\ #,##0.00"/>
    <numFmt numFmtId="188" formatCode="_([$$-240A]\ * #,##0.00_);_([$$-240A]\ * \(#,##0.00\);_([$$-240A]\ * &quot;-&quot;??_);_(@_)"/>
    <numFmt numFmtId="189" formatCode="#,##0.0_ ;\-#,##0.0\ "/>
    <numFmt numFmtId="190" formatCode="[$$-240A]\ #,##0"/>
    <numFmt numFmtId="191" formatCode="[$$-240A]\ #,##0.00"/>
    <numFmt numFmtId="192" formatCode="#,##0_ ;\-#,##0\ "/>
    <numFmt numFmtId="193" formatCode="_ * #,##0_ ;_ * \-#,##0_ ;_ * &quot;-&quot;??_ ;_ @_ "/>
    <numFmt numFmtId="194" formatCode="#,##0.00_ ;\-#,##0.00\ "/>
    <numFmt numFmtId="195" formatCode="d\-mmm\-yyyy"/>
    <numFmt numFmtId="196" formatCode="_-* #,##0_-;\-* #,##0_-;_-* &quot;-&quot;??_-;_-@_-"/>
  </numFmts>
  <fonts count="8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2"/>
      <color theme="1"/>
      <name val="Arial"/>
      <family val="2"/>
    </font>
    <font>
      <b/>
      <sz val="11"/>
      <color theme="1"/>
      <name val="Arial"/>
      <family val="2"/>
    </font>
    <font>
      <sz val="10"/>
      <name val="Arial"/>
      <family val="2"/>
    </font>
    <font>
      <sz val="10"/>
      <color theme="1"/>
      <name val="Arial"/>
      <family val="2"/>
    </font>
    <font>
      <sz val="10"/>
      <color rgb="FF0070C0"/>
      <name val="Arial"/>
      <family val="2"/>
    </font>
    <font>
      <b/>
      <sz val="10"/>
      <name val="Arial"/>
      <family val="2"/>
    </font>
    <font>
      <b/>
      <sz val="10"/>
      <color theme="1"/>
      <name val="Arial"/>
      <family val="2"/>
    </font>
    <font>
      <sz val="11"/>
      <name val="Calibri"/>
      <family val="2"/>
      <scheme val="minor"/>
    </font>
    <font>
      <b/>
      <sz val="11"/>
      <name val="Arial"/>
      <family val="2"/>
    </font>
    <font>
      <b/>
      <sz val="11"/>
      <color rgb="FF000000"/>
      <name val="Arial"/>
      <family val="2"/>
    </font>
    <font>
      <b/>
      <sz val="9"/>
      <color rgb="FF000000"/>
      <name val="Arial"/>
      <family val="2"/>
    </font>
    <font>
      <sz val="10"/>
      <color rgb="FF000000"/>
      <name val="Arial"/>
      <family val="2"/>
    </font>
    <font>
      <b/>
      <sz val="11"/>
      <name val="Calibri"/>
      <family val="2"/>
      <scheme val="minor"/>
    </font>
    <font>
      <sz val="11"/>
      <name val="Calibri"/>
      <family val="2"/>
    </font>
    <font>
      <sz val="12"/>
      <color theme="1"/>
      <name val="Arial"/>
      <family val="2"/>
    </font>
    <font>
      <sz val="11"/>
      <color rgb="FF000000"/>
      <name val="Calibri"/>
      <family val="2"/>
    </font>
    <font>
      <vertAlign val="subscript"/>
      <sz val="10"/>
      <color rgb="FF000000"/>
      <name val="Arial"/>
      <family val="2"/>
    </font>
    <font>
      <b/>
      <sz val="10"/>
      <color rgb="FF000000"/>
      <name val="Arial"/>
      <family val="2"/>
    </font>
    <font>
      <sz val="10"/>
      <name val="Calibri"/>
      <family val="2"/>
    </font>
    <font>
      <b/>
      <sz val="11"/>
      <name val="Calibri"/>
      <family val="2"/>
    </font>
    <font>
      <sz val="9"/>
      <name val="Arial"/>
      <family val="2"/>
    </font>
    <font>
      <b/>
      <sz val="9"/>
      <name val="Arial"/>
      <family val="2"/>
    </font>
    <font>
      <sz val="12"/>
      <color theme="1"/>
      <name val="Calibri"/>
      <family val="2"/>
      <scheme val="minor"/>
    </font>
    <font>
      <sz val="11"/>
      <color theme="1"/>
      <name val="Calibri"/>
      <family val="2"/>
    </font>
    <font>
      <sz val="11"/>
      <color indexed="8"/>
      <name val="Calibri"/>
      <family val="2"/>
    </font>
    <font>
      <b/>
      <sz val="10"/>
      <color indexed="8"/>
      <name val="Arial"/>
      <family val="2"/>
    </font>
    <font>
      <sz val="12"/>
      <name val="Calibri"/>
      <family val="2"/>
    </font>
    <font>
      <sz val="10"/>
      <color rgb="FFFF0000"/>
      <name val="Arial"/>
      <family val="2"/>
    </font>
    <font>
      <b/>
      <sz val="10"/>
      <color rgb="FFFF0000"/>
      <name val="Arial"/>
      <family val="2"/>
    </font>
    <font>
      <sz val="11"/>
      <color theme="1"/>
      <name val="Arial"/>
      <family val="2"/>
    </font>
    <font>
      <sz val="9"/>
      <color theme="1"/>
      <name val="Arial"/>
      <family val="2"/>
    </font>
    <font>
      <b/>
      <sz val="11"/>
      <color rgb="FF000000"/>
      <name val="Calibri"/>
      <family val="2"/>
    </font>
    <font>
      <b/>
      <sz val="10"/>
      <color rgb="FF385623"/>
      <name val="Arial"/>
      <family val="2"/>
    </font>
    <font>
      <b/>
      <sz val="14"/>
      <name val="Arial"/>
      <family val="2"/>
    </font>
    <font>
      <sz val="10"/>
      <color rgb="FF000000"/>
      <name val="Times New Roman"/>
      <family val="1"/>
    </font>
    <font>
      <b/>
      <sz val="12"/>
      <color rgb="FF000000"/>
      <name val="Arial"/>
      <family val="2"/>
    </font>
    <font>
      <sz val="12"/>
      <color rgb="FFFF0000"/>
      <name val="Calibri"/>
      <family val="2"/>
      <scheme val="minor"/>
    </font>
    <font>
      <b/>
      <sz val="12"/>
      <name val="Calibri"/>
      <family val="2"/>
    </font>
    <font>
      <sz val="11"/>
      <color rgb="FFFF0000"/>
      <name val="Calibri"/>
      <family val="2"/>
    </font>
    <font>
      <sz val="12"/>
      <color rgb="FF000000"/>
      <name val="Calibri"/>
      <family val="2"/>
    </font>
    <font>
      <sz val="12"/>
      <color rgb="FFFF0000"/>
      <name val="Calibri"/>
      <family val="2"/>
    </font>
    <font>
      <b/>
      <sz val="12"/>
      <name val="Arial"/>
      <family val="2"/>
    </font>
    <font>
      <b/>
      <sz val="9"/>
      <color theme="1"/>
      <name val="Arial"/>
      <family val="2"/>
    </font>
    <font>
      <sz val="10"/>
      <color rgb="FF0C0C0C"/>
      <name val="Arial"/>
      <family val="2"/>
    </font>
    <font>
      <b/>
      <sz val="8"/>
      <name val="Arial"/>
      <family val="2"/>
    </font>
    <font>
      <sz val="9"/>
      <color indexed="22"/>
      <name val="Arial"/>
      <family val="2"/>
    </font>
    <font>
      <b/>
      <sz val="9"/>
      <color theme="3" tint="-0.249977111117893"/>
      <name val="Arial"/>
      <family val="2"/>
    </font>
    <font>
      <b/>
      <sz val="11"/>
      <color indexed="10"/>
      <name val="Arial"/>
      <family val="2"/>
    </font>
    <font>
      <sz val="10"/>
      <color indexed="9"/>
      <name val="Arial"/>
      <family val="2"/>
    </font>
    <font>
      <u/>
      <sz val="10"/>
      <color indexed="12"/>
      <name val="Arial"/>
      <family val="2"/>
    </font>
    <font>
      <sz val="8"/>
      <color rgb="FF000000"/>
      <name val="Arial"/>
      <family val="2"/>
    </font>
    <font>
      <b/>
      <sz val="9"/>
      <color indexed="8"/>
      <name val="Arial"/>
      <family val="2"/>
    </font>
    <font>
      <sz val="9"/>
      <color indexed="8"/>
      <name val="Arial"/>
      <family val="2"/>
    </font>
    <font>
      <sz val="8"/>
      <color theme="1" tint="0.34998626667073579"/>
      <name val="Arial Narrow"/>
      <family val="2"/>
    </font>
    <font>
      <sz val="9"/>
      <color theme="0" tint="-0.499984740745262"/>
      <name val="Arial"/>
      <family val="2"/>
    </font>
    <font>
      <sz val="10"/>
      <color indexed="22"/>
      <name val="Arial"/>
      <family val="2"/>
    </font>
    <font>
      <u/>
      <sz val="9"/>
      <color indexed="12"/>
      <name val="Arial"/>
      <family val="2"/>
    </font>
    <font>
      <b/>
      <sz val="11"/>
      <color theme="0"/>
      <name val="Arial Narrow"/>
      <family val="2"/>
    </font>
    <font>
      <sz val="10"/>
      <name val="Arial Narrow"/>
      <family val="2"/>
    </font>
    <font>
      <b/>
      <sz val="8"/>
      <color indexed="12"/>
      <name val="Arial"/>
      <family val="2"/>
    </font>
    <font>
      <u/>
      <sz val="8"/>
      <color rgb="FF000000"/>
      <name val="Arial"/>
      <family val="2"/>
    </font>
    <font>
      <sz val="8"/>
      <name val="Arial"/>
      <family val="2"/>
    </font>
    <font>
      <sz val="8"/>
      <color indexed="22"/>
      <name val="Arial"/>
      <family val="2"/>
    </font>
    <font>
      <b/>
      <sz val="11"/>
      <color indexed="8"/>
      <name val="Arial"/>
      <family val="2"/>
    </font>
    <font>
      <i/>
      <sz val="9"/>
      <color theme="0" tint="-0.34998626667073579"/>
      <name val="Arial"/>
      <family val="2"/>
    </font>
    <font>
      <b/>
      <sz val="12"/>
      <color theme="0"/>
      <name val="Arial"/>
      <family val="2"/>
    </font>
    <font>
      <b/>
      <sz val="10"/>
      <name val="Arial Narrow"/>
      <family val="2"/>
    </font>
    <font>
      <b/>
      <sz val="10"/>
      <color indexed="9"/>
      <name val="Arial"/>
      <family val="2"/>
    </font>
    <font>
      <i/>
      <sz val="10"/>
      <color indexed="23"/>
      <name val="Times New Roman"/>
      <family val="1"/>
    </font>
    <font>
      <sz val="10"/>
      <color indexed="8"/>
      <name val="Arial"/>
      <family val="2"/>
    </font>
    <font>
      <sz val="10"/>
      <color rgb="FF4F6228"/>
      <name val="Arial"/>
      <family val="2"/>
    </font>
    <font>
      <sz val="10"/>
      <color rgb="FF3C8884"/>
      <name val="Arial"/>
      <family val="2"/>
    </font>
    <font>
      <b/>
      <sz val="8"/>
      <color indexed="81"/>
      <name val="Tahoma"/>
      <family val="2"/>
    </font>
    <font>
      <sz val="8"/>
      <color indexed="81"/>
      <name val="Tahoma"/>
      <family val="2"/>
    </font>
    <font>
      <b/>
      <sz val="8"/>
      <color rgb="FF000000"/>
      <name val="Arial"/>
      <family val="2"/>
    </font>
    <font>
      <b/>
      <sz val="15"/>
      <color theme="1"/>
      <name val="Arial"/>
      <family val="2"/>
    </font>
    <font>
      <b/>
      <sz val="15"/>
      <color theme="9" tint="0.79998168889431442"/>
      <name val="Arial"/>
      <family val="2"/>
    </font>
    <font>
      <sz val="15"/>
      <color theme="1"/>
      <name val="Arial"/>
      <family val="2"/>
    </font>
    <font>
      <b/>
      <sz val="15"/>
      <color theme="0"/>
      <name val="Arial"/>
      <family val="2"/>
    </font>
  </fonts>
  <fills count="100">
    <fill>
      <patternFill patternType="none"/>
    </fill>
    <fill>
      <patternFill patternType="gray125"/>
    </fill>
    <fill>
      <patternFill patternType="solid">
        <fgColor rgb="FF99CC00"/>
        <bgColor rgb="FF99CC00"/>
      </patternFill>
    </fill>
    <fill>
      <patternFill patternType="solid">
        <fgColor rgb="FFC0C0C0"/>
        <bgColor rgb="FFC0C0C0"/>
      </patternFill>
    </fill>
    <fill>
      <patternFill patternType="solid">
        <fgColor theme="0"/>
        <bgColor indexed="64"/>
      </patternFill>
    </fill>
    <fill>
      <patternFill patternType="solid">
        <fgColor theme="8" tint="0.39997558519241921"/>
        <bgColor indexed="64"/>
      </patternFill>
    </fill>
    <fill>
      <patternFill patternType="solid">
        <fgColor rgb="FFFFFF00"/>
        <bgColor rgb="FFFFFF00"/>
      </patternFill>
    </fill>
    <fill>
      <patternFill patternType="solid">
        <fgColor rgb="FFFABF8F"/>
        <bgColor rgb="FFFABF8F"/>
      </patternFill>
    </fill>
    <fill>
      <patternFill patternType="solid">
        <fgColor rgb="FF92D050"/>
        <bgColor rgb="FF92D050"/>
      </patternFill>
    </fill>
    <fill>
      <patternFill patternType="solid">
        <fgColor theme="6" tint="0.39997558519241921"/>
        <bgColor indexed="64"/>
      </patternFill>
    </fill>
    <fill>
      <patternFill patternType="solid">
        <fgColor rgb="FF92D050"/>
        <bgColor indexed="64"/>
      </patternFill>
    </fill>
    <fill>
      <patternFill patternType="solid">
        <fgColor rgb="FFFFC000"/>
        <bgColor rgb="FFFFC000"/>
      </patternFill>
    </fill>
    <fill>
      <patternFill patternType="solid">
        <fgColor theme="0"/>
        <bgColor theme="0"/>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D8D8D8"/>
        <bgColor rgb="FFD8D8D8"/>
      </patternFill>
    </fill>
    <fill>
      <patternFill patternType="solid">
        <fgColor rgb="FFC5E0B3"/>
        <bgColor rgb="FFC5E0B3"/>
      </patternFill>
    </fill>
    <fill>
      <patternFill patternType="solid">
        <fgColor rgb="FFA5A5A5"/>
        <bgColor rgb="FFA5A5A5"/>
      </patternFill>
    </fill>
    <fill>
      <patternFill patternType="solid">
        <fgColor rgb="FFFFFFFF"/>
        <bgColor rgb="FFFFFFFF"/>
      </patternFill>
    </fill>
    <fill>
      <patternFill patternType="solid">
        <fgColor rgb="FFFDE9D9"/>
        <bgColor rgb="FFFDE9D9"/>
      </patternFill>
    </fill>
    <fill>
      <patternFill patternType="solid">
        <fgColor rgb="FFDEEAF6"/>
        <bgColor rgb="FFDEEAF6"/>
      </patternFill>
    </fill>
    <fill>
      <patternFill patternType="solid">
        <fgColor rgb="FFEFEFEF"/>
        <bgColor rgb="FFEFEFEF"/>
      </patternFill>
    </fill>
    <fill>
      <patternFill patternType="solid">
        <fgColor rgb="FFFEF2CB"/>
        <bgColor rgb="FFFEF2CB"/>
      </patternFill>
    </fill>
    <fill>
      <patternFill patternType="solid">
        <fgColor rgb="FFECECEC"/>
        <bgColor rgb="FFECECEC"/>
      </patternFill>
    </fill>
    <fill>
      <patternFill patternType="solid">
        <fgColor rgb="FF9CC2E5"/>
        <bgColor rgb="FF9CC2E5"/>
      </patternFill>
    </fill>
    <fill>
      <patternFill patternType="solid">
        <fgColor theme="2" tint="-0.249977111117893"/>
        <bgColor indexed="64"/>
      </patternFill>
    </fill>
    <fill>
      <patternFill patternType="solid">
        <fgColor rgb="FFFFFF00"/>
        <bgColor indexed="64"/>
      </patternFill>
    </fill>
    <fill>
      <patternFill patternType="solid">
        <fgColor rgb="FFDAEEF3"/>
        <bgColor rgb="FFDAEEF3"/>
      </patternFill>
    </fill>
    <fill>
      <patternFill patternType="solid">
        <fgColor rgb="FFFFFFCC"/>
        <bgColor indexed="64"/>
      </patternFill>
    </fill>
    <fill>
      <patternFill patternType="solid">
        <fgColor theme="9" tint="0.79998168889431442"/>
        <bgColor rgb="FFFFFFFF"/>
      </patternFill>
    </fill>
    <fill>
      <patternFill patternType="solid">
        <fgColor theme="0" tint="-0.14999847407452621"/>
        <bgColor rgb="FFFFFFFF"/>
      </patternFill>
    </fill>
    <fill>
      <patternFill patternType="solid">
        <fgColor rgb="FF92D050"/>
        <bgColor rgb="FF000000"/>
      </patternFill>
    </fill>
    <fill>
      <patternFill patternType="solid">
        <fgColor rgb="FFD9D9D9"/>
        <bgColor rgb="FFBFBFBF"/>
      </patternFill>
    </fill>
    <fill>
      <patternFill patternType="solid">
        <fgColor rgb="FFD9D9D9"/>
        <bgColor rgb="FF000000"/>
      </patternFill>
    </fill>
    <fill>
      <patternFill patternType="solid">
        <fgColor rgb="FFF2F2F2"/>
        <bgColor rgb="FFD8D8D8"/>
      </patternFill>
    </fill>
    <fill>
      <patternFill patternType="solid">
        <fgColor rgb="FFFFFFFF"/>
        <bgColor rgb="FF000000"/>
      </patternFill>
    </fill>
    <fill>
      <patternFill patternType="solid">
        <fgColor rgb="FFF8CBAD"/>
        <bgColor rgb="FFC55A11"/>
      </patternFill>
    </fill>
    <fill>
      <patternFill patternType="solid">
        <fgColor rgb="FFF8CBAD"/>
        <bgColor rgb="FFFDE9D9"/>
      </patternFill>
    </fill>
    <fill>
      <patternFill patternType="solid">
        <fgColor rgb="FFD9D9D9"/>
        <bgColor rgb="FFA5A5A5"/>
      </patternFill>
    </fill>
    <fill>
      <patternFill patternType="solid">
        <fgColor theme="0" tint="-0.14999847407452621"/>
        <bgColor rgb="FFFFD966"/>
      </patternFill>
    </fill>
    <fill>
      <patternFill patternType="solid">
        <fgColor theme="7" tint="0.79998168889431442"/>
        <bgColor rgb="FFD8D8D8"/>
      </patternFill>
    </fill>
    <fill>
      <patternFill patternType="solid">
        <fgColor theme="7" tint="0.79998168889431442"/>
        <bgColor indexed="64"/>
      </patternFill>
    </fill>
    <fill>
      <patternFill patternType="solid">
        <fgColor rgb="FFBFBFBF"/>
        <bgColor rgb="FFD8D8D8"/>
      </patternFill>
    </fill>
    <fill>
      <patternFill patternType="solid">
        <fgColor theme="3" tint="0.79998168889431442"/>
        <bgColor indexed="64"/>
      </patternFill>
    </fill>
    <fill>
      <patternFill patternType="solid">
        <fgColor rgb="FFC4BD97"/>
        <bgColor rgb="FFC4BD97"/>
      </patternFill>
    </fill>
    <fill>
      <patternFill patternType="solid">
        <fgColor rgb="FFDDD9C3"/>
        <bgColor rgb="FFDDD9C3"/>
      </patternFill>
    </fill>
    <fill>
      <patternFill patternType="solid">
        <fgColor rgb="FFCCC0D9"/>
        <bgColor rgb="FFCCC0D9"/>
      </patternFill>
    </fill>
    <fill>
      <patternFill patternType="solid">
        <fgColor rgb="FFD6E3BC"/>
        <bgColor rgb="FFD6E3BC"/>
      </patternFill>
    </fill>
    <fill>
      <patternFill patternType="solid">
        <fgColor indexed="22"/>
        <bgColor indexed="64"/>
      </patternFill>
    </fill>
    <fill>
      <patternFill patternType="solid">
        <fgColor rgb="FFFDE9D9"/>
        <bgColor indexed="64"/>
      </patternFill>
    </fill>
    <fill>
      <gradientFill degree="270">
        <stop position="0">
          <color theme="0"/>
        </stop>
        <stop position="1">
          <color rgb="FFB00404"/>
        </stop>
      </gradientFill>
    </fill>
    <fill>
      <patternFill patternType="solid">
        <fgColor rgb="FFC00000"/>
        <bgColor indexed="64"/>
      </patternFill>
    </fill>
    <fill>
      <patternFill patternType="solid">
        <fgColor rgb="FFECF2F8"/>
        <bgColor indexed="64"/>
      </patternFill>
    </fill>
    <fill>
      <patternFill patternType="solid">
        <fgColor rgb="FFF0F0F0"/>
        <bgColor indexed="64"/>
      </patternFill>
    </fill>
    <fill>
      <patternFill patternType="solid">
        <fgColor theme="0" tint="-4.9989318521683403E-2"/>
        <bgColor indexed="64"/>
      </patternFill>
    </fill>
    <fill>
      <gradientFill degree="270">
        <stop position="0">
          <color theme="0"/>
        </stop>
        <stop position="1">
          <color rgb="FFC5CE9A"/>
        </stop>
      </gradientFill>
    </fill>
    <fill>
      <gradientFill degree="270">
        <stop position="0">
          <color theme="0"/>
        </stop>
        <stop position="1">
          <color rgb="FFCFD6AA"/>
        </stop>
      </gradientFill>
    </fill>
    <fill>
      <patternFill patternType="solid">
        <fgColor indexed="42"/>
        <bgColor indexed="64"/>
      </patternFill>
    </fill>
    <fill>
      <gradientFill degree="270">
        <stop position="0">
          <color theme="0"/>
        </stop>
        <stop position="1">
          <color theme="7" tint="0.80001220740379042"/>
        </stop>
      </gradientFill>
    </fill>
    <fill>
      <gradientFill degree="270">
        <stop position="0">
          <color theme="0"/>
        </stop>
        <stop position="1">
          <color rgb="FFECF2F8"/>
        </stop>
      </gradientFill>
    </fill>
    <fill>
      <patternFill patternType="solid">
        <fgColor rgb="FFE4E4E4"/>
        <bgColor indexed="64"/>
      </patternFill>
    </fill>
    <fill>
      <patternFill patternType="solid">
        <fgColor rgb="FFECECEC"/>
        <bgColor indexed="64"/>
      </patternFill>
    </fill>
    <fill>
      <patternFill patternType="solid">
        <fgColor rgb="FFDEDEDE"/>
        <bgColor indexed="64"/>
      </patternFill>
    </fill>
    <fill>
      <patternFill patternType="solid">
        <fgColor rgb="FFFFF2E5"/>
        <bgColor indexed="64"/>
      </patternFill>
    </fill>
    <fill>
      <patternFill patternType="solid">
        <fgColor rgb="FFF1F0E7"/>
        <bgColor indexed="64"/>
      </patternFill>
    </fill>
    <fill>
      <patternFill patternType="solid">
        <fgColor rgb="FFFBFBFB"/>
        <bgColor indexed="64"/>
      </patternFill>
    </fill>
    <fill>
      <patternFill patternType="solid">
        <fgColor rgb="FFF9F8F5"/>
        <bgColor indexed="64"/>
      </patternFill>
    </fill>
    <fill>
      <patternFill patternType="solid">
        <fgColor indexed="47"/>
        <bgColor indexed="64"/>
      </patternFill>
    </fill>
    <fill>
      <patternFill patternType="solid">
        <fgColor rgb="FFEDF2F7"/>
        <bgColor indexed="64"/>
      </patternFill>
    </fill>
    <fill>
      <patternFill patternType="solid">
        <fgColor rgb="FFFEF6F0"/>
        <bgColor indexed="64"/>
      </patternFill>
    </fill>
    <fill>
      <patternFill patternType="solid">
        <fgColor rgb="FFE4ECF4"/>
        <bgColor indexed="64"/>
      </patternFill>
    </fill>
    <fill>
      <patternFill patternType="solid">
        <fgColor rgb="FFF9FBFD"/>
        <bgColor indexed="64"/>
      </patternFill>
    </fill>
    <fill>
      <patternFill patternType="solid">
        <fgColor rgb="FFFFFDFB"/>
        <bgColor indexed="64"/>
      </patternFill>
    </fill>
    <fill>
      <patternFill patternType="solid">
        <fgColor rgb="FFE0E0E0"/>
        <bgColor indexed="64"/>
      </patternFill>
    </fill>
    <fill>
      <patternFill patternType="solid">
        <fgColor rgb="FFE7EEF5"/>
        <bgColor indexed="64"/>
      </patternFill>
    </fill>
    <fill>
      <patternFill patternType="solid">
        <fgColor rgb="FFE8EFD9"/>
        <bgColor indexed="64"/>
      </patternFill>
    </fill>
    <fill>
      <patternFill patternType="solid">
        <fgColor theme="7" tint="0.59999389629810485"/>
        <bgColor indexed="64"/>
      </patternFill>
    </fill>
    <fill>
      <patternFill patternType="solid">
        <fgColor rgb="FFE4DFEC"/>
        <bgColor indexed="64"/>
      </patternFill>
    </fill>
    <fill>
      <patternFill patternType="solid">
        <fgColor rgb="FFF2F0F6"/>
        <bgColor indexed="64"/>
      </patternFill>
    </fill>
    <fill>
      <patternFill patternType="solid">
        <fgColor rgb="FFFBF9FD"/>
        <bgColor indexed="64"/>
      </patternFill>
    </fill>
    <fill>
      <patternFill patternType="solid">
        <fgColor rgb="FFDFE9C9"/>
        <bgColor indexed="64"/>
      </patternFill>
    </fill>
    <fill>
      <gradientFill degree="270">
        <stop position="0">
          <color theme="0"/>
        </stop>
        <stop position="1">
          <color rgb="FFD8ECBC"/>
        </stop>
      </gradientFill>
    </fill>
    <fill>
      <patternFill patternType="solid">
        <fgColor rgb="FF00B0F0"/>
        <bgColor indexed="64"/>
      </patternFill>
    </fill>
    <fill>
      <patternFill patternType="solid">
        <fgColor rgb="FF00B050"/>
        <bgColor indexed="64"/>
      </patternFill>
    </fill>
    <fill>
      <patternFill patternType="solid">
        <fgColor rgb="FFFFC000"/>
        <bgColor indexed="64"/>
      </patternFill>
    </fill>
    <fill>
      <patternFill patternType="solid">
        <fgColor theme="0" tint="-0.249977111117893"/>
        <bgColor indexed="64"/>
      </patternFill>
    </fill>
    <fill>
      <patternFill patternType="solid">
        <fgColor theme="2"/>
        <bgColor indexed="64"/>
      </patternFill>
    </fill>
    <fill>
      <patternFill patternType="solid">
        <fgColor rgb="FFFFFFFF"/>
        <bgColor indexed="64"/>
      </patternFill>
    </fill>
    <fill>
      <patternFill patternType="solid">
        <fgColor theme="6" tint="0.59999389629810485"/>
        <bgColor indexed="64"/>
      </patternFill>
    </fill>
    <fill>
      <patternFill patternType="solid">
        <fgColor rgb="FF7030A0"/>
        <bgColor indexed="64"/>
      </patternFill>
    </fill>
    <fill>
      <patternFill patternType="solid">
        <fgColor theme="9" tint="0.79998168889431442"/>
        <bgColor rgb="FFC0C0C0"/>
      </patternFill>
    </fill>
    <fill>
      <patternFill patternType="solid">
        <fgColor rgb="FF92D050"/>
        <bgColor rgb="FFC0C0C0"/>
      </patternFill>
    </fill>
    <fill>
      <patternFill patternType="solid">
        <fgColor theme="0" tint="-0.14999847407452621"/>
        <bgColor rgb="FFC0C0C0"/>
      </patternFill>
    </fill>
    <fill>
      <patternFill patternType="solid">
        <fgColor theme="9" tint="0.79998168889431442"/>
        <bgColor theme="0"/>
      </patternFill>
    </fill>
    <fill>
      <patternFill patternType="solid">
        <fgColor theme="0" tint="-0.249977111117893"/>
        <bgColor rgb="FFC0C0C0"/>
      </patternFill>
    </fill>
    <fill>
      <patternFill patternType="solid">
        <fgColor rgb="FF00B050"/>
        <bgColor rgb="FFC0C0C0"/>
      </patternFill>
    </fill>
    <fill>
      <patternFill patternType="solid">
        <fgColor rgb="FF92D050"/>
        <bgColor rgb="FF99CC00"/>
      </patternFill>
    </fill>
    <fill>
      <patternFill patternType="solid">
        <fgColor theme="9" tint="-0.499984740745262"/>
        <bgColor indexed="64"/>
      </patternFill>
    </fill>
  </fills>
  <borders count="1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indexed="64"/>
      </right>
      <top/>
      <bottom style="thin">
        <color indexed="64"/>
      </bottom>
      <diagonal/>
    </border>
    <border>
      <left/>
      <right/>
      <top/>
      <bottom style="thin">
        <color rgb="FF000000"/>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diagonal/>
    </border>
    <border>
      <left style="medium">
        <color rgb="FF000000"/>
      </left>
      <right/>
      <top/>
      <bottom style="hair">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hair">
        <color rgb="FF000000"/>
      </left>
      <right style="hair">
        <color rgb="FF000000"/>
      </right>
      <top/>
      <bottom style="hair">
        <color rgb="FF000000"/>
      </bottom>
      <diagonal/>
    </border>
    <border>
      <left style="thin">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right style="thin">
        <color indexed="64"/>
      </right>
      <top/>
      <bottom/>
      <diagonal/>
    </border>
    <border>
      <left style="thin">
        <color indexed="64"/>
      </left>
      <right/>
      <top style="thick">
        <color indexed="10"/>
      </top>
      <bottom/>
      <diagonal/>
    </border>
    <border>
      <left/>
      <right/>
      <top style="thick">
        <color indexed="10"/>
      </top>
      <bottom/>
      <diagonal/>
    </border>
    <border>
      <left/>
      <right style="thin">
        <color indexed="64"/>
      </right>
      <top style="thick">
        <color indexed="10"/>
      </top>
      <bottom/>
      <diagonal/>
    </border>
    <border>
      <left/>
      <right style="thick">
        <color indexed="12"/>
      </right>
      <top/>
      <bottom/>
      <diagonal/>
    </border>
    <border>
      <left style="thick">
        <color indexed="12"/>
      </left>
      <right style="thick">
        <color indexed="10"/>
      </right>
      <top/>
      <bottom/>
      <diagonal/>
    </border>
    <border>
      <left style="thick">
        <color indexed="10"/>
      </left>
      <right style="hair">
        <color auto="1"/>
      </right>
      <top/>
      <bottom/>
      <diagonal/>
    </border>
    <border>
      <left style="hair">
        <color indexed="64"/>
      </left>
      <right style="hair">
        <color indexed="64"/>
      </right>
      <top/>
      <bottom/>
      <diagonal/>
    </border>
    <border>
      <left style="hair">
        <color indexed="64"/>
      </left>
      <right/>
      <top/>
      <bottom/>
      <diagonal/>
    </border>
    <border>
      <left style="hair">
        <color auto="1"/>
      </left>
      <right style="thick">
        <color indexed="10"/>
      </right>
      <top/>
      <bottom/>
      <diagonal/>
    </border>
    <border>
      <left style="medium">
        <color rgb="FF0066FF"/>
      </left>
      <right style="thick">
        <color rgb="FFC00000"/>
      </right>
      <top style="medium">
        <color indexed="64"/>
      </top>
      <bottom/>
      <diagonal/>
    </border>
    <border>
      <left style="medium">
        <color indexed="64"/>
      </left>
      <right/>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auto="1"/>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auto="1"/>
      </bottom>
      <diagonal/>
    </border>
    <border>
      <left/>
      <right style="hair">
        <color indexed="64"/>
      </right>
      <top/>
      <bottom style="hair">
        <color indexed="64"/>
      </bottom>
      <diagonal/>
    </border>
    <border>
      <left style="hair">
        <color indexed="64"/>
      </left>
      <right style="medium">
        <color indexed="64"/>
      </right>
      <top style="hair">
        <color indexed="64"/>
      </top>
      <bottom style="hair">
        <color indexed="64"/>
      </bottom>
      <diagonal/>
    </border>
    <border>
      <left style="medium">
        <color rgb="FF0066FF"/>
      </left>
      <right style="thick">
        <color rgb="FFC00000"/>
      </right>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hair">
        <color indexed="64"/>
      </right>
      <top/>
      <bottom style="hair">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hair">
        <color auto="1"/>
      </right>
      <top style="hair">
        <color auto="1"/>
      </top>
      <bottom style="hair">
        <color auto="1"/>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thick">
        <color indexed="12"/>
      </bottom>
      <diagonal/>
    </border>
    <border>
      <left/>
      <right style="thick">
        <color indexed="12"/>
      </right>
      <top/>
      <bottom style="thick">
        <color indexed="12"/>
      </bottom>
      <diagonal/>
    </border>
    <border>
      <left/>
      <right/>
      <top/>
      <bottom style="thick">
        <color indexed="10"/>
      </bottom>
      <diagonal/>
    </border>
    <border>
      <left/>
      <right/>
      <top style="thick">
        <color indexed="12"/>
      </top>
      <bottom style="thick">
        <color indexed="10"/>
      </bottom>
      <diagonal/>
    </border>
    <border>
      <left/>
      <right style="thick">
        <color indexed="10"/>
      </right>
      <top/>
      <bottom style="thick">
        <color indexed="10"/>
      </bottom>
      <diagonal/>
    </border>
    <border>
      <left style="thick">
        <color indexed="10"/>
      </left>
      <right style="hair">
        <color auto="1"/>
      </right>
      <top/>
      <bottom style="thick">
        <color indexed="10"/>
      </bottom>
      <diagonal/>
    </border>
    <border>
      <left style="hair">
        <color auto="1"/>
      </left>
      <right style="hair">
        <color auto="1"/>
      </right>
      <top/>
      <bottom style="thick">
        <color indexed="10"/>
      </bottom>
      <diagonal/>
    </border>
    <border>
      <left style="hair">
        <color auto="1"/>
      </left>
      <right/>
      <top/>
      <bottom style="thick">
        <color indexed="10"/>
      </bottom>
      <diagonal/>
    </border>
    <border>
      <left style="hair">
        <color auto="1"/>
      </left>
      <right style="thick">
        <color indexed="10"/>
      </right>
      <top/>
      <bottom style="thick">
        <color indexed="10"/>
      </bottom>
      <diagonal/>
    </border>
    <border>
      <left/>
      <right style="thick">
        <color rgb="FFC00000"/>
      </right>
      <top/>
      <bottom style="thick">
        <color indexed="10"/>
      </bottom>
      <diagonal/>
    </border>
    <border>
      <left style="thin">
        <color indexed="64"/>
      </left>
      <right style="thin">
        <color indexed="64"/>
      </right>
      <top style="thin">
        <color rgb="FF000000"/>
      </top>
      <bottom/>
      <diagonal/>
    </border>
    <border>
      <left style="thin">
        <color rgb="FF000000"/>
      </left>
      <right style="thin">
        <color rgb="FF000000"/>
      </right>
      <top style="thin">
        <color indexed="64"/>
      </top>
      <bottom/>
      <diagonal/>
    </border>
    <border>
      <left style="medium">
        <color indexed="64"/>
      </left>
      <right/>
      <top style="medium">
        <color indexed="64"/>
      </top>
      <bottom style="thin">
        <color rgb="FF000000"/>
      </bottom>
      <diagonal/>
    </border>
    <border>
      <left style="medium">
        <color indexed="64"/>
      </left>
      <right/>
      <top style="thin">
        <color rgb="FF000000"/>
      </top>
      <bottom style="medium">
        <color indexed="64"/>
      </bottom>
      <diagonal/>
    </border>
    <border>
      <left style="thin">
        <color indexed="64"/>
      </left>
      <right style="thin">
        <color indexed="64"/>
      </right>
      <top/>
      <bottom style="medium">
        <color indexed="64"/>
      </bottom>
      <diagonal/>
    </border>
    <border>
      <left style="thin">
        <color rgb="FF000000"/>
      </left>
      <right/>
      <top/>
      <bottom/>
      <diagonal/>
    </border>
  </borders>
  <cellStyleXfs count="88">
    <xf numFmtId="0" fontId="0" fillId="0" borderId="0"/>
    <xf numFmtId="168"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0" fontId="11" fillId="0" borderId="0"/>
    <xf numFmtId="0" fontId="1" fillId="0" borderId="0"/>
    <xf numFmtId="0" fontId="19" fillId="0" borderId="0"/>
    <xf numFmtId="0" fontId="19" fillId="0" borderId="0">
      <protection locked="0"/>
    </xf>
    <xf numFmtId="167" fontId="1" fillId="0" borderId="0" applyFont="0" applyFill="0" applyBorder="0" applyAlignment="0" applyProtection="0"/>
    <xf numFmtId="0" fontId="1" fillId="0" borderId="0"/>
    <xf numFmtId="179" fontId="6" fillId="0" borderId="0" applyFont="0" applyFill="0" applyBorder="0" applyAlignment="0" applyProtection="0"/>
    <xf numFmtId="0" fontId="28" fillId="0" borderId="0"/>
    <xf numFmtId="168" fontId="6"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28"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6" fillId="0" borderId="0"/>
    <xf numFmtId="0" fontId="6" fillId="0" borderId="0"/>
    <xf numFmtId="9" fontId="28"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70" fontId="28" fillId="0" borderId="0" applyFont="0" applyFill="0" applyBorder="0" applyAlignment="0" applyProtection="0"/>
    <xf numFmtId="170" fontId="1" fillId="0" borderId="0" applyFont="0" applyFill="0" applyBorder="0" applyAlignment="0" applyProtection="0"/>
    <xf numFmtId="167" fontId="1" fillId="0" borderId="0" applyFont="0" applyFill="0" applyBorder="0" applyAlignment="0" applyProtection="0"/>
    <xf numFmtId="180" fontId="1" fillId="0" borderId="0" applyFont="0" applyFill="0" applyBorder="0" applyAlignment="0" applyProtection="0"/>
    <xf numFmtId="166" fontId="1" fillId="0" borderId="0" applyFont="0" applyFill="0" applyBorder="0" applyAlignment="0" applyProtection="0"/>
    <xf numFmtId="0" fontId="26" fillId="0" borderId="0"/>
    <xf numFmtId="167" fontId="1" fillId="0" borderId="0" applyFont="0" applyFill="0" applyBorder="0" applyAlignment="0" applyProtection="0"/>
    <xf numFmtId="0" fontId="6" fillId="0" borderId="0"/>
    <xf numFmtId="186" fontId="6" fillId="0" borderId="0" applyFont="0" applyFill="0" applyBorder="0" applyAlignment="0" applyProtection="0"/>
    <xf numFmtId="168" fontId="1" fillId="0" borderId="0" applyFont="0" applyFill="0" applyBorder="0" applyAlignment="0" applyProtection="0"/>
    <xf numFmtId="0" fontId="6" fillId="0" borderId="0"/>
    <xf numFmtId="0" fontId="38" fillId="0" borderId="0"/>
    <xf numFmtId="0" fontId="38" fillId="0" borderId="0"/>
    <xf numFmtId="185"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166" fontId="1" fillId="0" borderId="0" applyFont="0" applyFill="0" applyBorder="0" applyAlignment="0" applyProtection="0"/>
    <xf numFmtId="167" fontId="26" fillId="0" borderId="0" applyFont="0" applyFill="0" applyBorder="0" applyAlignment="0" applyProtection="0"/>
    <xf numFmtId="0" fontId="26" fillId="0" borderId="0"/>
    <xf numFmtId="0" fontId="1" fillId="0" borderId="0"/>
    <xf numFmtId="167" fontId="1" fillId="0" borderId="0" applyFont="0" applyFill="0" applyBorder="0" applyAlignment="0" applyProtection="0"/>
    <xf numFmtId="168" fontId="1" fillId="0" borderId="0" applyFont="0" applyFill="0" applyBorder="0" applyAlignment="0" applyProtection="0"/>
    <xf numFmtId="0" fontId="26" fillId="0" borderId="0"/>
    <xf numFmtId="9" fontId="1" fillId="0" borderId="0" applyFont="0" applyFill="0" applyBorder="0" applyAlignment="0" applyProtection="0"/>
    <xf numFmtId="9" fontId="26" fillId="0" borderId="0" applyFont="0" applyFill="0" applyBorder="0" applyAlignment="0" applyProtection="0"/>
    <xf numFmtId="166" fontId="1" fillId="0" borderId="0" applyFont="0" applyFill="0" applyBorder="0" applyAlignment="0" applyProtection="0"/>
    <xf numFmtId="0" fontId="1" fillId="0" borderId="0"/>
    <xf numFmtId="0" fontId="26" fillId="0" borderId="0"/>
    <xf numFmtId="0" fontId="1" fillId="0" borderId="0"/>
    <xf numFmtId="167"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26" fillId="0" borderId="0"/>
    <xf numFmtId="167" fontId="26" fillId="0" borderId="0" applyFont="0" applyFill="0" applyBorder="0" applyAlignment="0" applyProtection="0"/>
    <xf numFmtId="0" fontId="26" fillId="0" borderId="0"/>
    <xf numFmtId="0" fontId="26" fillId="0" borderId="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53" fillId="0" borderId="0" applyNumberFormat="0" applyFill="0" applyBorder="0" applyAlignment="0" applyProtection="0">
      <alignment vertical="top"/>
      <protection locked="0"/>
    </xf>
    <xf numFmtId="185" fontId="6" fillId="0" borderId="0" applyFont="0" applyFill="0" applyBorder="0" applyAlignment="0" applyProtection="0"/>
    <xf numFmtId="0" fontId="1" fillId="0" borderId="0"/>
    <xf numFmtId="0" fontId="1" fillId="0" borderId="0"/>
    <xf numFmtId="0" fontId="19" fillId="0" borderId="0">
      <protection locked="0"/>
    </xf>
    <xf numFmtId="44" fontId="19" fillId="0" borderId="0">
      <alignment vertical="top"/>
      <protection locked="0"/>
    </xf>
    <xf numFmtId="166" fontId="1" fillId="0" borderId="0" applyFont="0" applyFill="0" applyBorder="0" applyAlignment="0" applyProtection="0"/>
    <xf numFmtId="0" fontId="6" fillId="0" borderId="0">
      <protection locked="0"/>
    </xf>
    <xf numFmtId="167" fontId="1" fillId="0" borderId="0" applyFont="0" applyFill="0" applyBorder="0" applyAlignment="0" applyProtection="0"/>
    <xf numFmtId="0" fontId="6" fillId="0" borderId="0">
      <protection locked="0"/>
    </xf>
  </cellStyleXfs>
  <cellXfs count="1440">
    <xf numFmtId="0" fontId="0" fillId="0" borderId="0" xfId="0"/>
    <xf numFmtId="0" fontId="7" fillId="0" borderId="4" xfId="0" applyFont="1" applyBorder="1" applyAlignment="1">
      <alignment horizontal="left" vertical="top" wrapText="1"/>
    </xf>
    <xf numFmtId="0" fontId="7" fillId="4" borderId="1" xfId="0" applyFont="1" applyFill="1" applyBorder="1" applyAlignment="1">
      <alignment horizontal="center" vertical="center" wrapText="1"/>
    </xf>
    <xf numFmtId="169" fontId="7" fillId="4" borderId="1" xfId="0" applyNumberFormat="1" applyFont="1" applyFill="1" applyBorder="1" applyAlignment="1">
      <alignment vertical="center" wrapText="1"/>
    </xf>
    <xf numFmtId="169" fontId="10" fillId="5" borderId="1" xfId="0" applyNumberFormat="1" applyFont="1" applyFill="1" applyBorder="1" applyAlignment="1">
      <alignment vertical="center" wrapText="1"/>
    </xf>
    <xf numFmtId="0" fontId="10" fillId="3" borderId="1" xfId="0" applyFont="1" applyFill="1" applyBorder="1" applyAlignment="1">
      <alignment horizontal="center" vertical="center" wrapText="1"/>
    </xf>
    <xf numFmtId="3" fontId="10" fillId="3" borderId="1" xfId="0" applyNumberFormat="1" applyFont="1" applyFill="1" applyBorder="1" applyAlignment="1">
      <alignment horizontal="center" vertical="center" wrapText="1"/>
    </xf>
    <xf numFmtId="1" fontId="10" fillId="3" borderId="1" xfId="0" applyNumberFormat="1" applyFont="1" applyFill="1" applyBorder="1" applyAlignment="1">
      <alignment horizontal="center" vertical="center" wrapText="1"/>
    </xf>
    <xf numFmtId="169" fontId="10" fillId="3" borderId="1" xfId="0" applyNumberFormat="1" applyFont="1" applyFill="1" applyBorder="1" applyAlignment="1">
      <alignment horizontal="center" vertical="center" wrapText="1"/>
    </xf>
    <xf numFmtId="171" fontId="7" fillId="4" borderId="4" xfId="0" applyNumberFormat="1" applyFont="1" applyFill="1" applyBorder="1" applyAlignment="1">
      <alignment horizontal="center" vertical="center"/>
    </xf>
    <xf numFmtId="171" fontId="6" fillId="0" borderId="1" xfId="2" applyNumberFormat="1" applyFont="1" applyFill="1" applyBorder="1" applyAlignment="1">
      <alignment horizontal="center" vertical="center"/>
    </xf>
    <xf numFmtId="0" fontId="14" fillId="6" borderId="12" xfId="4" applyFont="1" applyFill="1" applyBorder="1" applyAlignment="1">
      <alignment horizontal="center" vertical="center" wrapText="1"/>
    </xf>
    <xf numFmtId="0" fontId="9" fillId="6" borderId="12" xfId="4" applyFont="1" applyFill="1" applyBorder="1" applyAlignment="1">
      <alignment horizontal="center" vertical="center"/>
    </xf>
    <xf numFmtId="172" fontId="9" fillId="6" borderId="12" xfId="4" applyNumberFormat="1" applyFont="1" applyFill="1" applyBorder="1" applyAlignment="1">
      <alignment horizontal="center" vertical="center" wrapText="1"/>
    </xf>
    <xf numFmtId="0" fontId="15" fillId="0" borderId="2" xfId="4" applyFont="1" applyBorder="1" applyAlignment="1">
      <alignment horizontal="center" vertical="center" wrapText="1"/>
    </xf>
    <xf numFmtId="0" fontId="15" fillId="0" borderId="2" xfId="4" applyFont="1" applyBorder="1" applyAlignment="1">
      <alignment horizontal="left" vertical="center" wrapText="1"/>
    </xf>
    <xf numFmtId="165" fontId="15" fillId="0" borderId="2" xfId="4" applyNumberFormat="1" applyFont="1" applyBorder="1" applyAlignment="1">
      <alignment horizontal="right" vertical="center" wrapText="1"/>
    </xf>
    <xf numFmtId="172" fontId="6" fillId="0" borderId="1" xfId="4" applyNumberFormat="1" applyFont="1" applyBorder="1" applyAlignment="1">
      <alignment horizontal="center" vertical="center"/>
    </xf>
    <xf numFmtId="172" fontId="6" fillId="0" borderId="1" xfId="4" applyNumberFormat="1" applyFont="1" applyBorder="1" applyAlignment="1">
      <alignment vertical="center"/>
    </xf>
    <xf numFmtId="172" fontId="15" fillId="0" borderId="1" xfId="4" applyNumberFormat="1" applyFont="1" applyBorder="1" applyAlignment="1">
      <alignment horizontal="right" vertical="center" wrapText="1"/>
    </xf>
    <xf numFmtId="0" fontId="15" fillId="0" borderId="1" xfId="4" applyFont="1" applyBorder="1" applyAlignment="1">
      <alignment horizontal="center" vertical="center" wrapText="1"/>
    </xf>
    <xf numFmtId="0" fontId="15" fillId="0" borderId="1" xfId="4" applyFont="1" applyBorder="1" applyAlignment="1">
      <alignment horizontal="left" vertical="center" wrapText="1"/>
    </xf>
    <xf numFmtId="0" fontId="7" fillId="0" borderId="4" xfId="4" applyFont="1" applyBorder="1" applyAlignment="1">
      <alignment wrapText="1"/>
    </xf>
    <xf numFmtId="165" fontId="15" fillId="0" borderId="1" xfId="4" applyNumberFormat="1" applyFont="1" applyBorder="1" applyAlignment="1">
      <alignment horizontal="right" vertical="center" wrapText="1"/>
    </xf>
    <xf numFmtId="0" fontId="16" fillId="8" borderId="1" xfId="4" applyFont="1" applyFill="1" applyBorder="1" applyAlignment="1">
      <alignment horizontal="center" vertical="center"/>
    </xf>
    <xf numFmtId="172" fontId="9" fillId="8" borderId="1" xfId="4" applyNumberFormat="1" applyFont="1" applyFill="1" applyBorder="1" applyAlignment="1">
      <alignment vertical="center"/>
    </xf>
    <xf numFmtId="0" fontId="17" fillId="0" borderId="0" xfId="4" applyFont="1" applyAlignment="1">
      <alignment vertical="center"/>
    </xf>
    <xf numFmtId="172" fontId="17" fillId="0" borderId="0" xfId="4" applyNumberFormat="1" applyFont="1" applyAlignment="1">
      <alignment vertical="center"/>
    </xf>
    <xf numFmtId="0" fontId="0" fillId="0" borderId="1" xfId="0" applyBorder="1"/>
    <xf numFmtId="0" fontId="6" fillId="0" borderId="1" xfId="5" applyFont="1" applyBorder="1" applyAlignment="1">
      <alignment horizontal="center" vertical="center"/>
    </xf>
    <xf numFmtId="0" fontId="1" fillId="0" borderId="1" xfId="0" applyFont="1" applyBorder="1"/>
    <xf numFmtId="3" fontId="0" fillId="0" borderId="1" xfId="0" applyNumberFormat="1" applyBorder="1"/>
    <xf numFmtId="3" fontId="0" fillId="0" borderId="0" xfId="0" applyNumberFormat="1"/>
    <xf numFmtId="4" fontId="0" fillId="0" borderId="0" xfId="0" applyNumberFormat="1"/>
    <xf numFmtId="0" fontId="0" fillId="0" borderId="1" xfId="0" applyBorder="1" applyAlignment="1">
      <alignment wrapText="1"/>
    </xf>
    <xf numFmtId="173" fontId="3" fillId="10" borderId="1" xfId="0" applyNumberFormat="1" applyFont="1" applyFill="1" applyBorder="1"/>
    <xf numFmtId="173" fontId="0" fillId="0" borderId="0" xfId="0" applyNumberFormat="1"/>
    <xf numFmtId="0" fontId="8" fillId="0" borderId="4" xfId="0" applyFont="1" applyBorder="1" applyAlignment="1">
      <alignment horizontal="left" vertical="top" wrapText="1"/>
    </xf>
    <xf numFmtId="0" fontId="6" fillId="4" borderId="1" xfId="0" applyFont="1" applyFill="1" applyBorder="1" applyAlignment="1">
      <alignment horizontal="center" vertical="center"/>
    </xf>
    <xf numFmtId="169" fontId="7" fillId="0" borderId="1" xfId="0" applyNumberFormat="1" applyFont="1" applyBorder="1" applyAlignment="1">
      <alignment horizontal="center" vertical="center"/>
    </xf>
    <xf numFmtId="0" fontId="8" fillId="0" borderId="12" xfId="0" applyFont="1" applyBorder="1" applyAlignment="1">
      <alignment horizontal="left" vertical="top" wrapText="1"/>
    </xf>
    <xf numFmtId="0" fontId="6" fillId="4" borderId="2" xfId="0" applyFont="1" applyFill="1" applyBorder="1" applyAlignment="1">
      <alignment horizontal="center" vertical="center"/>
    </xf>
    <xf numFmtId="169" fontId="7" fillId="0" borderId="2" xfId="0" applyNumberFormat="1" applyFont="1" applyBorder="1" applyAlignment="1">
      <alignment horizontal="center" vertical="center"/>
    </xf>
    <xf numFmtId="0" fontId="6" fillId="0" borderId="12" xfId="0" applyFont="1" applyBorder="1" applyAlignment="1">
      <alignment horizontal="left" vertical="center" wrapText="1"/>
    </xf>
    <xf numFmtId="0" fontId="7" fillId="0" borderId="4" xfId="0" applyFont="1" applyBorder="1" applyAlignment="1">
      <alignment horizontal="left" vertical="center" wrapText="1"/>
    </xf>
    <xf numFmtId="169" fontId="7" fillId="0" borderId="2" xfId="0" applyNumberFormat="1" applyFont="1" applyBorder="1" applyAlignment="1">
      <alignment vertical="center"/>
    </xf>
    <xf numFmtId="0" fontId="14" fillId="6" borderId="4" xfId="4" applyFont="1" applyFill="1" applyBorder="1" applyAlignment="1">
      <alignment horizontal="center" vertical="center" wrapText="1"/>
    </xf>
    <xf numFmtId="172" fontId="9" fillId="6" borderId="4" xfId="4" applyNumberFormat="1" applyFont="1" applyFill="1" applyBorder="1" applyAlignment="1">
      <alignment horizontal="center" vertical="center" wrapText="1"/>
    </xf>
    <xf numFmtId="0" fontId="15" fillId="0" borderId="4" xfId="4" applyFont="1" applyBorder="1" applyAlignment="1">
      <alignment horizontal="center" vertical="center" wrapText="1"/>
    </xf>
    <xf numFmtId="0" fontId="15" fillId="0" borderId="4" xfId="4" applyFont="1" applyBorder="1" applyAlignment="1">
      <alignment horizontal="left" vertical="center" wrapText="1"/>
    </xf>
    <xf numFmtId="165" fontId="15" fillId="0" borderId="4" xfId="4" applyNumberFormat="1" applyFont="1" applyBorder="1" applyAlignment="1">
      <alignment horizontal="right" vertical="center" wrapText="1"/>
    </xf>
    <xf numFmtId="172" fontId="6" fillId="0" borderId="4" xfId="4" applyNumberFormat="1" applyFont="1" applyBorder="1" applyAlignment="1">
      <alignment horizontal="center" vertical="center"/>
    </xf>
    <xf numFmtId="172" fontId="6" fillId="0" borderId="4" xfId="4" applyNumberFormat="1" applyFont="1" applyBorder="1" applyAlignment="1">
      <alignment vertical="center"/>
    </xf>
    <xf numFmtId="0" fontId="6" fillId="0" borderId="1" xfId="6" applyFont="1" applyBorder="1" applyAlignment="1">
      <alignment horizontal="justify" vertical="center" wrapText="1"/>
    </xf>
    <xf numFmtId="0" fontId="16" fillId="8" borderId="11" xfId="4" applyFont="1" applyFill="1" applyBorder="1" applyAlignment="1">
      <alignment horizontal="center" vertical="center"/>
    </xf>
    <xf numFmtId="164" fontId="9" fillId="8" borderId="4" xfId="4" applyNumberFormat="1" applyFont="1" applyFill="1" applyBorder="1" applyAlignment="1">
      <alignment vertical="center"/>
    </xf>
    <xf numFmtId="0" fontId="14" fillId="6" borderId="10" xfId="4" applyFont="1" applyFill="1" applyBorder="1" applyAlignment="1">
      <alignment horizontal="center" vertical="center" wrapText="1"/>
    </xf>
    <xf numFmtId="0" fontId="14" fillId="6" borderId="1" xfId="4" applyFont="1" applyFill="1" applyBorder="1" applyAlignment="1">
      <alignment horizontal="center" vertical="center" wrapText="1"/>
    </xf>
    <xf numFmtId="0" fontId="6" fillId="0" borderId="4" xfId="4" applyFont="1" applyBorder="1" applyAlignment="1">
      <alignment horizontal="center" vertical="center" wrapText="1"/>
    </xf>
    <xf numFmtId="0" fontId="6" fillId="0" borderId="4" xfId="4" applyFont="1" applyBorder="1" applyAlignment="1">
      <alignment vertical="center" wrapText="1"/>
    </xf>
    <xf numFmtId="0" fontId="6" fillId="0" borderId="10" xfId="4" applyFont="1" applyBorder="1" applyAlignment="1">
      <alignment horizontal="center" vertical="center" wrapText="1"/>
    </xf>
    <xf numFmtId="170" fontId="6" fillId="0" borderId="1" xfId="4" applyNumberFormat="1" applyFont="1" applyBorder="1" applyAlignment="1">
      <alignment vertical="center"/>
    </xf>
    <xf numFmtId="174" fontId="23" fillId="8" borderId="18" xfId="4" applyNumberFormat="1" applyFont="1" applyFill="1" applyBorder="1"/>
    <xf numFmtId="0" fontId="14" fillId="6" borderId="4" xfId="7" applyFont="1" applyFill="1" applyBorder="1" applyAlignment="1" applyProtection="1">
      <alignment horizontal="center" vertical="center" wrapText="1"/>
    </xf>
    <xf numFmtId="0" fontId="9" fillId="6" borderId="12" xfId="7" applyFont="1" applyFill="1" applyBorder="1" applyAlignment="1" applyProtection="1">
      <alignment horizontal="center" vertical="center"/>
    </xf>
    <xf numFmtId="0" fontId="6" fillId="0" borderId="4" xfId="7" applyFont="1" applyBorder="1" applyAlignment="1" applyProtection="1">
      <alignment horizontal="center" vertical="center" wrapText="1"/>
    </xf>
    <xf numFmtId="0" fontId="15" fillId="0" borderId="4" xfId="7" applyFont="1" applyBorder="1" applyAlignment="1" applyProtection="1">
      <alignment horizontal="center" vertical="center" wrapText="1"/>
    </xf>
    <xf numFmtId="0" fontId="24" fillId="0" borderId="4" xfId="7" applyFont="1" applyBorder="1" applyAlignment="1" applyProtection="1">
      <alignment vertical="center" wrapText="1"/>
    </xf>
    <xf numFmtId="169" fontId="6" fillId="0" borderId="0" xfId="7" applyNumberFormat="1" applyFont="1" applyAlignment="1" applyProtection="1">
      <alignment vertical="center"/>
    </xf>
    <xf numFmtId="169" fontId="6" fillId="0" borderId="4" xfId="7" applyNumberFormat="1" applyFont="1" applyBorder="1" applyAlignment="1" applyProtection="1">
      <alignment horizontal="center" vertical="center" wrapText="1"/>
    </xf>
    <xf numFmtId="175" fontId="23" fillId="8" borderId="4" xfId="7" applyNumberFormat="1" applyFont="1" applyFill="1" applyBorder="1" applyProtection="1"/>
    <xf numFmtId="0" fontId="14" fillId="6" borderId="18" xfId="0" applyFont="1" applyFill="1" applyBorder="1" applyAlignment="1">
      <alignment horizontal="center" wrapText="1"/>
    </xf>
    <xf numFmtId="0" fontId="9" fillId="6" borderId="19" xfId="0" applyFont="1" applyFill="1" applyBorder="1" applyAlignment="1">
      <alignment horizontal="center"/>
    </xf>
    <xf numFmtId="0" fontId="14" fillId="6" borderId="17" xfId="0" applyFont="1" applyFill="1" applyBorder="1" applyAlignment="1">
      <alignment horizontal="center" wrapText="1"/>
    </xf>
    <xf numFmtId="0" fontId="9" fillId="6" borderId="17" xfId="0" applyFont="1" applyFill="1" applyBorder="1" applyAlignment="1">
      <alignment horizontal="center" wrapText="1"/>
    </xf>
    <xf numFmtId="0" fontId="15" fillId="0" borderId="18" xfId="0" applyFont="1" applyBorder="1" applyAlignment="1">
      <alignment horizontal="center" vertical="center" wrapText="1"/>
    </xf>
    <xf numFmtId="0" fontId="15" fillId="0" borderId="14" xfId="0" applyFont="1" applyBorder="1" applyAlignment="1">
      <alignment horizontal="center" vertical="center" wrapText="1"/>
    </xf>
    <xf numFmtId="0" fontId="6" fillId="0" borderId="20" xfId="0" applyFont="1" applyBorder="1" applyAlignment="1">
      <alignment wrapText="1"/>
    </xf>
    <xf numFmtId="0" fontId="6" fillId="0" borderId="20" xfId="0" applyFont="1" applyBorder="1" applyAlignment="1">
      <alignment vertical="center" wrapText="1"/>
    </xf>
    <xf numFmtId="0" fontId="15" fillId="0" borderId="17" xfId="0" applyFont="1" applyBorder="1" applyAlignment="1">
      <alignment horizontal="center" vertical="center" wrapText="1"/>
    </xf>
    <xf numFmtId="176" fontId="6" fillId="0" borderId="17" xfId="0" applyNumberFormat="1" applyFont="1" applyBorder="1" applyAlignment="1">
      <alignment horizontal="center" vertical="center"/>
    </xf>
    <xf numFmtId="176" fontId="15" fillId="0" borderId="17" xfId="0" applyNumberFormat="1" applyFont="1" applyBorder="1" applyAlignment="1">
      <alignment horizontal="center" vertical="center" wrapText="1"/>
    </xf>
    <xf numFmtId="0" fontId="15" fillId="0" borderId="17" xfId="0" applyFont="1" applyBorder="1" applyAlignment="1">
      <alignment wrapText="1"/>
    </xf>
    <xf numFmtId="0" fontId="15" fillId="0" borderId="17" xfId="0" applyFont="1" applyBorder="1" applyAlignment="1">
      <alignment vertical="center" wrapText="1"/>
    </xf>
    <xf numFmtId="0" fontId="23" fillId="8" borderId="21" xfId="0" applyFont="1" applyFill="1" applyBorder="1"/>
    <xf numFmtId="176" fontId="9" fillId="8" borderId="18" xfId="0" applyNumberFormat="1" applyFont="1" applyFill="1" applyBorder="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7" fillId="0" borderId="2" xfId="0" applyFont="1" applyBorder="1" applyAlignment="1">
      <alignment horizontal="center" vertical="center" wrapText="1"/>
    </xf>
    <xf numFmtId="0" fontId="10" fillId="15" borderId="1" xfId="0" applyFont="1" applyFill="1" applyBorder="1" applyAlignment="1">
      <alignment horizontal="center" vertical="center" wrapText="1"/>
    </xf>
    <xf numFmtId="167" fontId="10" fillId="15" borderId="1" xfId="8"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0" borderId="2" xfId="0" applyFont="1" applyBorder="1" applyAlignment="1">
      <alignment horizontal="center" vertical="center" wrapText="1"/>
    </xf>
    <xf numFmtId="0" fontId="7" fillId="0" borderId="25" xfId="0" applyFont="1" applyBorder="1" applyAlignment="1">
      <alignment vertical="center" wrapText="1"/>
    </xf>
    <xf numFmtId="0" fontId="6" fillId="0" borderId="5" xfId="0" applyFont="1" applyBorder="1" applyAlignment="1">
      <alignment horizontal="center" vertical="center" wrapText="1"/>
    </xf>
    <xf numFmtId="0" fontId="6" fillId="0" borderId="9" xfId="0" applyFont="1" applyBorder="1" applyAlignment="1">
      <alignment vertical="center" wrapText="1"/>
    </xf>
    <xf numFmtId="0" fontId="9" fillId="5" borderId="8" xfId="0" applyFont="1" applyFill="1" applyBorder="1" applyAlignment="1">
      <alignment vertical="center" wrapText="1"/>
    </xf>
    <xf numFmtId="0" fontId="7" fillId="5" borderId="8" xfId="0" applyFont="1" applyFill="1" applyBorder="1" applyAlignment="1">
      <alignment vertical="center" wrapText="1"/>
    </xf>
    <xf numFmtId="0" fontId="21" fillId="5" borderId="8" xfId="0" applyFont="1" applyFill="1" applyBorder="1" applyAlignment="1">
      <alignment horizontal="center" vertical="center"/>
    </xf>
    <xf numFmtId="0" fontId="21" fillId="5" borderId="8" xfId="0" applyFont="1" applyFill="1" applyBorder="1" applyAlignment="1">
      <alignment vertical="center"/>
    </xf>
    <xf numFmtId="0" fontId="10" fillId="5" borderId="8" xfId="0" applyFont="1" applyFill="1" applyBorder="1" applyAlignment="1">
      <alignment horizontal="left" vertical="center" wrapText="1"/>
    </xf>
    <xf numFmtId="0" fontId="10" fillId="5" borderId="8" xfId="0" applyFont="1" applyFill="1" applyBorder="1" applyAlignment="1">
      <alignment horizontal="center" vertical="center" wrapText="1"/>
    </xf>
    <xf numFmtId="0" fontId="6" fillId="4" borderId="20" xfId="0" applyFont="1" applyFill="1" applyBorder="1" applyAlignment="1">
      <alignment horizontal="left" vertical="center" wrapText="1"/>
    </xf>
    <xf numFmtId="0" fontId="15" fillId="0" borderId="25" xfId="0" applyFont="1" applyBorder="1" applyAlignment="1">
      <alignment horizontal="justify" vertical="center" wrapText="1"/>
    </xf>
    <xf numFmtId="0" fontId="10" fillId="5" borderId="8" xfId="0" applyFont="1" applyFill="1" applyBorder="1" applyAlignment="1">
      <alignment vertical="center" wrapText="1"/>
    </xf>
    <xf numFmtId="0" fontId="15" fillId="0" borderId="9" xfId="0" applyFont="1" applyBorder="1" applyAlignment="1">
      <alignment horizontal="justify" vertical="center" wrapText="1"/>
    </xf>
    <xf numFmtId="0" fontId="15" fillId="0" borderId="20" xfId="0" applyFont="1" applyBorder="1" applyAlignment="1">
      <alignment horizontal="justify" vertical="center" wrapText="1"/>
    </xf>
    <xf numFmtId="0" fontId="7" fillId="0" borderId="1" xfId="0" applyFont="1" applyBorder="1" applyAlignment="1">
      <alignment horizontal="center" vertical="center"/>
    </xf>
    <xf numFmtId="0" fontId="7" fillId="0" borderId="1" xfId="0" applyFont="1" applyBorder="1" applyAlignment="1">
      <alignment horizontal="justify" vertical="center" wrapText="1"/>
    </xf>
    <xf numFmtId="0" fontId="7" fillId="0" borderId="2" xfId="0" applyFont="1" applyBorder="1" applyAlignment="1">
      <alignment horizontal="center" vertical="center"/>
    </xf>
    <xf numFmtId="0" fontId="7" fillId="0" borderId="5" xfId="0" applyFont="1" applyBorder="1" applyAlignment="1">
      <alignment horizontal="center" vertical="center"/>
    </xf>
    <xf numFmtId="167" fontId="7" fillId="5" borderId="8" xfId="2" applyFont="1" applyFill="1" applyBorder="1" applyAlignment="1">
      <alignment vertical="center"/>
    </xf>
    <xf numFmtId="167" fontId="6" fillId="4" borderId="5" xfId="2" applyFont="1" applyFill="1" applyBorder="1" applyAlignment="1">
      <alignment vertical="center" wrapText="1"/>
    </xf>
    <xf numFmtId="167" fontId="6" fillId="0" borderId="6" xfId="2" applyFont="1" applyFill="1" applyBorder="1" applyAlignment="1">
      <alignment horizontal="center" vertical="center" wrapText="1"/>
    </xf>
    <xf numFmtId="171" fontId="6" fillId="0" borderId="2" xfId="2" applyNumberFormat="1" applyFont="1" applyBorder="1" applyAlignment="1">
      <alignment horizontal="center" vertical="center" wrapText="1"/>
    </xf>
    <xf numFmtId="0" fontId="7" fillId="5" borderId="8" xfId="2" applyNumberFormat="1" applyFont="1" applyFill="1" applyBorder="1" applyAlignment="1">
      <alignment horizontal="center" vertical="center"/>
    </xf>
    <xf numFmtId="171" fontId="7" fillId="5" borderId="8" xfId="2" applyNumberFormat="1" applyFont="1" applyFill="1" applyBorder="1" applyAlignment="1">
      <alignment horizontal="left" vertical="center" wrapText="1"/>
    </xf>
    <xf numFmtId="167" fontId="6" fillId="5" borderId="8" xfId="2" applyFont="1" applyFill="1" applyBorder="1" applyAlignment="1">
      <alignment horizontal="center" vertical="center" wrapText="1"/>
    </xf>
    <xf numFmtId="0" fontId="7" fillId="0" borderId="2" xfId="2" applyNumberFormat="1" applyFont="1" applyFill="1" applyBorder="1" applyAlignment="1">
      <alignment horizontal="center" vertical="center"/>
    </xf>
    <xf numFmtId="171" fontId="7" fillId="0" borderId="2" xfId="2" applyNumberFormat="1" applyFont="1" applyFill="1" applyBorder="1" applyAlignment="1">
      <alignment horizontal="left" vertical="center" wrapText="1"/>
    </xf>
    <xf numFmtId="167" fontId="6" fillId="0" borderId="3" xfId="2" applyFont="1" applyFill="1" applyBorder="1" applyAlignment="1">
      <alignment horizontal="center" vertical="center" wrapText="1"/>
    </xf>
    <xf numFmtId="1" fontId="7" fillId="0" borderId="5" xfId="3" applyNumberFormat="1" applyFont="1" applyFill="1" applyBorder="1" applyAlignment="1">
      <alignment horizontal="center" vertical="center"/>
    </xf>
    <xf numFmtId="171" fontId="7" fillId="0" borderId="5" xfId="2" applyNumberFormat="1" applyFont="1" applyFill="1" applyBorder="1" applyAlignment="1">
      <alignment horizontal="left" vertical="center" wrapText="1"/>
    </xf>
    <xf numFmtId="171" fontId="6" fillId="0" borderId="1" xfId="2" applyNumberFormat="1" applyFont="1" applyBorder="1" applyAlignment="1">
      <alignment horizontal="center" vertical="center" wrapText="1"/>
    </xf>
    <xf numFmtId="167" fontId="6" fillId="0" borderId="7" xfId="2" applyFont="1" applyFill="1" applyBorder="1" applyAlignment="1">
      <alignment horizontal="center" vertical="center" wrapText="1"/>
    </xf>
    <xf numFmtId="171" fontId="6" fillId="0" borderId="5" xfId="2" applyNumberFormat="1" applyFont="1" applyBorder="1" applyAlignment="1">
      <alignment horizontal="center" vertical="center" wrapText="1"/>
    </xf>
    <xf numFmtId="167" fontId="21" fillId="14" borderId="8" xfId="0" applyNumberFormat="1" applyFont="1" applyFill="1" applyBorder="1" applyAlignment="1">
      <alignment vertical="center" wrapText="1"/>
    </xf>
    <xf numFmtId="167" fontId="10" fillId="13" borderId="7" xfId="2" applyFont="1" applyFill="1" applyBorder="1" applyAlignment="1">
      <alignment horizontal="center" vertical="center" wrapText="1"/>
    </xf>
    <xf numFmtId="167" fontId="6" fillId="0" borderId="1" xfId="2" applyFont="1" applyBorder="1" applyAlignment="1">
      <alignment horizontal="center" vertical="center" wrapText="1"/>
    </xf>
    <xf numFmtId="171" fontId="6" fillId="0" borderId="1" xfId="2" applyNumberFormat="1" applyFont="1" applyFill="1" applyBorder="1" applyAlignment="1">
      <alignment horizontal="center" vertical="center" wrapText="1"/>
    </xf>
    <xf numFmtId="167" fontId="7" fillId="0" borderId="7" xfId="2" applyFont="1" applyFill="1" applyBorder="1" applyAlignment="1">
      <alignment horizontal="center" vertical="center" wrapText="1"/>
    </xf>
    <xf numFmtId="167" fontId="10" fillId="14" borderId="8" xfId="2" applyFont="1" applyFill="1" applyBorder="1" applyAlignment="1">
      <alignment horizontal="center" vertical="center" wrapText="1"/>
    </xf>
    <xf numFmtId="167" fontId="7" fillId="0" borderId="7" xfId="2" applyFont="1" applyBorder="1" applyAlignment="1">
      <alignment horizontal="center" vertical="center" wrapText="1"/>
    </xf>
    <xf numFmtId="167" fontId="10" fillId="14" borderId="7" xfId="2" applyFont="1" applyFill="1" applyBorder="1" applyAlignment="1">
      <alignment horizontal="center" vertical="center" wrapText="1"/>
    </xf>
    <xf numFmtId="167" fontId="7" fillId="0" borderId="1" xfId="2" applyFont="1" applyBorder="1" applyAlignment="1">
      <alignment horizontal="center" vertical="center" wrapText="1"/>
    </xf>
    <xf numFmtId="167" fontId="9" fillId="8" borderId="4" xfId="76" applyFont="1" applyFill="1" applyBorder="1" applyAlignment="1">
      <alignment horizontal="center" vertical="center" wrapText="1"/>
    </xf>
    <xf numFmtId="167" fontId="21" fillId="33" borderId="4" xfId="76" applyFont="1" applyFill="1" applyBorder="1" applyAlignment="1">
      <alignment horizontal="center" vertical="center" wrapText="1"/>
    </xf>
    <xf numFmtId="167" fontId="21" fillId="35" borderId="18" xfId="76" applyFont="1" applyFill="1" applyBorder="1" applyAlignment="1">
      <alignment vertical="center"/>
    </xf>
    <xf numFmtId="167" fontId="21" fillId="34" borderId="18" xfId="76" applyFont="1" applyFill="1" applyBorder="1" applyAlignment="1">
      <alignment vertical="center"/>
    </xf>
    <xf numFmtId="167" fontId="32" fillId="34" borderId="18" xfId="76" applyFont="1" applyFill="1" applyBorder="1" applyAlignment="1">
      <alignment vertical="center"/>
    </xf>
    <xf numFmtId="167" fontId="15" fillId="0" borderId="4" xfId="76" applyFont="1" applyFill="1" applyBorder="1" applyAlignment="1">
      <alignment horizontal="center" vertical="center"/>
    </xf>
    <xf numFmtId="167" fontId="21" fillId="8" borderId="4" xfId="76" applyFont="1" applyFill="1" applyBorder="1" applyAlignment="1">
      <alignment horizontal="right" vertical="top"/>
    </xf>
    <xf numFmtId="167" fontId="15" fillId="0" borderId="4" xfId="76" applyFont="1" applyFill="1" applyBorder="1" applyAlignment="1">
      <alignment vertical="center"/>
    </xf>
    <xf numFmtId="167" fontId="32" fillId="8" borderId="14" xfId="76" applyFont="1" applyFill="1" applyBorder="1" applyAlignment="1">
      <alignment horizontal="center" vertical="center" wrapText="1"/>
    </xf>
    <xf numFmtId="167" fontId="21" fillId="8" borderId="4" xfId="76" applyFont="1" applyFill="1" applyBorder="1" applyAlignment="1">
      <alignment horizontal="center" vertical="center" wrapText="1"/>
    </xf>
    <xf numFmtId="0" fontId="7" fillId="0" borderId="1" xfId="42" applyFont="1" applyBorder="1" applyAlignment="1">
      <alignment horizontal="center" vertical="center" wrapText="1"/>
    </xf>
    <xf numFmtId="0" fontId="7" fillId="0" borderId="1" xfId="42" applyFont="1" applyBorder="1" applyAlignment="1">
      <alignment vertical="center" wrapText="1"/>
    </xf>
    <xf numFmtId="1" fontId="7" fillId="0" borderId="1" xfId="77" applyNumberFormat="1" applyFont="1" applyBorder="1" applyAlignment="1">
      <alignment horizontal="center" vertical="center" wrapText="1"/>
    </xf>
    <xf numFmtId="0" fontId="7" fillId="12" borderId="0" xfId="64" applyFont="1" applyFill="1" applyAlignment="1">
      <alignment horizontal="center" vertical="center" wrapText="1"/>
    </xf>
    <xf numFmtId="0" fontId="7" fillId="12" borderId="0" xfId="64" applyFont="1" applyFill="1" applyAlignment="1">
      <alignment horizontal="left" vertical="center" wrapText="1"/>
    </xf>
    <xf numFmtId="172" fontId="7" fillId="12" borderId="0" xfId="64" applyNumberFormat="1" applyFont="1" applyFill="1" applyAlignment="1">
      <alignment horizontal="left" vertical="center" wrapText="1"/>
    </xf>
    <xf numFmtId="0" fontId="1" fillId="0" borderId="0" xfId="64"/>
    <xf numFmtId="0" fontId="4" fillId="17" borderId="4" xfId="64" applyFont="1" applyFill="1" applyBorder="1" applyAlignment="1">
      <alignment horizontal="center" vertical="center" wrapText="1"/>
    </xf>
    <xf numFmtId="3" fontId="4" fillId="17" borderId="4" xfId="64" applyNumberFormat="1" applyFont="1" applyFill="1" applyBorder="1" applyAlignment="1">
      <alignment horizontal="center" vertical="center"/>
    </xf>
    <xf numFmtId="172" fontId="4" fillId="17" borderId="4" xfId="64" applyNumberFormat="1" applyFont="1" applyFill="1" applyBorder="1" applyAlignment="1">
      <alignment horizontal="center" vertical="center" wrapText="1"/>
    </xf>
    <xf numFmtId="0" fontId="33" fillId="0" borderId="0" xfId="64" applyFont="1" applyAlignment="1">
      <alignment horizontal="left" vertical="center" wrapText="1"/>
    </xf>
    <xf numFmtId="172" fontId="5" fillId="29" borderId="4" xfId="64" applyNumberFormat="1" applyFont="1" applyFill="1" applyBorder="1" applyAlignment="1">
      <alignment horizontal="left" vertical="center" wrapText="1"/>
    </xf>
    <xf numFmtId="0" fontId="7" fillId="0" borderId="0" xfId="64" applyFont="1" applyAlignment="1">
      <alignment horizontal="center" vertical="center" wrapText="1"/>
    </xf>
    <xf numFmtId="0" fontId="7" fillId="0" borderId="0" xfId="64" applyFont="1" applyAlignment="1">
      <alignment horizontal="left" vertical="center" wrapText="1"/>
    </xf>
    <xf numFmtId="172" fontId="7" fillId="0" borderId="0" xfId="64" applyNumberFormat="1" applyFont="1" applyAlignment="1">
      <alignment horizontal="left" vertical="center" wrapText="1"/>
    </xf>
    <xf numFmtId="0" fontId="7" fillId="12" borderId="4" xfId="65" applyFont="1" applyFill="1" applyBorder="1" applyAlignment="1">
      <alignment horizontal="left" vertical="center" wrapText="1"/>
    </xf>
    <xf numFmtId="0" fontId="6" fillId="0" borderId="4" xfId="65" applyFont="1" applyBorder="1" applyAlignment="1">
      <alignment horizontal="center" vertical="center"/>
    </xf>
    <xf numFmtId="3" fontId="6" fillId="0" borderId="4" xfId="65" applyNumberFormat="1" applyFont="1" applyBorder="1" applyAlignment="1">
      <alignment horizontal="center" vertical="center"/>
    </xf>
    <xf numFmtId="174" fontId="6" fillId="0" borderId="4" xfId="65" applyNumberFormat="1" applyFont="1" applyBorder="1" applyAlignment="1">
      <alignment horizontal="center" vertical="center"/>
    </xf>
    <xf numFmtId="0" fontId="26" fillId="0" borderId="0" xfId="71"/>
    <xf numFmtId="0" fontId="21" fillId="8" borderId="4" xfId="71" applyFont="1" applyFill="1" applyBorder="1" applyAlignment="1">
      <alignment horizontal="center" vertical="center" wrapText="1"/>
    </xf>
    <xf numFmtId="2" fontId="21" fillId="8" borderId="4" xfId="71" applyNumberFormat="1" applyFont="1" applyFill="1" applyBorder="1" applyAlignment="1">
      <alignment horizontal="center" vertical="center" wrapText="1"/>
    </xf>
    <xf numFmtId="1" fontId="21" fillId="8" borderId="4" xfId="71" applyNumberFormat="1" applyFont="1" applyFill="1" applyBorder="1" applyAlignment="1">
      <alignment horizontal="center" vertical="center" wrapText="1"/>
    </xf>
    <xf numFmtId="0" fontId="21" fillId="6" borderId="4" xfId="71" applyFont="1" applyFill="1" applyBorder="1" applyAlignment="1">
      <alignment horizontal="center" vertical="center"/>
    </xf>
    <xf numFmtId="0" fontId="15" fillId="0" borderId="4" xfId="71" applyFont="1" applyBorder="1" applyAlignment="1">
      <alignment vertical="center" wrapText="1"/>
    </xf>
    <xf numFmtId="0" fontId="15" fillId="0" borderId="4" xfId="71" applyFont="1" applyBorder="1" applyAlignment="1">
      <alignment horizontal="center" vertical="center"/>
    </xf>
    <xf numFmtId="182" fontId="15" fillId="0" borderId="4" xfId="71" applyNumberFormat="1" applyFont="1" applyBorder="1" applyAlignment="1">
      <alignment horizontal="center" vertical="center"/>
    </xf>
    <xf numFmtId="49" fontId="15" fillId="0" borderId="4" xfId="71" applyNumberFormat="1" applyFont="1" applyBorder="1" applyAlignment="1">
      <alignment horizontal="center" vertical="center"/>
    </xf>
    <xf numFmtId="0" fontId="15" fillId="8" borderId="4" xfId="71" applyFont="1" applyFill="1" applyBorder="1" applyAlignment="1">
      <alignment horizontal="center" vertical="center"/>
    </xf>
    <xf numFmtId="0" fontId="21" fillId="0" borderId="0" xfId="71" applyFont="1" applyAlignment="1">
      <alignment horizontal="center" vertical="center"/>
    </xf>
    <xf numFmtId="0" fontId="7" fillId="0" borderId="0" xfId="71" applyFont="1"/>
    <xf numFmtId="0" fontId="26" fillId="0" borderId="0" xfId="71" applyAlignment="1">
      <alignment vertical="center"/>
    </xf>
    <xf numFmtId="0" fontId="6" fillId="0" borderId="10" xfId="71" applyFont="1" applyBorder="1" applyAlignment="1">
      <alignment horizontal="center" vertical="center"/>
    </xf>
    <xf numFmtId="0" fontId="17" fillId="0" borderId="4" xfId="71" applyFont="1" applyBorder="1" applyAlignment="1">
      <alignment vertical="center" wrapText="1"/>
    </xf>
    <xf numFmtId="0" fontId="17" fillId="0" borderId="4" xfId="71" applyFont="1" applyBorder="1" applyAlignment="1">
      <alignment horizontal="center" vertical="center"/>
    </xf>
    <xf numFmtId="182" fontId="17" fillId="0" borderId="4" xfId="71" applyNumberFormat="1" applyFont="1" applyBorder="1" applyAlignment="1">
      <alignment horizontal="center" vertical="center"/>
    </xf>
    <xf numFmtId="1" fontId="6" fillId="17" borderId="26" xfId="71" applyNumberFormat="1" applyFont="1" applyFill="1" applyBorder="1" applyAlignment="1">
      <alignment horizontal="center" vertical="center" wrapText="1"/>
    </xf>
    <xf numFmtId="0" fontId="21" fillId="19" borderId="4" xfId="71" applyFont="1" applyFill="1" applyBorder="1" applyAlignment="1">
      <alignment horizontal="center" vertical="center"/>
    </xf>
    <xf numFmtId="0" fontId="15" fillId="19" borderId="4" xfId="71" applyFont="1" applyFill="1" applyBorder="1" applyAlignment="1">
      <alignment horizontal="center" vertical="center"/>
    </xf>
    <xf numFmtId="2" fontId="15" fillId="19" borderId="4" xfId="71" applyNumberFormat="1" applyFont="1" applyFill="1" applyBorder="1" applyAlignment="1">
      <alignment horizontal="center" vertical="center"/>
    </xf>
    <xf numFmtId="172" fontId="15" fillId="19" borderId="4" xfId="71" applyNumberFormat="1" applyFont="1" applyFill="1" applyBorder="1" applyAlignment="1">
      <alignment horizontal="center" vertical="center"/>
    </xf>
    <xf numFmtId="0" fontId="15" fillId="0" borderId="4" xfId="71" applyFont="1" applyBorder="1" applyAlignment="1">
      <alignment horizontal="left" vertical="center" wrapText="1"/>
    </xf>
    <xf numFmtId="2" fontId="7" fillId="0" borderId="4" xfId="71" applyNumberFormat="1" applyFont="1" applyBorder="1" applyAlignment="1">
      <alignment horizontal="center" vertical="center"/>
    </xf>
    <xf numFmtId="172" fontId="15" fillId="0" borderId="4" xfId="71" applyNumberFormat="1" applyFont="1" applyBorder="1" applyAlignment="1">
      <alignment horizontal="center" vertical="center"/>
    </xf>
    <xf numFmtId="0" fontId="7" fillId="0" borderId="4" xfId="71" applyFont="1" applyBorder="1" applyAlignment="1">
      <alignment horizontal="left" vertical="center" wrapText="1"/>
    </xf>
    <xf numFmtId="172" fontId="15" fillId="23" borderId="4" xfId="71" applyNumberFormat="1" applyFont="1" applyFill="1" applyBorder="1" applyAlignment="1">
      <alignment horizontal="center" vertical="center"/>
    </xf>
    <xf numFmtId="0" fontId="7" fillId="0" borderId="26" xfId="71" applyFont="1" applyBorder="1" applyAlignment="1">
      <alignment horizontal="left" vertical="center" wrapText="1"/>
    </xf>
    <xf numFmtId="0" fontId="21" fillId="8" borderId="4" xfId="71" applyFont="1" applyFill="1" applyBorder="1" applyAlignment="1">
      <alignment horizontal="right" vertical="center"/>
    </xf>
    <xf numFmtId="2" fontId="15" fillId="8" borderId="4" xfId="71" applyNumberFormat="1" applyFont="1" applyFill="1" applyBorder="1" applyAlignment="1">
      <alignment horizontal="center" vertical="center"/>
    </xf>
    <xf numFmtId="172" fontId="15" fillId="8" borderId="4" xfId="71" applyNumberFormat="1" applyFont="1" applyFill="1" applyBorder="1" applyAlignment="1">
      <alignment horizontal="center" vertical="center"/>
    </xf>
    <xf numFmtId="0" fontId="27" fillId="0" borderId="0" xfId="74" applyFont="1" applyAlignment="1">
      <alignment vertical="center"/>
    </xf>
    <xf numFmtId="0" fontId="26" fillId="0" borderId="0" xfId="74"/>
    <xf numFmtId="0" fontId="4" fillId="8" borderId="1" xfId="74" applyFont="1" applyFill="1" applyBorder="1" applyAlignment="1">
      <alignment horizontal="center" vertical="center"/>
    </xf>
    <xf numFmtId="188" fontId="4" fillId="8" borderId="1" xfId="74" applyNumberFormat="1" applyFont="1" applyFill="1" applyBorder="1" applyAlignment="1">
      <alignment horizontal="center" vertical="center" wrapText="1"/>
    </xf>
    <xf numFmtId="188" fontId="4" fillId="8" borderId="1" xfId="74" applyNumberFormat="1" applyFont="1" applyFill="1" applyBorder="1" applyAlignment="1">
      <alignment horizontal="center" vertical="center"/>
    </xf>
    <xf numFmtId="0" fontId="18" fillId="20" borderId="1" xfId="74" applyFont="1" applyFill="1" applyBorder="1" applyAlignment="1">
      <alignment horizontal="left" vertical="center" wrapText="1"/>
    </xf>
    <xf numFmtId="0" fontId="18" fillId="20" borderId="1" xfId="74" applyFont="1" applyFill="1" applyBorder="1" applyAlignment="1">
      <alignment horizontal="center" vertical="center"/>
    </xf>
    <xf numFmtId="188" fontId="18" fillId="20" borderId="1" xfId="74" applyNumberFormat="1" applyFont="1" applyFill="1" applyBorder="1" applyAlignment="1">
      <alignment horizontal="center" vertical="center"/>
    </xf>
    <xf numFmtId="173" fontId="26" fillId="0" borderId="0" xfId="74" applyNumberFormat="1"/>
    <xf numFmtId="1" fontId="18" fillId="20" borderId="1" xfId="74" applyNumberFormat="1" applyFont="1" applyFill="1" applyBorder="1" applyAlignment="1">
      <alignment horizontal="center" vertical="center"/>
    </xf>
    <xf numFmtId="188" fontId="4" fillId="26" borderId="1" xfId="74" applyNumberFormat="1" applyFont="1" applyFill="1" applyBorder="1" applyAlignment="1">
      <alignment horizontal="center" vertical="center"/>
    </xf>
    <xf numFmtId="0" fontId="27" fillId="0" borderId="0" xfId="74" applyFont="1" applyAlignment="1">
      <alignment horizontal="center" vertical="center"/>
    </xf>
    <xf numFmtId="188" fontId="27" fillId="0" borderId="0" xfId="74" applyNumberFormat="1" applyFont="1" applyAlignment="1">
      <alignment horizontal="center" vertical="center"/>
    </xf>
    <xf numFmtId="0" fontId="21" fillId="8" borderId="18" xfId="71" applyFont="1" applyFill="1" applyBorder="1" applyAlignment="1">
      <alignment horizontal="center" vertical="center" wrapText="1"/>
    </xf>
    <xf numFmtId="2" fontId="21" fillId="8" borderId="18" xfId="71" applyNumberFormat="1" applyFont="1" applyFill="1" applyBorder="1" applyAlignment="1">
      <alignment horizontal="center" vertical="center" wrapText="1"/>
    </xf>
    <xf numFmtId="172" fontId="21" fillId="8" borderId="18" xfId="71" applyNumberFormat="1" applyFont="1" applyFill="1" applyBorder="1" applyAlignment="1">
      <alignment horizontal="center" vertical="center" wrapText="1"/>
    </xf>
    <xf numFmtId="0" fontId="17" fillId="0" borderId="12" xfId="71" applyFont="1" applyBorder="1" applyAlignment="1">
      <alignment wrapText="1"/>
    </xf>
    <xf numFmtId="0" fontId="6" fillId="0" borderId="4" xfId="71" applyFont="1" applyBorder="1" applyAlignment="1">
      <alignment horizontal="center" vertical="center"/>
    </xf>
    <xf numFmtId="0" fontId="6" fillId="0" borderId="4" xfId="71" applyFont="1" applyBorder="1" applyAlignment="1">
      <alignment vertical="center" wrapText="1"/>
    </xf>
    <xf numFmtId="0" fontId="43" fillId="0" borderId="0" xfId="71" applyFont="1"/>
    <xf numFmtId="1" fontId="15" fillId="17" borderId="26" xfId="71" applyNumberFormat="1" applyFont="1" applyFill="1" applyBorder="1" applyAlignment="1">
      <alignment horizontal="center" vertical="center" wrapText="1"/>
    </xf>
    <xf numFmtId="0" fontId="19" fillId="6" borderId="1" xfId="71" applyFont="1" applyFill="1" applyBorder="1" applyAlignment="1">
      <alignment vertical="center"/>
    </xf>
    <xf numFmtId="0" fontId="15" fillId="34" borderId="18" xfId="71" applyFont="1" applyFill="1" applyBorder="1" applyAlignment="1">
      <alignment horizontal="center" vertical="center"/>
    </xf>
    <xf numFmtId="0" fontId="15" fillId="34" borderId="27" xfId="71" applyFont="1" applyFill="1" applyBorder="1" applyAlignment="1">
      <alignment horizontal="center" vertical="center"/>
    </xf>
    <xf numFmtId="0" fontId="21" fillId="34" borderId="18" xfId="71" applyFont="1" applyFill="1" applyBorder="1" applyAlignment="1">
      <alignment vertical="center"/>
    </xf>
    <xf numFmtId="49" fontId="19" fillId="36" borderId="4" xfId="71" applyNumberFormat="1" applyFont="1" applyFill="1" applyBorder="1" applyAlignment="1">
      <alignment horizontal="center" vertical="top" wrapText="1"/>
    </xf>
    <xf numFmtId="49" fontId="19" fillId="0" borderId="4" xfId="71" applyNumberFormat="1" applyFont="1" applyBorder="1" applyAlignment="1">
      <alignment horizontal="center" vertical="top" wrapText="1"/>
    </xf>
    <xf numFmtId="0" fontId="15" fillId="0" borderId="4" xfId="71" applyFont="1" applyBorder="1" applyAlignment="1">
      <alignment vertical="top" wrapText="1"/>
    </xf>
    <xf numFmtId="0" fontId="15" fillId="0" borderId="4" xfId="71" applyFont="1" applyBorder="1" applyAlignment="1">
      <alignment horizontal="center" vertical="top" wrapText="1"/>
    </xf>
    <xf numFmtId="189" fontId="15" fillId="0" borderId="4" xfId="71" applyNumberFormat="1" applyFont="1" applyBorder="1" applyAlignment="1">
      <alignment horizontal="center" vertical="center" wrapText="1"/>
    </xf>
    <xf numFmtId="0" fontId="19" fillId="8" borderId="4" xfId="71" applyFont="1" applyFill="1" applyBorder="1"/>
    <xf numFmtId="49" fontId="15" fillId="8" borderId="4" xfId="71" applyNumberFormat="1" applyFont="1" applyFill="1" applyBorder="1" applyAlignment="1">
      <alignment horizontal="center" vertical="top"/>
    </xf>
    <xf numFmtId="0" fontId="15" fillId="34" borderId="4" xfId="71" applyFont="1" applyFill="1" applyBorder="1" applyAlignment="1">
      <alignment horizontal="center" vertical="center"/>
    </xf>
    <xf numFmtId="0" fontId="15" fillId="34" borderId="10" xfId="71" applyFont="1" applyFill="1" applyBorder="1" applyAlignment="1">
      <alignment horizontal="center" vertical="center"/>
    </xf>
    <xf numFmtId="0" fontId="21" fillId="34" borderId="4" xfId="71" applyFont="1" applyFill="1" applyBorder="1" applyAlignment="1">
      <alignment horizontal="left" vertical="center"/>
    </xf>
    <xf numFmtId="0" fontId="15" fillId="36" borderId="4" xfId="71" applyFont="1" applyFill="1" applyBorder="1" applyAlignment="1">
      <alignment horizontal="center" vertical="center"/>
    </xf>
    <xf numFmtId="49" fontId="19" fillId="36" borderId="4" xfId="71" applyNumberFormat="1" applyFont="1" applyFill="1" applyBorder="1" applyAlignment="1">
      <alignment horizontal="center" vertical="center" wrapText="1"/>
    </xf>
    <xf numFmtId="2" fontId="15" fillId="37" borderId="4" xfId="71" applyNumberFormat="1" applyFont="1" applyFill="1" applyBorder="1" applyAlignment="1">
      <alignment horizontal="center" vertical="center"/>
    </xf>
    <xf numFmtId="49" fontId="17" fillId="36" borderId="4" xfId="71" applyNumberFormat="1" applyFont="1" applyFill="1" applyBorder="1" applyAlignment="1">
      <alignment horizontal="center" vertical="center" wrapText="1"/>
    </xf>
    <xf numFmtId="49" fontId="19" fillId="8" borderId="4" xfId="71" applyNumberFormat="1" applyFont="1" applyFill="1" applyBorder="1" applyAlignment="1">
      <alignment horizontal="center" vertical="top" wrapText="1"/>
    </xf>
    <xf numFmtId="0" fontId="19" fillId="36" borderId="4" xfId="71" applyFont="1" applyFill="1" applyBorder="1" applyAlignment="1">
      <alignment horizontal="center"/>
    </xf>
    <xf numFmtId="0" fontId="19" fillId="0" borderId="4" xfId="71" applyFont="1" applyBorder="1" applyAlignment="1">
      <alignment horizontal="center"/>
    </xf>
    <xf numFmtId="0" fontId="19" fillId="0" borderId="4" xfId="71" applyFont="1" applyBorder="1" applyAlignment="1">
      <alignment horizontal="center" vertical="center"/>
    </xf>
    <xf numFmtId="49" fontId="19" fillId="36" borderId="29" xfId="71" applyNumberFormat="1" applyFont="1" applyFill="1" applyBorder="1" applyAlignment="1">
      <alignment horizontal="center" vertical="top" wrapText="1"/>
    </xf>
    <xf numFmtId="0" fontId="21" fillId="34" borderId="4" xfId="71" applyFont="1" applyFill="1" applyBorder="1" applyAlignment="1">
      <alignment vertical="center"/>
    </xf>
    <xf numFmtId="0" fontId="19" fillId="0" borderId="0" xfId="71" applyFont="1" applyAlignment="1">
      <alignment horizontal="center"/>
    </xf>
    <xf numFmtId="0" fontId="19" fillId="0" borderId="4" xfId="71" applyFont="1" applyBorder="1" applyAlignment="1">
      <alignment vertical="center" wrapText="1"/>
    </xf>
    <xf numFmtId="182" fontId="19" fillId="0" borderId="4" xfId="71" applyNumberFormat="1" applyFont="1" applyBorder="1" applyAlignment="1">
      <alignment horizontal="center" vertical="center"/>
    </xf>
    <xf numFmtId="49" fontId="17" fillId="36" borderId="29" xfId="71" quotePrefix="1" applyNumberFormat="1" applyFont="1" applyFill="1" applyBorder="1" applyAlignment="1">
      <alignment horizontal="center" vertical="top" wrapText="1"/>
    </xf>
    <xf numFmtId="0" fontId="30" fillId="0" borderId="0" xfId="71" applyFont="1"/>
    <xf numFmtId="0" fontId="19" fillId="0" borderId="4" xfId="71" applyFont="1" applyBorder="1" applyAlignment="1">
      <alignment horizontal="left" wrapText="1"/>
    </xf>
    <xf numFmtId="2" fontId="19" fillId="0" borderId="4" xfId="71" applyNumberFormat="1" applyFont="1" applyBorder="1" applyAlignment="1">
      <alignment horizontal="center" vertical="center"/>
    </xf>
    <xf numFmtId="0" fontId="17" fillId="36" borderId="12" xfId="71" applyFont="1" applyFill="1" applyBorder="1" applyAlignment="1">
      <alignment horizontal="center"/>
    </xf>
    <xf numFmtId="0" fontId="19" fillId="0" borderId="12" xfId="71" applyFont="1" applyBorder="1" applyAlignment="1">
      <alignment horizontal="center"/>
    </xf>
    <xf numFmtId="2" fontId="19" fillId="0" borderId="12" xfId="71" applyNumberFormat="1" applyFont="1" applyBorder="1" applyAlignment="1">
      <alignment horizontal="center" vertical="center"/>
    </xf>
    <xf numFmtId="0" fontId="17" fillId="36" borderId="28" xfId="71" applyFont="1" applyFill="1" applyBorder="1" applyAlignment="1">
      <alignment horizontal="center"/>
    </xf>
    <xf numFmtId="0" fontId="17" fillId="0" borderId="1" xfId="71" applyFont="1" applyBorder="1" applyAlignment="1">
      <alignment horizontal="center"/>
    </xf>
    <xf numFmtId="0" fontId="17" fillId="0" borderId="16" xfId="71" applyFont="1" applyBorder="1" applyAlignment="1">
      <alignment wrapText="1"/>
    </xf>
    <xf numFmtId="0" fontId="19" fillId="36" borderId="1" xfId="71" applyFont="1" applyFill="1" applyBorder="1" applyAlignment="1">
      <alignment horizontal="center"/>
    </xf>
    <xf numFmtId="0" fontId="19" fillId="0" borderId="18" xfId="71" applyFont="1" applyBorder="1" applyAlignment="1">
      <alignment horizontal="center"/>
    </xf>
    <xf numFmtId="0" fontId="19" fillId="0" borderId="1" xfId="71" applyFont="1" applyBorder="1" applyAlignment="1">
      <alignment wrapText="1"/>
    </xf>
    <xf numFmtId="0" fontId="19" fillId="0" borderId="1" xfId="71" applyFont="1" applyBorder="1" applyAlignment="1">
      <alignment horizontal="center"/>
    </xf>
    <xf numFmtId="2" fontId="19" fillId="0" borderId="1" xfId="71" applyNumberFormat="1" applyFont="1" applyBorder="1" applyAlignment="1">
      <alignment horizontal="center" vertical="center"/>
    </xf>
    <xf numFmtId="1" fontId="15" fillId="17" borderId="19" xfId="71" applyNumberFormat="1" applyFont="1" applyFill="1" applyBorder="1" applyAlignment="1">
      <alignment horizontal="center" vertical="center" wrapText="1"/>
    </xf>
    <xf numFmtId="0" fontId="17" fillId="36" borderId="18" xfId="71" applyFont="1" applyFill="1" applyBorder="1" applyAlignment="1">
      <alignment horizontal="center"/>
    </xf>
    <xf numFmtId="0" fontId="17" fillId="0" borderId="18" xfId="71" applyFont="1" applyBorder="1" applyAlignment="1">
      <alignment horizontal="center"/>
    </xf>
    <xf numFmtId="0" fontId="6" fillId="0" borderId="38" xfId="71" applyFont="1" applyBorder="1" applyAlignment="1">
      <alignment vertical="top" wrapText="1"/>
    </xf>
    <xf numFmtId="2" fontId="17" fillId="0" borderId="18" xfId="71" applyNumberFormat="1" applyFont="1" applyBorder="1" applyAlignment="1">
      <alignment horizontal="center" vertical="center"/>
    </xf>
    <xf numFmtId="1" fontId="35" fillId="0" borderId="4" xfId="71" applyNumberFormat="1" applyFont="1" applyBorder="1" applyAlignment="1">
      <alignment horizontal="center" vertical="center"/>
    </xf>
    <xf numFmtId="174" fontId="21" fillId="0" borderId="39" xfId="71" applyNumberFormat="1" applyFont="1" applyBorder="1" applyAlignment="1">
      <alignment vertical="center"/>
    </xf>
    <xf numFmtId="1" fontId="15" fillId="17" borderId="17" xfId="71" applyNumberFormat="1" applyFont="1" applyFill="1" applyBorder="1" applyAlignment="1">
      <alignment horizontal="center" vertical="center" wrapText="1"/>
    </xf>
    <xf numFmtId="0" fontId="15" fillId="0" borderId="0" xfId="71" applyFont="1" applyAlignment="1">
      <alignment vertical="center"/>
    </xf>
    <xf numFmtId="1" fontId="15" fillId="0" borderId="0" xfId="71" applyNumberFormat="1" applyFont="1" applyAlignment="1">
      <alignment horizontal="center" vertical="center" wrapText="1"/>
    </xf>
    <xf numFmtId="49" fontId="15" fillId="40" borderId="4" xfId="71" applyNumberFormat="1" applyFont="1" applyFill="1" applyBorder="1" applyAlignment="1">
      <alignment horizontal="center"/>
    </xf>
    <xf numFmtId="0" fontId="21" fillId="40" borderId="4" xfId="71" applyFont="1" applyFill="1" applyBorder="1" applyAlignment="1">
      <alignment horizontal="center" wrapText="1"/>
    </xf>
    <xf numFmtId="0" fontId="21" fillId="40" borderId="4" xfId="71" applyFont="1" applyFill="1" applyBorder="1"/>
    <xf numFmtId="0" fontId="21" fillId="40" borderId="4" xfId="71" applyFont="1" applyFill="1" applyBorder="1" applyAlignment="1">
      <alignment wrapText="1"/>
    </xf>
    <xf numFmtId="0" fontId="21" fillId="40" borderId="4" xfId="71" applyFont="1" applyFill="1" applyBorder="1" applyAlignment="1">
      <alignment vertical="center" wrapText="1"/>
    </xf>
    <xf numFmtId="0" fontId="19" fillId="0" borderId="0" xfId="71" applyFont="1"/>
    <xf numFmtId="49" fontId="15" fillId="0" borderId="4" xfId="71" applyNumberFormat="1" applyFont="1" applyBorder="1" applyAlignment="1">
      <alignment horizontal="center" vertical="center" wrapText="1"/>
    </xf>
    <xf numFmtId="0" fontId="15" fillId="0" borderId="4" xfId="71" applyFont="1" applyBorder="1" applyAlignment="1">
      <alignment horizontal="center" vertical="center" wrapText="1"/>
    </xf>
    <xf numFmtId="0" fontId="15" fillId="8" borderId="4" xfId="71" applyFont="1" applyFill="1" applyBorder="1" applyAlignment="1">
      <alignment horizontal="center" vertical="top"/>
    </xf>
    <xf numFmtId="0" fontId="15" fillId="8" borderId="4" xfId="71" applyFont="1" applyFill="1" applyBorder="1" applyAlignment="1">
      <alignment vertical="top" wrapText="1"/>
    </xf>
    <xf numFmtId="0" fontId="15" fillId="8" borderId="4" xfId="71" applyFont="1" applyFill="1" applyBorder="1" applyAlignment="1">
      <alignment horizontal="right" vertical="center"/>
    </xf>
    <xf numFmtId="9" fontId="31" fillId="0" borderId="4" xfId="62" applyFont="1" applyFill="1" applyBorder="1" applyAlignment="1">
      <alignment horizontal="center" vertical="center"/>
    </xf>
    <xf numFmtId="49" fontId="15" fillId="0" borderId="0" xfId="71" applyNumberFormat="1" applyFont="1" applyAlignment="1">
      <alignment vertical="top"/>
    </xf>
    <xf numFmtId="0" fontId="15" fillId="0" borderId="0" xfId="71" applyFont="1" applyAlignment="1">
      <alignment vertical="top" wrapText="1"/>
    </xf>
    <xf numFmtId="0" fontId="15" fillId="0" borderId="0" xfId="71" applyFont="1" applyAlignment="1">
      <alignment horizontal="center" vertical="top"/>
    </xf>
    <xf numFmtId="0" fontId="19" fillId="0" borderId="4" xfId="71" applyFont="1" applyBorder="1" applyAlignment="1">
      <alignment wrapText="1"/>
    </xf>
    <xf numFmtId="0" fontId="17" fillId="0" borderId="18" xfId="71" applyFont="1" applyBorder="1" applyAlignment="1">
      <alignment horizontal="center" vertical="center"/>
    </xf>
    <xf numFmtId="189" fontId="15" fillId="0" borderId="4" xfId="71" applyNumberFormat="1" applyFont="1" applyBorder="1" applyAlignment="1">
      <alignment horizontal="center" vertical="center"/>
    </xf>
    <xf numFmtId="167" fontId="21" fillId="35" borderId="4" xfId="76" applyFont="1" applyFill="1" applyBorder="1" applyAlignment="1">
      <alignment horizontal="left" vertical="center"/>
    </xf>
    <xf numFmtId="167" fontId="32" fillId="34" borderId="4" xfId="76" applyFont="1" applyFill="1" applyBorder="1" applyAlignment="1">
      <alignment horizontal="left" vertical="center"/>
    </xf>
    <xf numFmtId="167" fontId="21" fillId="34" borderId="4" xfId="76" applyFont="1" applyFill="1" applyBorder="1" applyAlignment="1">
      <alignment horizontal="left" vertical="center"/>
    </xf>
    <xf numFmtId="167" fontId="32" fillId="8" borderId="4" xfId="76" applyFont="1" applyFill="1" applyBorder="1" applyAlignment="1">
      <alignment horizontal="center" vertical="center" wrapText="1"/>
    </xf>
    <xf numFmtId="167" fontId="21" fillId="8" borderId="4" xfId="76" applyFont="1" applyFill="1" applyBorder="1" applyAlignment="1">
      <alignment horizontal="center" vertical="center"/>
    </xf>
    <xf numFmtId="167" fontId="21" fillId="35" borderId="4" xfId="76" applyFont="1" applyFill="1" applyBorder="1" applyAlignment="1">
      <alignment vertical="center"/>
    </xf>
    <xf numFmtId="167" fontId="32" fillId="34" borderId="4" xfId="76" applyFont="1" applyFill="1" applyBorder="1" applyAlignment="1">
      <alignment vertical="center"/>
    </xf>
    <xf numFmtId="167" fontId="21" fillId="34" borderId="4" xfId="76" applyFont="1" applyFill="1" applyBorder="1" applyAlignment="1">
      <alignment vertical="center"/>
    </xf>
    <xf numFmtId="167" fontId="6" fillId="0" borderId="4" xfId="76" applyFont="1" applyFill="1" applyBorder="1" applyAlignment="1">
      <alignment horizontal="center" vertical="center"/>
    </xf>
    <xf numFmtId="167" fontId="6" fillId="0" borderId="4" xfId="76" applyFont="1" applyFill="1" applyBorder="1" applyAlignment="1">
      <alignment vertical="center"/>
    </xf>
    <xf numFmtId="167" fontId="21" fillId="8" borderId="4" xfId="76" applyFont="1" applyFill="1" applyBorder="1"/>
    <xf numFmtId="167" fontId="15" fillId="0" borderId="12" xfId="76" applyFont="1" applyFill="1" applyBorder="1" applyAlignment="1">
      <alignment horizontal="center" vertical="center"/>
    </xf>
    <xf numFmtId="167" fontId="15" fillId="0" borderId="1" xfId="76" applyFont="1" applyFill="1" applyBorder="1" applyAlignment="1">
      <alignment vertical="center"/>
    </xf>
    <xf numFmtId="167" fontId="6" fillId="0" borderId="18" xfId="76" applyFont="1" applyFill="1" applyBorder="1" applyAlignment="1">
      <alignment vertical="center"/>
    </xf>
    <xf numFmtId="167" fontId="15" fillId="0" borderId="18" xfId="76" applyFont="1" applyFill="1" applyBorder="1" applyAlignment="1">
      <alignment vertical="center"/>
    </xf>
    <xf numFmtId="167" fontId="15" fillId="0" borderId="18" xfId="76" applyFont="1" applyFill="1" applyBorder="1" applyAlignment="1">
      <alignment horizontal="center" vertical="center"/>
    </xf>
    <xf numFmtId="167" fontId="21" fillId="0" borderId="4" xfId="76" applyFont="1" applyFill="1" applyBorder="1"/>
    <xf numFmtId="167" fontId="44" fillId="0" borderId="0" xfId="76" applyFont="1" applyFill="1" applyBorder="1" applyAlignment="1">
      <alignment vertical="center"/>
    </xf>
    <xf numFmtId="167" fontId="21" fillId="0" borderId="4" xfId="76" applyFont="1" applyFill="1" applyBorder="1" applyAlignment="1">
      <alignment horizontal="center" vertical="center"/>
    </xf>
    <xf numFmtId="167" fontId="21" fillId="35" borderId="4" xfId="76" applyFont="1" applyFill="1" applyBorder="1"/>
    <xf numFmtId="167" fontId="21" fillId="39" borderId="1" xfId="76" applyFont="1" applyFill="1" applyBorder="1" applyAlignment="1">
      <alignment horizontal="center" vertical="center"/>
    </xf>
    <xf numFmtId="167" fontId="15" fillId="0" borderId="0" xfId="76" applyFont="1" applyFill="1" applyBorder="1" applyAlignment="1">
      <alignment vertical="center"/>
    </xf>
    <xf numFmtId="167" fontId="31" fillId="0" borderId="0" xfId="76" applyFont="1" applyFill="1" applyBorder="1" applyAlignment="1">
      <alignment vertical="center"/>
    </xf>
    <xf numFmtId="167" fontId="21" fillId="0" borderId="0" xfId="76" applyFont="1" applyFill="1" applyBorder="1" applyAlignment="1">
      <alignment horizontal="center" vertical="center"/>
    </xf>
    <xf numFmtId="167" fontId="21" fillId="35" borderId="4" xfId="76" applyFont="1" applyFill="1" applyBorder="1" applyAlignment="1">
      <alignment vertical="center" wrapText="1"/>
    </xf>
    <xf numFmtId="167" fontId="32" fillId="40" borderId="4" xfId="76" applyFont="1" applyFill="1" applyBorder="1" applyAlignment="1">
      <alignment vertical="center" wrapText="1"/>
    </xf>
    <xf numFmtId="167" fontId="21" fillId="40" borderId="4" xfId="76" applyFont="1" applyFill="1" applyBorder="1" applyAlignment="1">
      <alignment wrapText="1"/>
    </xf>
    <xf numFmtId="167" fontId="15" fillId="0" borderId="4" xfId="76" applyFont="1" applyFill="1" applyBorder="1" applyAlignment="1">
      <alignment horizontal="right" vertical="center" wrapText="1"/>
    </xf>
    <xf numFmtId="167" fontId="31" fillId="0" borderId="4" xfId="76" applyFont="1" applyFill="1" applyBorder="1" applyAlignment="1">
      <alignment horizontal="right" vertical="center" wrapText="1"/>
    </xf>
    <xf numFmtId="167" fontId="21" fillId="33" borderId="4" xfId="76" applyFont="1" applyFill="1" applyBorder="1" applyAlignment="1">
      <alignment horizontal="right" vertical="center"/>
    </xf>
    <xf numFmtId="167" fontId="32" fillId="8" borderId="4" xfId="76" applyFont="1" applyFill="1" applyBorder="1" applyAlignment="1">
      <alignment horizontal="right" vertical="center"/>
    </xf>
    <xf numFmtId="167" fontId="21" fillId="0" borderId="4" xfId="76" applyFont="1" applyFill="1" applyBorder="1" applyAlignment="1">
      <alignment horizontal="right" vertical="center"/>
    </xf>
    <xf numFmtId="167" fontId="42" fillId="0" borderId="0" xfId="76" applyFont="1" applyFill="1" applyBorder="1" applyAlignment="1">
      <alignment vertical="center"/>
    </xf>
    <xf numFmtId="167" fontId="19" fillId="0" borderId="0" xfId="76" applyFont="1" applyFill="1" applyBorder="1"/>
    <xf numFmtId="167" fontId="21" fillId="21" borderId="4" xfId="76" applyFont="1" applyFill="1" applyBorder="1" applyAlignment="1">
      <alignment horizontal="center" vertical="center"/>
    </xf>
    <xf numFmtId="167" fontId="7" fillId="0" borderId="0" xfId="76" applyFont="1" applyFill="1" applyAlignment="1">
      <alignment vertical="center"/>
    </xf>
    <xf numFmtId="167" fontId="40" fillId="0" borderId="0" xfId="76" applyFont="1" applyAlignment="1">
      <alignment vertical="center"/>
    </xf>
    <xf numFmtId="167" fontId="0" fillId="0" borderId="0" xfId="76" applyFont="1"/>
    <xf numFmtId="0" fontId="6" fillId="0" borderId="5" xfId="0" applyFont="1" applyBorder="1" applyAlignment="1">
      <alignment horizontal="center" vertical="center"/>
    </xf>
    <xf numFmtId="173" fontId="6" fillId="0" borderId="1" xfId="0" applyNumberFormat="1" applyFont="1" applyBorder="1" applyAlignment="1">
      <alignment horizontal="center" vertical="center"/>
    </xf>
    <xf numFmtId="0" fontId="7" fillId="4" borderId="1" xfId="0" applyFont="1" applyFill="1" applyBorder="1" applyAlignment="1">
      <alignment horizontal="left" vertical="center" wrapText="1"/>
    </xf>
    <xf numFmtId="1" fontId="7" fillId="0" borderId="1" xfId="0" applyNumberFormat="1" applyFont="1" applyBorder="1" applyAlignment="1">
      <alignment horizontal="center" vertical="center"/>
    </xf>
    <xf numFmtId="173" fontId="7" fillId="0" borderId="1" xfId="0" applyNumberFormat="1" applyFont="1" applyBorder="1" applyAlignment="1">
      <alignment horizontal="center" vertical="center"/>
    </xf>
    <xf numFmtId="0" fontId="7" fillId="0" borderId="1" xfId="0" quotePrefix="1" applyFont="1" applyBorder="1" applyAlignment="1">
      <alignment horizontal="center" vertical="center"/>
    </xf>
    <xf numFmtId="190" fontId="7" fillId="0" borderId="1" xfId="0" applyNumberFormat="1" applyFont="1" applyBorder="1" applyAlignment="1">
      <alignment horizontal="center" vertical="center"/>
    </xf>
    <xf numFmtId="173" fontId="6" fillId="0" borderId="1" xfId="0" applyNumberFormat="1" applyFont="1" applyBorder="1" applyAlignment="1">
      <alignment vertical="center"/>
    </xf>
    <xf numFmtId="0" fontId="7" fillId="4" borderId="1" xfId="0" applyFont="1" applyFill="1" applyBorder="1" applyAlignment="1">
      <alignment vertical="center" wrapText="1"/>
    </xf>
    <xf numFmtId="191" fontId="6" fillId="0" borderId="1" xfId="0" applyNumberFormat="1" applyFont="1" applyBorder="1" applyAlignment="1">
      <alignment horizontal="right" vertical="center"/>
    </xf>
    <xf numFmtId="0" fontId="7" fillId="4" borderId="1" xfId="0" applyFont="1" applyFill="1" applyBorder="1" applyAlignment="1">
      <alignment vertical="center"/>
    </xf>
    <xf numFmtId="0" fontId="6" fillId="4" borderId="1" xfId="0" applyFont="1" applyFill="1" applyBorder="1" applyAlignment="1">
      <alignment horizontal="justify" vertical="center" wrapText="1"/>
    </xf>
    <xf numFmtId="0" fontId="25" fillId="17" borderId="12" xfId="0" applyFont="1" applyFill="1" applyBorder="1" applyAlignment="1">
      <alignment horizontal="center" vertical="center" wrapText="1"/>
    </xf>
    <xf numFmtId="3" fontId="25" fillId="17" borderId="12" xfId="0" applyNumberFormat="1" applyFont="1" applyFill="1" applyBorder="1" applyAlignment="1">
      <alignment horizontal="center" vertical="center"/>
    </xf>
    <xf numFmtId="172" fontId="25" fillId="17" borderId="12" xfId="0" applyNumberFormat="1" applyFont="1" applyFill="1" applyBorder="1" applyAlignment="1">
      <alignment horizontal="center" vertical="center" wrapText="1"/>
    </xf>
    <xf numFmtId="0" fontId="16" fillId="0" borderId="0" xfId="0" applyFont="1"/>
    <xf numFmtId="0" fontId="7" fillId="0" borderId="20" xfId="0" applyFont="1" applyBorder="1" applyAlignment="1">
      <alignment horizontal="left" vertical="center" wrapText="1"/>
    </xf>
    <xf numFmtId="0" fontId="7" fillId="0" borderId="18" xfId="0" applyFont="1" applyBorder="1" applyAlignment="1">
      <alignment horizontal="left" vertical="center" wrapText="1"/>
    </xf>
    <xf numFmtId="1" fontId="7" fillId="0" borderId="5" xfId="0" applyNumberFormat="1" applyFont="1" applyBorder="1" applyAlignment="1">
      <alignment horizontal="center" vertical="center"/>
    </xf>
    <xf numFmtId="173" fontId="7" fillId="0" borderId="5" xfId="0" applyNumberFormat="1" applyFont="1" applyBorder="1" applyAlignment="1">
      <alignment horizontal="center" vertical="center"/>
    </xf>
    <xf numFmtId="0" fontId="7" fillId="0" borderId="2" xfId="0" applyFont="1" applyBorder="1" applyAlignment="1">
      <alignment horizontal="left" vertical="center" wrapText="1"/>
    </xf>
    <xf numFmtId="0" fontId="7" fillId="0" borderId="12" xfId="0" applyFont="1" applyBorder="1" applyAlignment="1">
      <alignment horizontal="left" vertical="center" wrapText="1"/>
    </xf>
    <xf numFmtId="1" fontId="7" fillId="0" borderId="2" xfId="0" applyNumberFormat="1" applyFont="1" applyBorder="1" applyAlignment="1">
      <alignment horizontal="center" vertical="center"/>
    </xf>
    <xf numFmtId="173" fontId="7" fillId="0" borderId="2" xfId="0" applyNumberFormat="1" applyFont="1" applyBorder="1" applyAlignment="1">
      <alignment horizontal="center" vertical="center"/>
    </xf>
    <xf numFmtId="0" fontId="7" fillId="0" borderId="20" xfId="0" applyFont="1" applyBorder="1" applyAlignment="1">
      <alignment horizontal="left" vertical="center"/>
    </xf>
    <xf numFmtId="0" fontId="7" fillId="0" borderId="5" xfId="0" quotePrefix="1" applyFont="1" applyBorder="1" applyAlignment="1">
      <alignment horizontal="center" vertical="center"/>
    </xf>
    <xf numFmtId="190" fontId="7" fillId="0" borderId="5" xfId="0" applyNumberFormat="1" applyFont="1" applyBorder="1" applyAlignment="1">
      <alignment horizontal="center" vertical="center"/>
    </xf>
    <xf numFmtId="0" fontId="7" fillId="0" borderId="9" xfId="0" applyFont="1" applyBorder="1" applyAlignment="1">
      <alignment horizontal="left" vertical="center" wrapText="1"/>
    </xf>
    <xf numFmtId="173" fontId="7" fillId="0" borderId="1" xfId="0" applyNumberFormat="1" applyFont="1" applyBorder="1" applyAlignment="1">
      <alignment vertical="center"/>
    </xf>
    <xf numFmtId="0" fontId="7" fillId="0" borderId="1" xfId="0" applyFont="1" applyBorder="1" applyAlignment="1">
      <alignment vertical="center" wrapText="1"/>
    </xf>
    <xf numFmtId="191" fontId="6" fillId="0" borderId="2" xfId="0" applyNumberFormat="1" applyFont="1" applyBorder="1" applyAlignment="1">
      <alignment horizontal="right" vertical="center"/>
    </xf>
    <xf numFmtId="173" fontId="6" fillId="0" borderId="5" xfId="0" applyNumberFormat="1" applyFont="1" applyBorder="1" applyAlignment="1">
      <alignment vertical="center"/>
    </xf>
    <xf numFmtId="0" fontId="7" fillId="0" borderId="1" xfId="0" applyFont="1" applyBorder="1" applyAlignment="1">
      <alignment vertical="center"/>
    </xf>
    <xf numFmtId="0" fontId="6" fillId="0" borderId="9" xfId="0" applyFont="1" applyBorder="1" applyAlignment="1">
      <alignment horizontal="justify" vertical="center" wrapText="1"/>
    </xf>
    <xf numFmtId="0" fontId="2" fillId="0" borderId="0" xfId="0" applyFont="1"/>
    <xf numFmtId="0" fontId="7" fillId="0" borderId="4" xfId="0" applyFont="1" applyBorder="1" applyAlignment="1">
      <alignment horizontal="center" vertical="center"/>
    </xf>
    <xf numFmtId="1" fontId="7" fillId="0" borderId="4" xfId="0" applyNumberFormat="1" applyFont="1" applyBorder="1" applyAlignment="1">
      <alignment horizontal="center" vertical="center"/>
    </xf>
    <xf numFmtId="172" fontId="10" fillId="48" borderId="4" xfId="0" applyNumberFormat="1" applyFont="1" applyFill="1" applyBorder="1" applyAlignment="1">
      <alignment vertical="center"/>
    </xf>
    <xf numFmtId="183" fontId="7" fillId="0" borderId="4" xfId="0" applyNumberFormat="1" applyFont="1" applyBorder="1" applyAlignment="1">
      <alignment horizontal="center" vertical="center"/>
    </xf>
    <xf numFmtId="183" fontId="7" fillId="0" borderId="4" xfId="0" applyNumberFormat="1" applyFont="1" applyBorder="1" applyAlignment="1">
      <alignment vertical="center"/>
    </xf>
    <xf numFmtId="0" fontId="7" fillId="0" borderId="0" xfId="0" applyFont="1" applyAlignment="1">
      <alignment vertical="center"/>
    </xf>
    <xf numFmtId="0" fontId="7" fillId="0" borderId="0" xfId="0" applyFont="1" applyAlignment="1">
      <alignment horizontal="left" vertical="center" wrapText="1"/>
    </xf>
    <xf numFmtId="0" fontId="7" fillId="0" borderId="4" xfId="0" applyFont="1" applyBorder="1" applyAlignment="1">
      <alignment horizontal="center" vertical="center" wrapText="1"/>
    </xf>
    <xf numFmtId="0" fontId="7" fillId="12" borderId="0" xfId="0" applyFont="1" applyFill="1" applyAlignment="1">
      <alignment horizontal="left" vertical="center" wrapText="1"/>
    </xf>
    <xf numFmtId="0" fontId="4" fillId="17" borderId="4" xfId="0" applyFont="1" applyFill="1" applyBorder="1" applyAlignment="1">
      <alignment horizontal="center" vertical="center" wrapText="1"/>
    </xf>
    <xf numFmtId="3" fontId="4" fillId="17" borderId="4" xfId="0" applyNumberFormat="1" applyFont="1" applyFill="1" applyBorder="1" applyAlignment="1">
      <alignment horizontal="center" vertical="center"/>
    </xf>
    <xf numFmtId="172" fontId="4" fillId="17" borderId="4" xfId="0" applyNumberFormat="1" applyFont="1" applyFill="1" applyBorder="1" applyAlignment="1">
      <alignment horizontal="center" vertical="center" wrapText="1"/>
    </xf>
    <xf numFmtId="0" fontId="10" fillId="46" borderId="4" xfId="0" applyFont="1" applyFill="1" applyBorder="1" applyAlignment="1">
      <alignment horizontal="center" vertical="center"/>
    </xf>
    <xf numFmtId="172" fontId="7" fillId="0" borderId="4" xfId="0" applyNumberFormat="1" applyFont="1" applyBorder="1" applyAlignment="1">
      <alignment vertical="center"/>
    </xf>
    <xf numFmtId="172" fontId="7" fillId="0" borderId="4" xfId="0" applyNumberFormat="1" applyFont="1" applyBorder="1" applyAlignment="1">
      <alignment horizontal="center" vertical="center"/>
    </xf>
    <xf numFmtId="0" fontId="7" fillId="0" borderId="0" xfId="0" applyFont="1" applyAlignment="1">
      <alignment horizontal="center" vertical="center"/>
    </xf>
    <xf numFmtId="172" fontId="27" fillId="0" borderId="0" xfId="0" applyNumberFormat="1" applyFont="1"/>
    <xf numFmtId="0" fontId="15" fillId="0" borderId="4" xfId="0" applyFont="1" applyBorder="1" applyAlignment="1">
      <alignment horizontal="left" vertical="center" wrapText="1"/>
    </xf>
    <xf numFmtId="0" fontId="47" fillId="12" borderId="18" xfId="0" applyFont="1" applyFill="1" applyBorder="1" applyAlignment="1">
      <alignment horizontal="center" vertical="center"/>
    </xf>
    <xf numFmtId="0" fontId="27" fillId="0" borderId="0" xfId="0" applyFont="1" applyAlignment="1">
      <alignment vertical="center"/>
    </xf>
    <xf numFmtId="174" fontId="27" fillId="0" borderId="0" xfId="0" applyNumberFormat="1" applyFont="1" applyAlignment="1">
      <alignment vertical="center"/>
    </xf>
    <xf numFmtId="0" fontId="7" fillId="12" borderId="0" xfId="0" applyFont="1" applyFill="1" applyAlignment="1">
      <alignment horizontal="center" vertical="center" wrapText="1"/>
    </xf>
    <xf numFmtId="172" fontId="7" fillId="12" borderId="0" xfId="0" applyNumberFormat="1" applyFont="1" applyFill="1" applyAlignment="1">
      <alignment horizontal="left" vertical="center" wrapText="1"/>
    </xf>
    <xf numFmtId="0" fontId="33" fillId="0" borderId="0" xfId="0" applyFont="1" applyAlignment="1">
      <alignment horizontal="left" vertical="center" wrapText="1"/>
    </xf>
    <xf numFmtId="172" fontId="7" fillId="12" borderId="4" xfId="0" applyNumberFormat="1" applyFont="1" applyFill="1" applyBorder="1" applyAlignment="1">
      <alignment horizontal="center" vertical="center" wrapText="1"/>
    </xf>
    <xf numFmtId="172" fontId="10" fillId="46" borderId="4" xfId="0" applyNumberFormat="1" applyFont="1" applyFill="1" applyBorder="1" applyAlignment="1">
      <alignment horizontal="left" vertical="center"/>
    </xf>
    <xf numFmtId="172" fontId="5" fillId="29" borderId="4" xfId="0" applyNumberFormat="1" applyFont="1" applyFill="1" applyBorder="1" applyAlignment="1">
      <alignment horizontal="left" vertical="center" wrapText="1"/>
    </xf>
    <xf numFmtId="0" fontId="7" fillId="0" borderId="0" xfId="0" applyFont="1" applyAlignment="1">
      <alignment horizontal="center" vertical="center" wrapText="1"/>
    </xf>
    <xf numFmtId="172" fontId="7" fillId="0" borderId="0" xfId="0" applyNumberFormat="1" applyFont="1" applyAlignment="1">
      <alignment horizontal="left" vertical="center" wrapText="1"/>
    </xf>
    <xf numFmtId="172" fontId="7" fillId="49" borderId="4" xfId="0" applyNumberFormat="1" applyFont="1" applyFill="1" applyBorder="1" applyAlignment="1">
      <alignment horizontal="left" vertical="center" wrapText="1"/>
    </xf>
    <xf numFmtId="0" fontId="27" fillId="0" borderId="0" xfId="0" applyFont="1"/>
    <xf numFmtId="0" fontId="21" fillId="17" borderId="4" xfId="0" applyFont="1" applyFill="1" applyBorder="1" applyAlignment="1">
      <alignment horizontal="center" vertical="center" wrapText="1"/>
    </xf>
    <xf numFmtId="172" fontId="21" fillId="17" borderId="4" xfId="0" applyNumberFormat="1" applyFont="1" applyFill="1" applyBorder="1" applyAlignment="1">
      <alignment horizontal="center" vertical="center" wrapText="1"/>
    </xf>
    <xf numFmtId="0" fontId="15" fillId="0" borderId="4" xfId="0" applyFont="1" applyBorder="1" applyAlignment="1">
      <alignment horizontal="center" vertical="center" wrapText="1"/>
    </xf>
    <xf numFmtId="9" fontId="15" fillId="0" borderId="4" xfId="0" applyNumberFormat="1" applyFont="1" applyBorder="1" applyAlignment="1">
      <alignment horizontal="center" vertical="center" wrapText="1"/>
    </xf>
    <xf numFmtId="9" fontId="7" fillId="0" borderId="0" xfId="0" applyNumberFormat="1" applyFont="1" applyAlignment="1">
      <alignment horizontal="center" vertical="center"/>
    </xf>
    <xf numFmtId="172" fontId="10" fillId="0" borderId="4" xfId="0" applyNumberFormat="1" applyFont="1" applyBorder="1" applyAlignment="1">
      <alignment horizontal="center" vertical="center"/>
    </xf>
    <xf numFmtId="2" fontId="21" fillId="0" borderId="4" xfId="0" applyNumberFormat="1" applyFont="1" applyBorder="1" applyAlignment="1">
      <alignment horizontal="center" vertical="center" wrapText="1"/>
    </xf>
    <xf numFmtId="172" fontId="10" fillId="26" borderId="4" xfId="0" applyNumberFormat="1" applyFont="1" applyFill="1" applyBorder="1" applyAlignment="1">
      <alignment horizontal="center" vertical="center"/>
    </xf>
    <xf numFmtId="0" fontId="21" fillId="0" borderId="0" xfId="0" applyFont="1" applyAlignment="1">
      <alignment horizontal="center" vertical="center" wrapText="1"/>
    </xf>
    <xf numFmtId="172" fontId="21" fillId="0" borderId="0" xfId="0" applyNumberFormat="1" applyFont="1" applyAlignment="1">
      <alignment horizontal="center" vertical="center" wrapText="1"/>
    </xf>
    <xf numFmtId="172" fontId="10" fillId="0" borderId="0" xfId="0" applyNumberFormat="1" applyFont="1" applyAlignment="1">
      <alignment horizontal="center" vertical="center"/>
    </xf>
    <xf numFmtId="49" fontId="49" fillId="50" borderId="0" xfId="16" applyNumberFormat="1" applyFont="1" applyFill="1" applyAlignment="1">
      <alignment horizontal="center"/>
    </xf>
    <xf numFmtId="49" fontId="50" fillId="51" borderId="0" xfId="16" applyNumberFormat="1" applyFont="1" applyFill="1" applyAlignment="1" applyProtection="1">
      <alignment horizontal="center" vertical="center"/>
      <protection hidden="1"/>
    </xf>
    <xf numFmtId="0" fontId="51" fillId="51" borderId="0" xfId="16" applyFont="1" applyFill="1" applyAlignment="1" applyProtection="1">
      <alignment horizontal="left" vertical="center"/>
      <protection hidden="1"/>
    </xf>
    <xf numFmtId="0" fontId="52" fillId="51" borderId="0" xfId="16" applyFont="1" applyFill="1" applyAlignment="1" applyProtection="1">
      <alignment vertical="center"/>
      <protection hidden="1"/>
    </xf>
    <xf numFmtId="0" fontId="54" fillId="51" borderId="22" xfId="78" applyFont="1" applyFill="1" applyBorder="1" applyAlignment="1" applyProtection="1">
      <alignment horizontal="center" wrapText="1"/>
      <protection hidden="1"/>
    </xf>
    <xf numFmtId="193" fontId="9" fillId="14" borderId="2" xfId="79" applyNumberFormat="1" applyFont="1" applyFill="1" applyBorder="1" applyAlignment="1" applyProtection="1">
      <alignment vertical="center"/>
      <protection hidden="1"/>
    </xf>
    <xf numFmtId="193" fontId="55" fillId="14" borderId="0" xfId="79" applyNumberFormat="1" applyFont="1" applyFill="1" applyAlignment="1" applyProtection="1">
      <alignment horizontal="center" vertical="center"/>
      <protection hidden="1"/>
    </xf>
    <xf numFmtId="193" fontId="56" fillId="14" borderId="0" xfId="79" applyNumberFormat="1" applyFont="1" applyFill="1" applyAlignment="1" applyProtection="1">
      <alignment horizontal="center" vertical="center"/>
      <protection hidden="1"/>
    </xf>
    <xf numFmtId="193" fontId="55" fillId="14" borderId="22" xfId="79" applyNumberFormat="1" applyFont="1" applyFill="1" applyBorder="1" applyAlignment="1" applyProtection="1">
      <alignment horizontal="center" vertical="center"/>
      <protection hidden="1"/>
    </xf>
    <xf numFmtId="193" fontId="57" fillId="14" borderId="0" xfId="79" applyNumberFormat="1" applyFont="1" applyFill="1" applyAlignment="1" applyProtection="1">
      <alignment horizontal="center" vertical="center"/>
      <protection hidden="1"/>
    </xf>
    <xf numFmtId="193" fontId="6" fillId="14" borderId="0" xfId="79" applyNumberFormat="1" applyFont="1" applyFill="1" applyAlignment="1" applyProtection="1">
      <alignment horizontal="left"/>
      <protection hidden="1"/>
    </xf>
    <xf numFmtId="193" fontId="6" fillId="14" borderId="45" xfId="79" applyNumberFormat="1" applyFont="1" applyFill="1" applyBorder="1" applyAlignment="1" applyProtection="1">
      <alignment horizontal="left"/>
      <protection hidden="1"/>
    </xf>
    <xf numFmtId="0" fontId="59" fillId="14" borderId="46" xfId="16" applyFont="1" applyFill="1" applyBorder="1" applyProtection="1">
      <protection hidden="1"/>
    </xf>
    <xf numFmtId="0" fontId="59" fillId="14" borderId="47" xfId="16" applyFont="1" applyFill="1" applyBorder="1" applyProtection="1">
      <protection hidden="1"/>
    </xf>
    <xf numFmtId="0" fontId="59" fillId="14" borderId="48" xfId="16" applyFont="1" applyFill="1" applyBorder="1" applyProtection="1">
      <protection hidden="1"/>
    </xf>
    <xf numFmtId="0" fontId="59" fillId="14" borderId="49" xfId="16" applyFont="1" applyFill="1" applyBorder="1" applyProtection="1">
      <protection hidden="1"/>
    </xf>
    <xf numFmtId="0" fontId="59" fillId="14" borderId="50" xfId="16" applyFont="1" applyFill="1" applyBorder="1" applyProtection="1">
      <protection hidden="1"/>
    </xf>
    <xf numFmtId="0" fontId="6" fillId="14" borderId="0" xfId="16" applyFill="1" applyProtection="1">
      <protection hidden="1"/>
    </xf>
    <xf numFmtId="0" fontId="6" fillId="14" borderId="7" xfId="16" applyFill="1" applyBorder="1" applyProtection="1">
      <protection hidden="1"/>
    </xf>
    <xf numFmtId="0" fontId="6" fillId="14" borderId="8" xfId="16" applyFill="1" applyBorder="1" applyProtection="1">
      <protection hidden="1"/>
    </xf>
    <xf numFmtId="0" fontId="9" fillId="14" borderId="9" xfId="16" applyFont="1" applyFill="1" applyBorder="1" applyAlignment="1" applyProtection="1">
      <alignment horizontal="right" vertical="center"/>
      <protection hidden="1"/>
    </xf>
    <xf numFmtId="193" fontId="9" fillId="14" borderId="1" xfId="79" applyNumberFormat="1" applyFont="1" applyFill="1" applyBorder="1" applyAlignment="1" applyProtection="1">
      <alignment vertical="center"/>
      <protection hidden="1"/>
    </xf>
    <xf numFmtId="0" fontId="6" fillId="14" borderId="36" xfId="16" applyFill="1" applyBorder="1" applyProtection="1">
      <protection hidden="1"/>
    </xf>
    <xf numFmtId="0" fontId="6" fillId="15" borderId="51" xfId="16" applyFill="1" applyBorder="1" applyProtection="1">
      <protection hidden="1"/>
    </xf>
    <xf numFmtId="0" fontId="6" fillId="0" borderId="36" xfId="16" applyBorder="1" applyProtection="1">
      <protection hidden="1"/>
    </xf>
    <xf numFmtId="0" fontId="60" fillId="0" borderId="0" xfId="78" applyFont="1" applyAlignment="1" applyProtection="1">
      <alignment horizontal="center"/>
    </xf>
    <xf numFmtId="0" fontId="6" fillId="0" borderId="0" xfId="16" applyProtection="1">
      <protection hidden="1"/>
    </xf>
    <xf numFmtId="49" fontId="6" fillId="15" borderId="52" xfId="16" applyNumberFormat="1" applyFill="1" applyBorder="1" applyAlignment="1">
      <alignment horizontal="center" vertical="top" wrapText="1"/>
    </xf>
    <xf numFmtId="0" fontId="6" fillId="0" borderId="53" xfId="16" applyBorder="1" applyAlignment="1" applyProtection="1">
      <alignment horizontal="center" vertical="top" wrapText="1"/>
      <protection locked="0" hidden="1"/>
    </xf>
    <xf numFmtId="0" fontId="62" fillId="0" borderId="54" xfId="16" applyFont="1" applyBorder="1" applyAlignment="1" applyProtection="1">
      <alignment vertical="top" wrapText="1"/>
      <protection hidden="1"/>
    </xf>
    <xf numFmtId="0" fontId="6" fillId="0" borderId="54" xfId="16" applyBorder="1" applyAlignment="1" applyProtection="1">
      <alignment horizontal="center" vertical="top" wrapText="1"/>
      <protection hidden="1"/>
    </xf>
    <xf numFmtId="0" fontId="6" fillId="0" borderId="54" xfId="16" applyBorder="1" applyAlignment="1" applyProtection="1">
      <alignment horizontal="right" vertical="top" wrapText="1"/>
      <protection hidden="1"/>
    </xf>
    <xf numFmtId="194" fontId="0" fillId="0" borderId="54" xfId="79" applyNumberFormat="1" applyFont="1" applyBorder="1" applyAlignment="1" applyProtection="1">
      <alignment horizontal="right" vertical="top" wrapText="1"/>
      <protection hidden="1"/>
    </xf>
    <xf numFmtId="194" fontId="0" fillId="0" borderId="55" xfId="79" applyNumberFormat="1" applyFont="1" applyBorder="1" applyAlignment="1" applyProtection="1">
      <alignment horizontal="right" vertical="top" wrapText="1"/>
      <protection hidden="1"/>
    </xf>
    <xf numFmtId="194" fontId="0" fillId="0" borderId="56" xfId="79" applyNumberFormat="1" applyFont="1" applyBorder="1" applyAlignment="1" applyProtection="1">
      <alignment horizontal="right" vertical="top" wrapText="1"/>
      <protection hidden="1"/>
    </xf>
    <xf numFmtId="194" fontId="0" fillId="0" borderId="57" xfId="79" applyNumberFormat="1" applyFont="1" applyBorder="1" applyAlignment="1" applyProtection="1">
      <alignment horizontal="right" vertical="top" wrapText="1"/>
      <protection hidden="1"/>
    </xf>
    <xf numFmtId="194" fontId="0" fillId="0" borderId="58" xfId="79" applyNumberFormat="1" applyFont="1" applyBorder="1" applyAlignment="1" applyProtection="1">
      <alignment horizontal="right" vertical="top" wrapText="1"/>
      <protection hidden="1"/>
    </xf>
    <xf numFmtId="193" fontId="0" fillId="0" borderId="22" xfId="79" applyNumberFormat="1" applyFont="1" applyBorder="1" applyAlignment="1" applyProtection="1">
      <alignment horizontal="right" vertical="top" wrapText="1"/>
      <protection hidden="1"/>
    </xf>
    <xf numFmtId="193" fontId="0" fillId="0" borderId="0" xfId="79" applyNumberFormat="1" applyFont="1" applyAlignment="1" applyProtection="1">
      <alignment horizontal="right" vertical="top"/>
      <protection hidden="1"/>
    </xf>
    <xf numFmtId="3" fontId="0" fillId="0" borderId="59" xfId="79" applyNumberFormat="1" applyFont="1" applyBorder="1" applyAlignment="1" applyProtection="1">
      <alignment horizontal="right" vertical="top"/>
      <protection hidden="1"/>
    </xf>
    <xf numFmtId="3" fontId="0" fillId="0" borderId="60" xfId="79" applyNumberFormat="1" applyFont="1" applyBorder="1" applyAlignment="1" applyProtection="1">
      <alignment horizontal="right" vertical="top"/>
      <protection hidden="1"/>
    </xf>
    <xf numFmtId="3" fontId="0" fillId="0" borderId="61" xfId="79" applyNumberFormat="1" applyFont="1" applyBorder="1" applyAlignment="1" applyProtection="1">
      <alignment horizontal="right" vertical="top"/>
      <protection hidden="1"/>
    </xf>
    <xf numFmtId="3" fontId="9" fillId="0" borderId="62" xfId="79" applyNumberFormat="1" applyFont="1" applyBorder="1" applyAlignment="1" applyProtection="1">
      <alignment horizontal="right" vertical="top"/>
      <protection hidden="1"/>
    </xf>
    <xf numFmtId="185" fontId="52" fillId="0" borderId="0" xfId="79" applyFont="1" applyAlignment="1" applyProtection="1">
      <alignment vertical="top"/>
      <protection hidden="1"/>
    </xf>
    <xf numFmtId="0" fontId="6" fillId="0" borderId="0" xfId="16"/>
    <xf numFmtId="0" fontId="59" fillId="50" borderId="46" xfId="16" applyFont="1" applyFill="1" applyBorder="1" applyProtection="1">
      <protection hidden="1"/>
    </xf>
    <xf numFmtId="0" fontId="59" fillId="50" borderId="47" xfId="16" applyFont="1" applyFill="1" applyBorder="1" applyProtection="1">
      <protection hidden="1"/>
    </xf>
    <xf numFmtId="0" fontId="59" fillId="50" borderId="48" xfId="16" applyFont="1" applyFill="1" applyBorder="1" applyProtection="1">
      <protection hidden="1"/>
    </xf>
    <xf numFmtId="0" fontId="59" fillId="50" borderId="49" xfId="16" applyFont="1" applyFill="1" applyBorder="1" applyProtection="1">
      <protection hidden="1"/>
    </xf>
    <xf numFmtId="0" fontId="59" fillId="50" borderId="50" xfId="16" applyFont="1" applyFill="1" applyBorder="1" applyProtection="1">
      <protection hidden="1"/>
    </xf>
    <xf numFmtId="2" fontId="6" fillId="0" borderId="52" xfId="16" applyNumberFormat="1" applyBorder="1"/>
    <xf numFmtId="0" fontId="7" fillId="0" borderId="60" xfId="64" applyFont="1" applyBorder="1" applyAlignment="1">
      <alignment vertical="top"/>
    </xf>
    <xf numFmtId="2" fontId="6" fillId="0" borderId="63" xfId="16" applyNumberFormat="1" applyBorder="1"/>
    <xf numFmtId="4" fontId="6" fillId="0" borderId="54" xfId="16" applyNumberFormat="1" applyBorder="1"/>
    <xf numFmtId="4" fontId="0" fillId="0" borderId="64" xfId="79" applyNumberFormat="1" applyFont="1" applyBorder="1" applyAlignment="1" applyProtection="1">
      <alignment horizontal="right" vertical="top"/>
      <protection hidden="1"/>
    </xf>
    <xf numFmtId="0" fontId="6" fillId="15" borderId="65" xfId="16" applyFill="1" applyBorder="1"/>
    <xf numFmtId="49" fontId="34" fillId="51" borderId="0" xfId="16" quotePrefix="1" applyNumberFormat="1" applyFont="1" applyFill="1" applyAlignment="1" applyProtection="1">
      <alignment horizontal="center" vertical="center"/>
      <protection hidden="1"/>
    </xf>
    <xf numFmtId="0" fontId="63" fillId="51" borderId="0" xfId="16" applyFont="1" applyFill="1" applyAlignment="1" applyProtection="1">
      <alignment horizontal="left" vertical="center"/>
      <protection hidden="1"/>
    </xf>
    <xf numFmtId="0" fontId="6" fillId="51" borderId="0" xfId="16" applyFill="1" applyProtection="1">
      <protection hidden="1"/>
    </xf>
    <xf numFmtId="0" fontId="64" fillId="51" borderId="22" xfId="78" applyFont="1" applyFill="1" applyBorder="1" applyAlignment="1" applyProtection="1">
      <alignment vertical="top" wrapText="1"/>
      <protection hidden="1"/>
    </xf>
    <xf numFmtId="193" fontId="65" fillId="14" borderId="22" xfId="16" applyNumberFormat="1" applyFont="1" applyFill="1" applyBorder="1" applyAlignment="1" applyProtection="1">
      <alignment horizontal="right" vertical="center"/>
      <protection hidden="1"/>
    </xf>
    <xf numFmtId="185" fontId="66" fillId="14" borderId="0" xfId="16" applyNumberFormat="1" applyFont="1" applyFill="1" applyAlignment="1" applyProtection="1">
      <alignment horizontal="right" vertical="center"/>
      <protection hidden="1"/>
    </xf>
    <xf numFmtId="192" fontId="67" fillId="14" borderId="22" xfId="16" applyNumberFormat="1" applyFont="1" applyFill="1" applyBorder="1" applyAlignment="1" applyProtection="1">
      <alignment horizontal="center" vertical="center"/>
      <protection hidden="1"/>
    </xf>
    <xf numFmtId="185" fontId="24" fillId="14" borderId="0" xfId="16" applyNumberFormat="1" applyFont="1" applyFill="1" applyAlignment="1" applyProtection="1">
      <alignment horizontal="right" vertical="center"/>
      <protection hidden="1"/>
    </xf>
    <xf numFmtId="185" fontId="24" fillId="14" borderId="45" xfId="16" applyNumberFormat="1" applyFont="1" applyFill="1" applyBorder="1" applyAlignment="1" applyProtection="1">
      <alignment horizontal="right" vertical="center"/>
      <protection hidden="1"/>
    </xf>
    <xf numFmtId="0" fontId="6" fillId="15" borderId="65" xfId="16" applyFill="1" applyBorder="1" applyProtection="1">
      <protection hidden="1"/>
    </xf>
    <xf numFmtId="0" fontId="60" fillId="0" borderId="0" xfId="78" applyFont="1" applyAlignment="1" applyProtection="1">
      <alignment horizontal="center" wrapText="1"/>
      <protection hidden="1"/>
    </xf>
    <xf numFmtId="0" fontId="6" fillId="0" borderId="0" xfId="16" applyAlignment="1">
      <alignment horizontal="center"/>
    </xf>
    <xf numFmtId="0" fontId="64" fillId="51" borderId="13" xfId="78" applyFont="1" applyFill="1" applyBorder="1" applyAlignment="1" applyProtection="1">
      <alignment vertical="top" wrapText="1"/>
      <protection hidden="1"/>
    </xf>
    <xf numFmtId="0" fontId="54" fillId="51" borderId="0" xfId="16" applyFont="1" applyFill="1" applyAlignment="1" applyProtection="1">
      <alignment horizontal="center" wrapText="1"/>
      <protection hidden="1"/>
    </xf>
    <xf numFmtId="193" fontId="65" fillId="14" borderId="0" xfId="16" applyNumberFormat="1" applyFont="1" applyFill="1" applyAlignment="1" applyProtection="1">
      <alignment horizontal="right" vertical="center"/>
      <protection hidden="1"/>
    </xf>
    <xf numFmtId="192" fontId="67" fillId="14" borderId="0" xfId="16" applyNumberFormat="1" applyFont="1" applyFill="1" applyAlignment="1" applyProtection="1">
      <alignment horizontal="center" vertical="center"/>
      <protection hidden="1"/>
    </xf>
    <xf numFmtId="193" fontId="58" fillId="14" borderId="0" xfId="79" applyNumberFormat="1" applyFont="1" applyFill="1" applyAlignment="1" applyProtection="1">
      <alignment horizontal="center" vertical="center"/>
      <protection hidden="1"/>
    </xf>
    <xf numFmtId="185" fontId="24" fillId="0" borderId="0" xfId="16" applyNumberFormat="1" applyFont="1" applyAlignment="1" applyProtection="1">
      <alignment horizontal="right" vertical="center"/>
      <protection hidden="1"/>
    </xf>
    <xf numFmtId="185" fontId="24" fillId="0" borderId="45" xfId="16" applyNumberFormat="1" applyFont="1" applyBorder="1" applyAlignment="1" applyProtection="1">
      <alignment horizontal="right" vertical="center"/>
      <protection hidden="1"/>
    </xf>
    <xf numFmtId="0" fontId="61" fillId="53" borderId="0" xfId="16" applyFont="1" applyFill="1" applyAlignment="1" applyProtection="1">
      <alignment horizontal="center" vertical="center" wrapText="1"/>
      <protection hidden="1"/>
    </xf>
    <xf numFmtId="0" fontId="69" fillId="0" borderId="0" xfId="16" applyFont="1" applyAlignment="1" applyProtection="1">
      <alignment vertical="center"/>
      <protection hidden="1"/>
    </xf>
    <xf numFmtId="49" fontId="6" fillId="0" borderId="0" xfId="16" applyNumberFormat="1" applyAlignment="1">
      <alignment vertical="top"/>
    </xf>
    <xf numFmtId="0" fontId="37" fillId="0" borderId="0" xfId="16" applyFont="1" applyAlignment="1" applyProtection="1">
      <alignment horizontal="center" vertical="center" wrapText="1"/>
      <protection hidden="1"/>
    </xf>
    <xf numFmtId="0" fontId="37" fillId="43" borderId="69" xfId="16" applyFont="1" applyFill="1" applyBorder="1" applyAlignment="1" applyProtection="1">
      <alignment horizontal="centerContinuous" vertical="center"/>
      <protection locked="0"/>
    </xf>
    <xf numFmtId="0" fontId="37" fillId="43" borderId="70" xfId="16" applyFont="1" applyFill="1" applyBorder="1" applyAlignment="1" applyProtection="1">
      <alignment horizontal="centerContinuous" vertical="center"/>
      <protection locked="0"/>
    </xf>
    <xf numFmtId="0" fontId="37" fillId="43" borderId="71" xfId="16" applyFont="1" applyFill="1" applyBorder="1" applyAlignment="1" applyProtection="1">
      <alignment horizontal="centerContinuous" vertical="center"/>
      <protection locked="0"/>
    </xf>
    <xf numFmtId="0" fontId="45" fillId="0" borderId="0" xfId="16" applyFont="1" applyAlignment="1" applyProtection="1">
      <alignment horizontal="center" vertical="top"/>
      <protection hidden="1"/>
    </xf>
    <xf numFmtId="0" fontId="45" fillId="0" borderId="45" xfId="16" applyFont="1" applyBorder="1" applyAlignment="1" applyProtection="1">
      <alignment horizontal="center" vertical="top"/>
      <protection hidden="1"/>
    </xf>
    <xf numFmtId="0" fontId="6" fillId="0" borderId="0" xfId="16" applyProtection="1">
      <protection locked="0"/>
    </xf>
    <xf numFmtId="0" fontId="6" fillId="15" borderId="65" xfId="16" applyFill="1" applyBorder="1" applyProtection="1">
      <protection locked="0"/>
    </xf>
    <xf numFmtId="0" fontId="6" fillId="0" borderId="0" xfId="16" applyAlignment="1" applyProtection="1">
      <alignment horizontal="center"/>
      <protection hidden="1"/>
    </xf>
    <xf numFmtId="0" fontId="25" fillId="56" borderId="32" xfId="16" applyFont="1" applyFill="1" applyBorder="1" applyAlignment="1">
      <alignment horizontal="center" vertical="center"/>
    </xf>
    <xf numFmtId="0" fontId="25" fillId="56" borderId="33" xfId="16" applyFont="1" applyFill="1" applyBorder="1" applyAlignment="1">
      <alignment horizontal="center" vertical="center"/>
    </xf>
    <xf numFmtId="0" fontId="25" fillId="56" borderId="34" xfId="16" applyFont="1" applyFill="1" applyBorder="1" applyAlignment="1">
      <alignment horizontal="center" vertical="center"/>
    </xf>
    <xf numFmtId="0" fontId="48" fillId="56" borderId="32" xfId="16" applyFont="1" applyFill="1" applyBorder="1" applyAlignment="1">
      <alignment horizontal="center" vertical="center"/>
    </xf>
    <xf numFmtId="0" fontId="48" fillId="56" borderId="33" xfId="16" applyFont="1" applyFill="1" applyBorder="1" applyAlignment="1">
      <alignment horizontal="center" vertical="center"/>
    </xf>
    <xf numFmtId="0" fontId="48" fillId="56" borderId="34" xfId="16" applyFont="1" applyFill="1" applyBorder="1" applyAlignment="1">
      <alignment horizontal="center" vertical="center"/>
    </xf>
    <xf numFmtId="0" fontId="62" fillId="0" borderId="1" xfId="16" applyFont="1" applyBorder="1" applyAlignment="1" applyProtection="1">
      <alignment horizontal="center" vertical="top"/>
      <protection hidden="1"/>
    </xf>
    <xf numFmtId="195" fontId="70" fillId="0" borderId="30" xfId="79" applyNumberFormat="1" applyFont="1" applyBorder="1" applyAlignment="1" applyProtection="1">
      <alignment horizontal="center" vertical="top"/>
      <protection locked="0"/>
    </xf>
    <xf numFmtId="15" fontId="6" fillId="0" borderId="0" xfId="16" applyNumberFormat="1" applyAlignment="1" applyProtection="1">
      <alignment horizontal="center" vertical="top" wrapText="1"/>
      <protection hidden="1"/>
    </xf>
    <xf numFmtId="15" fontId="6" fillId="0" borderId="23" xfId="16" applyNumberFormat="1" applyBorder="1" applyAlignment="1" applyProtection="1">
      <alignment horizontal="center" vertical="top" wrapText="1"/>
      <protection hidden="1"/>
    </xf>
    <xf numFmtId="185" fontId="24" fillId="0" borderId="0" xfId="79" applyFont="1" applyAlignment="1" applyProtection="1">
      <alignment horizontal="center" vertical="top"/>
      <protection hidden="1"/>
    </xf>
    <xf numFmtId="185" fontId="24" fillId="0" borderId="45" xfId="79" applyFont="1" applyBorder="1" applyAlignment="1" applyProtection="1">
      <alignment horizontal="center" vertical="top"/>
      <protection hidden="1"/>
    </xf>
    <xf numFmtId="0" fontId="6" fillId="0" borderId="33" xfId="16" applyBorder="1" applyAlignment="1" applyProtection="1">
      <alignment horizontal="center" vertical="center"/>
      <protection locked="0"/>
    </xf>
    <xf numFmtId="15" fontId="6" fillId="0" borderId="34" xfId="16" applyNumberFormat="1" applyBorder="1" applyAlignment="1" applyProtection="1">
      <alignment horizontal="center" vertical="center" wrapText="1"/>
      <protection locked="0"/>
    </xf>
    <xf numFmtId="195" fontId="62" fillId="0" borderId="0" xfId="79" applyNumberFormat="1" applyFont="1" applyAlignment="1" applyProtection="1">
      <alignment horizontal="center" vertical="top"/>
      <protection hidden="1"/>
    </xf>
    <xf numFmtId="195" fontId="6" fillId="0" borderId="0" xfId="79" applyNumberFormat="1" applyAlignment="1" applyProtection="1">
      <alignment horizontal="center" vertical="top"/>
      <protection hidden="1"/>
    </xf>
    <xf numFmtId="195" fontId="6" fillId="0" borderId="45" xfId="79" applyNumberFormat="1" applyBorder="1" applyAlignment="1" applyProtection="1">
      <alignment horizontal="center" vertical="top"/>
      <protection hidden="1"/>
    </xf>
    <xf numFmtId="49" fontId="6" fillId="0" borderId="0" xfId="16" applyNumberFormat="1" applyAlignment="1" applyProtection="1">
      <alignment vertical="top"/>
      <protection locked="0"/>
    </xf>
    <xf numFmtId="0" fontId="6" fillId="0" borderId="0" xfId="16" applyAlignment="1" applyProtection="1">
      <alignment vertical="top" wrapText="1"/>
      <protection locked="0"/>
    </xf>
    <xf numFmtId="0" fontId="6" fillId="0" borderId="0" xfId="16" applyAlignment="1" applyProtection="1">
      <alignment horizontal="center" vertical="top"/>
      <protection locked="0"/>
    </xf>
    <xf numFmtId="0" fontId="6" fillId="0" borderId="0" xfId="16" applyAlignment="1" applyProtection="1">
      <alignment horizontal="right" vertical="top"/>
      <protection locked="0"/>
    </xf>
    <xf numFmtId="0" fontId="6" fillId="0" borderId="0" xfId="16" applyAlignment="1" applyProtection="1">
      <alignment vertical="top"/>
      <protection locked="0"/>
    </xf>
    <xf numFmtId="193" fontId="0" fillId="0" borderId="0" xfId="79" applyNumberFormat="1" applyFont="1" applyAlignment="1" applyProtection="1">
      <alignment vertical="top"/>
      <protection locked="0"/>
    </xf>
    <xf numFmtId="185" fontId="0" fillId="0" borderId="0" xfId="79" applyFont="1" applyAlignment="1" applyProtection="1">
      <alignment vertical="top"/>
      <protection hidden="1"/>
    </xf>
    <xf numFmtId="185" fontId="0" fillId="0" borderId="45" xfId="79" applyFont="1" applyBorder="1" applyAlignment="1" applyProtection="1">
      <alignment vertical="top"/>
      <protection hidden="1"/>
    </xf>
    <xf numFmtId="49" fontId="6" fillId="57" borderId="0" xfId="16" applyNumberFormat="1" applyFill="1" applyAlignment="1">
      <alignment vertical="top"/>
    </xf>
    <xf numFmtId="49" fontId="9" fillId="58" borderId="1" xfId="16" applyNumberFormat="1" applyFont="1" applyFill="1" applyBorder="1" applyAlignment="1" applyProtection="1">
      <alignment horizontal="center" vertical="center"/>
      <protection hidden="1"/>
    </xf>
    <xf numFmtId="0" fontId="9" fillId="58" borderId="1" xfId="16" applyFont="1" applyFill="1" applyBorder="1" applyAlignment="1" applyProtection="1">
      <alignment horizontal="center" vertical="center"/>
      <protection hidden="1"/>
    </xf>
    <xf numFmtId="4" fontId="9" fillId="58" borderId="1" xfId="16" applyNumberFormat="1" applyFont="1" applyFill="1" applyBorder="1" applyAlignment="1" applyProtection="1">
      <alignment horizontal="center" vertical="center"/>
      <protection hidden="1"/>
    </xf>
    <xf numFmtId="192" fontId="9" fillId="58" borderId="1" xfId="79" applyNumberFormat="1" applyFont="1" applyFill="1" applyBorder="1" applyAlignment="1" applyProtection="1">
      <alignment horizontal="center" vertical="center" wrapText="1"/>
      <protection hidden="1"/>
    </xf>
    <xf numFmtId="193" fontId="65" fillId="0" borderId="1" xfId="79" applyNumberFormat="1" applyFont="1" applyBorder="1" applyAlignment="1" applyProtection="1">
      <alignment horizontal="center" vertical="center"/>
      <protection hidden="1"/>
    </xf>
    <xf numFmtId="192" fontId="65" fillId="0" borderId="1" xfId="79" applyNumberFormat="1" applyFont="1" applyBorder="1" applyAlignment="1" applyProtection="1">
      <alignment horizontal="center" vertical="center"/>
      <protection hidden="1"/>
    </xf>
    <xf numFmtId="185" fontId="9" fillId="59" borderId="1" xfId="79" applyFont="1" applyFill="1" applyBorder="1" applyAlignment="1" applyProtection="1">
      <alignment horizontal="center" vertical="center" wrapText="1"/>
      <protection hidden="1"/>
    </xf>
    <xf numFmtId="185" fontId="25" fillId="60" borderId="1" xfId="79" applyFont="1" applyFill="1" applyBorder="1" applyAlignment="1" applyProtection="1">
      <alignment horizontal="center" vertical="center" wrapText="1"/>
      <protection hidden="1"/>
    </xf>
    <xf numFmtId="185" fontId="9" fillId="60" borderId="1" xfId="79" applyFont="1" applyFill="1" applyBorder="1" applyAlignment="1" applyProtection="1">
      <alignment horizontal="center" vertical="center" wrapText="1"/>
      <protection hidden="1"/>
    </xf>
    <xf numFmtId="0" fontId="48" fillId="61" borderId="1" xfId="16" applyFont="1" applyFill="1" applyBorder="1" applyAlignment="1" applyProtection="1">
      <alignment horizontal="center" vertical="center"/>
      <protection hidden="1"/>
    </xf>
    <xf numFmtId="4" fontId="48" fillId="61" borderId="1" xfId="16" applyNumberFormat="1" applyFont="1" applyFill="1" applyBorder="1" applyAlignment="1" applyProtection="1">
      <alignment horizontal="center" vertical="center"/>
      <protection hidden="1"/>
    </xf>
    <xf numFmtId="192" fontId="48" fillId="61" borderId="1" xfId="16" applyNumberFormat="1" applyFont="1" applyFill="1" applyBorder="1" applyAlignment="1" applyProtection="1">
      <alignment horizontal="center" vertical="center"/>
      <protection hidden="1"/>
    </xf>
    <xf numFmtId="0" fontId="6" fillId="0" borderId="0" xfId="16" applyAlignment="1">
      <alignment vertical="top" wrapText="1"/>
    </xf>
    <xf numFmtId="0" fontId="6" fillId="0" borderId="0" xfId="16" applyAlignment="1">
      <alignment horizontal="center" vertical="top"/>
    </xf>
    <xf numFmtId="0" fontId="6" fillId="0" borderId="0" xfId="16" applyAlignment="1">
      <alignment horizontal="right" vertical="top"/>
    </xf>
    <xf numFmtId="0" fontId="6" fillId="0" borderId="0" xfId="16" applyAlignment="1">
      <alignment vertical="top"/>
    </xf>
    <xf numFmtId="192" fontId="0" fillId="0" borderId="0" xfId="79" applyNumberFormat="1" applyFont="1" applyAlignment="1">
      <alignment vertical="top"/>
    </xf>
    <xf numFmtId="192" fontId="6" fillId="0" borderId="0" xfId="16" applyNumberFormat="1"/>
    <xf numFmtId="49" fontId="6" fillId="15" borderId="35" xfId="16" applyNumberFormat="1" applyFill="1" applyBorder="1" applyAlignment="1">
      <alignment horizontal="center" vertical="top"/>
    </xf>
    <xf numFmtId="49" fontId="45" fillId="62" borderId="69" xfId="16" applyNumberFormat="1" applyFont="1" applyFill="1" applyBorder="1" applyAlignment="1" applyProtection="1">
      <alignment horizontal="center" vertical="top" wrapText="1"/>
      <protection locked="0" hidden="1"/>
    </xf>
    <xf numFmtId="0" fontId="12" fillId="62" borderId="70" xfId="16" applyFont="1" applyFill="1" applyBorder="1" applyAlignment="1" applyProtection="1">
      <alignment vertical="top"/>
      <protection locked="0"/>
    </xf>
    <xf numFmtId="0" fontId="9" fillId="62" borderId="70" xfId="16" applyFont="1" applyFill="1" applyBorder="1" applyAlignment="1" applyProtection="1">
      <alignment vertical="top" wrapText="1"/>
      <protection hidden="1"/>
    </xf>
    <xf numFmtId="192" fontId="12" fillId="62" borderId="71" xfId="16" applyNumberFormat="1" applyFont="1" applyFill="1" applyBorder="1" applyAlignment="1" applyProtection="1">
      <alignment horizontal="right" vertical="top" wrapText="1"/>
      <protection hidden="1"/>
    </xf>
    <xf numFmtId="3" fontId="12" fillId="0" borderId="24" xfId="16" applyNumberFormat="1" applyFont="1" applyBorder="1" applyAlignment="1" applyProtection="1">
      <alignment horizontal="right" vertical="top" wrapText="1"/>
      <protection hidden="1"/>
    </xf>
    <xf numFmtId="185" fontId="52" fillId="62" borderId="77" xfId="79" applyFont="1" applyFill="1" applyBorder="1" applyAlignment="1" applyProtection="1">
      <alignment vertical="top"/>
      <protection hidden="1"/>
    </xf>
    <xf numFmtId="185" fontId="52" fillId="62" borderId="78" xfId="79" applyFont="1" applyFill="1" applyBorder="1" applyAlignment="1" applyProtection="1">
      <alignment vertical="top"/>
      <protection hidden="1"/>
    </xf>
    <xf numFmtId="185" fontId="52" fillId="62" borderId="79" xfId="79" applyFont="1" applyFill="1" applyBorder="1" applyAlignment="1" applyProtection="1">
      <alignment vertical="top"/>
      <protection hidden="1"/>
    </xf>
    <xf numFmtId="185" fontId="71" fillId="62" borderId="80" xfId="79" applyFont="1" applyFill="1" applyBorder="1" applyAlignment="1" applyProtection="1">
      <alignment vertical="top"/>
      <protection hidden="1"/>
    </xf>
    <xf numFmtId="0" fontId="59" fillId="0" borderId="0" xfId="16" applyFont="1" applyProtection="1">
      <protection hidden="1"/>
    </xf>
    <xf numFmtId="0" fontId="6" fillId="15" borderId="69" xfId="16" applyFill="1" applyBorder="1" applyProtection="1">
      <protection locked="0"/>
    </xf>
    <xf numFmtId="0" fontId="6" fillId="15" borderId="70" xfId="16" applyFill="1" applyBorder="1" applyProtection="1">
      <protection locked="0"/>
    </xf>
    <xf numFmtId="4" fontId="12" fillId="15" borderId="71" xfId="16" applyNumberFormat="1" applyFont="1" applyFill="1" applyBorder="1" applyAlignment="1" applyProtection="1">
      <alignment horizontal="right" vertical="top" wrapText="1"/>
      <protection hidden="1"/>
    </xf>
    <xf numFmtId="49" fontId="6" fillId="15" borderId="81" xfId="16" applyNumberFormat="1" applyFill="1" applyBorder="1" applyAlignment="1">
      <alignment horizontal="center" vertical="top"/>
    </xf>
    <xf numFmtId="49" fontId="6" fillId="0" borderId="82" xfId="16" applyNumberFormat="1" applyBorder="1" applyAlignment="1" applyProtection="1">
      <alignment horizontal="center" vertical="top"/>
      <protection locked="0" hidden="1"/>
    </xf>
    <xf numFmtId="0" fontId="62" fillId="0" borderId="78" xfId="16" applyFont="1" applyBorder="1" applyAlignment="1" applyProtection="1">
      <alignment vertical="top" wrapText="1"/>
      <protection hidden="1"/>
    </xf>
    <xf numFmtId="0" fontId="6" fillId="0" borderId="78" xfId="16" applyBorder="1" applyAlignment="1" applyProtection="1">
      <alignment horizontal="center" vertical="top"/>
      <protection hidden="1"/>
    </xf>
    <xf numFmtId="0" fontId="6" fillId="0" borderId="78" xfId="16" applyBorder="1" applyAlignment="1" applyProtection="1">
      <alignment horizontal="right" vertical="top"/>
      <protection locked="0" hidden="1"/>
    </xf>
    <xf numFmtId="193" fontId="0" fillId="0" borderId="78" xfId="79" applyNumberFormat="1" applyFont="1" applyBorder="1" applyAlignment="1" applyProtection="1">
      <alignment horizontal="right" vertical="top"/>
      <protection hidden="1"/>
    </xf>
    <xf numFmtId="192" fontId="0" fillId="0" borderId="83" xfId="79" applyNumberFormat="1" applyFont="1" applyBorder="1" applyAlignment="1" applyProtection="1">
      <alignment horizontal="right" vertical="top"/>
      <protection hidden="1"/>
    </xf>
    <xf numFmtId="193" fontId="0" fillId="0" borderId="84" xfId="79" applyNumberFormat="1" applyFont="1" applyBorder="1" applyAlignment="1" applyProtection="1">
      <alignment horizontal="right" vertical="top"/>
      <protection hidden="1"/>
    </xf>
    <xf numFmtId="193" fontId="0" fillId="0" borderId="79" xfId="79" applyNumberFormat="1" applyFont="1" applyBorder="1" applyAlignment="1" applyProtection="1">
      <alignment horizontal="right" vertical="top"/>
      <protection hidden="1"/>
    </xf>
    <xf numFmtId="193" fontId="0" fillId="0" borderId="80" xfId="79" applyNumberFormat="1" applyFont="1" applyBorder="1" applyAlignment="1" applyProtection="1">
      <alignment horizontal="right" vertical="top"/>
      <protection hidden="1"/>
    </xf>
    <xf numFmtId="193" fontId="0" fillId="0" borderId="85" xfId="79" applyNumberFormat="1" applyFont="1" applyBorder="1" applyAlignment="1" applyProtection="1">
      <alignment horizontal="right" vertical="top"/>
      <protection hidden="1"/>
    </xf>
    <xf numFmtId="193" fontId="6" fillId="0" borderId="54" xfId="16" applyNumberFormat="1" applyBorder="1"/>
    <xf numFmtId="193" fontId="0" fillId="0" borderId="64" xfId="79" applyNumberFormat="1" applyFont="1" applyFill="1" applyBorder="1" applyAlignment="1" applyProtection="1">
      <alignment horizontal="right" vertical="top"/>
      <protection hidden="1"/>
    </xf>
    <xf numFmtId="49" fontId="6" fillId="15" borderId="86" xfId="16" applyNumberFormat="1" applyFill="1" applyBorder="1" applyAlignment="1">
      <alignment horizontal="center" vertical="top"/>
    </xf>
    <xf numFmtId="49" fontId="6" fillId="0" borderId="87" xfId="16" applyNumberFormat="1" applyBorder="1" applyAlignment="1" applyProtection="1">
      <alignment horizontal="center" vertical="top"/>
      <protection locked="0" hidden="1"/>
    </xf>
    <xf numFmtId="0" fontId="62" fillId="0" borderId="60" xfId="16" applyFont="1" applyBorder="1" applyAlignment="1" applyProtection="1">
      <alignment vertical="top" wrapText="1"/>
      <protection hidden="1"/>
    </xf>
    <xf numFmtId="0" fontId="6" fillId="0" borderId="60" xfId="16" applyBorder="1" applyAlignment="1" applyProtection="1">
      <alignment horizontal="center" vertical="top"/>
      <protection hidden="1"/>
    </xf>
    <xf numFmtId="0" fontId="6" fillId="0" borderId="60" xfId="16" applyBorder="1" applyAlignment="1" applyProtection="1">
      <alignment horizontal="right" vertical="top"/>
      <protection locked="0" hidden="1"/>
    </xf>
    <xf numFmtId="193" fontId="0" fillId="0" borderId="60" xfId="79" applyNumberFormat="1" applyFont="1" applyBorder="1" applyAlignment="1" applyProtection="1">
      <alignment horizontal="right" vertical="top"/>
      <protection hidden="1"/>
    </xf>
    <xf numFmtId="192" fontId="0" fillId="0" borderId="64" xfId="79" applyNumberFormat="1" applyFont="1" applyBorder="1" applyAlignment="1" applyProtection="1">
      <alignment horizontal="right" vertical="top"/>
      <protection hidden="1"/>
    </xf>
    <xf numFmtId="193" fontId="0" fillId="0" borderId="88" xfId="79" applyNumberFormat="1" applyFont="1" applyBorder="1" applyAlignment="1" applyProtection="1">
      <alignment horizontal="right" vertical="top"/>
      <protection hidden="1"/>
    </xf>
    <xf numFmtId="193" fontId="0" fillId="0" borderId="61" xfId="79" applyNumberFormat="1" applyFont="1" applyBorder="1" applyAlignment="1" applyProtection="1">
      <alignment horizontal="right" vertical="top"/>
      <protection hidden="1"/>
    </xf>
    <xf numFmtId="193" fontId="0" fillId="0" borderId="62" xfId="79" applyNumberFormat="1" applyFont="1" applyBorder="1" applyAlignment="1" applyProtection="1">
      <alignment horizontal="right" vertical="top"/>
      <protection hidden="1"/>
    </xf>
    <xf numFmtId="193" fontId="0" fillId="0" borderId="89" xfId="79" applyNumberFormat="1" applyFont="1" applyBorder="1" applyAlignment="1" applyProtection="1">
      <alignment horizontal="right" vertical="top"/>
      <protection hidden="1"/>
    </xf>
    <xf numFmtId="49" fontId="6" fillId="15" borderId="90" xfId="16" applyNumberFormat="1" applyFill="1" applyBorder="1" applyAlignment="1">
      <alignment horizontal="center" vertical="top"/>
    </xf>
    <xf numFmtId="49" fontId="6" fillId="63" borderId="91" xfId="16" applyNumberFormat="1" applyFill="1" applyBorder="1" applyAlignment="1" applyProtection="1">
      <alignment horizontal="center" vertical="top"/>
      <protection locked="0" hidden="1"/>
    </xf>
    <xf numFmtId="0" fontId="62" fillId="63" borderId="92" xfId="16" applyFont="1" applyFill="1" applyBorder="1" applyAlignment="1" applyProtection="1">
      <alignment vertical="top" wrapText="1"/>
      <protection hidden="1"/>
    </xf>
    <xf numFmtId="0" fontId="6" fillId="63" borderId="92" xfId="16" applyFill="1" applyBorder="1" applyAlignment="1" applyProtection="1">
      <alignment horizontal="center" vertical="top"/>
      <protection hidden="1"/>
    </xf>
    <xf numFmtId="0" fontId="6" fillId="63" borderId="92" xfId="16" applyFill="1" applyBorder="1" applyAlignment="1" applyProtection="1">
      <alignment horizontal="right" vertical="top"/>
      <protection locked="0" hidden="1"/>
    </xf>
    <xf numFmtId="193" fontId="9" fillId="63" borderId="92" xfId="79" applyNumberFormat="1" applyFont="1" applyFill="1" applyBorder="1" applyAlignment="1" applyProtection="1">
      <alignment horizontal="right" vertical="top"/>
      <protection hidden="1"/>
    </xf>
    <xf numFmtId="192" fontId="12" fillId="63" borderId="93" xfId="79" applyNumberFormat="1" applyFont="1" applyFill="1" applyBorder="1" applyAlignment="1" applyProtection="1">
      <alignment horizontal="right" vertical="top"/>
      <protection hidden="1"/>
    </xf>
    <xf numFmtId="193" fontId="12" fillId="0" borderId="1" xfId="79" applyNumberFormat="1" applyFont="1" applyBorder="1" applyAlignment="1" applyProtection="1">
      <alignment horizontal="right" vertical="top"/>
      <protection hidden="1"/>
    </xf>
    <xf numFmtId="3" fontId="0" fillId="63" borderId="94" xfId="79" applyNumberFormat="1" applyFont="1" applyFill="1" applyBorder="1" applyAlignment="1" applyProtection="1">
      <alignment horizontal="right" vertical="top"/>
      <protection hidden="1"/>
    </xf>
    <xf numFmtId="3" fontId="0" fillId="63" borderId="95" xfId="79" applyNumberFormat="1" applyFont="1" applyFill="1" applyBorder="1" applyAlignment="1" applyProtection="1">
      <alignment horizontal="right" vertical="top"/>
      <protection hidden="1"/>
    </xf>
    <xf numFmtId="3" fontId="0" fillId="63" borderId="96" xfId="79" applyNumberFormat="1" applyFont="1" applyFill="1" applyBorder="1" applyAlignment="1" applyProtection="1">
      <alignment horizontal="right" vertical="top"/>
      <protection hidden="1"/>
    </xf>
    <xf numFmtId="3" fontId="9" fillId="63" borderId="97" xfId="79" applyNumberFormat="1" applyFont="1" applyFill="1" applyBorder="1" applyAlignment="1" applyProtection="1">
      <alignment horizontal="right" vertical="top"/>
      <protection hidden="1"/>
    </xf>
    <xf numFmtId="0" fontId="6" fillId="64" borderId="91" xfId="16" applyFill="1" applyBorder="1"/>
    <xf numFmtId="0" fontId="6" fillId="64" borderId="92" xfId="16" applyFill="1" applyBorder="1"/>
    <xf numFmtId="185" fontId="12" fillId="64" borderId="93" xfId="79" applyFont="1" applyFill="1" applyBorder="1" applyAlignment="1" applyProtection="1">
      <alignment horizontal="right" vertical="top"/>
      <protection hidden="1"/>
    </xf>
    <xf numFmtId="185" fontId="0" fillId="0" borderId="0" xfId="79" applyFont="1" applyAlignment="1">
      <alignment vertical="top"/>
    </xf>
    <xf numFmtId="0" fontId="45" fillId="62" borderId="69" xfId="16" applyFont="1" applyFill="1" applyBorder="1" applyAlignment="1" applyProtection="1">
      <alignment horizontal="center" vertical="top" wrapText="1"/>
      <protection locked="0" hidden="1"/>
    </xf>
    <xf numFmtId="0" fontId="45" fillId="62" borderId="70" xfId="16" applyFont="1" applyFill="1" applyBorder="1" applyAlignment="1" applyProtection="1">
      <alignment vertical="top"/>
      <protection locked="0"/>
    </xf>
    <xf numFmtId="0" fontId="6" fillId="0" borderId="82" xfId="16" applyBorder="1" applyAlignment="1" applyProtection="1">
      <alignment horizontal="center" vertical="top"/>
      <protection locked="0" hidden="1"/>
    </xf>
    <xf numFmtId="49" fontId="6" fillId="15" borderId="52" xfId="16" quotePrefix="1" applyNumberFormat="1" applyFill="1" applyBorder="1" applyAlignment="1">
      <alignment horizontal="center" vertical="top" wrapText="1"/>
    </xf>
    <xf numFmtId="0" fontId="6" fillId="0" borderId="87" xfId="16" applyBorder="1" applyAlignment="1" applyProtection="1">
      <alignment horizontal="center" vertical="top"/>
      <protection locked="0" hidden="1"/>
    </xf>
    <xf numFmtId="0" fontId="6" fillId="63" borderId="91" xfId="16" applyFill="1" applyBorder="1" applyAlignment="1" applyProtection="1">
      <alignment horizontal="center" vertical="top"/>
      <protection locked="0" hidden="1"/>
    </xf>
    <xf numFmtId="49" fontId="6" fillId="15" borderId="23" xfId="16" applyNumberFormat="1" applyFill="1" applyBorder="1" applyAlignment="1">
      <alignment horizontal="center" vertical="top"/>
    </xf>
    <xf numFmtId="0" fontId="6" fillId="0" borderId="98" xfId="16" applyBorder="1" applyAlignment="1" applyProtection="1">
      <alignment horizontal="center" vertical="top"/>
      <protection locked="0" hidden="1"/>
    </xf>
    <xf numFmtId="0" fontId="62" fillId="0" borderId="23" xfId="16" applyFont="1" applyBorder="1" applyAlignment="1" applyProtection="1">
      <alignment vertical="top" wrapText="1"/>
      <protection hidden="1"/>
    </xf>
    <xf numFmtId="0" fontId="6" fillId="0" borderId="23" xfId="16" applyBorder="1" applyAlignment="1" applyProtection="1">
      <alignment horizontal="center" vertical="top"/>
      <protection hidden="1"/>
    </xf>
    <xf numFmtId="0" fontId="6" fillId="0" borderId="23" xfId="16" applyBorder="1" applyAlignment="1" applyProtection="1">
      <alignment horizontal="right" vertical="top"/>
      <protection locked="0" hidden="1"/>
    </xf>
    <xf numFmtId="193" fontId="0" fillId="0" borderId="23" xfId="79" applyNumberFormat="1" applyFont="1" applyBorder="1" applyAlignment="1" applyProtection="1">
      <alignment horizontal="right" vertical="top"/>
      <protection hidden="1"/>
    </xf>
    <xf numFmtId="192" fontId="0" fillId="0" borderId="99" xfId="79" applyNumberFormat="1" applyFont="1" applyBorder="1" applyAlignment="1" applyProtection="1">
      <alignment horizontal="right" vertical="top"/>
      <protection hidden="1"/>
    </xf>
    <xf numFmtId="193" fontId="0" fillId="0" borderId="0" xfId="79" applyNumberFormat="1" applyFont="1" applyBorder="1" applyAlignment="1" applyProtection="1">
      <alignment horizontal="right" vertical="top"/>
      <protection hidden="1"/>
    </xf>
    <xf numFmtId="3" fontId="0" fillId="0" borderId="100" xfId="79" applyNumberFormat="1" applyFont="1" applyBorder="1" applyAlignment="1" applyProtection="1">
      <alignment horizontal="right" vertical="top"/>
      <protection hidden="1"/>
    </xf>
    <xf numFmtId="3" fontId="0" fillId="0" borderId="54" xfId="79" applyNumberFormat="1" applyFont="1" applyBorder="1" applyAlignment="1" applyProtection="1">
      <alignment horizontal="right" vertical="top"/>
      <protection hidden="1"/>
    </xf>
    <xf numFmtId="3" fontId="0" fillId="0" borderId="57" xfId="79" applyNumberFormat="1" applyFont="1" applyBorder="1" applyAlignment="1" applyProtection="1">
      <alignment horizontal="right" vertical="top"/>
      <protection hidden="1"/>
    </xf>
    <xf numFmtId="3" fontId="9" fillId="0" borderId="58" xfId="79" applyNumberFormat="1" applyFont="1" applyBorder="1" applyAlignment="1" applyProtection="1">
      <alignment horizontal="right" vertical="top"/>
      <protection hidden="1"/>
    </xf>
    <xf numFmtId="2" fontId="6" fillId="0" borderId="101" xfId="16" applyNumberFormat="1" applyBorder="1"/>
    <xf numFmtId="0" fontId="7" fillId="0" borderId="0" xfId="64" applyFont="1" applyAlignment="1">
      <alignment vertical="top"/>
    </xf>
    <xf numFmtId="2" fontId="6" fillId="0" borderId="0" xfId="16" applyNumberFormat="1"/>
    <xf numFmtId="193" fontId="6" fillId="0" borderId="0" xfId="16" applyNumberFormat="1"/>
    <xf numFmtId="193" fontId="0" fillId="0" borderId="102" xfId="79" applyNumberFormat="1" applyFont="1" applyFill="1" applyBorder="1" applyAlignment="1" applyProtection="1">
      <alignment horizontal="right" vertical="top"/>
      <protection hidden="1"/>
    </xf>
    <xf numFmtId="49" fontId="6" fillId="15" borderId="103" xfId="16" applyNumberFormat="1" applyFill="1" applyBorder="1" applyAlignment="1">
      <alignment horizontal="center" vertical="top"/>
    </xf>
    <xf numFmtId="0" fontId="70" fillId="65" borderId="104" xfId="16" applyFont="1" applyFill="1" applyBorder="1" applyAlignment="1" applyProtection="1">
      <alignment horizontal="center" vertical="top" wrapText="1"/>
      <protection locked="0" hidden="1"/>
    </xf>
    <xf numFmtId="0" fontId="70" fillId="65" borderId="8" xfId="16" applyFont="1" applyFill="1" applyBorder="1" applyAlignment="1" applyProtection="1">
      <alignment vertical="top"/>
      <protection locked="0"/>
    </xf>
    <xf numFmtId="0" fontId="9" fillId="65" borderId="8" xfId="16" applyFont="1" applyFill="1" applyBorder="1" applyAlignment="1" applyProtection="1">
      <alignment vertical="top" wrapText="1"/>
      <protection hidden="1"/>
    </xf>
    <xf numFmtId="0" fontId="6" fillId="0" borderId="72" xfId="16" applyBorder="1" applyProtection="1">
      <protection hidden="1"/>
    </xf>
    <xf numFmtId="0" fontId="6" fillId="0" borderId="24" xfId="16" applyBorder="1" applyProtection="1">
      <protection hidden="1"/>
    </xf>
    <xf numFmtId="185" fontId="52" fillId="65" borderId="77" xfId="79" applyFont="1" applyFill="1" applyBorder="1" applyAlignment="1" applyProtection="1">
      <alignment vertical="top"/>
      <protection hidden="1"/>
    </xf>
    <xf numFmtId="185" fontId="52" fillId="65" borderId="78" xfId="79" applyFont="1" applyFill="1" applyBorder="1" applyAlignment="1" applyProtection="1">
      <alignment vertical="top"/>
      <protection hidden="1"/>
    </xf>
    <xf numFmtId="185" fontId="52" fillId="65" borderId="79" xfId="79" applyFont="1" applyFill="1" applyBorder="1" applyAlignment="1" applyProtection="1">
      <alignment vertical="top"/>
      <protection hidden="1"/>
    </xf>
    <xf numFmtId="185" fontId="71" fillId="65" borderId="80" xfId="79" applyFont="1" applyFill="1" applyBorder="1" applyAlignment="1" applyProtection="1">
      <alignment vertical="top"/>
      <protection hidden="1"/>
    </xf>
    <xf numFmtId="0" fontId="6" fillId="66" borderId="104" xfId="16" applyFill="1" applyBorder="1" applyProtection="1">
      <protection locked="0"/>
    </xf>
    <xf numFmtId="0" fontId="6" fillId="66" borderId="8" xfId="16" applyFill="1" applyBorder="1" applyProtection="1">
      <protection locked="0"/>
    </xf>
    <xf numFmtId="193" fontId="0" fillId="0" borderId="81" xfId="79" applyNumberFormat="1" applyFont="1" applyBorder="1" applyAlignment="1" applyProtection="1">
      <alignment horizontal="right" vertical="top"/>
      <protection hidden="1"/>
    </xf>
    <xf numFmtId="0" fontId="62" fillId="0" borderId="54" xfId="16" applyFont="1" applyBorder="1" applyAlignment="1" applyProtection="1">
      <alignment horizontal="left" vertical="top" wrapText="1" indent="1"/>
      <protection hidden="1"/>
    </xf>
    <xf numFmtId="193" fontId="0" fillId="0" borderId="86" xfId="79" applyNumberFormat="1" applyFont="1" applyBorder="1" applyAlignment="1" applyProtection="1">
      <alignment horizontal="right" vertical="top"/>
      <protection hidden="1"/>
    </xf>
    <xf numFmtId="49" fontId="6" fillId="15" borderId="105" xfId="16" applyNumberFormat="1" applyFill="1" applyBorder="1" applyAlignment="1">
      <alignment horizontal="center" vertical="top"/>
    </xf>
    <xf numFmtId="0" fontId="6" fillId="0" borderId="104" xfId="16" applyBorder="1" applyAlignment="1" applyProtection="1">
      <alignment horizontal="center" vertical="top"/>
      <protection locked="0" hidden="1"/>
    </xf>
    <xf numFmtId="0" fontId="62" fillId="0" borderId="8" xfId="16" applyFont="1" applyBorder="1" applyAlignment="1" applyProtection="1">
      <alignment vertical="top" wrapText="1"/>
      <protection hidden="1"/>
    </xf>
    <xf numFmtId="0" fontId="6" fillId="0" borderId="8" xfId="16" applyBorder="1" applyAlignment="1" applyProtection="1">
      <alignment horizontal="center" vertical="top"/>
      <protection hidden="1"/>
    </xf>
    <xf numFmtId="0" fontId="70" fillId="0" borderId="8" xfId="16" applyFont="1" applyBorder="1" applyAlignment="1" applyProtection="1">
      <alignment horizontal="right" vertical="top"/>
      <protection locked="0" hidden="1"/>
    </xf>
    <xf numFmtId="193" fontId="0" fillId="0" borderId="106" xfId="79" applyNumberFormat="1" applyFont="1" applyBorder="1" applyAlignment="1" applyProtection="1">
      <alignment horizontal="right" vertical="top"/>
      <protection hidden="1"/>
    </xf>
    <xf numFmtId="193" fontId="0" fillId="0" borderId="95" xfId="79" applyNumberFormat="1" applyFont="1" applyBorder="1" applyAlignment="1" applyProtection="1">
      <alignment horizontal="right" vertical="top"/>
      <protection hidden="1"/>
    </xf>
    <xf numFmtId="193" fontId="0" fillId="0" borderId="96" xfId="79" applyNumberFormat="1" applyFont="1" applyBorder="1" applyAlignment="1" applyProtection="1">
      <alignment horizontal="right" vertical="top"/>
      <protection hidden="1"/>
    </xf>
    <xf numFmtId="193" fontId="0" fillId="0" borderId="97" xfId="79" applyNumberFormat="1" applyFont="1" applyBorder="1" applyAlignment="1" applyProtection="1">
      <alignment horizontal="right" vertical="top"/>
      <protection hidden="1"/>
    </xf>
    <xf numFmtId="3" fontId="0" fillId="67" borderId="94" xfId="79" applyNumberFormat="1" applyFont="1" applyFill="1" applyBorder="1" applyAlignment="1" applyProtection="1">
      <alignment horizontal="right" vertical="top"/>
      <protection hidden="1"/>
    </xf>
    <xf numFmtId="3" fontId="0" fillId="67" borderId="95" xfId="79" applyNumberFormat="1" applyFont="1" applyFill="1" applyBorder="1" applyAlignment="1" applyProtection="1">
      <alignment horizontal="right" vertical="top"/>
      <protection hidden="1"/>
    </xf>
    <xf numFmtId="3" fontId="0" fillId="67" borderId="96" xfId="79" applyNumberFormat="1" applyFont="1" applyFill="1" applyBorder="1" applyAlignment="1" applyProtection="1">
      <alignment horizontal="right" vertical="top"/>
      <protection hidden="1"/>
    </xf>
    <xf numFmtId="3" fontId="9" fillId="67" borderId="97" xfId="79" applyNumberFormat="1" applyFont="1" applyFill="1" applyBorder="1" applyAlignment="1" applyProtection="1">
      <alignment horizontal="right" vertical="top"/>
      <protection hidden="1"/>
    </xf>
    <xf numFmtId="0" fontId="6" fillId="68" borderId="104" xfId="16" applyFill="1" applyBorder="1"/>
    <xf numFmtId="0" fontId="6" fillId="68" borderId="8" xfId="16" applyFill="1" applyBorder="1"/>
    <xf numFmtId="49" fontId="6" fillId="15" borderId="52" xfId="16" applyNumberFormat="1" applyFill="1" applyBorder="1" applyAlignment="1">
      <alignment horizontal="center" vertical="top"/>
    </xf>
    <xf numFmtId="0" fontId="6" fillId="0" borderId="53" xfId="16" applyBorder="1" applyAlignment="1" applyProtection="1">
      <alignment horizontal="center" vertical="top"/>
      <protection locked="0" hidden="1"/>
    </xf>
    <xf numFmtId="0" fontId="6" fillId="0" borderId="54" xfId="16" applyBorder="1" applyAlignment="1" applyProtection="1">
      <alignment horizontal="center" vertical="top"/>
      <protection hidden="1"/>
    </xf>
    <xf numFmtId="0" fontId="6" fillId="0" borderId="54" xfId="16" applyBorder="1" applyAlignment="1" applyProtection="1">
      <alignment horizontal="right" vertical="top"/>
      <protection locked="0" hidden="1"/>
    </xf>
    <xf numFmtId="193" fontId="0" fillId="0" borderId="54" xfId="79" applyNumberFormat="1" applyFont="1" applyBorder="1" applyAlignment="1" applyProtection="1">
      <alignment horizontal="right" vertical="top"/>
      <protection hidden="1"/>
    </xf>
    <xf numFmtId="192" fontId="0" fillId="0" borderId="55" xfId="79" applyNumberFormat="1" applyFont="1" applyBorder="1" applyAlignment="1" applyProtection="1">
      <alignment horizontal="right" vertical="top"/>
      <protection hidden="1"/>
    </xf>
    <xf numFmtId="193" fontId="0" fillId="0" borderId="52" xfId="79" applyNumberFormat="1" applyFont="1" applyBorder="1" applyAlignment="1" applyProtection="1">
      <alignment horizontal="right" vertical="top"/>
      <protection hidden="1"/>
    </xf>
    <xf numFmtId="193" fontId="0" fillId="0" borderId="57" xfId="79" applyNumberFormat="1" applyFont="1" applyBorder="1" applyAlignment="1" applyProtection="1">
      <alignment horizontal="right" vertical="top"/>
      <protection hidden="1"/>
    </xf>
    <xf numFmtId="193" fontId="0" fillId="0" borderId="58" xfId="79" applyNumberFormat="1" applyFont="1" applyBorder="1" applyAlignment="1" applyProtection="1">
      <alignment horizontal="right" vertical="top"/>
      <protection hidden="1"/>
    </xf>
    <xf numFmtId="193" fontId="0" fillId="0" borderId="22" xfId="79" applyNumberFormat="1" applyFont="1" applyBorder="1" applyAlignment="1" applyProtection="1">
      <alignment horizontal="right" vertical="top"/>
      <protection hidden="1"/>
    </xf>
    <xf numFmtId="193" fontId="0" fillId="0" borderId="56" xfId="79" applyNumberFormat="1" applyFont="1" applyBorder="1" applyAlignment="1" applyProtection="1">
      <alignment horizontal="right" vertical="top"/>
      <protection hidden="1"/>
    </xf>
    <xf numFmtId="49" fontId="6" fillId="15" borderId="0" xfId="16" applyNumberFormat="1" applyFill="1" applyAlignment="1">
      <alignment horizontal="center" vertical="top"/>
    </xf>
    <xf numFmtId="0" fontId="72" fillId="0" borderId="60" xfId="16" applyFont="1" applyBorder="1" applyAlignment="1" applyProtection="1">
      <alignment horizontal="center"/>
      <protection locked="0"/>
    </xf>
    <xf numFmtId="0" fontId="72" fillId="0" borderId="61" xfId="16" applyFont="1" applyBorder="1" applyAlignment="1" applyProtection="1">
      <alignment horizontal="centerContinuous"/>
      <protection locked="0"/>
    </xf>
    <xf numFmtId="0" fontId="6" fillId="0" borderId="107" xfId="16" applyBorder="1" applyAlignment="1">
      <alignment horizontal="centerContinuous" vertical="top"/>
    </xf>
    <xf numFmtId="0" fontId="6" fillId="0" borderId="0" xfId="16" applyAlignment="1" applyProtection="1">
      <alignment vertical="center"/>
      <protection locked="0"/>
    </xf>
    <xf numFmtId="49" fontId="6" fillId="0" borderId="0" xfId="16" applyNumberFormat="1" applyAlignment="1" applyProtection="1">
      <alignment vertical="top"/>
      <protection hidden="1"/>
    </xf>
    <xf numFmtId="0" fontId="6" fillId="0" borderId="0" xfId="16" applyAlignment="1" applyProtection="1">
      <alignment vertical="top" wrapText="1"/>
      <protection hidden="1"/>
    </xf>
    <xf numFmtId="0" fontId="6" fillId="0" borderId="0" xfId="16" applyAlignment="1" applyProtection="1">
      <alignment horizontal="center" vertical="top"/>
      <protection hidden="1"/>
    </xf>
    <xf numFmtId="0" fontId="6" fillId="0" borderId="0" xfId="16" applyAlignment="1" applyProtection="1">
      <alignment horizontal="right" vertical="top"/>
      <protection hidden="1"/>
    </xf>
    <xf numFmtId="0" fontId="6" fillId="0" borderId="0" xfId="16" applyAlignment="1" applyProtection="1">
      <alignment vertical="top"/>
      <protection hidden="1"/>
    </xf>
    <xf numFmtId="192" fontId="0" fillId="0" borderId="0" xfId="79" applyNumberFormat="1" applyFont="1" applyAlignment="1" applyProtection="1">
      <alignment vertical="top"/>
      <protection hidden="1"/>
    </xf>
    <xf numFmtId="192" fontId="6" fillId="0" borderId="0" xfId="16" applyNumberFormat="1" applyProtection="1">
      <protection hidden="1"/>
    </xf>
    <xf numFmtId="185" fontId="73" fillId="0" borderId="0" xfId="79" applyFont="1" applyAlignment="1" applyProtection="1">
      <alignment vertical="top"/>
      <protection hidden="1"/>
    </xf>
    <xf numFmtId="185" fontId="73" fillId="0" borderId="45" xfId="79" applyFont="1" applyBorder="1" applyAlignment="1" applyProtection="1">
      <alignment vertical="top"/>
      <protection hidden="1"/>
    </xf>
    <xf numFmtId="192" fontId="6" fillId="0" borderId="0" xfId="16" applyNumberFormat="1" applyProtection="1">
      <protection locked="0"/>
    </xf>
    <xf numFmtId="49" fontId="24" fillId="15" borderId="0" xfId="16" applyNumberFormat="1" applyFont="1" applyFill="1" applyAlignment="1">
      <alignment horizontal="center" vertical="center"/>
    </xf>
    <xf numFmtId="49" fontId="6" fillId="0" borderId="0" xfId="16" applyNumberFormat="1" applyAlignment="1" applyProtection="1">
      <alignment vertical="center"/>
      <protection hidden="1"/>
    </xf>
    <xf numFmtId="0" fontId="6" fillId="64" borderId="7" xfId="16" applyFill="1" applyBorder="1" applyAlignment="1" applyProtection="1">
      <alignment vertical="center"/>
      <protection hidden="1"/>
    </xf>
    <xf numFmtId="0" fontId="6" fillId="64" borderId="8" xfId="16" applyFill="1" applyBorder="1" applyAlignment="1" applyProtection="1">
      <alignment vertical="center"/>
      <protection hidden="1"/>
    </xf>
    <xf numFmtId="4" fontId="12" fillId="64" borderId="8" xfId="16" applyNumberFormat="1" applyFont="1" applyFill="1" applyBorder="1" applyAlignment="1" applyProtection="1">
      <alignment horizontal="right" vertical="center"/>
      <protection hidden="1"/>
    </xf>
    <xf numFmtId="4" fontId="12" fillId="64" borderId="9" xfId="79" applyNumberFormat="1" applyFont="1" applyFill="1" applyBorder="1" applyAlignment="1" applyProtection="1">
      <alignment horizontal="right" vertical="center"/>
      <protection hidden="1"/>
    </xf>
    <xf numFmtId="193" fontId="12" fillId="69" borderId="59" xfId="79" applyNumberFormat="1" applyFont="1" applyFill="1" applyBorder="1" applyAlignment="1" applyProtection="1">
      <alignment horizontal="right" vertical="center"/>
      <protection hidden="1"/>
    </xf>
    <xf numFmtId="193" fontId="12" fillId="69" borderId="60" xfId="79" applyNumberFormat="1" applyFont="1" applyFill="1" applyBorder="1" applyAlignment="1" applyProtection="1">
      <alignment horizontal="right" vertical="center"/>
      <protection hidden="1"/>
    </xf>
    <xf numFmtId="192" fontId="25" fillId="69" borderId="60" xfId="79" applyNumberFormat="1" applyFont="1" applyFill="1" applyBorder="1" applyAlignment="1" applyProtection="1">
      <alignment horizontal="right" vertical="center"/>
      <protection hidden="1"/>
    </xf>
    <xf numFmtId="192" fontId="25" fillId="69" borderId="62" xfId="79" applyNumberFormat="1" applyFont="1" applyFill="1" applyBorder="1" applyAlignment="1" applyProtection="1">
      <alignment horizontal="right" vertical="center"/>
      <protection hidden="1"/>
    </xf>
    <xf numFmtId="3" fontId="12" fillId="69" borderId="9" xfId="79" applyNumberFormat="1" applyFont="1" applyFill="1" applyBorder="1" applyAlignment="1" applyProtection="1">
      <alignment horizontal="right" vertical="center"/>
      <protection hidden="1"/>
    </xf>
    <xf numFmtId="185" fontId="0" fillId="0" borderId="0" xfId="79" applyFont="1" applyAlignment="1" applyProtection="1">
      <alignment vertical="center"/>
      <protection hidden="1"/>
    </xf>
    <xf numFmtId="3" fontId="12" fillId="43" borderId="32" xfId="79" applyNumberFormat="1" applyFont="1" applyFill="1" applyBorder="1" applyAlignment="1" applyProtection="1">
      <alignment horizontal="right" vertical="center"/>
      <protection hidden="1"/>
    </xf>
    <xf numFmtId="0" fontId="73" fillId="0" borderId="0" xfId="16" applyFont="1" applyAlignment="1" applyProtection="1">
      <alignment vertical="center"/>
      <protection hidden="1"/>
    </xf>
    <xf numFmtId="0" fontId="73" fillId="0" borderId="45" xfId="16" applyFont="1" applyBorder="1" applyAlignment="1" applyProtection="1">
      <alignment vertical="center"/>
      <protection hidden="1"/>
    </xf>
    <xf numFmtId="0" fontId="59" fillId="50" borderId="46" xfId="16" applyFont="1" applyFill="1" applyBorder="1" applyAlignment="1" applyProtection="1">
      <alignment vertical="center"/>
      <protection hidden="1"/>
    </xf>
    <xf numFmtId="0" fontId="59" fillId="50" borderId="47" xfId="16" applyFont="1" applyFill="1" applyBorder="1" applyAlignment="1" applyProtection="1">
      <alignment vertical="center"/>
      <protection hidden="1"/>
    </xf>
    <xf numFmtId="0" fontId="59" fillId="50" borderId="48" xfId="16" applyFont="1" applyFill="1" applyBorder="1" applyAlignment="1" applyProtection="1">
      <alignment vertical="center"/>
      <protection hidden="1"/>
    </xf>
    <xf numFmtId="0" fontId="59" fillId="50" borderId="49" xfId="16" applyFont="1" applyFill="1" applyBorder="1" applyAlignment="1" applyProtection="1">
      <alignment vertical="center"/>
      <protection hidden="1"/>
    </xf>
    <xf numFmtId="0" fontId="59" fillId="50" borderId="50" xfId="16" applyFont="1" applyFill="1" applyBorder="1" applyAlignment="1" applyProtection="1">
      <alignment vertical="center"/>
      <protection hidden="1"/>
    </xf>
    <xf numFmtId="0" fontId="6" fillId="54" borderId="7" xfId="16" applyFill="1" applyBorder="1" applyAlignment="1" applyProtection="1">
      <alignment vertical="center"/>
      <protection hidden="1"/>
    </xf>
    <xf numFmtId="0" fontId="6" fillId="54" borderId="8" xfId="16" applyFill="1" applyBorder="1" applyAlignment="1" applyProtection="1">
      <alignment vertical="center"/>
      <protection hidden="1"/>
    </xf>
    <xf numFmtId="4" fontId="12" fillId="54" borderId="8" xfId="16" applyNumberFormat="1" applyFont="1" applyFill="1" applyBorder="1" applyAlignment="1" applyProtection="1">
      <alignment horizontal="right" vertical="center"/>
      <protection hidden="1"/>
    </xf>
    <xf numFmtId="4" fontId="12" fillId="54" borderId="9" xfId="79" applyNumberFormat="1" applyFont="1" applyFill="1" applyBorder="1" applyAlignment="1" applyProtection="1">
      <alignment horizontal="right" vertical="center"/>
      <protection hidden="1"/>
    </xf>
    <xf numFmtId="0" fontId="6" fillId="15" borderId="65" xfId="16" applyFill="1" applyBorder="1" applyAlignment="1" applyProtection="1">
      <alignment vertical="center"/>
      <protection locked="0"/>
    </xf>
    <xf numFmtId="0" fontId="6" fillId="70" borderId="7" xfId="16" applyFill="1" applyBorder="1" applyAlignment="1" applyProtection="1">
      <alignment vertical="center"/>
      <protection hidden="1"/>
    </xf>
    <xf numFmtId="0" fontId="6" fillId="70" borderId="8" xfId="16" applyFill="1" applyBorder="1" applyAlignment="1" applyProtection="1">
      <alignment vertical="center"/>
      <protection hidden="1"/>
    </xf>
    <xf numFmtId="193" fontId="12" fillId="70" borderId="8" xfId="16" applyNumberFormat="1" applyFont="1" applyFill="1" applyBorder="1" applyAlignment="1" applyProtection="1">
      <alignment horizontal="right" vertical="center"/>
      <protection hidden="1"/>
    </xf>
    <xf numFmtId="192" fontId="12" fillId="70" borderId="9" xfId="79" applyNumberFormat="1" applyFont="1" applyFill="1" applyBorder="1" applyAlignment="1" applyProtection="1">
      <alignment horizontal="right" vertical="center"/>
      <protection hidden="1"/>
    </xf>
    <xf numFmtId="3" fontId="12" fillId="69" borderId="32" xfId="79" applyNumberFormat="1" applyFont="1" applyFill="1" applyBorder="1" applyAlignment="1" applyProtection="1">
      <alignment horizontal="right" vertical="center"/>
      <protection hidden="1"/>
    </xf>
    <xf numFmtId="3" fontId="12" fillId="69" borderId="33" xfId="79" applyNumberFormat="1" applyFont="1" applyFill="1" applyBorder="1" applyAlignment="1" applyProtection="1">
      <alignment horizontal="right" vertical="center"/>
      <protection hidden="1"/>
    </xf>
    <xf numFmtId="0" fontId="6" fillId="71" borderId="7" xfId="16" applyFill="1" applyBorder="1" applyAlignment="1" applyProtection="1">
      <alignment vertical="center"/>
      <protection hidden="1"/>
    </xf>
    <xf numFmtId="0" fontId="6" fillId="71" borderId="8" xfId="16" applyFill="1" applyBorder="1" applyAlignment="1" applyProtection="1">
      <alignment vertical="center"/>
      <protection hidden="1"/>
    </xf>
    <xf numFmtId="193" fontId="12" fillId="71" borderId="8" xfId="16" applyNumberFormat="1" applyFont="1" applyFill="1" applyBorder="1" applyAlignment="1" applyProtection="1">
      <alignment horizontal="right" vertical="center"/>
      <protection hidden="1"/>
    </xf>
    <xf numFmtId="192" fontId="12" fillId="71" borderId="9" xfId="79" applyNumberFormat="1" applyFont="1" applyFill="1" applyBorder="1" applyAlignment="1" applyProtection="1">
      <alignment horizontal="right" vertical="center"/>
      <protection hidden="1"/>
    </xf>
    <xf numFmtId="192" fontId="31" fillId="0" borderId="0" xfId="79" applyNumberFormat="1" applyFont="1" applyAlignment="1" applyProtection="1">
      <alignment horizontal="right" vertical="top"/>
      <protection hidden="1"/>
    </xf>
    <xf numFmtId="49" fontId="24" fillId="15" borderId="0" xfId="16" applyNumberFormat="1" applyFont="1" applyFill="1" applyAlignment="1">
      <alignment horizontal="center" vertical="top"/>
    </xf>
    <xf numFmtId="0" fontId="12" fillId="72" borderId="7" xfId="16" applyFont="1" applyFill="1" applyBorder="1" applyAlignment="1" applyProtection="1">
      <alignment vertical="top" wrapText="1"/>
      <protection hidden="1"/>
    </xf>
    <xf numFmtId="0" fontId="6" fillId="72" borderId="8" xfId="16" applyFill="1" applyBorder="1" applyAlignment="1" applyProtection="1">
      <alignment horizontal="center" vertical="top"/>
      <protection hidden="1"/>
    </xf>
    <xf numFmtId="0" fontId="6" fillId="72" borderId="8" xfId="16" applyFill="1" applyBorder="1" applyAlignment="1" applyProtection="1">
      <alignment horizontal="right" vertical="top"/>
      <protection hidden="1"/>
    </xf>
    <xf numFmtId="0" fontId="6" fillId="72" borderId="8" xfId="16" applyFill="1" applyBorder="1" applyAlignment="1" applyProtection="1">
      <alignment vertical="top"/>
      <protection hidden="1"/>
    </xf>
    <xf numFmtId="192" fontId="0" fillId="72" borderId="9" xfId="79" applyNumberFormat="1" applyFont="1" applyFill="1" applyBorder="1" applyAlignment="1" applyProtection="1">
      <alignment vertical="top"/>
      <protection hidden="1"/>
    </xf>
    <xf numFmtId="185" fontId="0" fillId="0" borderId="3" xfId="79" applyFont="1" applyBorder="1" applyAlignment="1" applyProtection="1">
      <alignment vertical="top"/>
      <protection hidden="1"/>
    </xf>
    <xf numFmtId="185" fontId="0" fillId="0" borderId="23" xfId="79" applyFont="1" applyBorder="1" applyAlignment="1" applyProtection="1">
      <alignment vertical="top"/>
      <protection hidden="1"/>
    </xf>
    <xf numFmtId="192" fontId="0" fillId="0" borderId="23" xfId="79" applyNumberFormat="1" applyFont="1" applyBorder="1" applyAlignment="1" applyProtection="1">
      <alignment vertical="top"/>
      <protection hidden="1"/>
    </xf>
    <xf numFmtId="192" fontId="0" fillId="0" borderId="25" xfId="79" applyNumberFormat="1" applyFont="1" applyBorder="1" applyAlignment="1" applyProtection="1">
      <alignment vertical="top"/>
      <protection hidden="1"/>
    </xf>
    <xf numFmtId="185" fontId="0" fillId="59" borderId="9" xfId="79" applyFont="1" applyFill="1" applyBorder="1" applyAlignment="1" applyProtection="1">
      <alignment vertical="top"/>
      <protection hidden="1"/>
    </xf>
    <xf numFmtId="49" fontId="24" fillId="15" borderId="0" xfId="16" applyNumberFormat="1" applyFont="1" applyFill="1" applyAlignment="1">
      <alignment horizontal="center"/>
    </xf>
    <xf numFmtId="49" fontId="6" fillId="0" borderId="0" xfId="16" applyNumberFormat="1" applyProtection="1">
      <protection hidden="1"/>
    </xf>
    <xf numFmtId="0" fontId="6" fillId="73" borderId="108" xfId="16" applyFill="1" applyBorder="1" applyProtection="1">
      <protection hidden="1"/>
    </xf>
    <xf numFmtId="0" fontId="6" fillId="73" borderId="84" xfId="16" applyFill="1" applyBorder="1" applyProtection="1">
      <protection hidden="1"/>
    </xf>
    <xf numFmtId="0" fontId="9" fillId="73" borderId="109" xfId="16" applyFont="1" applyFill="1" applyBorder="1" applyAlignment="1" applyProtection="1">
      <alignment horizontal="right"/>
      <protection hidden="1"/>
    </xf>
    <xf numFmtId="192" fontId="9" fillId="73" borderId="80" xfId="79" applyNumberFormat="1" applyFont="1" applyFill="1" applyBorder="1" applyAlignment="1" applyProtection="1">
      <alignment vertical="top"/>
      <protection hidden="1"/>
    </xf>
    <xf numFmtId="193" fontId="9" fillId="0" borderId="13" xfId="79" applyNumberFormat="1" applyFont="1" applyBorder="1" applyAlignment="1" applyProtection="1">
      <alignment vertical="top"/>
      <protection hidden="1"/>
    </xf>
    <xf numFmtId="193" fontId="9" fillId="0" borderId="0" xfId="79" applyNumberFormat="1" applyFont="1" applyAlignment="1" applyProtection="1">
      <alignment vertical="top"/>
      <protection hidden="1"/>
    </xf>
    <xf numFmtId="192" fontId="9" fillId="0" borderId="0" xfId="79" applyNumberFormat="1" applyFont="1" applyAlignment="1" applyProtection="1">
      <alignment vertical="top"/>
      <protection hidden="1"/>
    </xf>
    <xf numFmtId="192" fontId="9" fillId="0" borderId="41" xfId="79" applyNumberFormat="1" applyFont="1" applyBorder="1" applyAlignment="1" applyProtection="1">
      <alignment vertical="top"/>
      <protection hidden="1"/>
    </xf>
    <xf numFmtId="193" fontId="9" fillId="0" borderId="80" xfId="79" applyNumberFormat="1" applyFont="1" applyBorder="1" applyAlignment="1" applyProtection="1">
      <alignment vertical="top"/>
      <protection hidden="1"/>
    </xf>
    <xf numFmtId="0" fontId="6" fillId="0" borderId="45" xfId="16" applyBorder="1" applyProtection="1">
      <protection hidden="1"/>
    </xf>
    <xf numFmtId="0" fontId="6" fillId="73" borderId="110" xfId="16" applyFill="1" applyBorder="1" applyProtection="1">
      <protection hidden="1"/>
    </xf>
    <xf numFmtId="0" fontId="6" fillId="73" borderId="56" xfId="16" applyFill="1" applyBorder="1" applyProtection="1">
      <protection hidden="1"/>
    </xf>
    <xf numFmtId="0" fontId="6" fillId="73" borderId="56" xfId="16" applyFill="1" applyBorder="1" applyAlignment="1" applyProtection="1">
      <alignment horizontal="right"/>
      <protection hidden="1"/>
    </xf>
    <xf numFmtId="10" fontId="6" fillId="73" borderId="63" xfId="16" applyNumberFormat="1" applyFill="1" applyBorder="1" applyAlignment="1" applyProtection="1">
      <alignment horizontal="center"/>
      <protection hidden="1"/>
    </xf>
    <xf numFmtId="192" fontId="0" fillId="73" borderId="58" xfId="79" applyNumberFormat="1" applyFont="1" applyFill="1" applyBorder="1" applyProtection="1">
      <protection hidden="1"/>
    </xf>
    <xf numFmtId="193" fontId="0" fillId="0" borderId="13" xfId="79" applyNumberFormat="1" applyFont="1" applyBorder="1" applyProtection="1">
      <protection hidden="1"/>
    </xf>
    <xf numFmtId="193" fontId="0" fillId="0" borderId="0" xfId="79" applyNumberFormat="1" applyFont="1" applyProtection="1">
      <protection hidden="1"/>
    </xf>
    <xf numFmtId="192" fontId="0" fillId="0" borderId="0" xfId="79" applyNumberFormat="1" applyFont="1" applyProtection="1">
      <protection hidden="1"/>
    </xf>
    <xf numFmtId="192" fontId="0" fillId="0" borderId="41" xfId="79" applyNumberFormat="1" applyFont="1" applyBorder="1" applyProtection="1">
      <protection hidden="1"/>
    </xf>
    <xf numFmtId="193" fontId="0" fillId="0" borderId="58" xfId="79" applyNumberFormat="1" applyFont="1" applyBorder="1" applyProtection="1">
      <protection hidden="1"/>
    </xf>
    <xf numFmtId="0" fontId="6" fillId="73" borderId="111" xfId="16" applyFill="1" applyBorder="1" applyProtection="1">
      <protection hidden="1"/>
    </xf>
    <xf numFmtId="0" fontId="6" fillId="73" borderId="88" xfId="16" applyFill="1" applyBorder="1" applyProtection="1">
      <protection hidden="1"/>
    </xf>
    <xf numFmtId="0" fontId="6" fillId="73" borderId="88" xfId="16" applyFill="1" applyBorder="1" applyAlignment="1" applyProtection="1">
      <alignment horizontal="right"/>
      <protection hidden="1"/>
    </xf>
    <xf numFmtId="10" fontId="6" fillId="73" borderId="107" xfId="16" applyNumberFormat="1" applyFill="1" applyBorder="1" applyAlignment="1" applyProtection="1">
      <alignment horizontal="center"/>
      <protection hidden="1"/>
    </xf>
    <xf numFmtId="192" fontId="0" fillId="73" borderId="62" xfId="79" applyNumberFormat="1" applyFont="1" applyFill="1" applyBorder="1" applyProtection="1">
      <protection hidden="1"/>
    </xf>
    <xf numFmtId="192" fontId="6" fillId="0" borderId="41" xfId="79" applyNumberFormat="1" applyBorder="1" applyProtection="1">
      <protection hidden="1"/>
    </xf>
    <xf numFmtId="193" fontId="0" fillId="0" borderId="62" xfId="79" applyNumberFormat="1" applyFont="1" applyBorder="1" applyProtection="1">
      <protection hidden="1"/>
    </xf>
    <xf numFmtId="193" fontId="0" fillId="0" borderId="45" xfId="79" applyNumberFormat="1" applyFont="1" applyBorder="1" applyProtection="1">
      <protection hidden="1"/>
    </xf>
    <xf numFmtId="0" fontId="6" fillId="73" borderId="112" xfId="16" applyFill="1" applyBorder="1" applyProtection="1">
      <protection hidden="1"/>
    </xf>
    <xf numFmtId="0" fontId="6" fillId="73" borderId="113" xfId="16" applyFill="1" applyBorder="1" applyProtection="1">
      <protection hidden="1"/>
    </xf>
    <xf numFmtId="0" fontId="9" fillId="73" borderId="113" xfId="16" applyFont="1" applyFill="1" applyBorder="1" applyAlignment="1" applyProtection="1">
      <alignment horizontal="right"/>
      <protection hidden="1"/>
    </xf>
    <xf numFmtId="10" fontId="9" fillId="73" borderId="114" xfId="16" applyNumberFormat="1" applyFont="1" applyFill="1" applyBorder="1" applyAlignment="1" applyProtection="1">
      <alignment horizontal="center"/>
      <protection hidden="1"/>
    </xf>
    <xf numFmtId="192" fontId="9" fillId="73" borderId="62" xfId="79" applyNumberFormat="1" applyFont="1" applyFill="1" applyBorder="1" applyProtection="1">
      <protection hidden="1"/>
    </xf>
    <xf numFmtId="193" fontId="9" fillId="0" borderId="13" xfId="79" applyNumberFormat="1" applyFont="1" applyBorder="1" applyProtection="1">
      <protection hidden="1"/>
    </xf>
    <xf numFmtId="193" fontId="9" fillId="0" borderId="0" xfId="79" applyNumberFormat="1" applyFont="1" applyProtection="1">
      <protection hidden="1"/>
    </xf>
    <xf numFmtId="192" fontId="9" fillId="0" borderId="0" xfId="79" applyNumberFormat="1" applyFont="1" applyProtection="1">
      <protection hidden="1"/>
    </xf>
    <xf numFmtId="192" fontId="9" fillId="0" borderId="41" xfId="79" applyNumberFormat="1" applyFont="1" applyBorder="1" applyProtection="1">
      <protection hidden="1"/>
    </xf>
    <xf numFmtId="193" fontId="9" fillId="0" borderId="62" xfId="79" applyNumberFormat="1" applyFont="1" applyBorder="1" applyProtection="1">
      <protection hidden="1"/>
    </xf>
    <xf numFmtId="193" fontId="9" fillId="0" borderId="0" xfId="16" applyNumberFormat="1" applyFont="1" applyProtection="1">
      <protection hidden="1"/>
    </xf>
    <xf numFmtId="193" fontId="9" fillId="0" borderId="45" xfId="16" applyNumberFormat="1" applyFont="1" applyBorder="1" applyProtection="1">
      <protection hidden="1"/>
    </xf>
    <xf numFmtId="0" fontId="6" fillId="73" borderId="113" xfId="16" applyFill="1" applyBorder="1" applyAlignment="1" applyProtection="1">
      <alignment horizontal="right"/>
      <protection hidden="1"/>
    </xf>
    <xf numFmtId="10" fontId="6" fillId="73" borderId="114" xfId="16" applyNumberFormat="1" applyFill="1" applyBorder="1" applyAlignment="1" applyProtection="1">
      <alignment horizontal="center"/>
      <protection hidden="1"/>
    </xf>
    <xf numFmtId="192" fontId="9" fillId="73" borderId="115" xfId="79" applyNumberFormat="1" applyFont="1" applyFill="1" applyBorder="1" applyProtection="1">
      <protection hidden="1"/>
    </xf>
    <xf numFmtId="193" fontId="9" fillId="0" borderId="115" xfId="79" applyNumberFormat="1" applyFont="1" applyBorder="1" applyProtection="1">
      <protection hidden="1"/>
    </xf>
    <xf numFmtId="0" fontId="53" fillId="72" borderId="7" xfId="78" applyFill="1" applyBorder="1" applyAlignment="1" applyProtection="1">
      <protection hidden="1"/>
    </xf>
    <xf numFmtId="0" fontId="6" fillId="72" borderId="8" xfId="16" applyFill="1" applyBorder="1" applyProtection="1">
      <protection hidden="1"/>
    </xf>
    <xf numFmtId="0" fontId="12" fillId="72" borderId="8" xfId="16" applyFont="1" applyFill="1" applyBorder="1" applyAlignment="1" applyProtection="1">
      <alignment horizontal="right"/>
      <protection hidden="1"/>
    </xf>
    <xf numFmtId="192" fontId="12" fillId="72" borderId="9" xfId="16" applyNumberFormat="1" applyFont="1" applyFill="1" applyBorder="1" applyAlignment="1" applyProtection="1">
      <alignment horizontal="right"/>
      <protection hidden="1"/>
    </xf>
    <xf numFmtId="3" fontId="12" fillId="0" borderId="6" xfId="16" applyNumberFormat="1" applyFont="1" applyBorder="1" applyAlignment="1" applyProtection="1">
      <alignment horizontal="right"/>
      <protection hidden="1"/>
    </xf>
    <xf numFmtId="193" fontId="52" fillId="0" borderId="24" xfId="16" applyNumberFormat="1" applyFont="1" applyBorder="1" applyProtection="1">
      <protection hidden="1"/>
    </xf>
    <xf numFmtId="3" fontId="12" fillId="0" borderId="24" xfId="16" applyNumberFormat="1" applyFont="1" applyBorder="1" applyAlignment="1" applyProtection="1">
      <alignment horizontal="right"/>
      <protection hidden="1"/>
    </xf>
    <xf numFmtId="192" fontId="12" fillId="0" borderId="24" xfId="16" applyNumberFormat="1" applyFont="1" applyBorder="1" applyAlignment="1" applyProtection="1">
      <alignment horizontal="right"/>
      <protection hidden="1"/>
    </xf>
    <xf numFmtId="192" fontId="12" fillId="0" borderId="20" xfId="16" applyNumberFormat="1" applyFont="1" applyBorder="1" applyAlignment="1" applyProtection="1">
      <alignment horizontal="right"/>
      <protection locked="0"/>
    </xf>
    <xf numFmtId="3" fontId="12" fillId="59" borderId="9" xfId="16" applyNumberFormat="1" applyFont="1" applyFill="1" applyBorder="1" applyAlignment="1" applyProtection="1">
      <alignment horizontal="right"/>
      <protection hidden="1"/>
    </xf>
    <xf numFmtId="49" fontId="24" fillId="0" borderId="0" xfId="16" applyNumberFormat="1" applyFont="1" applyAlignment="1">
      <alignment horizontal="center"/>
    </xf>
    <xf numFmtId="0" fontId="9" fillId="0" borderId="0" xfId="16" applyFont="1" applyAlignment="1" applyProtection="1">
      <alignment horizontal="right"/>
      <protection hidden="1"/>
    </xf>
    <xf numFmtId="192" fontId="6" fillId="0" borderId="0" xfId="16" applyNumberFormat="1" applyAlignment="1" applyProtection="1">
      <alignment horizontal="right"/>
      <protection hidden="1"/>
    </xf>
    <xf numFmtId="192" fontId="9" fillId="0" borderId="0" xfId="16" applyNumberFormat="1" applyFont="1" applyProtection="1">
      <protection hidden="1"/>
    </xf>
    <xf numFmtId="0" fontId="12" fillId="71" borderId="7" xfId="16" applyFont="1" applyFill="1" applyBorder="1" applyAlignment="1" applyProtection="1">
      <alignment vertical="top" wrapText="1"/>
      <protection hidden="1"/>
    </xf>
    <xf numFmtId="0" fontId="6" fillId="71" borderId="8" xfId="16" applyFill="1" applyBorder="1" applyAlignment="1" applyProtection="1">
      <alignment horizontal="center" vertical="top"/>
      <protection hidden="1"/>
    </xf>
    <xf numFmtId="0" fontId="6" fillId="71" borderId="8" xfId="16" applyFill="1" applyBorder="1" applyAlignment="1" applyProtection="1">
      <alignment horizontal="right" vertical="top"/>
      <protection hidden="1"/>
    </xf>
    <xf numFmtId="0" fontId="6" fillId="71" borderId="8" xfId="16" applyFill="1" applyBorder="1" applyAlignment="1" applyProtection="1">
      <alignment vertical="top"/>
      <protection hidden="1"/>
    </xf>
    <xf numFmtId="192" fontId="0" fillId="71" borderId="9" xfId="79" applyNumberFormat="1" applyFont="1" applyFill="1" applyBorder="1" applyAlignment="1" applyProtection="1">
      <alignment vertical="top"/>
      <protection hidden="1"/>
    </xf>
    <xf numFmtId="0" fontId="6" fillId="74" borderId="108" xfId="16" applyFill="1" applyBorder="1" applyProtection="1">
      <protection hidden="1"/>
    </xf>
    <xf numFmtId="0" fontId="6" fillId="74" borderId="84" xfId="16" applyFill="1" applyBorder="1" applyProtection="1">
      <protection hidden="1"/>
    </xf>
    <xf numFmtId="0" fontId="9" fillId="74" borderId="109" xfId="16" applyFont="1" applyFill="1" applyBorder="1" applyAlignment="1" applyProtection="1">
      <alignment horizontal="right"/>
      <protection hidden="1"/>
    </xf>
    <xf numFmtId="192" fontId="9" fillId="74" borderId="80" xfId="79" applyNumberFormat="1" applyFont="1" applyFill="1" applyBorder="1" applyAlignment="1" applyProtection="1">
      <alignment vertical="top"/>
      <protection hidden="1"/>
    </xf>
    <xf numFmtId="0" fontId="6" fillId="74" borderId="110" xfId="16" applyFill="1" applyBorder="1" applyProtection="1">
      <protection hidden="1"/>
    </xf>
    <xf numFmtId="0" fontId="6" fillId="74" borderId="56" xfId="16" applyFill="1" applyBorder="1" applyProtection="1">
      <protection hidden="1"/>
    </xf>
    <xf numFmtId="0" fontId="6" fillId="74" borderId="56" xfId="16" applyFill="1" applyBorder="1" applyAlignment="1" applyProtection="1">
      <alignment horizontal="right"/>
      <protection hidden="1"/>
    </xf>
    <xf numFmtId="10" fontId="6" fillId="74" borderId="63" xfId="16" applyNumberFormat="1" applyFill="1" applyBorder="1" applyAlignment="1" applyProtection="1">
      <alignment horizontal="center"/>
      <protection hidden="1"/>
    </xf>
    <xf numFmtId="192" fontId="0" fillId="74" borderId="58" xfId="79" applyNumberFormat="1" applyFont="1" applyFill="1" applyBorder="1" applyProtection="1">
      <protection hidden="1"/>
    </xf>
    <xf numFmtId="0" fontId="6" fillId="74" borderId="111" xfId="16" applyFill="1" applyBorder="1" applyProtection="1">
      <protection hidden="1"/>
    </xf>
    <xf numFmtId="0" fontId="6" fillId="74" borderId="88" xfId="16" applyFill="1" applyBorder="1" applyProtection="1">
      <protection hidden="1"/>
    </xf>
    <xf numFmtId="0" fontId="6" fillId="74" borderId="88" xfId="16" applyFill="1" applyBorder="1" applyAlignment="1" applyProtection="1">
      <alignment horizontal="right"/>
      <protection hidden="1"/>
    </xf>
    <xf numFmtId="10" fontId="6" fillId="74" borderId="107" xfId="16" applyNumberFormat="1" applyFill="1" applyBorder="1" applyAlignment="1" applyProtection="1">
      <alignment horizontal="center"/>
      <protection hidden="1"/>
    </xf>
    <xf numFmtId="192" fontId="0" fillId="74" borderId="62" xfId="79" applyNumberFormat="1" applyFont="1" applyFill="1" applyBorder="1" applyProtection="1">
      <protection hidden="1"/>
    </xf>
    <xf numFmtId="0" fontId="6" fillId="74" borderId="112" xfId="16" applyFill="1" applyBorder="1" applyProtection="1">
      <protection hidden="1"/>
    </xf>
    <xf numFmtId="0" fontId="6" fillId="74" borderId="113" xfId="16" applyFill="1" applyBorder="1" applyProtection="1">
      <protection hidden="1"/>
    </xf>
    <xf numFmtId="0" fontId="9" fillId="74" borderId="113" xfId="16" applyFont="1" applyFill="1" applyBorder="1" applyAlignment="1" applyProtection="1">
      <alignment horizontal="right"/>
      <protection hidden="1"/>
    </xf>
    <xf numFmtId="10" fontId="9" fillId="74" borderId="114" xfId="16" applyNumberFormat="1" applyFont="1" applyFill="1" applyBorder="1" applyAlignment="1" applyProtection="1">
      <alignment horizontal="center"/>
      <protection hidden="1"/>
    </xf>
    <xf numFmtId="192" fontId="9" fillId="74" borderId="62" xfId="79" applyNumberFormat="1" applyFont="1" applyFill="1" applyBorder="1" applyProtection="1">
      <protection hidden="1"/>
    </xf>
    <xf numFmtId="0" fontId="6" fillId="74" borderId="113" xfId="16" applyFill="1" applyBorder="1" applyAlignment="1" applyProtection="1">
      <alignment horizontal="right"/>
      <protection hidden="1"/>
    </xf>
    <xf numFmtId="10" fontId="6" fillId="74" borderId="114" xfId="16" applyNumberFormat="1" applyFill="1" applyBorder="1" applyAlignment="1" applyProtection="1">
      <alignment horizontal="center"/>
      <protection hidden="1"/>
    </xf>
    <xf numFmtId="192" fontId="9" fillId="74" borderId="115" xfId="79" applyNumberFormat="1" applyFont="1" applyFill="1" applyBorder="1" applyProtection="1">
      <protection hidden="1"/>
    </xf>
    <xf numFmtId="0" fontId="53" fillId="71" borderId="7" xfId="78" applyFill="1" applyBorder="1" applyAlignment="1" applyProtection="1">
      <protection hidden="1"/>
    </xf>
    <xf numFmtId="0" fontId="6" fillId="71" borderId="8" xfId="16" applyFill="1" applyBorder="1" applyProtection="1">
      <protection hidden="1"/>
    </xf>
    <xf numFmtId="0" fontId="12" fillId="71" borderId="8" xfId="16" applyFont="1" applyFill="1" applyBorder="1" applyAlignment="1" applyProtection="1">
      <alignment horizontal="right"/>
      <protection hidden="1"/>
    </xf>
    <xf numFmtId="192" fontId="12" fillId="71" borderId="9" xfId="16" applyNumberFormat="1" applyFont="1" applyFill="1" applyBorder="1" applyAlignment="1" applyProtection="1">
      <alignment horizontal="right"/>
      <protection hidden="1"/>
    </xf>
    <xf numFmtId="49" fontId="6" fillId="0" borderId="0" xfId="16" applyNumberFormat="1"/>
    <xf numFmtId="0" fontId="6" fillId="0" borderId="45" xfId="16" applyBorder="1"/>
    <xf numFmtId="0" fontId="12" fillId="75" borderId="7" xfId="16" applyFont="1" applyFill="1" applyBorder="1" applyAlignment="1" applyProtection="1">
      <alignment vertical="top" wrapText="1"/>
      <protection hidden="1"/>
    </xf>
    <xf numFmtId="0" fontId="6" fillId="75" borderId="8" xfId="16" applyFill="1" applyBorder="1" applyAlignment="1" applyProtection="1">
      <alignment horizontal="center" vertical="top"/>
      <protection hidden="1"/>
    </xf>
    <xf numFmtId="0" fontId="6" fillId="75" borderId="8" xfId="16" applyFill="1" applyBorder="1" applyAlignment="1" applyProtection="1">
      <alignment horizontal="right" vertical="top"/>
      <protection hidden="1"/>
    </xf>
    <xf numFmtId="0" fontId="6" fillId="75" borderId="8" xfId="16" applyFill="1" applyBorder="1" applyAlignment="1" applyProtection="1">
      <alignment vertical="top"/>
      <protection hidden="1"/>
    </xf>
    <xf numFmtId="192" fontId="0" fillId="75" borderId="9" xfId="79" applyNumberFormat="1" applyFont="1" applyFill="1" applyBorder="1" applyAlignment="1" applyProtection="1">
      <alignment vertical="top"/>
      <protection hidden="1"/>
    </xf>
    <xf numFmtId="185" fontId="0" fillId="0" borderId="25" xfId="79" applyFont="1" applyBorder="1" applyAlignment="1" applyProtection="1">
      <alignment vertical="top"/>
      <protection hidden="1"/>
    </xf>
    <xf numFmtId="192" fontId="0" fillId="76" borderId="9" xfId="79" applyNumberFormat="1" applyFont="1" applyFill="1" applyBorder="1" applyAlignment="1" applyProtection="1">
      <alignment vertical="top"/>
      <protection hidden="1"/>
    </xf>
    <xf numFmtId="0" fontId="6" fillId="0" borderId="112" xfId="16" applyBorder="1" applyProtection="1">
      <protection hidden="1"/>
    </xf>
    <xf numFmtId="0" fontId="6" fillId="0" borderId="113" xfId="16" applyBorder="1" applyProtection="1">
      <protection hidden="1"/>
    </xf>
    <xf numFmtId="0" fontId="9" fillId="0" borderId="113" xfId="16" applyFont="1" applyBorder="1" applyAlignment="1" applyProtection="1">
      <alignment horizontal="right"/>
      <protection hidden="1"/>
    </xf>
    <xf numFmtId="10" fontId="6" fillId="0" borderId="114" xfId="16" applyNumberFormat="1" applyBorder="1" applyAlignment="1" applyProtection="1">
      <alignment horizontal="right"/>
      <protection hidden="1"/>
    </xf>
    <xf numFmtId="192" fontId="9" fillId="0" borderId="115" xfId="79" applyNumberFormat="1" applyFont="1" applyBorder="1" applyProtection="1">
      <protection hidden="1"/>
    </xf>
    <xf numFmtId="193" fontId="9" fillId="0" borderId="0" xfId="79" applyNumberFormat="1" applyFont="1" applyBorder="1" applyProtection="1">
      <protection hidden="1"/>
    </xf>
    <xf numFmtId="193" fontId="9" fillId="0" borderId="41" xfId="79" applyNumberFormat="1" applyFont="1" applyBorder="1" applyProtection="1">
      <protection hidden="1"/>
    </xf>
    <xf numFmtId="0" fontId="6" fillId="0" borderId="108" xfId="16" applyBorder="1" applyProtection="1">
      <protection hidden="1"/>
    </xf>
    <xf numFmtId="0" fontId="6" fillId="0" borderId="84" xfId="16" applyBorder="1" applyProtection="1">
      <protection hidden="1"/>
    </xf>
    <xf numFmtId="0" fontId="9" fillId="0" borderId="109" xfId="16" applyFont="1" applyBorder="1" applyAlignment="1" applyProtection="1">
      <alignment horizontal="right"/>
      <protection hidden="1"/>
    </xf>
    <xf numFmtId="192" fontId="9" fillId="0" borderId="80" xfId="79" applyNumberFormat="1" applyFont="1" applyBorder="1" applyAlignment="1" applyProtection="1">
      <alignment vertical="top"/>
      <protection hidden="1"/>
    </xf>
    <xf numFmtId="193" fontId="9" fillId="0" borderId="0" xfId="79" applyNumberFormat="1" applyFont="1" applyBorder="1" applyAlignment="1" applyProtection="1">
      <alignment vertical="top"/>
      <protection hidden="1"/>
    </xf>
    <xf numFmtId="193" fontId="9" fillId="0" borderId="41" xfId="79" applyNumberFormat="1" applyFont="1" applyBorder="1" applyAlignment="1" applyProtection="1">
      <alignment vertical="top"/>
      <protection hidden="1"/>
    </xf>
    <xf numFmtId="0" fontId="6" fillId="0" borderId="110" xfId="16" applyBorder="1" applyProtection="1">
      <protection hidden="1"/>
    </xf>
    <xf numFmtId="0" fontId="6" fillId="0" borderId="56" xfId="16" applyBorder="1" applyProtection="1">
      <protection hidden="1"/>
    </xf>
    <xf numFmtId="0" fontId="6" fillId="0" borderId="56" xfId="16" applyBorder="1" applyAlignment="1" applyProtection="1">
      <alignment horizontal="right"/>
      <protection hidden="1"/>
    </xf>
    <xf numFmtId="10" fontId="6" fillId="0" borderId="63" xfId="16" applyNumberFormat="1" applyBorder="1" applyAlignment="1" applyProtection="1">
      <alignment horizontal="center"/>
      <protection hidden="1"/>
    </xf>
    <xf numFmtId="192" fontId="0" fillId="0" borderId="58" xfId="79" applyNumberFormat="1" applyFont="1" applyBorder="1" applyProtection="1">
      <protection hidden="1"/>
    </xf>
    <xf numFmtId="193" fontId="0" fillId="0" borderId="0" xfId="79" applyNumberFormat="1" applyFont="1" applyBorder="1" applyProtection="1">
      <protection hidden="1"/>
    </xf>
    <xf numFmtId="193" fontId="0" fillId="0" borderId="41" xfId="79" applyNumberFormat="1" applyFont="1" applyBorder="1" applyProtection="1">
      <protection hidden="1"/>
    </xf>
    <xf numFmtId="0" fontId="74" fillId="0" borderId="0" xfId="16" applyFont="1" applyProtection="1">
      <protection locked="0"/>
    </xf>
    <xf numFmtId="0" fontId="6" fillId="0" borderId="111" xfId="16" applyBorder="1" applyProtection="1">
      <protection hidden="1"/>
    </xf>
    <xf numFmtId="0" fontId="6" fillId="0" borderId="88" xfId="16" applyBorder="1" applyProtection="1">
      <protection hidden="1"/>
    </xf>
    <xf numFmtId="0" fontId="6" fillId="0" borderId="88" xfId="16" applyBorder="1" applyAlignment="1" applyProtection="1">
      <alignment horizontal="right"/>
      <protection hidden="1"/>
    </xf>
    <xf numFmtId="10" fontId="6" fillId="0" borderId="107" xfId="16" applyNumberFormat="1" applyBorder="1" applyAlignment="1" applyProtection="1">
      <alignment horizontal="center"/>
      <protection hidden="1"/>
    </xf>
    <xf numFmtId="192" fontId="0" fillId="0" borderId="62" xfId="79" applyNumberFormat="1" applyFont="1" applyBorder="1" applyProtection="1">
      <protection hidden="1"/>
    </xf>
    <xf numFmtId="10" fontId="9" fillId="0" borderId="114" xfId="16" applyNumberFormat="1" applyFont="1" applyBorder="1" applyAlignment="1" applyProtection="1">
      <alignment horizontal="center"/>
      <protection hidden="1"/>
    </xf>
    <xf numFmtId="192" fontId="9" fillId="0" borderId="62" xfId="79" applyNumberFormat="1" applyFont="1" applyBorder="1" applyProtection="1">
      <protection hidden="1"/>
    </xf>
    <xf numFmtId="10" fontId="9" fillId="0" borderId="107" xfId="16" applyNumberFormat="1" applyFont="1" applyBorder="1" applyAlignment="1" applyProtection="1">
      <alignment horizontal="center"/>
      <protection hidden="1"/>
    </xf>
    <xf numFmtId="0" fontId="6" fillId="0" borderId="113" xfId="16" applyBorder="1" applyAlignment="1" applyProtection="1">
      <alignment horizontal="right"/>
      <protection hidden="1"/>
    </xf>
    <xf numFmtId="10" fontId="6" fillId="0" borderId="114" xfId="16" applyNumberFormat="1" applyBorder="1" applyAlignment="1" applyProtection="1">
      <alignment horizontal="center"/>
      <protection hidden="1"/>
    </xf>
    <xf numFmtId="0" fontId="53" fillId="64" borderId="7" xfId="78" applyFill="1" applyBorder="1" applyAlignment="1" applyProtection="1">
      <protection hidden="1"/>
    </xf>
    <xf numFmtId="0" fontId="6" fillId="64" borderId="8" xfId="16" applyFill="1" applyBorder="1" applyProtection="1">
      <protection hidden="1"/>
    </xf>
    <xf numFmtId="0" fontId="12" fillId="64" borderId="8" xfId="16" applyFont="1" applyFill="1" applyBorder="1" applyAlignment="1" applyProtection="1">
      <alignment horizontal="right"/>
      <protection hidden="1"/>
    </xf>
    <xf numFmtId="192" fontId="12" fillId="64" borderId="9" xfId="16" applyNumberFormat="1" applyFont="1" applyFill="1" applyBorder="1" applyAlignment="1" applyProtection="1">
      <alignment horizontal="right"/>
      <protection hidden="1"/>
    </xf>
    <xf numFmtId="193" fontId="9" fillId="0" borderId="6" xfId="16" applyNumberFormat="1" applyFont="1" applyBorder="1" applyProtection="1">
      <protection hidden="1"/>
    </xf>
    <xf numFmtId="193" fontId="9" fillId="0" borderId="24" xfId="16" applyNumberFormat="1" applyFont="1" applyBorder="1" applyProtection="1">
      <protection hidden="1"/>
    </xf>
    <xf numFmtId="193" fontId="9" fillId="0" borderId="20" xfId="16" applyNumberFormat="1" applyFont="1" applyBorder="1" applyProtection="1">
      <protection hidden="1"/>
    </xf>
    <xf numFmtId="0" fontId="53" fillId="76" borderId="7" xfId="78" applyFill="1" applyBorder="1" applyAlignment="1" applyProtection="1">
      <protection hidden="1"/>
    </xf>
    <xf numFmtId="0" fontId="6" fillId="76" borderId="8" xfId="16" applyFill="1" applyBorder="1" applyProtection="1">
      <protection hidden="1"/>
    </xf>
    <xf numFmtId="0" fontId="12" fillId="76" borderId="8" xfId="16" applyFont="1" applyFill="1" applyBorder="1" applyAlignment="1" applyProtection="1">
      <alignment horizontal="right"/>
      <protection hidden="1"/>
    </xf>
    <xf numFmtId="192" fontId="12" fillId="76" borderId="9" xfId="16" applyNumberFormat="1" applyFont="1" applyFill="1" applyBorder="1" applyAlignment="1" applyProtection="1">
      <alignment horizontal="right"/>
      <protection hidden="1"/>
    </xf>
    <xf numFmtId="0" fontId="75" fillId="0" borderId="0" xfId="16" applyFont="1" applyProtection="1">
      <protection locked="0"/>
    </xf>
    <xf numFmtId="0" fontId="6" fillId="15" borderId="108" xfId="16" applyFill="1" applyBorder="1"/>
    <xf numFmtId="0" fontId="6" fillId="15" borderId="84" xfId="16" applyFill="1" applyBorder="1"/>
    <xf numFmtId="0" fontId="6" fillId="15" borderId="84" xfId="16" applyFill="1" applyBorder="1" applyAlignment="1">
      <alignment horizontal="right"/>
    </xf>
    <xf numFmtId="9" fontId="6" fillId="15" borderId="116" xfId="16" applyNumberFormat="1" applyFill="1" applyBorder="1" applyAlignment="1">
      <alignment horizontal="center"/>
    </xf>
    <xf numFmtId="192" fontId="6" fillId="15" borderId="85" xfId="16" applyNumberFormat="1" applyFill="1" applyBorder="1"/>
    <xf numFmtId="0" fontId="6" fillId="15" borderId="7" xfId="16" applyFill="1" applyBorder="1"/>
    <xf numFmtId="0" fontId="6" fillId="15" borderId="8" xfId="16" applyFill="1" applyBorder="1"/>
    <xf numFmtId="0" fontId="6" fillId="15" borderId="8" xfId="16" applyFill="1" applyBorder="1" applyAlignment="1">
      <alignment horizontal="right"/>
    </xf>
    <xf numFmtId="9" fontId="6" fillId="15" borderId="9" xfId="16" applyNumberFormat="1" applyFill="1" applyBorder="1" applyAlignment="1">
      <alignment horizontal="center"/>
    </xf>
    <xf numFmtId="192" fontId="6" fillId="15" borderId="1" xfId="16" applyNumberFormat="1" applyFill="1" applyBorder="1"/>
    <xf numFmtId="49" fontId="24" fillId="15" borderId="0" xfId="16" applyNumberFormat="1" applyFont="1" applyFill="1" applyAlignment="1">
      <alignment horizontal="left"/>
    </xf>
    <xf numFmtId="0" fontId="6" fillId="15" borderId="6" xfId="16" applyFill="1" applyBorder="1"/>
    <xf numFmtId="0" fontId="6" fillId="15" borderId="24" xfId="16" applyFill="1" applyBorder="1"/>
    <xf numFmtId="0" fontId="6" fillId="15" borderId="24" xfId="16" applyFill="1" applyBorder="1" applyAlignment="1">
      <alignment horizontal="right"/>
    </xf>
    <xf numFmtId="9" fontId="9" fillId="15" borderId="24" xfId="16" applyNumberFormat="1" applyFont="1" applyFill="1" applyBorder="1" applyAlignment="1">
      <alignment horizontal="right" indent="1"/>
    </xf>
    <xf numFmtId="192" fontId="6" fillId="15" borderId="5" xfId="16" applyNumberFormat="1" applyFill="1" applyBorder="1"/>
    <xf numFmtId="0" fontId="6" fillId="77" borderId="7" xfId="16" applyFill="1" applyBorder="1"/>
    <xf numFmtId="0" fontId="6" fillId="77" borderId="8" xfId="16" applyFill="1" applyBorder="1"/>
    <xf numFmtId="0" fontId="6" fillId="77" borderId="8" xfId="16" applyFill="1" applyBorder="1" applyAlignment="1">
      <alignment horizontal="right"/>
    </xf>
    <xf numFmtId="9" fontId="0" fillId="77" borderId="9" xfId="51" applyFont="1" applyFill="1" applyBorder="1" applyAlignment="1">
      <alignment horizontal="center"/>
    </xf>
    <xf numFmtId="192" fontId="6" fillId="77" borderId="1" xfId="16" applyNumberFormat="1" applyFill="1" applyBorder="1"/>
    <xf numFmtId="49" fontId="6" fillId="15" borderId="0" xfId="16" applyNumberFormat="1" applyFill="1"/>
    <xf numFmtId="49" fontId="6" fillId="78" borderId="7" xfId="16" applyNumberFormat="1" applyFill="1" applyBorder="1" applyProtection="1">
      <protection hidden="1"/>
    </xf>
    <xf numFmtId="0" fontId="12" fillId="78" borderId="8" xfId="16" applyFont="1" applyFill="1" applyBorder="1" applyAlignment="1" applyProtection="1">
      <alignment vertical="center"/>
      <protection hidden="1"/>
    </xf>
    <xf numFmtId="0" fontId="6" fillId="78" borderId="8" xfId="16" applyFill="1" applyBorder="1" applyAlignment="1" applyProtection="1">
      <alignment horizontal="center" vertical="top"/>
      <protection hidden="1"/>
    </xf>
    <xf numFmtId="0" fontId="6" fillId="78" borderId="8" xfId="16" applyFill="1" applyBorder="1" applyAlignment="1" applyProtection="1">
      <alignment horizontal="right" vertical="top"/>
      <protection hidden="1"/>
    </xf>
    <xf numFmtId="193" fontId="0" fillId="78" borderId="8" xfId="79" applyNumberFormat="1" applyFont="1" applyFill="1" applyBorder="1" applyAlignment="1" applyProtection="1">
      <alignment horizontal="right" vertical="top"/>
      <protection hidden="1"/>
    </xf>
    <xf numFmtId="192" fontId="0" fillId="78" borderId="9" xfId="79" applyNumberFormat="1" applyFont="1" applyFill="1" applyBorder="1" applyAlignment="1" applyProtection="1">
      <alignment horizontal="right" vertical="top"/>
      <protection hidden="1"/>
    </xf>
    <xf numFmtId="192" fontId="0" fillId="78" borderId="8" xfId="79" applyNumberFormat="1" applyFont="1" applyFill="1" applyBorder="1" applyAlignment="1" applyProtection="1">
      <alignment horizontal="right" vertical="top"/>
      <protection hidden="1"/>
    </xf>
    <xf numFmtId="193" fontId="0" fillId="0" borderId="41" xfId="79" applyNumberFormat="1" applyFont="1" applyFill="1" applyBorder="1" applyAlignment="1" applyProtection="1">
      <alignment horizontal="right" vertical="top"/>
      <protection hidden="1"/>
    </xf>
    <xf numFmtId="193" fontId="0" fillId="0" borderId="7" xfId="79" applyNumberFormat="1" applyFont="1" applyBorder="1" applyAlignment="1" applyProtection="1">
      <alignment horizontal="right" vertical="top"/>
      <protection hidden="1"/>
    </xf>
    <xf numFmtId="193" fontId="0" fillId="0" borderId="8" xfId="79" applyNumberFormat="1" applyFont="1" applyBorder="1" applyAlignment="1" applyProtection="1">
      <alignment horizontal="right" vertical="top"/>
      <protection hidden="1"/>
    </xf>
    <xf numFmtId="193" fontId="0" fillId="0" borderId="9" xfId="79" applyNumberFormat="1" applyFont="1" applyBorder="1" applyAlignment="1" applyProtection="1">
      <alignment horizontal="right" vertical="top"/>
      <protection hidden="1"/>
    </xf>
    <xf numFmtId="0" fontId="62" fillId="78" borderId="7" xfId="16" applyFont="1" applyFill="1" applyBorder="1" applyAlignment="1" applyProtection="1">
      <alignment horizontal="left" vertical="top" indent="1"/>
      <protection hidden="1"/>
    </xf>
    <xf numFmtId="0" fontId="6" fillId="78" borderId="8" xfId="16" applyFill="1" applyBorder="1" applyProtection="1">
      <protection locked="0"/>
    </xf>
    <xf numFmtId="192" fontId="6" fillId="78" borderId="9" xfId="16" applyNumberFormat="1" applyFill="1" applyBorder="1" applyProtection="1">
      <protection locked="0"/>
    </xf>
    <xf numFmtId="49" fontId="6" fillId="0" borderId="13" xfId="16" applyNumberFormat="1" applyBorder="1" applyProtection="1">
      <protection hidden="1"/>
    </xf>
    <xf numFmtId="0" fontId="62" fillId="0" borderId="0" xfId="16" applyFont="1" applyAlignment="1" applyProtection="1">
      <alignment vertical="top" wrapText="1"/>
      <protection hidden="1"/>
    </xf>
    <xf numFmtId="192" fontId="0" fillId="0" borderId="41" xfId="79" applyNumberFormat="1" applyFont="1" applyBorder="1" applyAlignment="1" applyProtection="1">
      <alignment horizontal="right" vertical="top"/>
      <protection hidden="1"/>
    </xf>
    <xf numFmtId="192" fontId="0" fillId="0" borderId="0" xfId="79" applyNumberFormat="1" applyFont="1" applyAlignment="1" applyProtection="1">
      <alignment horizontal="right" vertical="top"/>
      <protection hidden="1"/>
    </xf>
    <xf numFmtId="193" fontId="0" fillId="0" borderId="13" xfId="79" applyNumberFormat="1" applyFont="1" applyFill="1" applyBorder="1" applyAlignment="1" applyProtection="1">
      <alignment horizontal="right" vertical="top"/>
      <protection hidden="1"/>
    </xf>
    <xf numFmtId="0" fontId="6" fillId="0" borderId="13" xfId="16" applyBorder="1" applyProtection="1">
      <protection locked="0"/>
    </xf>
    <xf numFmtId="192" fontId="6" fillId="0" borderId="41" xfId="16" applyNumberFormat="1" applyBorder="1" applyProtection="1">
      <protection locked="0"/>
    </xf>
    <xf numFmtId="0" fontId="6" fillId="79" borderId="0" xfId="16" applyFill="1"/>
    <xf numFmtId="193" fontId="0" fillId="79" borderId="0" xfId="79" applyNumberFormat="1" applyFont="1" applyFill="1" applyBorder="1" applyAlignment="1" applyProtection="1">
      <alignment horizontal="right" vertical="top"/>
      <protection hidden="1"/>
    </xf>
    <xf numFmtId="49" fontId="6" fillId="80" borderId="108" xfId="16" applyNumberFormat="1" applyFill="1" applyBorder="1" applyProtection="1">
      <protection hidden="1"/>
    </xf>
    <xf numFmtId="0" fontId="62" fillId="80" borderId="84" xfId="16" applyFont="1" applyFill="1" applyBorder="1" applyAlignment="1" applyProtection="1">
      <alignment vertical="top" wrapText="1"/>
      <protection hidden="1"/>
    </xf>
    <xf numFmtId="0" fontId="6" fillId="80" borderId="84" xfId="16" applyFill="1" applyBorder="1" applyAlignment="1" applyProtection="1">
      <alignment horizontal="center" vertical="top"/>
      <protection hidden="1"/>
    </xf>
    <xf numFmtId="0" fontId="6" fillId="80" borderId="84" xfId="16" applyFill="1" applyBorder="1" applyAlignment="1" applyProtection="1">
      <alignment horizontal="right" vertical="top"/>
      <protection hidden="1"/>
    </xf>
    <xf numFmtId="193" fontId="9" fillId="80" borderId="84" xfId="79" applyNumberFormat="1" applyFont="1" applyFill="1" applyBorder="1" applyAlignment="1" applyProtection="1">
      <alignment horizontal="right" vertical="top"/>
      <protection hidden="1"/>
    </xf>
    <xf numFmtId="192" fontId="0" fillId="80" borderId="85" xfId="79" applyNumberFormat="1" applyFont="1" applyFill="1" applyBorder="1" applyAlignment="1" applyProtection="1">
      <alignment horizontal="right" vertical="top"/>
      <protection hidden="1"/>
    </xf>
    <xf numFmtId="193" fontId="0" fillId="0" borderId="0" xfId="79" applyNumberFormat="1" applyFont="1" applyFill="1" applyBorder="1" applyAlignment="1" applyProtection="1">
      <alignment horizontal="right" vertical="top"/>
      <protection hidden="1"/>
    </xf>
    <xf numFmtId="0" fontId="6" fillId="80" borderId="108" xfId="16" applyFill="1" applyBorder="1" applyProtection="1">
      <protection locked="0"/>
    </xf>
    <xf numFmtId="0" fontId="6" fillId="80" borderId="84" xfId="16" applyFill="1" applyBorder="1" applyProtection="1">
      <protection locked="0"/>
    </xf>
    <xf numFmtId="49" fontId="6" fillId="81" borderId="117" xfId="16" applyNumberFormat="1" applyFill="1" applyBorder="1" applyProtection="1">
      <protection hidden="1"/>
    </xf>
    <xf numFmtId="0" fontId="62" fillId="81" borderId="118" xfId="16" applyFont="1" applyFill="1" applyBorder="1" applyAlignment="1" applyProtection="1">
      <alignment vertical="top" wrapText="1"/>
      <protection hidden="1"/>
    </xf>
    <xf numFmtId="0" fontId="6" fillId="81" borderId="118" xfId="16" applyFill="1" applyBorder="1" applyAlignment="1" applyProtection="1">
      <alignment horizontal="center" vertical="top"/>
      <protection hidden="1"/>
    </xf>
    <xf numFmtId="0" fontId="24" fillId="81" borderId="118" xfId="16" applyFont="1" applyFill="1" applyBorder="1" applyAlignment="1" applyProtection="1">
      <alignment horizontal="right" vertical="top"/>
      <protection hidden="1"/>
    </xf>
    <xf numFmtId="9" fontId="24" fillId="81" borderId="118" xfId="51" applyFont="1" applyFill="1" applyBorder="1" applyAlignment="1" applyProtection="1">
      <alignment horizontal="center" vertical="top"/>
      <protection hidden="1"/>
    </xf>
    <xf numFmtId="192" fontId="0" fillId="81" borderId="119" xfId="79" applyNumberFormat="1" applyFont="1" applyFill="1" applyBorder="1" applyAlignment="1" applyProtection="1">
      <alignment horizontal="right" vertical="top"/>
      <protection hidden="1"/>
    </xf>
    <xf numFmtId="0" fontId="6" fillId="81" borderId="6" xfId="16" applyFill="1" applyBorder="1" applyProtection="1">
      <protection locked="0"/>
    </xf>
    <xf numFmtId="0" fontId="6" fillId="81" borderId="24" xfId="16" applyFill="1" applyBorder="1" applyProtection="1">
      <protection locked="0"/>
    </xf>
    <xf numFmtId="0" fontId="6" fillId="78" borderId="8" xfId="16" applyFill="1" applyBorder="1"/>
    <xf numFmtId="0" fontId="9" fillId="78" borderId="8" xfId="16" applyFont="1" applyFill="1" applyBorder="1" applyAlignment="1">
      <alignment horizontal="right" indent="1"/>
    </xf>
    <xf numFmtId="192" fontId="6" fillId="78" borderId="1" xfId="16" applyNumberFormat="1" applyFill="1" applyBorder="1"/>
    <xf numFmtId="0" fontId="6" fillId="43" borderId="8" xfId="16" applyFill="1" applyBorder="1"/>
    <xf numFmtId="192" fontId="6" fillId="43" borderId="8" xfId="16" applyNumberFormat="1" applyFill="1" applyBorder="1"/>
    <xf numFmtId="0" fontId="6" fillId="0" borderId="41" xfId="16" applyBorder="1"/>
    <xf numFmtId="0" fontId="6" fillId="78" borderId="7" xfId="16" applyFill="1" applyBorder="1"/>
    <xf numFmtId="0" fontId="6" fillId="82" borderId="7" xfId="16" applyFill="1" applyBorder="1"/>
    <xf numFmtId="0" fontId="6" fillId="82" borderId="8" xfId="16" applyFill="1" applyBorder="1"/>
    <xf numFmtId="0" fontId="9" fillId="82" borderId="8" xfId="16" applyFont="1" applyFill="1" applyBorder="1" applyAlignment="1">
      <alignment horizontal="right"/>
    </xf>
    <xf numFmtId="192" fontId="6" fillId="82" borderId="1" xfId="16" applyNumberFormat="1" applyFill="1" applyBorder="1"/>
    <xf numFmtId="0" fontId="12" fillId="59" borderId="8" xfId="16" applyFont="1" applyFill="1" applyBorder="1" applyProtection="1">
      <protection hidden="1"/>
    </xf>
    <xf numFmtId="192" fontId="12" fillId="59" borderId="8" xfId="16" applyNumberFormat="1" applyFont="1" applyFill="1" applyBorder="1" applyProtection="1">
      <protection hidden="1"/>
    </xf>
    <xf numFmtId="0" fontId="12" fillId="59" borderId="9" xfId="16" applyFont="1" applyFill="1" applyBorder="1" applyProtection="1">
      <protection hidden="1"/>
    </xf>
    <xf numFmtId="193" fontId="9" fillId="0" borderId="13" xfId="16" applyNumberFormat="1" applyFont="1" applyBorder="1" applyProtection="1">
      <protection hidden="1"/>
    </xf>
    <xf numFmtId="0" fontId="24" fillId="0" borderId="23" xfId="16" applyFont="1" applyBorder="1" applyAlignment="1" applyProtection="1">
      <alignment vertical="center" wrapText="1"/>
      <protection hidden="1"/>
    </xf>
    <xf numFmtId="192" fontId="24" fillId="0" borderId="23" xfId="16" applyNumberFormat="1" applyFont="1" applyBorder="1" applyAlignment="1" applyProtection="1">
      <alignment vertical="center" wrapText="1"/>
      <protection hidden="1"/>
    </xf>
    <xf numFmtId="0" fontId="24" fillId="0" borderId="25" xfId="16" applyFont="1" applyBorder="1" applyAlignment="1" applyProtection="1">
      <alignment vertical="center" wrapText="1"/>
      <protection hidden="1"/>
    </xf>
    <xf numFmtId="0" fontId="24" fillId="0" borderId="24" xfId="16" applyFont="1" applyBorder="1" applyAlignment="1" applyProtection="1">
      <alignment vertical="center" wrapText="1"/>
      <protection hidden="1"/>
    </xf>
    <xf numFmtId="192" fontId="24" fillId="0" borderId="24" xfId="16" applyNumberFormat="1" applyFont="1" applyBorder="1" applyAlignment="1" applyProtection="1">
      <alignment vertical="center" wrapText="1"/>
      <protection hidden="1"/>
    </xf>
    <xf numFmtId="0" fontId="24" fillId="0" borderId="20" xfId="16" applyFont="1" applyBorder="1" applyAlignment="1" applyProtection="1">
      <alignment vertical="center" wrapText="1"/>
      <protection hidden="1"/>
    </xf>
    <xf numFmtId="193" fontId="6" fillId="0" borderId="0" xfId="16" applyNumberFormat="1" applyProtection="1">
      <protection hidden="1"/>
    </xf>
    <xf numFmtId="3" fontId="29" fillId="0" borderId="0" xfId="16" applyNumberFormat="1" applyFont="1" applyAlignment="1" applyProtection="1">
      <alignment horizontal="center" vertical="center"/>
      <protection hidden="1"/>
    </xf>
    <xf numFmtId="0" fontId="29" fillId="0" borderId="0" xfId="16" applyFont="1" applyAlignment="1" applyProtection="1">
      <alignment horizontal="center" vertical="center"/>
      <protection hidden="1"/>
    </xf>
    <xf numFmtId="49" fontId="6" fillId="0" borderId="24" xfId="16" applyNumberFormat="1" applyBorder="1" applyProtection="1">
      <protection hidden="1"/>
    </xf>
    <xf numFmtId="49" fontId="6" fillId="0" borderId="0" xfId="16" applyNumberFormat="1" applyProtection="1">
      <protection locked="0"/>
    </xf>
    <xf numFmtId="49" fontId="6" fillId="0" borderId="120" xfId="16" applyNumberFormat="1" applyBorder="1"/>
    <xf numFmtId="0" fontId="6" fillId="0" borderId="121" xfId="16" applyBorder="1" applyProtection="1">
      <protection hidden="1"/>
    </xf>
    <xf numFmtId="0" fontId="6" fillId="0" borderId="120" xfId="16" applyBorder="1" applyProtection="1">
      <protection locked="0"/>
    </xf>
    <xf numFmtId="49" fontId="6" fillId="50" borderId="122" xfId="16" applyNumberFormat="1" applyFill="1" applyBorder="1"/>
    <xf numFmtId="49" fontId="6" fillId="50" borderId="123" xfId="16" applyNumberFormat="1" applyFill="1" applyBorder="1" applyProtection="1">
      <protection hidden="1"/>
    </xf>
    <xf numFmtId="0" fontId="6" fillId="50" borderId="123" xfId="16" applyFill="1" applyBorder="1" applyProtection="1">
      <protection hidden="1"/>
    </xf>
    <xf numFmtId="193" fontId="6" fillId="50" borderId="123" xfId="16" applyNumberFormat="1" applyFill="1" applyBorder="1" applyProtection="1">
      <protection hidden="1"/>
    </xf>
    <xf numFmtId="0" fontId="59" fillId="50" borderId="124" xfId="16" applyFont="1" applyFill="1" applyBorder="1" applyProtection="1">
      <protection hidden="1"/>
    </xf>
    <xf numFmtId="0" fontId="59" fillId="50" borderId="125" xfId="16" applyFont="1" applyFill="1" applyBorder="1" applyProtection="1">
      <protection hidden="1"/>
    </xf>
    <xf numFmtId="0" fontId="59" fillId="50" borderId="126" xfId="16" applyFont="1" applyFill="1" applyBorder="1" applyProtection="1">
      <protection hidden="1"/>
    </xf>
    <xf numFmtId="0" fontId="59" fillId="50" borderId="127" xfId="16" applyFont="1" applyFill="1" applyBorder="1" applyProtection="1">
      <protection hidden="1"/>
    </xf>
    <xf numFmtId="0" fontId="59" fillId="50" borderId="128" xfId="16" applyFont="1" applyFill="1" applyBorder="1" applyProtection="1">
      <protection hidden="1"/>
    </xf>
    <xf numFmtId="193" fontId="6" fillId="50" borderId="129" xfId="16" applyNumberFormat="1" applyFill="1" applyBorder="1" applyAlignment="1" applyProtection="1">
      <alignment horizontal="left"/>
      <protection hidden="1"/>
    </xf>
    <xf numFmtId="0" fontId="10" fillId="27" borderId="1" xfId="5" applyFont="1" applyFill="1" applyBorder="1" applyAlignment="1">
      <alignment horizontal="center" vertical="center"/>
    </xf>
    <xf numFmtId="173" fontId="9" fillId="87" borderId="1" xfId="36" applyNumberFormat="1" applyFont="1" applyFill="1" applyBorder="1" applyAlignment="1" applyProtection="1">
      <alignment vertical="center"/>
    </xf>
    <xf numFmtId="166" fontId="9" fillId="87" borderId="1" xfId="5" applyNumberFormat="1" applyFont="1" applyFill="1" applyBorder="1" applyAlignment="1">
      <alignment vertical="center"/>
    </xf>
    <xf numFmtId="166" fontId="6" fillId="45" borderId="1" xfId="36" applyFont="1" applyFill="1" applyBorder="1" applyAlignment="1" applyProtection="1">
      <alignment vertical="center"/>
    </xf>
    <xf numFmtId="0" fontId="6" fillId="4" borderId="0" xfId="5" applyFont="1" applyFill="1" applyAlignment="1">
      <alignment horizontal="center" vertical="center"/>
    </xf>
    <xf numFmtId="0" fontId="6" fillId="4" borderId="0" xfId="5" applyFont="1" applyFill="1" applyAlignment="1">
      <alignment vertical="center" wrapText="1"/>
    </xf>
    <xf numFmtId="187" fontId="6" fillId="4" borderId="0" xfId="5" applyNumberFormat="1" applyFont="1" applyFill="1" applyAlignment="1">
      <alignment horizontal="center" vertical="center"/>
    </xf>
    <xf numFmtId="0" fontId="9" fillId="15" borderId="1" xfId="80" applyFont="1" applyFill="1" applyBorder="1" applyAlignment="1">
      <alignment horizontal="center" vertical="center"/>
    </xf>
    <xf numFmtId="0" fontId="9" fillId="15" borderId="1" xfId="81" applyFont="1" applyFill="1" applyBorder="1" applyAlignment="1">
      <alignment horizontal="center" vertical="center"/>
    </xf>
    <xf numFmtId="0" fontId="9" fillId="15" borderId="1" xfId="81" applyFont="1" applyFill="1" applyBorder="1" applyAlignment="1">
      <alignment horizontal="center" vertical="center" wrapText="1"/>
    </xf>
    <xf numFmtId="187" fontId="9" fillId="15" borderId="1" xfId="81" applyNumberFormat="1" applyFont="1" applyFill="1" applyBorder="1" applyAlignment="1">
      <alignment horizontal="center" vertical="center" wrapText="1"/>
    </xf>
    <xf numFmtId="0" fontId="15" fillId="0" borderId="1" xfId="81" applyFont="1" applyBorder="1" applyAlignment="1">
      <alignment horizontal="justify" vertical="center" wrapText="1"/>
    </xf>
    <xf numFmtId="0" fontId="15" fillId="0" borderId="1" xfId="81" applyFont="1" applyBorder="1" applyAlignment="1">
      <alignment horizontal="center" vertical="center"/>
    </xf>
    <xf numFmtId="3" fontId="15" fillId="0" borderId="1" xfId="82" applyNumberFormat="1" applyFont="1" applyBorder="1" applyAlignment="1" applyProtection="1">
      <alignment horizontal="center" vertical="center"/>
    </xf>
    <xf numFmtId="187" fontId="6" fillId="0" borderId="1" xfId="83" applyNumberFormat="1" applyFont="1" applyBorder="1" applyAlignment="1" applyProtection="1">
      <alignment horizontal="center" vertical="center"/>
    </xf>
    <xf numFmtId="0" fontId="15" fillId="0" borderId="1" xfId="81" applyFont="1" applyBorder="1" applyAlignment="1">
      <alignment horizontal="center" vertical="center" wrapText="1"/>
    </xf>
    <xf numFmtId="187" fontId="15" fillId="0" borderId="1" xfId="84" applyNumberFormat="1" applyFont="1" applyFill="1" applyBorder="1" applyAlignment="1" applyProtection="1">
      <alignment horizontal="center" vertical="center"/>
    </xf>
    <xf numFmtId="0" fontId="6" fillId="0" borderId="1" xfId="82" applyFont="1" applyBorder="1" applyAlignment="1" applyProtection="1">
      <alignment horizontal="center" vertical="center" wrapText="1"/>
    </xf>
    <xf numFmtId="187" fontId="15" fillId="0" borderId="1" xfId="82" applyNumberFormat="1" applyFont="1" applyBorder="1" applyAlignment="1" applyProtection="1">
      <alignment horizontal="center" vertical="center"/>
    </xf>
    <xf numFmtId="0" fontId="15" fillId="0" borderId="1" xfId="82" applyFont="1" applyBorder="1" applyAlignment="1" applyProtection="1">
      <alignment horizontal="center" vertical="center"/>
    </xf>
    <xf numFmtId="0" fontId="15" fillId="0" borderId="1" xfId="80" applyFont="1" applyBorder="1" applyAlignment="1">
      <alignment horizontal="justify" vertical="center"/>
    </xf>
    <xf numFmtId="0" fontId="6" fillId="0" borderId="1" xfId="85" applyBorder="1" applyAlignment="1" applyProtection="1">
      <alignment horizontal="center" vertical="center" wrapText="1"/>
    </xf>
    <xf numFmtId="0" fontId="21" fillId="15" borderId="1" xfId="81" applyFont="1" applyFill="1" applyBorder="1" applyAlignment="1">
      <alignment horizontal="center" vertical="center" wrapText="1"/>
    </xf>
    <xf numFmtId="0" fontId="6" fillId="15" borderId="1" xfId="82" applyFont="1" applyFill="1" applyBorder="1" applyAlignment="1" applyProtection="1">
      <alignment horizontal="center" vertical="center" wrapText="1"/>
    </xf>
    <xf numFmtId="3" fontId="15" fillId="15" borderId="1" xfId="82" applyNumberFormat="1" applyFont="1" applyFill="1" applyBorder="1" applyAlignment="1" applyProtection="1">
      <alignment horizontal="center" vertical="center"/>
    </xf>
    <xf numFmtId="187" fontId="6" fillId="15" borderId="1" xfId="83" applyNumberFormat="1" applyFont="1" applyFill="1" applyBorder="1" applyAlignment="1" applyProtection="1">
      <alignment horizontal="center" vertical="center"/>
    </xf>
    <xf numFmtId="187" fontId="9" fillId="15" borderId="1" xfId="83" applyNumberFormat="1" applyFont="1" applyFill="1" applyBorder="1" applyAlignment="1" applyProtection="1">
      <alignment horizontal="center" vertical="center"/>
    </xf>
    <xf numFmtId="0" fontId="7" fillId="0" borderId="1" xfId="81" applyFont="1" applyBorder="1" applyAlignment="1">
      <alignment horizontal="center" vertical="center"/>
    </xf>
    <xf numFmtId="187" fontId="7" fillId="0" borderId="1" xfId="86" applyNumberFormat="1" applyFont="1" applyFill="1" applyBorder="1" applyAlignment="1">
      <alignment horizontal="center" vertical="center"/>
    </xf>
    <xf numFmtId="0" fontId="6" fillId="0" borderId="1" xfId="85" applyBorder="1" applyAlignment="1" applyProtection="1">
      <alignment horizontal="justify" vertical="center" wrapText="1"/>
    </xf>
    <xf numFmtId="3" fontId="6" fillId="0" borderId="1" xfId="85" applyNumberFormat="1" applyBorder="1" applyAlignment="1" applyProtection="1">
      <alignment horizontal="center" vertical="center" wrapText="1"/>
    </xf>
    <xf numFmtId="187" fontId="6" fillId="0" borderId="1" xfId="2" applyNumberFormat="1" applyFont="1" applyFill="1" applyBorder="1" applyAlignment="1" applyProtection="1">
      <alignment horizontal="center" vertical="center" wrapText="1"/>
    </xf>
    <xf numFmtId="187" fontId="6" fillId="0" borderId="1" xfId="2" applyNumberFormat="1" applyFont="1" applyFill="1" applyBorder="1" applyAlignment="1" applyProtection="1">
      <alignment horizontal="center" vertical="center"/>
    </xf>
    <xf numFmtId="0" fontId="15" fillId="0" borderId="1" xfId="82" applyFont="1" applyBorder="1" applyAlignment="1" applyProtection="1">
      <alignment horizontal="justify" vertical="center" wrapText="1"/>
    </xf>
    <xf numFmtId="3" fontId="6" fillId="0" borderId="1" xfId="87" applyNumberFormat="1" applyBorder="1" applyAlignment="1" applyProtection="1">
      <alignment horizontal="center" vertical="center" wrapText="1"/>
    </xf>
    <xf numFmtId="3" fontId="0" fillId="0" borderId="1" xfId="0" applyNumberFormat="1" applyBorder="1" applyAlignment="1">
      <alignment horizontal="center"/>
    </xf>
    <xf numFmtId="187" fontId="0" fillId="0" borderId="1" xfId="0" applyNumberFormat="1" applyBorder="1" applyAlignment="1">
      <alignment horizontal="center"/>
    </xf>
    <xf numFmtId="187" fontId="9" fillId="15" borderId="7" xfId="83" applyNumberFormat="1" applyFont="1" applyFill="1" applyBorder="1" applyAlignment="1" applyProtection="1">
      <alignment horizontal="center" vertical="center"/>
    </xf>
    <xf numFmtId="0" fontId="6" fillId="85" borderId="1" xfId="81" applyFont="1" applyFill="1" applyBorder="1" applyAlignment="1">
      <alignment vertical="center" wrapText="1"/>
    </xf>
    <xf numFmtId="187" fontId="9" fillId="85" borderId="1" xfId="2" applyNumberFormat="1" applyFont="1" applyFill="1" applyBorder="1" applyAlignment="1">
      <alignment horizontal="center" vertical="center"/>
    </xf>
    <xf numFmtId="0" fontId="9" fillId="0" borderId="13" xfId="81" applyFont="1" applyBorder="1" applyAlignment="1">
      <alignment vertical="center"/>
    </xf>
    <xf numFmtId="0" fontId="9" fillId="0" borderId="0" xfId="81" applyFont="1" applyAlignment="1">
      <alignment vertical="center"/>
    </xf>
    <xf numFmtId="187" fontId="9" fillId="0" borderId="0" xfId="81" applyNumberFormat="1" applyFont="1" applyAlignment="1">
      <alignment horizontal="center" vertical="center"/>
    </xf>
    <xf numFmtId="0" fontId="9" fillId="0" borderId="6" xfId="81" applyFont="1" applyBorder="1" applyAlignment="1">
      <alignment vertical="center"/>
    </xf>
    <xf numFmtId="0" fontId="9" fillId="0" borderId="24" xfId="81" applyFont="1" applyBorder="1" applyAlignment="1">
      <alignment vertical="center"/>
    </xf>
    <xf numFmtId="187" fontId="9" fillId="0" borderId="24" xfId="81" applyNumberFormat="1" applyFont="1" applyBorder="1" applyAlignment="1">
      <alignment horizontal="center" vertical="center"/>
    </xf>
    <xf numFmtId="0" fontId="6" fillId="0" borderId="0" xfId="81" applyFont="1" applyAlignment="1">
      <alignment horizontal="center" vertical="center"/>
    </xf>
    <xf numFmtId="0" fontId="6" fillId="0" borderId="0" xfId="81" applyFont="1" applyAlignment="1">
      <alignment vertical="center"/>
    </xf>
    <xf numFmtId="187" fontId="6" fillId="0" borderId="0" xfId="81" applyNumberFormat="1" applyFont="1" applyAlignment="1">
      <alignment horizontal="center" vertical="center"/>
    </xf>
    <xf numFmtId="196" fontId="11" fillId="0" borderId="0" xfId="1" applyNumberFormat="1" applyFont="1" applyAlignment="1">
      <alignment vertical="center"/>
    </xf>
    <xf numFmtId="0" fontId="11" fillId="0" borderId="0" xfId="0" applyFont="1"/>
    <xf numFmtId="0" fontId="9" fillId="15" borderId="5" xfId="81" applyFont="1" applyFill="1" applyBorder="1" applyAlignment="1">
      <alignment horizontal="center" vertical="center"/>
    </xf>
    <xf numFmtId="0" fontId="9" fillId="15" borderId="5" xfId="81" applyFont="1" applyFill="1" applyBorder="1" applyAlignment="1">
      <alignment horizontal="center" vertical="center" wrapText="1"/>
    </xf>
    <xf numFmtId="187" fontId="9" fillId="15" borderId="5" xfId="81" applyNumberFormat="1" applyFont="1" applyFill="1" applyBorder="1" applyAlignment="1">
      <alignment horizontal="center" vertical="center" wrapText="1"/>
    </xf>
    <xf numFmtId="187" fontId="9" fillId="88" borderId="9" xfId="81" applyNumberFormat="1" applyFont="1" applyFill="1" applyBorder="1" applyAlignment="1">
      <alignment horizontal="center" vertical="center"/>
    </xf>
    <xf numFmtId="0" fontId="6" fillId="0" borderId="1" xfId="81" applyFont="1" applyBorder="1" applyAlignment="1">
      <alignment horizontal="center" vertical="center"/>
    </xf>
    <xf numFmtId="0" fontId="6" fillId="0" borderId="1" xfId="81" applyFont="1" applyBorder="1" applyAlignment="1">
      <alignment horizontal="justify" vertical="center" wrapText="1"/>
    </xf>
    <xf numFmtId="0" fontId="6" fillId="89" borderId="1" xfId="81" applyFont="1" applyFill="1" applyBorder="1" applyAlignment="1">
      <alignment horizontal="center" vertical="center"/>
    </xf>
    <xf numFmtId="3" fontId="6" fillId="0" borderId="1" xfId="82" applyNumberFormat="1" applyFont="1" applyBorder="1" applyAlignment="1" applyProtection="1">
      <alignment horizontal="center" vertical="center"/>
    </xf>
    <xf numFmtId="0" fontId="6" fillId="0" borderId="1" xfId="81" applyFont="1" applyBorder="1" applyAlignment="1">
      <alignment horizontal="left" vertical="center" wrapText="1"/>
    </xf>
    <xf numFmtId="187" fontId="6" fillId="4" borderId="1" xfId="83" applyNumberFormat="1" applyFont="1" applyFill="1" applyBorder="1" applyAlignment="1" applyProtection="1">
      <alignment horizontal="center" vertical="center"/>
    </xf>
    <xf numFmtId="187" fontId="6" fillId="88" borderId="1" xfId="83" applyNumberFormat="1" applyFont="1" applyFill="1" applyBorder="1" applyAlignment="1" applyProtection="1">
      <alignment horizontal="center" vertical="center"/>
    </xf>
    <xf numFmtId="0" fontId="6" fillId="89" borderId="1" xfId="81" applyFont="1" applyFill="1" applyBorder="1" applyAlignment="1">
      <alignment horizontal="center" vertical="center" wrapText="1"/>
    </xf>
    <xf numFmtId="187" fontId="6" fillId="89" borderId="1" xfId="82" applyNumberFormat="1" applyFont="1" applyFill="1" applyBorder="1" applyAlignment="1" applyProtection="1">
      <alignment horizontal="center" vertical="center"/>
    </xf>
    <xf numFmtId="187" fontId="9" fillId="27" borderId="9" xfId="81" applyNumberFormat="1" applyFont="1" applyFill="1" applyBorder="1" applyAlignment="1">
      <alignment horizontal="center" vertical="center"/>
    </xf>
    <xf numFmtId="0" fontId="6" fillId="4" borderId="1" xfId="82" applyFont="1" applyFill="1" applyBorder="1" applyAlignment="1" applyProtection="1">
      <alignment horizontal="center" vertical="center" wrapText="1"/>
    </xf>
    <xf numFmtId="187" fontId="9" fillId="85" borderId="1" xfId="81" applyNumberFormat="1" applyFont="1" applyFill="1" applyBorder="1" applyAlignment="1">
      <alignment horizontal="center" vertical="center"/>
    </xf>
    <xf numFmtId="187" fontId="6" fillId="0" borderId="1" xfId="81" applyNumberFormat="1" applyFont="1" applyBorder="1" applyAlignment="1">
      <alignment horizontal="center" vertical="center"/>
    </xf>
    <xf numFmtId="187" fontId="6" fillId="0" borderId="1" xfId="82" applyNumberFormat="1" applyFont="1" applyBorder="1" applyAlignment="1" applyProtection="1">
      <alignment horizontal="center" vertical="center"/>
    </xf>
    <xf numFmtId="0" fontId="9" fillId="4" borderId="7" xfId="81" applyFont="1" applyFill="1" applyBorder="1" applyAlignment="1">
      <alignment horizontal="center" vertical="center"/>
    </xf>
    <xf numFmtId="0" fontId="9" fillId="4" borderId="8" xfId="81" applyFont="1" applyFill="1" applyBorder="1" applyAlignment="1">
      <alignment horizontal="center" vertical="center"/>
    </xf>
    <xf numFmtId="187" fontId="9" fillId="4" borderId="8" xfId="81" applyNumberFormat="1" applyFont="1" applyFill="1" applyBorder="1" applyAlignment="1">
      <alignment horizontal="center" vertical="center"/>
    </xf>
    <xf numFmtId="187" fontId="9" fillId="4" borderId="9" xfId="81" applyNumberFormat="1" applyFont="1" applyFill="1" applyBorder="1" applyAlignment="1">
      <alignment horizontal="center" vertical="center"/>
    </xf>
    <xf numFmtId="196" fontId="11" fillId="4" borderId="0" xfId="1" applyNumberFormat="1" applyFont="1" applyFill="1" applyAlignment="1">
      <alignment vertical="center"/>
    </xf>
    <xf numFmtId="0" fontId="11" fillId="4" borderId="0" xfId="0" applyFont="1" applyFill="1" applyAlignment="1">
      <alignment vertical="center"/>
    </xf>
    <xf numFmtId="187" fontId="12" fillId="10" borderId="1" xfId="85" applyNumberFormat="1" applyFont="1" applyFill="1" applyBorder="1" applyAlignment="1" applyProtection="1">
      <alignment horizontal="center" vertical="center" wrapText="1"/>
    </xf>
    <xf numFmtId="0" fontId="11" fillId="0" borderId="0" xfId="0" applyFont="1" applyAlignment="1">
      <alignment vertical="center"/>
    </xf>
    <xf numFmtId="187" fontId="11" fillId="0" borderId="0" xfId="0" applyNumberFormat="1" applyFont="1"/>
    <xf numFmtId="187" fontId="15" fillId="0" borderId="1" xfId="0" applyNumberFormat="1" applyFont="1" applyBorder="1" applyAlignment="1">
      <alignment horizontal="center" vertical="center" wrapText="1"/>
    </xf>
    <xf numFmtId="1" fontId="6" fillId="0" borderId="1" xfId="81" applyNumberFormat="1" applyFont="1" applyBorder="1" applyAlignment="1">
      <alignment horizontal="center" vertical="center"/>
    </xf>
    <xf numFmtId="184" fontId="15"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horizontal="right" vertical="center" wrapText="1"/>
    </xf>
    <xf numFmtId="0" fontId="15" fillId="0" borderId="1" xfId="0" applyFont="1" applyBorder="1" applyAlignment="1">
      <alignment horizontal="center" vertical="center" wrapText="1"/>
    </xf>
    <xf numFmtId="165" fontId="15" fillId="0" borderId="1" xfId="0" applyNumberFormat="1" applyFont="1" applyBorder="1" applyAlignment="1">
      <alignment horizontal="center" vertical="center" wrapText="1"/>
    </xf>
    <xf numFmtId="187" fontId="9" fillId="0" borderId="1" xfId="81" applyNumberFormat="1" applyFont="1" applyBorder="1" applyAlignment="1">
      <alignment horizontal="center" vertical="center"/>
    </xf>
    <xf numFmtId="165" fontId="21" fillId="90" borderId="1" xfId="0" applyNumberFormat="1" applyFont="1" applyFill="1" applyBorder="1" applyAlignment="1">
      <alignment horizontal="center" vertical="center" wrapText="1"/>
    </xf>
    <xf numFmtId="164" fontId="15"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165" fontId="21"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167" fontId="29" fillId="10" borderId="7" xfId="2" applyFont="1" applyFill="1" applyBorder="1" applyAlignment="1">
      <alignment horizontal="center" vertical="center"/>
    </xf>
    <xf numFmtId="0" fontId="0" fillId="0" borderId="1" xfId="0" applyBorder="1" applyAlignment="1">
      <alignment horizontal="center" vertical="center" wrapText="1"/>
    </xf>
    <xf numFmtId="0" fontId="6" fillId="45" borderId="1" xfId="5" applyFont="1" applyFill="1" applyBorder="1" applyAlignment="1">
      <alignment horizontal="center" vertical="center" wrapText="1"/>
    </xf>
    <xf numFmtId="166" fontId="9" fillId="45" borderId="7" xfId="5" applyNumberFormat="1" applyFont="1" applyFill="1" applyBorder="1" applyAlignment="1">
      <alignment horizontal="center" vertical="center" wrapText="1"/>
    </xf>
    <xf numFmtId="166" fontId="9" fillId="45" borderId="8" xfId="5" applyNumberFormat="1" applyFont="1" applyFill="1" applyBorder="1" applyAlignment="1">
      <alignment horizontal="center" vertical="center" wrapText="1"/>
    </xf>
    <xf numFmtId="166" fontId="9" fillId="45" borderId="9" xfId="5" applyNumberFormat="1" applyFont="1" applyFill="1" applyBorder="1" applyAlignment="1">
      <alignment horizontal="center" vertical="center" wrapText="1"/>
    </xf>
    <xf numFmtId="0" fontId="9" fillId="87" borderId="1" xfId="5" applyFont="1" applyFill="1" applyBorder="1" applyAlignment="1">
      <alignment horizontal="center" vertical="center"/>
    </xf>
    <xf numFmtId="0" fontId="0" fillId="0" borderId="22" xfId="0" applyBorder="1" applyAlignment="1">
      <alignment horizontal="center" vertical="center" wrapText="1"/>
    </xf>
    <xf numFmtId="0" fontId="0" fillId="0" borderId="5" xfId="0" applyBorder="1" applyAlignment="1">
      <alignment horizontal="center" vertical="center" wrapText="1"/>
    </xf>
    <xf numFmtId="166" fontId="9" fillId="87" borderId="1" xfId="5" applyNumberFormat="1" applyFont="1" applyFill="1" applyBorder="1" applyAlignment="1">
      <alignment horizontal="center" vertical="center"/>
    </xf>
    <xf numFmtId="168" fontId="6" fillId="0" borderId="2" xfId="0" applyNumberFormat="1" applyFont="1" applyBorder="1" applyAlignment="1">
      <alignment horizontal="center" vertical="center"/>
    </xf>
    <xf numFmtId="168" fontId="6" fillId="0" borderId="5" xfId="0" applyNumberFormat="1" applyFont="1" applyBorder="1" applyAlignment="1">
      <alignment horizontal="center" vertical="center"/>
    </xf>
    <xf numFmtId="168" fontId="6" fillId="0" borderId="3" xfId="0" applyNumberFormat="1" applyFont="1" applyBorder="1" applyAlignment="1">
      <alignment horizontal="center" vertical="center" wrapText="1"/>
    </xf>
    <xf numFmtId="168" fontId="6" fillId="0" borderId="6" xfId="0" applyNumberFormat="1" applyFont="1" applyBorder="1" applyAlignment="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168" fontId="6" fillId="0" borderId="2" xfId="0" applyNumberFormat="1" applyFont="1" applyBorder="1" applyAlignment="1">
      <alignment horizontal="center" vertical="center" wrapText="1"/>
    </xf>
    <xf numFmtId="168" fontId="6" fillId="0" borderId="5" xfId="0" applyNumberFormat="1" applyFont="1" applyBorder="1" applyAlignment="1">
      <alignment horizontal="center" vertical="center" wrapText="1"/>
    </xf>
    <xf numFmtId="0" fontId="7" fillId="0" borderId="22" xfId="0" applyFont="1" applyBorder="1" applyAlignment="1">
      <alignment horizontal="center" vertical="center"/>
    </xf>
    <xf numFmtId="0" fontId="7" fillId="0" borderId="1" xfId="0" applyFont="1" applyBorder="1" applyAlignment="1">
      <alignment horizontal="center" vertical="center" wrapText="1"/>
    </xf>
    <xf numFmtId="0" fontId="4" fillId="8" borderId="10" xfId="0" applyFont="1" applyFill="1" applyBorder="1" applyAlignment="1">
      <alignment horizontal="center" vertical="center"/>
    </xf>
    <xf numFmtId="0" fontId="17" fillId="0" borderId="11" xfId="0" applyFont="1" applyBorder="1"/>
    <xf numFmtId="0" fontId="17" fillId="0" borderId="14" xfId="0" applyFont="1" applyBorder="1"/>
    <xf numFmtId="0" fontId="7" fillId="0" borderId="1" xfId="0" applyFont="1" applyBorder="1" applyAlignment="1">
      <alignment horizontal="center" vertical="center"/>
    </xf>
    <xf numFmtId="0" fontId="21" fillId="14" borderId="8" xfId="0" applyFont="1" applyFill="1" applyBorder="1" applyAlignment="1">
      <alignment horizontal="center" vertical="center" wrapText="1"/>
    </xf>
    <xf numFmtId="0" fontId="9" fillId="5" borderId="8" xfId="0" applyFont="1" applyFill="1" applyBorder="1" applyAlignment="1">
      <alignment horizontal="left" vertical="center" wrapText="1"/>
    </xf>
    <xf numFmtId="0" fontId="10" fillId="13" borderId="1" xfId="0" applyFont="1" applyFill="1" applyBorder="1" applyAlignment="1">
      <alignment horizontal="center" vertical="center"/>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21" fillId="14" borderId="1" xfId="0" applyFont="1" applyFill="1" applyBorder="1" applyAlignment="1">
      <alignment horizontal="center" vertical="center" wrapText="1"/>
    </xf>
    <xf numFmtId="0" fontId="10" fillId="5" borderId="8" xfId="0" applyFont="1" applyFill="1" applyBorder="1" applyAlignment="1">
      <alignment horizontal="left" vertical="center" wrapText="1"/>
    </xf>
    <xf numFmtId="0" fontId="9" fillId="41" borderId="1" xfId="0" applyFont="1" applyFill="1" applyBorder="1" applyAlignment="1">
      <alignment horizontal="center" vertical="center"/>
    </xf>
    <xf numFmtId="0" fontId="7" fillId="0" borderId="12" xfId="0" applyFont="1" applyBorder="1" applyAlignment="1">
      <alignment horizontal="center" vertical="center" wrapText="1"/>
    </xf>
    <xf numFmtId="0" fontId="17" fillId="0" borderId="26" xfId="0" applyFont="1" applyBorder="1"/>
    <xf numFmtId="0" fontId="17" fillId="0" borderId="18" xfId="0" applyFont="1" applyBorder="1"/>
    <xf numFmtId="0" fontId="10" fillId="48" borderId="10"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9" fillId="14" borderId="7" xfId="0" applyFont="1" applyFill="1" applyBorder="1" applyAlignment="1">
      <alignment horizontal="center" vertical="center" wrapText="1"/>
    </xf>
    <xf numFmtId="0" fontId="9" fillId="14" borderId="8" xfId="0" applyFont="1" applyFill="1" applyBorder="1" applyAlignment="1">
      <alignment horizontal="center" vertical="center" wrapText="1"/>
    </xf>
    <xf numFmtId="0" fontId="10" fillId="13" borderId="9" xfId="0" applyFont="1" applyFill="1" applyBorder="1" applyAlignment="1">
      <alignment horizontal="center" vertical="center"/>
    </xf>
    <xf numFmtId="0" fontId="6" fillId="0" borderId="1" xfId="42" applyFont="1" applyBorder="1" applyAlignment="1">
      <alignment horizontal="center" vertical="center"/>
    </xf>
    <xf numFmtId="0" fontId="6" fillId="0" borderId="1" xfId="42" applyFont="1" applyBorder="1" applyAlignment="1">
      <alignment horizontal="center" vertical="center" wrapText="1"/>
    </xf>
    <xf numFmtId="0" fontId="10" fillId="18" borderId="1" xfId="42" applyFont="1" applyFill="1" applyBorder="1" applyAlignment="1">
      <alignment horizontal="center" vertical="center"/>
    </xf>
    <xf numFmtId="49" fontId="6" fillId="12" borderId="22" xfId="0" applyNumberFormat="1" applyFont="1" applyFill="1" applyBorder="1" applyAlignment="1">
      <alignment horizontal="center" vertical="center" wrapText="1"/>
    </xf>
    <xf numFmtId="0" fontId="6" fillId="0" borderId="22" xfId="0" applyFont="1" applyBorder="1" applyAlignment="1">
      <alignment horizontal="center" vertical="center" wrapText="1"/>
    </xf>
    <xf numFmtId="0" fontId="12" fillId="6" borderId="10" xfId="4" applyFont="1" applyFill="1" applyBorder="1" applyAlignment="1">
      <alignment horizontal="center" vertical="center"/>
    </xf>
    <xf numFmtId="0" fontId="12" fillId="6" borderId="11" xfId="4" applyFont="1" applyFill="1" applyBorder="1" applyAlignment="1">
      <alignment horizontal="center" vertical="center"/>
    </xf>
    <xf numFmtId="0" fontId="13" fillId="7" borderId="10" xfId="4" applyFont="1" applyFill="1" applyBorder="1" applyAlignment="1">
      <alignment horizontal="center" vertical="center" wrapText="1"/>
    </xf>
    <xf numFmtId="0" fontId="13" fillId="7" borderId="11" xfId="4" applyFont="1" applyFill="1" applyBorder="1" applyAlignment="1">
      <alignment horizontal="center" vertical="center" wrapText="1"/>
    </xf>
    <xf numFmtId="0" fontId="16" fillId="8" borderId="5" xfId="4" applyFont="1" applyFill="1" applyBorder="1" applyAlignment="1">
      <alignment horizontal="center" vertical="center"/>
    </xf>
    <xf numFmtId="0" fontId="16" fillId="8" borderId="1" xfId="4" applyFont="1" applyFill="1" applyBorder="1" applyAlignment="1">
      <alignment horizontal="center" vertical="center"/>
    </xf>
    <xf numFmtId="0" fontId="3" fillId="9" borderId="7" xfId="0" applyFont="1" applyFill="1" applyBorder="1"/>
    <xf numFmtId="0" fontId="3" fillId="9" borderId="8" xfId="0" applyFont="1" applyFill="1" applyBorder="1"/>
    <xf numFmtId="0" fontId="3" fillId="9" borderId="9" xfId="0" applyFont="1" applyFill="1" applyBorder="1"/>
    <xf numFmtId="0" fontId="3" fillId="9" borderId="7" xfId="0" applyFont="1" applyFill="1" applyBorder="1" applyAlignment="1">
      <alignment horizontal="left"/>
    </xf>
    <xf numFmtId="0" fontId="3" fillId="9" borderId="8" xfId="0" applyFont="1" applyFill="1" applyBorder="1" applyAlignment="1">
      <alignment horizontal="left"/>
    </xf>
    <xf numFmtId="0" fontId="3" fillId="9" borderId="9" xfId="0" applyFont="1" applyFill="1" applyBorder="1" applyAlignment="1">
      <alignment horizontal="left"/>
    </xf>
    <xf numFmtId="0" fontId="16" fillId="8" borderId="10" xfId="4" applyFont="1" applyFill="1" applyBorder="1" applyAlignment="1">
      <alignment horizontal="center" vertical="center"/>
    </xf>
    <xf numFmtId="0" fontId="16" fillId="8" borderId="11" xfId="4" applyFont="1" applyFill="1" applyBorder="1" applyAlignment="1">
      <alignment horizontal="center" vertical="center"/>
    </xf>
    <xf numFmtId="0" fontId="17" fillId="0" borderId="11" xfId="4" applyFont="1" applyBorder="1"/>
    <xf numFmtId="0" fontId="17" fillId="0" borderId="14" xfId="4" applyFont="1" applyBorder="1"/>
    <xf numFmtId="0" fontId="21" fillId="7" borderId="10" xfId="4" applyFont="1" applyFill="1" applyBorder="1" applyAlignment="1">
      <alignment horizontal="center" vertical="center" wrapText="1"/>
    </xf>
    <xf numFmtId="0" fontId="21" fillId="7" borderId="11" xfId="4" applyFont="1" applyFill="1" applyBorder="1" applyAlignment="1">
      <alignment horizontal="center" vertical="center" wrapText="1"/>
    </xf>
    <xf numFmtId="0" fontId="22" fillId="0" borderId="11" xfId="4" applyFont="1" applyBorder="1"/>
    <xf numFmtId="0" fontId="22" fillId="0" borderId="15" xfId="4" applyFont="1" applyBorder="1"/>
    <xf numFmtId="0" fontId="22" fillId="0" borderId="16" xfId="4" applyFont="1" applyBorder="1"/>
    <xf numFmtId="0" fontId="23" fillId="8" borderId="10" xfId="4" applyFont="1" applyFill="1" applyBorder="1" applyAlignment="1">
      <alignment horizontal="center" vertical="center"/>
    </xf>
    <xf numFmtId="0" fontId="23" fillId="8" borderId="11" xfId="4" applyFont="1" applyFill="1" applyBorder="1" applyAlignment="1">
      <alignment horizontal="center" vertical="center"/>
    </xf>
    <xf numFmtId="0" fontId="17" fillId="0" borderId="17" xfId="4" applyFont="1" applyBorder="1"/>
    <xf numFmtId="0" fontId="12" fillId="6" borderId="10" xfId="7" applyFont="1" applyFill="1" applyBorder="1" applyAlignment="1" applyProtection="1">
      <alignment horizontal="center" vertical="center"/>
    </xf>
    <xf numFmtId="0" fontId="12" fillId="6" borderId="11" xfId="7" applyFont="1" applyFill="1" applyBorder="1" applyAlignment="1" applyProtection="1">
      <alignment horizontal="center" vertical="center"/>
    </xf>
    <xf numFmtId="0" fontId="17" fillId="0" borderId="11" xfId="7" applyFont="1" applyBorder="1" applyProtection="1"/>
    <xf numFmtId="0" fontId="17" fillId="0" borderId="14" xfId="7" applyFont="1" applyBorder="1" applyProtection="1"/>
    <xf numFmtId="0" fontId="21" fillId="7" borderId="10" xfId="7" applyFont="1" applyFill="1" applyBorder="1" applyAlignment="1" applyProtection="1">
      <alignment horizontal="center" vertical="center" wrapText="1"/>
    </xf>
    <xf numFmtId="0" fontId="21" fillId="7" borderId="11" xfId="7" applyFont="1" applyFill="1" applyBorder="1" applyAlignment="1" applyProtection="1">
      <alignment horizontal="center" vertical="center" wrapText="1"/>
    </xf>
    <xf numFmtId="0" fontId="22" fillId="0" borderId="11" xfId="7" applyFont="1" applyBorder="1" applyProtection="1"/>
    <xf numFmtId="0" fontId="22" fillId="0" borderId="14" xfId="7" applyFont="1" applyBorder="1" applyProtection="1"/>
    <xf numFmtId="0" fontId="23" fillId="8" borderId="10" xfId="7" applyFont="1" applyFill="1" applyBorder="1" applyAlignment="1" applyProtection="1">
      <alignment horizontal="center" vertical="center"/>
    </xf>
    <xf numFmtId="0" fontId="23" fillId="8" borderId="11" xfId="7" applyFont="1" applyFill="1" applyBorder="1" applyAlignment="1" applyProtection="1">
      <alignment horizontal="center" vertical="center"/>
    </xf>
    <xf numFmtId="0" fontId="12" fillId="6" borderId="10" xfId="0" applyFont="1" applyFill="1" applyBorder="1" applyAlignment="1">
      <alignment horizontal="center"/>
    </xf>
    <xf numFmtId="0" fontId="12" fillId="6" borderId="11" xfId="0" applyFont="1" applyFill="1" applyBorder="1" applyAlignment="1">
      <alignment horizontal="center"/>
    </xf>
    <xf numFmtId="0" fontId="13" fillId="7" borderId="10" xfId="0" applyFont="1" applyFill="1" applyBorder="1" applyAlignment="1">
      <alignment horizontal="center" wrapText="1"/>
    </xf>
    <xf numFmtId="0" fontId="13" fillId="7" borderId="11" xfId="0" applyFont="1" applyFill="1" applyBorder="1" applyAlignment="1">
      <alignment horizontal="center" wrapText="1"/>
    </xf>
    <xf numFmtId="0" fontId="23" fillId="8" borderId="10" xfId="0" applyFont="1" applyFill="1" applyBorder="1" applyAlignment="1">
      <alignment horizontal="center"/>
    </xf>
    <xf numFmtId="0" fontId="23" fillId="8" borderId="11" xfId="0" applyFont="1" applyFill="1" applyBorder="1" applyAlignment="1">
      <alignment horizontal="center"/>
    </xf>
    <xf numFmtId="0" fontId="7" fillId="12" borderId="16" xfId="64" applyFont="1" applyFill="1" applyBorder="1" applyAlignment="1">
      <alignment horizontal="center" vertical="center" wrapText="1"/>
    </xf>
    <xf numFmtId="0" fontId="7" fillId="12" borderId="19" xfId="64" applyFont="1" applyFill="1" applyBorder="1" applyAlignment="1">
      <alignment horizontal="center" vertical="center" wrapText="1"/>
    </xf>
    <xf numFmtId="0" fontId="7" fillId="12" borderId="17" xfId="64" applyFont="1" applyFill="1" applyBorder="1" applyAlignment="1">
      <alignment horizontal="center" vertical="center" wrapText="1"/>
    </xf>
    <xf numFmtId="0" fontId="5" fillId="8" borderId="10" xfId="64" applyFont="1" applyFill="1" applyBorder="1" applyAlignment="1">
      <alignment horizontal="center" vertical="center" wrapText="1"/>
    </xf>
    <xf numFmtId="0" fontId="5" fillId="8" borderId="11" xfId="64" applyFont="1" applyFill="1" applyBorder="1" applyAlignment="1">
      <alignment horizontal="center" vertical="center" wrapText="1"/>
    </xf>
    <xf numFmtId="0" fontId="5" fillId="8" borderId="14" xfId="64" applyFont="1" applyFill="1" applyBorder="1" applyAlignment="1">
      <alignment horizontal="center" vertical="center" wrapText="1"/>
    </xf>
    <xf numFmtId="0" fontId="6" fillId="30" borderId="10" xfId="65" applyFont="1" applyFill="1" applyBorder="1" applyAlignment="1">
      <alignment horizontal="center" vertical="center" wrapText="1"/>
    </xf>
    <xf numFmtId="0" fontId="6" fillId="30" borderId="11" xfId="65" applyFont="1" applyFill="1" applyBorder="1" applyAlignment="1">
      <alignment vertical="center"/>
    </xf>
    <xf numFmtId="0" fontId="6" fillId="30" borderId="14" xfId="65" applyFont="1" applyFill="1" applyBorder="1" applyAlignment="1">
      <alignment vertical="center"/>
    </xf>
    <xf numFmtId="0" fontId="5" fillId="29" borderId="10" xfId="64" applyFont="1" applyFill="1" applyBorder="1" applyAlignment="1">
      <alignment horizontal="center" vertical="center" wrapText="1"/>
    </xf>
    <xf numFmtId="0" fontId="17" fillId="0" borderId="11" xfId="64" applyFont="1" applyBorder="1"/>
    <xf numFmtId="0" fontId="17" fillId="0" borderId="14" xfId="64" applyFont="1" applyBorder="1"/>
    <xf numFmtId="0" fontId="35" fillId="8" borderId="10" xfId="71" applyFont="1" applyFill="1" applyBorder="1" applyAlignment="1">
      <alignment horizontal="center"/>
    </xf>
    <xf numFmtId="0" fontId="30" fillId="0" borderId="11" xfId="71" applyFont="1" applyBorder="1"/>
    <xf numFmtId="0" fontId="39" fillId="8" borderId="10" xfId="71" applyFont="1" applyFill="1" applyBorder="1" applyAlignment="1">
      <alignment horizontal="center" vertical="center" wrapText="1"/>
    </xf>
    <xf numFmtId="0" fontId="30" fillId="0" borderId="14" xfId="71" applyFont="1" applyBorder="1"/>
    <xf numFmtId="0" fontId="21" fillId="11" borderId="10" xfId="71" applyFont="1" applyFill="1" applyBorder="1" applyAlignment="1">
      <alignment horizontal="center" vertical="center" wrapText="1"/>
    </xf>
    <xf numFmtId="0" fontId="30" fillId="0" borderId="15" xfId="71" applyFont="1" applyBorder="1"/>
    <xf numFmtId="0" fontId="21" fillId="6" borderId="10" xfId="71" applyFont="1" applyFill="1" applyBorder="1" applyAlignment="1">
      <alignment horizontal="center" vertical="center"/>
    </xf>
    <xf numFmtId="172" fontId="21" fillId="6" borderId="11" xfId="71" applyNumberFormat="1" applyFont="1" applyFill="1" applyBorder="1" applyAlignment="1">
      <alignment horizontal="center" vertical="center"/>
    </xf>
    <xf numFmtId="0" fontId="21" fillId="8" borderId="10" xfId="71" applyFont="1" applyFill="1" applyBorder="1" applyAlignment="1">
      <alignment horizontal="center" vertical="top" wrapText="1"/>
    </xf>
    <xf numFmtId="0" fontId="21" fillId="21" borderId="10" xfId="71" applyFont="1" applyFill="1" applyBorder="1" applyAlignment="1">
      <alignment horizontal="center" vertical="center"/>
    </xf>
    <xf numFmtId="0" fontId="35" fillId="0" borderId="10" xfId="71" applyFont="1" applyBorder="1" applyAlignment="1">
      <alignment horizontal="center"/>
    </xf>
    <xf numFmtId="0" fontId="21" fillId="34" borderId="10" xfId="71" applyFont="1" applyFill="1" applyBorder="1" applyAlignment="1">
      <alignment horizontal="center" vertical="center"/>
    </xf>
    <xf numFmtId="0" fontId="21" fillId="34" borderId="11" xfId="71" applyFont="1" applyFill="1" applyBorder="1" applyAlignment="1">
      <alignment horizontal="center" vertical="center"/>
    </xf>
    <xf numFmtId="0" fontId="21" fillId="34" borderId="14" xfId="71" applyFont="1" applyFill="1" applyBorder="1" applyAlignment="1">
      <alignment horizontal="center" vertical="center"/>
    </xf>
    <xf numFmtId="0" fontId="35" fillId="0" borderId="10" xfId="71" applyFont="1" applyBorder="1" applyAlignment="1">
      <alignment horizontal="center" vertical="center" wrapText="1"/>
    </xf>
    <xf numFmtId="0" fontId="30" fillId="0" borderId="11" xfId="71" applyFont="1" applyBorder="1" applyAlignment="1">
      <alignment vertical="center"/>
    </xf>
    <xf numFmtId="0" fontId="30" fillId="0" borderId="14" xfId="71" applyFont="1" applyBorder="1" applyAlignment="1">
      <alignment vertical="center"/>
    </xf>
    <xf numFmtId="0" fontId="35" fillId="35" borderId="10" xfId="71" applyFont="1" applyFill="1" applyBorder="1" applyAlignment="1">
      <alignment horizontal="center"/>
    </xf>
    <xf numFmtId="0" fontId="35" fillId="35" borderId="11" xfId="71" applyFont="1" applyFill="1" applyBorder="1" applyAlignment="1">
      <alignment horizontal="center"/>
    </xf>
    <xf numFmtId="0" fontId="35" fillId="35" borderId="14" xfId="71" applyFont="1" applyFill="1" applyBorder="1" applyAlignment="1">
      <alignment horizontal="center"/>
    </xf>
    <xf numFmtId="0" fontId="35" fillId="0" borderId="11" xfId="71" applyFont="1" applyBorder="1" applyAlignment="1">
      <alignment horizontal="center"/>
    </xf>
    <xf numFmtId="0" fontId="35" fillId="0" borderId="14" xfId="71" applyFont="1" applyBorder="1" applyAlignment="1">
      <alignment horizontal="center"/>
    </xf>
    <xf numFmtId="0" fontId="21" fillId="38" borderId="10" xfId="71" applyFont="1" applyFill="1" applyBorder="1" applyAlignment="1">
      <alignment horizontal="center" vertical="center"/>
    </xf>
    <xf numFmtId="0" fontId="21" fillId="38" borderId="11" xfId="71" applyFont="1" applyFill="1" applyBorder="1" applyAlignment="1">
      <alignment horizontal="center" vertical="center"/>
    </xf>
    <xf numFmtId="0" fontId="21" fillId="38" borderId="40" xfId="71" applyFont="1" applyFill="1" applyBorder="1" applyAlignment="1">
      <alignment horizontal="center" vertical="center"/>
    </xf>
    <xf numFmtId="0" fontId="35" fillId="25" borderId="10" xfId="71" applyFont="1" applyFill="1" applyBorder="1" applyAlignment="1">
      <alignment horizontal="center"/>
    </xf>
    <xf numFmtId="0" fontId="41" fillId="0" borderId="11" xfId="71" applyFont="1" applyBorder="1"/>
    <xf numFmtId="0" fontId="41" fillId="0" borderId="14" xfId="71" applyFont="1" applyBorder="1"/>
    <xf numFmtId="0" fontId="4" fillId="20" borderId="1" xfId="74" applyFont="1" applyFill="1" applyBorder="1" applyAlignment="1">
      <alignment horizontal="center" vertical="center" wrapText="1"/>
    </xf>
    <xf numFmtId="0" fontId="30" fillId="0" borderId="1" xfId="74" applyFont="1" applyBorder="1"/>
    <xf numFmtId="0" fontId="4" fillId="26" borderId="1" xfId="74" applyFont="1" applyFill="1" applyBorder="1" applyAlignment="1">
      <alignment horizontal="center" vertical="center"/>
    </xf>
    <xf numFmtId="0" fontId="4" fillId="10" borderId="1" xfId="74" applyFont="1" applyFill="1" applyBorder="1" applyAlignment="1">
      <alignment horizontal="center"/>
    </xf>
    <xf numFmtId="0" fontId="4" fillId="8" borderId="1" xfId="74" applyFont="1" applyFill="1" applyBorder="1" applyAlignment="1">
      <alignment horizontal="center" vertical="center" wrapText="1"/>
    </xf>
    <xf numFmtId="0" fontId="4" fillId="8" borderId="1" xfId="74" applyFont="1" applyFill="1" applyBorder="1" applyAlignment="1">
      <alignment horizontal="center" vertical="center"/>
    </xf>
    <xf numFmtId="0" fontId="4" fillId="32" borderId="1" xfId="74" applyFont="1" applyFill="1" applyBorder="1" applyAlignment="1">
      <alignment horizontal="center" vertical="center" wrapText="1"/>
    </xf>
    <xf numFmtId="0" fontId="30" fillId="15" borderId="1" xfId="74" applyFont="1" applyFill="1" applyBorder="1"/>
    <xf numFmtId="0" fontId="18" fillId="31" borderId="1" xfId="74" applyFont="1" applyFill="1" applyBorder="1" applyAlignment="1">
      <alignment horizontal="center" vertical="center" wrapText="1"/>
    </xf>
    <xf numFmtId="0" fontId="30" fillId="14" borderId="1" xfId="74" applyFont="1" applyFill="1" applyBorder="1"/>
    <xf numFmtId="0" fontId="46" fillId="42" borderId="1" xfId="0" applyFont="1" applyFill="1" applyBorder="1" applyAlignment="1">
      <alignment horizontal="center" vertical="center" wrapText="1"/>
    </xf>
    <xf numFmtId="0" fontId="46" fillId="43" borderId="7" xfId="0" applyFont="1" applyFill="1" applyBorder="1" applyAlignment="1">
      <alignment horizontal="center" vertical="center" wrapText="1"/>
    </xf>
    <xf numFmtId="0" fontId="46" fillId="43" borderId="8" xfId="0" applyFont="1" applyFill="1" applyBorder="1" applyAlignment="1">
      <alignment horizontal="center" vertical="center" wrapText="1"/>
    </xf>
    <xf numFmtId="0" fontId="46" fillId="43" borderId="9" xfId="0" applyFont="1" applyFill="1" applyBorder="1" applyAlignment="1">
      <alignment horizontal="center" vertical="center" wrapText="1"/>
    </xf>
    <xf numFmtId="0" fontId="46" fillId="43" borderId="13" xfId="0" applyFont="1" applyFill="1" applyBorder="1" applyAlignment="1">
      <alignment horizontal="center" vertical="center" wrapText="1"/>
    </xf>
    <xf numFmtId="0" fontId="46" fillId="43" borderId="0" xfId="0" applyFont="1" applyFill="1" applyAlignment="1">
      <alignment horizontal="center" vertical="center" wrapText="1"/>
    </xf>
    <xf numFmtId="0" fontId="46" fillId="43" borderId="41" xfId="0" applyFont="1" applyFill="1" applyBorder="1" applyAlignment="1">
      <alignment horizontal="center" vertical="center" wrapText="1"/>
    </xf>
    <xf numFmtId="0" fontId="46" fillId="43" borderId="1" xfId="0" applyFont="1" applyFill="1" applyBorder="1" applyAlignment="1">
      <alignment horizontal="center" vertical="center" wrapText="1"/>
    </xf>
    <xf numFmtId="0" fontId="10" fillId="46" borderId="10" xfId="0" applyFont="1" applyFill="1" applyBorder="1" applyAlignment="1">
      <alignment horizontal="center" vertical="center" wrapText="1"/>
    </xf>
    <xf numFmtId="0" fontId="7" fillId="12" borderId="16" xfId="0" applyFont="1" applyFill="1" applyBorder="1" applyAlignment="1">
      <alignment horizontal="center" vertical="center" wrapText="1"/>
    </xf>
    <xf numFmtId="0" fontId="17" fillId="0" borderId="19" xfId="0" applyFont="1" applyBorder="1"/>
    <xf numFmtId="0" fontId="17" fillId="0" borderId="17" xfId="0" applyFont="1" applyBorder="1"/>
    <xf numFmtId="0" fontId="5" fillId="8" borderId="10" xfId="0" applyFont="1" applyFill="1" applyBorder="1" applyAlignment="1">
      <alignment horizontal="center" vertical="center" wrapText="1"/>
    </xf>
    <xf numFmtId="0" fontId="10" fillId="49" borderId="10" xfId="0" applyFont="1" applyFill="1" applyBorder="1" applyAlignment="1">
      <alignment horizontal="center" vertical="center" wrapText="1"/>
    </xf>
    <xf numFmtId="0" fontId="5" fillId="29" borderId="10" xfId="0" applyFont="1" applyFill="1" applyBorder="1" applyAlignment="1">
      <alignment horizontal="center" vertical="center" wrapText="1"/>
    </xf>
    <xf numFmtId="4" fontId="12" fillId="66" borderId="8" xfId="16" applyNumberFormat="1" applyFont="1" applyFill="1" applyBorder="1" applyAlignment="1" applyProtection="1">
      <alignment horizontal="right" vertical="top" wrapText="1"/>
      <protection hidden="1"/>
    </xf>
    <xf numFmtId="4" fontId="12" fillId="66" borderId="103" xfId="16" applyNumberFormat="1" applyFont="1" applyFill="1" applyBorder="1" applyAlignment="1" applyProtection="1">
      <alignment horizontal="right" vertical="top" wrapText="1"/>
      <protection hidden="1"/>
    </xf>
    <xf numFmtId="0" fontId="54" fillId="51" borderId="22" xfId="16" applyFont="1" applyFill="1" applyBorder="1" applyAlignment="1" applyProtection="1">
      <alignment horizontal="center" wrapText="1"/>
      <protection hidden="1"/>
    </xf>
    <xf numFmtId="193" fontId="58" fillId="14" borderId="42" xfId="79" applyNumberFormat="1" applyFont="1" applyFill="1" applyBorder="1" applyAlignment="1" applyProtection="1">
      <alignment horizontal="center" vertical="center"/>
      <protection hidden="1"/>
    </xf>
    <xf numFmtId="193" fontId="58" fillId="14" borderId="43" xfId="79" applyNumberFormat="1" applyFont="1" applyFill="1" applyBorder="1" applyAlignment="1" applyProtection="1">
      <alignment horizontal="center" vertical="center"/>
      <protection hidden="1"/>
    </xf>
    <xf numFmtId="193" fontId="58" fillId="14" borderId="44" xfId="79" applyNumberFormat="1" applyFont="1" applyFill="1" applyBorder="1" applyAlignment="1" applyProtection="1">
      <alignment horizontal="center" vertical="center"/>
      <protection hidden="1"/>
    </xf>
    <xf numFmtId="193" fontId="58" fillId="14" borderId="66" xfId="79" applyNumberFormat="1" applyFont="1" applyFill="1" applyBorder="1" applyAlignment="1" applyProtection="1">
      <alignment horizontal="center" vertical="center"/>
      <protection hidden="1"/>
    </xf>
    <xf numFmtId="193" fontId="58" fillId="14" borderId="67" xfId="79" applyNumberFormat="1" applyFont="1" applyFill="1" applyBorder="1" applyAlignment="1" applyProtection="1">
      <alignment horizontal="center" vertical="center"/>
      <protection hidden="1"/>
    </xf>
    <xf numFmtId="193" fontId="58" fillId="14" borderId="68" xfId="79" applyNumberFormat="1" applyFont="1" applyFill="1" applyBorder="1" applyAlignment="1" applyProtection="1">
      <alignment horizontal="center" vertical="center"/>
      <protection hidden="1"/>
    </xf>
    <xf numFmtId="0" fontId="61" fillId="52" borderId="0" xfId="16" applyFont="1" applyFill="1" applyAlignment="1" applyProtection="1">
      <alignment horizontal="center" vertical="center" wrapText="1"/>
      <protection hidden="1"/>
    </xf>
    <xf numFmtId="0" fontId="68" fillId="14" borderId="23" xfId="16" applyFont="1" applyFill="1" applyBorder="1" applyAlignment="1" applyProtection="1">
      <alignment horizontal="left"/>
      <protection hidden="1"/>
    </xf>
    <xf numFmtId="0" fontId="37" fillId="0" borderId="69" xfId="16" applyFont="1" applyBorder="1" applyAlignment="1" applyProtection="1">
      <alignment horizontal="center" vertical="center" wrapText="1"/>
      <protection locked="0"/>
    </xf>
    <xf numFmtId="0" fontId="37" fillId="0" borderId="70" xfId="16" applyFont="1" applyBorder="1" applyAlignment="1" applyProtection="1">
      <alignment horizontal="center" vertical="center" wrapText="1"/>
      <protection locked="0"/>
    </xf>
    <xf numFmtId="0" fontId="37" fillId="0" borderId="71" xfId="16" applyFont="1" applyBorder="1" applyAlignment="1" applyProtection="1">
      <alignment horizontal="center" vertical="center" wrapText="1"/>
      <protection locked="0"/>
    </xf>
    <xf numFmtId="0" fontId="37" fillId="54" borderId="69" xfId="16" applyFont="1" applyFill="1" applyBorder="1" applyAlignment="1" applyProtection="1">
      <alignment horizontal="center" vertical="center"/>
      <protection locked="0"/>
    </xf>
    <xf numFmtId="0" fontId="37" fillId="54" borderId="70" xfId="16" applyFont="1" applyFill="1" applyBorder="1" applyAlignment="1" applyProtection="1">
      <alignment horizontal="center" vertical="center"/>
      <protection locked="0"/>
    </xf>
    <xf numFmtId="0" fontId="37" fillId="54" borderId="71" xfId="16" applyFont="1" applyFill="1" applyBorder="1" applyAlignment="1" applyProtection="1">
      <alignment horizontal="center" vertical="center"/>
      <protection locked="0"/>
    </xf>
    <xf numFmtId="0" fontId="45" fillId="55" borderId="72" xfId="16" applyFont="1" applyFill="1" applyBorder="1" applyAlignment="1" applyProtection="1">
      <alignment horizontal="center" vertical="center" wrapText="1"/>
      <protection locked="0"/>
    </xf>
    <xf numFmtId="0" fontId="45" fillId="55" borderId="24" xfId="16" applyFont="1" applyFill="1" applyBorder="1" applyAlignment="1" applyProtection="1">
      <alignment horizontal="center" vertical="center" wrapText="1"/>
      <protection locked="0"/>
    </xf>
    <xf numFmtId="0" fontId="45" fillId="55" borderId="73" xfId="16" applyFont="1" applyFill="1" applyBorder="1" applyAlignment="1" applyProtection="1">
      <alignment horizontal="center" vertical="center" wrapText="1"/>
      <protection locked="0"/>
    </xf>
    <xf numFmtId="49" fontId="6" fillId="0" borderId="31" xfId="16" applyNumberFormat="1" applyBorder="1" applyAlignment="1" applyProtection="1">
      <alignment horizontal="center" vertical="top" wrapText="1"/>
      <protection locked="0"/>
    </xf>
    <xf numFmtId="49" fontId="6" fillId="0" borderId="74" xfId="16" applyNumberFormat="1" applyBorder="1" applyAlignment="1" applyProtection="1">
      <alignment horizontal="center" vertical="top" wrapText="1"/>
      <protection locked="0"/>
    </xf>
    <xf numFmtId="0" fontId="6" fillId="0" borderId="3" xfId="16" applyBorder="1" applyAlignment="1" applyProtection="1">
      <alignment horizontal="left" vertical="top" wrapText="1"/>
      <protection locked="0"/>
    </xf>
    <xf numFmtId="0" fontId="6" fillId="0" borderId="23" xfId="16" applyBorder="1" applyAlignment="1" applyProtection="1">
      <alignment horizontal="left" vertical="top" wrapText="1"/>
      <protection locked="0"/>
    </xf>
    <xf numFmtId="0" fontId="6" fillId="0" borderId="25" xfId="16" applyBorder="1" applyAlignment="1" applyProtection="1">
      <alignment horizontal="left" vertical="top" wrapText="1"/>
      <protection locked="0"/>
    </xf>
    <xf numFmtId="0" fontId="6" fillId="0" borderId="75" xfId="16" applyBorder="1" applyAlignment="1" applyProtection="1">
      <alignment horizontal="left" vertical="top" wrapText="1"/>
      <protection locked="0"/>
    </xf>
    <xf numFmtId="0" fontId="6" fillId="0" borderId="37" xfId="16" applyBorder="1" applyAlignment="1" applyProtection="1">
      <alignment horizontal="left" vertical="top" wrapText="1"/>
      <protection locked="0"/>
    </xf>
    <xf numFmtId="0" fontId="6" fillId="0" borderId="76" xfId="16" applyBorder="1" applyAlignment="1" applyProtection="1">
      <alignment horizontal="left" vertical="top" wrapText="1"/>
      <protection locked="0"/>
    </xf>
    <xf numFmtId="0" fontId="37" fillId="0" borderId="0" xfId="16" applyFont="1" applyAlignment="1" applyProtection="1">
      <alignment horizontal="center" vertical="center" wrapText="1"/>
      <protection hidden="1"/>
    </xf>
    <xf numFmtId="192" fontId="12" fillId="65" borderId="8" xfId="16" applyNumberFormat="1" applyFont="1" applyFill="1" applyBorder="1" applyAlignment="1" applyProtection="1">
      <alignment horizontal="right" vertical="top" wrapText="1"/>
      <protection hidden="1"/>
    </xf>
    <xf numFmtId="192" fontId="12" fillId="65" borderId="103" xfId="16" applyNumberFormat="1" applyFont="1" applyFill="1" applyBorder="1" applyAlignment="1" applyProtection="1">
      <alignment horizontal="right" vertical="top" wrapText="1"/>
      <protection hidden="1"/>
    </xf>
    <xf numFmtId="192" fontId="12" fillId="67" borderId="8" xfId="79" applyNumberFormat="1" applyFont="1" applyFill="1" applyBorder="1" applyAlignment="1" applyProtection="1">
      <alignment horizontal="right" vertical="top" wrapText="1"/>
      <protection hidden="1"/>
    </xf>
    <xf numFmtId="192" fontId="12" fillId="67" borderId="103" xfId="79" applyNumberFormat="1" applyFont="1" applyFill="1" applyBorder="1" applyAlignment="1" applyProtection="1">
      <alignment horizontal="right" vertical="top" wrapText="1"/>
      <protection hidden="1"/>
    </xf>
    <xf numFmtId="185" fontId="12" fillId="68" borderId="8" xfId="79" applyFont="1" applyFill="1" applyBorder="1" applyAlignment="1" applyProtection="1">
      <alignment horizontal="right" vertical="top"/>
      <protection hidden="1"/>
    </xf>
    <xf numFmtId="185" fontId="12" fillId="68" borderId="103" xfId="79" applyFont="1" applyFill="1" applyBorder="1" applyAlignment="1" applyProtection="1">
      <alignment horizontal="right" vertical="top"/>
      <protection hidden="1"/>
    </xf>
    <xf numFmtId="0" fontId="12" fillId="71" borderId="7" xfId="16" applyFont="1" applyFill="1" applyBorder="1" applyAlignment="1" applyProtection="1">
      <alignment vertical="top" wrapText="1"/>
      <protection hidden="1"/>
    </xf>
    <xf numFmtId="0" fontId="12" fillId="71" borderId="8" xfId="16" applyFont="1" applyFill="1" applyBorder="1" applyAlignment="1" applyProtection="1">
      <alignment vertical="top" wrapText="1"/>
      <protection hidden="1"/>
    </xf>
    <xf numFmtId="0" fontId="12" fillId="72" borderId="7" xfId="16" applyFont="1" applyFill="1" applyBorder="1" applyAlignment="1" applyProtection="1">
      <alignment vertical="top" wrapText="1"/>
      <protection hidden="1"/>
    </xf>
    <xf numFmtId="0" fontId="12" fillId="72" borderId="8" xfId="16" applyFont="1" applyFill="1" applyBorder="1" applyAlignment="1" applyProtection="1">
      <alignment vertical="top" wrapText="1"/>
      <protection hidden="1"/>
    </xf>
    <xf numFmtId="0" fontId="12" fillId="76" borderId="7" xfId="16" applyFont="1" applyFill="1" applyBorder="1" applyAlignment="1" applyProtection="1">
      <alignment vertical="top" wrapText="1"/>
      <protection hidden="1"/>
    </xf>
    <xf numFmtId="0" fontId="12" fillId="76" borderId="8" xfId="16" applyFont="1" applyFill="1" applyBorder="1" applyAlignment="1" applyProtection="1">
      <alignment vertical="top" wrapText="1"/>
      <protection hidden="1"/>
    </xf>
    <xf numFmtId="0" fontId="12" fillId="83" borderId="7" xfId="16" applyFont="1" applyFill="1" applyBorder="1" applyAlignment="1" applyProtection="1">
      <alignment horizontal="center"/>
      <protection hidden="1"/>
    </xf>
    <xf numFmtId="0" fontId="12" fillId="83" borderId="8" xfId="16" applyFont="1" applyFill="1" applyBorder="1" applyAlignment="1" applyProtection="1">
      <alignment horizontal="center"/>
      <protection hidden="1"/>
    </xf>
    <xf numFmtId="192" fontId="12" fillId="83" borderId="9" xfId="16" applyNumberFormat="1" applyFont="1" applyFill="1" applyBorder="1" applyAlignment="1" applyProtection="1">
      <alignment horizontal="center"/>
      <protection hidden="1"/>
    </xf>
    <xf numFmtId="0" fontId="24" fillId="0" borderId="3" xfId="16" applyFont="1" applyBorder="1" applyAlignment="1" applyProtection="1">
      <alignment horizontal="center" vertical="center" wrapText="1"/>
      <protection hidden="1"/>
    </xf>
    <xf numFmtId="0" fontId="24" fillId="0" borderId="23" xfId="16" applyFont="1" applyBorder="1" applyAlignment="1" applyProtection="1">
      <alignment horizontal="center" vertical="center" wrapText="1"/>
      <protection hidden="1"/>
    </xf>
    <xf numFmtId="192" fontId="24" fillId="0" borderId="25" xfId="16" applyNumberFormat="1" applyFont="1" applyBorder="1" applyAlignment="1" applyProtection="1">
      <alignment horizontal="center" vertical="center" wrapText="1"/>
      <protection hidden="1"/>
    </xf>
    <xf numFmtId="0" fontId="24" fillId="0" borderId="6" xfId="16" applyFont="1" applyBorder="1" applyAlignment="1" applyProtection="1">
      <alignment horizontal="center" vertical="center" wrapText="1"/>
      <protection hidden="1"/>
    </xf>
    <xf numFmtId="0" fontId="24" fillId="0" borderId="24" xfId="16" applyFont="1" applyBorder="1" applyAlignment="1" applyProtection="1">
      <alignment horizontal="center" vertical="center" wrapText="1"/>
      <protection hidden="1"/>
    </xf>
    <xf numFmtId="192" fontId="24" fillId="0" borderId="20" xfId="16" applyNumberFormat="1" applyFont="1" applyBorder="1" applyAlignment="1" applyProtection="1">
      <alignment horizontal="center" vertical="center" wrapText="1"/>
      <protection hidden="1"/>
    </xf>
    <xf numFmtId="0" fontId="12" fillId="0" borderId="3" xfId="16" applyFont="1" applyBorder="1" applyAlignment="1" applyProtection="1">
      <alignment horizontal="right" vertical="center" wrapText="1"/>
      <protection hidden="1"/>
    </xf>
    <xf numFmtId="0" fontId="12" fillId="0" borderId="23" xfId="16" applyFont="1" applyBorder="1" applyAlignment="1" applyProtection="1">
      <alignment horizontal="right" vertical="center" wrapText="1"/>
      <protection hidden="1"/>
    </xf>
    <xf numFmtId="0" fontId="12" fillId="0" borderId="25" xfId="16" applyFont="1" applyBorder="1" applyAlignment="1" applyProtection="1">
      <alignment horizontal="right" vertical="center" wrapText="1"/>
      <protection hidden="1"/>
    </xf>
    <xf numFmtId="0" fontId="12" fillId="0" borderId="6" xfId="16" applyFont="1" applyBorder="1" applyAlignment="1" applyProtection="1">
      <alignment horizontal="right" vertical="center" wrapText="1"/>
      <protection hidden="1"/>
    </xf>
    <xf numFmtId="0" fontId="12" fillId="0" borderId="24" xfId="16" applyFont="1" applyBorder="1" applyAlignment="1" applyProtection="1">
      <alignment horizontal="right" vertical="center" wrapText="1"/>
      <protection hidden="1"/>
    </xf>
    <xf numFmtId="0" fontId="12" fillId="0" borderId="20" xfId="16" applyFont="1" applyBorder="1" applyAlignment="1" applyProtection="1">
      <alignment horizontal="right" vertical="center" wrapText="1"/>
      <protection hidden="1"/>
    </xf>
    <xf numFmtId="193" fontId="67" fillId="0" borderId="2" xfId="16" applyNumberFormat="1" applyFont="1" applyBorder="1" applyAlignment="1">
      <alignment horizontal="center" vertical="center"/>
    </xf>
    <xf numFmtId="193" fontId="67" fillId="0" borderId="5" xfId="16" applyNumberFormat="1" applyFont="1" applyBorder="1" applyAlignment="1">
      <alignment horizontal="center" vertical="center"/>
    </xf>
    <xf numFmtId="0" fontId="27" fillId="0" borderId="0" xfId="0" applyFont="1" applyAlignment="1">
      <alignment horizontal="center" vertical="center"/>
    </xf>
    <xf numFmtId="0" fontId="0" fillId="0" borderId="0" xfId="0"/>
    <xf numFmtId="0" fontId="10" fillId="24" borderId="10" xfId="0" applyFont="1" applyFill="1" applyBorder="1" applyAlignment="1">
      <alignment horizontal="center" vertical="center"/>
    </xf>
    <xf numFmtId="0" fontId="36" fillId="22" borderId="10" xfId="0" applyFont="1" applyFill="1" applyBorder="1" applyAlignment="1">
      <alignment horizontal="center" vertical="center" wrapText="1"/>
    </xf>
    <xf numFmtId="1" fontId="7" fillId="0" borderId="12" xfId="0" applyNumberFormat="1" applyFont="1" applyBorder="1" applyAlignment="1">
      <alignment horizontal="center" vertical="center" wrapText="1"/>
    </xf>
    <xf numFmtId="0" fontId="10" fillId="26" borderId="10" xfId="0" applyFont="1" applyFill="1" applyBorder="1" applyAlignment="1">
      <alignment horizontal="center" vertical="center" wrapText="1"/>
    </xf>
    <xf numFmtId="0" fontId="21" fillId="0" borderId="10" xfId="0" applyFont="1" applyBorder="1" applyAlignment="1">
      <alignment horizontal="center" vertical="center" wrapText="1"/>
    </xf>
    <xf numFmtId="0" fontId="21" fillId="26" borderId="10" xfId="0" applyFont="1" applyFill="1" applyBorder="1" applyAlignment="1">
      <alignment horizontal="center" vertical="center" wrapText="1"/>
    </xf>
    <xf numFmtId="0" fontId="9" fillId="85" borderId="7" xfId="81" applyFont="1" applyFill="1" applyBorder="1" applyAlignment="1">
      <alignment horizontal="center" vertical="center"/>
    </xf>
    <xf numFmtId="0" fontId="9" fillId="85" borderId="8" xfId="81" applyFont="1" applyFill="1" applyBorder="1" applyAlignment="1">
      <alignment horizontal="center" vertical="center"/>
    </xf>
    <xf numFmtId="0" fontId="9" fillId="85" borderId="9" xfId="81" applyFont="1" applyFill="1" applyBorder="1" applyAlignment="1">
      <alignment horizontal="center" vertical="center"/>
    </xf>
    <xf numFmtId="0" fontId="45" fillId="10" borderId="1" xfId="5" applyFont="1" applyFill="1" applyBorder="1" applyAlignment="1">
      <alignment horizontal="center" vertical="center"/>
    </xf>
    <xf numFmtId="0" fontId="9" fillId="16" borderId="1" xfId="81" applyFont="1" applyFill="1" applyBorder="1" applyAlignment="1">
      <alignment horizontal="center" vertical="center" wrapText="1"/>
    </xf>
    <xf numFmtId="0" fontId="6" fillId="0" borderId="2" xfId="81" applyFont="1" applyBorder="1" applyAlignment="1">
      <alignment horizontal="center" vertical="center" wrapText="1"/>
    </xf>
    <xf numFmtId="0" fontId="6" fillId="0" borderId="22" xfId="81" applyFont="1" applyBorder="1" applyAlignment="1">
      <alignment horizontal="center" vertical="center" wrapText="1"/>
    </xf>
    <xf numFmtId="0" fontId="6" fillId="0" borderId="5" xfId="81" applyFont="1" applyBorder="1" applyAlignment="1">
      <alignment horizontal="center" vertical="center" wrapText="1"/>
    </xf>
    <xf numFmtId="0" fontId="21" fillId="85" borderId="1" xfId="81" applyFont="1" applyFill="1" applyBorder="1" applyAlignment="1">
      <alignment horizontal="center" vertical="center"/>
    </xf>
    <xf numFmtId="0" fontId="9" fillId="88" borderId="7" xfId="81" applyFont="1" applyFill="1" applyBorder="1" applyAlignment="1">
      <alignment horizontal="center" vertical="center"/>
    </xf>
    <xf numFmtId="0" fontId="9" fillId="88" borderId="8" xfId="81" applyFont="1" applyFill="1" applyBorder="1" applyAlignment="1">
      <alignment horizontal="center" vertical="center"/>
    </xf>
    <xf numFmtId="0" fontId="9" fillId="85" borderId="1" xfId="81" applyFont="1" applyFill="1" applyBorder="1" applyAlignment="1">
      <alignment horizontal="center" vertical="center"/>
    </xf>
    <xf numFmtId="0" fontId="9" fillId="27" borderId="7" xfId="81" applyFont="1" applyFill="1" applyBorder="1" applyAlignment="1">
      <alignment horizontal="center" vertical="center"/>
    </xf>
    <xf numFmtId="0" fontId="9" fillId="27" borderId="8" xfId="81" applyFont="1" applyFill="1" applyBorder="1" applyAlignment="1">
      <alignment horizontal="center" vertical="center"/>
    </xf>
    <xf numFmtId="0" fontId="9" fillId="27" borderId="9" xfId="81" applyFont="1" applyFill="1" applyBorder="1" applyAlignment="1">
      <alignment horizontal="center" vertical="center"/>
    </xf>
    <xf numFmtId="0" fontId="9" fillId="88" borderId="7" xfId="81" applyFont="1" applyFill="1" applyBorder="1" applyAlignment="1">
      <alignment horizontal="center" vertical="center" wrapText="1"/>
    </xf>
    <xf numFmtId="0" fontId="9" fillId="88" borderId="8" xfId="81" applyFont="1" applyFill="1" applyBorder="1" applyAlignment="1">
      <alignment horizontal="center" vertical="center" wrapText="1"/>
    </xf>
    <xf numFmtId="0" fontId="9" fillId="88" borderId="9" xfId="81" applyFont="1" applyFill="1" applyBorder="1" applyAlignment="1">
      <alignment horizontal="center" vertical="center" wrapText="1"/>
    </xf>
    <xf numFmtId="0" fontId="12" fillId="10" borderId="7" xfId="85" applyFont="1" applyFill="1" applyBorder="1" applyAlignment="1" applyProtection="1">
      <alignment horizontal="center" vertical="center" wrapText="1"/>
    </xf>
    <xf numFmtId="0" fontId="12" fillId="10" borderId="8" xfId="85" applyFont="1" applyFill="1" applyBorder="1" applyAlignment="1" applyProtection="1">
      <alignment horizontal="center" vertical="center" wrapText="1"/>
    </xf>
    <xf numFmtId="0" fontId="12" fillId="10" borderId="9" xfId="85" applyFont="1" applyFill="1" applyBorder="1" applyAlignment="1" applyProtection="1">
      <alignment horizontal="center" vertical="center" wrapText="1"/>
    </xf>
    <xf numFmtId="0" fontId="9" fillId="27" borderId="1" xfId="81" applyFont="1" applyFill="1" applyBorder="1" applyAlignment="1">
      <alignment horizontal="center" vertical="center"/>
    </xf>
    <xf numFmtId="0" fontId="9" fillId="88" borderId="1" xfId="81" applyFont="1" applyFill="1" applyBorder="1" applyAlignment="1">
      <alignment horizontal="center" vertical="center" wrapText="1"/>
    </xf>
    <xf numFmtId="0" fontId="6" fillId="0" borderId="1" xfId="81" applyFont="1" applyBorder="1" applyAlignment="1">
      <alignment horizontal="center" vertical="center"/>
    </xf>
    <xf numFmtId="0" fontId="9" fillId="0" borderId="1" xfId="81" applyFont="1" applyBorder="1" applyAlignment="1">
      <alignment horizontal="center" vertical="center"/>
    </xf>
    <xf numFmtId="0" fontId="10" fillId="0" borderId="1" xfId="0" applyFont="1" applyBorder="1" applyAlignment="1">
      <alignment horizontal="center" vertical="center" wrapText="1"/>
    </xf>
    <xf numFmtId="0" fontId="21" fillId="16" borderId="1" xfId="0" applyFont="1" applyFill="1" applyBorder="1" applyAlignment="1">
      <alignment horizontal="center" vertical="center" wrapText="1"/>
    </xf>
    <xf numFmtId="0" fontId="9" fillId="16" borderId="1" xfId="81" applyFont="1" applyFill="1" applyBorder="1" applyAlignment="1">
      <alignment horizontal="center" vertical="center"/>
    </xf>
    <xf numFmtId="0" fontId="10" fillId="16" borderId="1" xfId="0" applyFont="1" applyFill="1" applyBorder="1" applyAlignment="1">
      <alignment horizontal="center" vertical="center" wrapText="1"/>
    </xf>
    <xf numFmtId="0" fontId="10" fillId="92" borderId="1" xfId="0" applyFont="1" applyFill="1" applyBorder="1" applyAlignment="1">
      <alignment horizontal="center" vertical="center" wrapText="1"/>
    </xf>
    <xf numFmtId="168" fontId="6" fillId="14" borderId="2" xfId="0" applyNumberFormat="1" applyFont="1" applyFill="1" applyBorder="1" applyAlignment="1">
      <alignment horizontal="center" vertical="center" wrapText="1"/>
    </xf>
    <xf numFmtId="168" fontId="6" fillId="14" borderId="22" xfId="0" applyNumberFormat="1" applyFont="1" applyFill="1" applyBorder="1" applyAlignment="1">
      <alignment horizontal="center" vertical="center" wrapText="1"/>
    </xf>
    <xf numFmtId="168" fontId="6" fillId="14" borderId="5" xfId="0" applyNumberFormat="1" applyFont="1" applyFill="1" applyBorder="1" applyAlignment="1">
      <alignment horizontal="center" vertical="center" wrapText="1"/>
    </xf>
    <xf numFmtId="0" fontId="6" fillId="14" borderId="2" xfId="0" applyFont="1" applyFill="1" applyBorder="1" applyAlignment="1">
      <alignment horizontal="center" vertical="center" wrapText="1"/>
    </xf>
    <xf numFmtId="0" fontId="6" fillId="14" borderId="22"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0" fillId="0" borderId="13" xfId="0" applyBorder="1" applyAlignment="1">
      <alignment horizontal="center" vertical="center" wrapText="1"/>
    </xf>
    <xf numFmtId="0" fontId="7" fillId="14" borderId="3" xfId="0" applyFont="1" applyFill="1" applyBorder="1" applyAlignment="1">
      <alignment horizontal="center" vertical="center" wrapText="1"/>
    </xf>
    <xf numFmtId="0" fontId="0" fillId="14" borderId="13" xfId="0" applyFill="1" applyBorder="1" applyAlignment="1">
      <alignment horizontal="center" vertical="center" wrapText="1"/>
    </xf>
    <xf numFmtId="0" fontId="0" fillId="14" borderId="6" xfId="0" applyFill="1" applyBorder="1" applyAlignment="1">
      <alignment horizontal="center" vertical="center" wrapText="1"/>
    </xf>
    <xf numFmtId="0" fontId="15" fillId="0" borderId="1" xfId="0" applyFont="1" applyBorder="1" applyAlignment="1">
      <alignment horizontal="center" vertical="center" wrapText="1"/>
    </xf>
    <xf numFmtId="0" fontId="10" fillId="93" borderId="1" xfId="0" applyFont="1" applyFill="1" applyBorder="1" applyAlignment="1">
      <alignment horizontal="center" vertical="center" wrapText="1"/>
    </xf>
    <xf numFmtId="0" fontId="6" fillId="14" borderId="130" xfId="42" applyFont="1" applyFill="1" applyBorder="1" applyAlignment="1">
      <alignment horizontal="center" vertical="center" wrapText="1"/>
    </xf>
    <xf numFmtId="0" fontId="6" fillId="14" borderId="5" xfId="42" applyFont="1" applyFill="1" applyBorder="1" applyAlignment="1">
      <alignment horizontal="center" vertical="center" wrapText="1"/>
    </xf>
    <xf numFmtId="0" fontId="10" fillId="94" borderId="1" xfId="0" applyFont="1" applyFill="1" applyBorder="1" applyAlignment="1">
      <alignment horizontal="center" vertical="center" wrapText="1"/>
    </xf>
    <xf numFmtId="3" fontId="7" fillId="0" borderId="7" xfId="42" applyNumberFormat="1" applyFont="1" applyBorder="1" applyAlignment="1">
      <alignment horizontal="center" vertical="center" wrapText="1"/>
    </xf>
    <xf numFmtId="172" fontId="7" fillId="12" borderId="1" xfId="42" applyNumberFormat="1" applyFont="1" applyFill="1" applyBorder="1" applyAlignment="1">
      <alignment vertical="center" wrapText="1"/>
    </xf>
    <xf numFmtId="172" fontId="10" fillId="18" borderId="1" xfId="42" applyNumberFormat="1" applyFont="1" applyFill="1" applyBorder="1" applyAlignment="1">
      <alignment vertical="center"/>
    </xf>
    <xf numFmtId="49" fontId="6" fillId="95" borderId="2" xfId="0" applyNumberFormat="1" applyFont="1" applyFill="1" applyBorder="1" applyAlignment="1">
      <alignment horizontal="center" vertical="center" wrapText="1"/>
    </xf>
    <xf numFmtId="49" fontId="6" fillId="95" borderId="22" xfId="0" applyNumberFormat="1" applyFont="1" applyFill="1" applyBorder="1" applyAlignment="1">
      <alignment horizontal="center" vertical="center" wrapText="1"/>
    </xf>
    <xf numFmtId="49" fontId="6" fillId="95" borderId="5" xfId="0" applyNumberFormat="1" applyFont="1" applyFill="1" applyBorder="1" applyAlignment="1">
      <alignment horizontal="center" vertical="center" wrapText="1"/>
    </xf>
    <xf numFmtId="0" fontId="10" fillId="96" borderId="1" xfId="0" applyFont="1" applyFill="1" applyBorder="1" applyAlignment="1">
      <alignment horizontal="center" vertical="center" wrapText="1"/>
    </xf>
    <xf numFmtId="0" fontId="6" fillId="0" borderId="2" xfId="16" applyFont="1" applyBorder="1" applyAlignment="1">
      <alignment horizontal="center" vertical="center" wrapText="1"/>
    </xf>
    <xf numFmtId="0" fontId="6" fillId="14" borderId="2" xfId="16" applyFont="1" applyFill="1" applyBorder="1" applyAlignment="1">
      <alignment horizontal="center" vertical="center" wrapText="1"/>
    </xf>
    <xf numFmtId="0" fontId="7" fillId="14" borderId="131" xfId="0" applyFont="1" applyFill="1" applyBorder="1" applyAlignment="1">
      <alignment horizontal="center" vertical="center" wrapText="1"/>
    </xf>
    <xf numFmtId="0" fontId="7" fillId="14" borderId="26" xfId="0" applyFont="1" applyFill="1" applyBorder="1" applyAlignment="1">
      <alignment horizontal="center" vertical="center" wrapText="1"/>
    </xf>
    <xf numFmtId="0" fontId="7" fillId="14" borderId="18" xfId="0" applyFont="1" applyFill="1" applyBorder="1" applyAlignment="1">
      <alignment horizontal="center" vertical="center" wrapText="1"/>
    </xf>
    <xf numFmtId="169" fontId="10" fillId="92" borderId="1" xfId="0" applyNumberFormat="1" applyFont="1" applyFill="1" applyBorder="1" applyAlignment="1">
      <alignment horizontal="center" vertical="center" wrapText="1"/>
    </xf>
    <xf numFmtId="0" fontId="6" fillId="14" borderId="2" xfId="5" applyFont="1" applyFill="1" applyBorder="1" applyAlignment="1">
      <alignment horizontal="center" vertical="center" wrapText="1"/>
    </xf>
    <xf numFmtId="0" fontId="0" fillId="14" borderId="22" xfId="0" applyFill="1" applyBorder="1" applyAlignment="1">
      <alignment horizontal="center" vertical="center" wrapText="1"/>
    </xf>
    <xf numFmtId="0" fontId="0" fillId="14" borderId="5" xfId="0" applyFill="1" applyBorder="1" applyAlignment="1">
      <alignment horizontal="center" vertical="center" wrapText="1"/>
    </xf>
    <xf numFmtId="0" fontId="6" fillId="14" borderId="22" xfId="5" applyFont="1" applyFill="1" applyBorder="1" applyAlignment="1">
      <alignment horizontal="center" vertical="center" wrapText="1"/>
    </xf>
    <xf numFmtId="0" fontId="6" fillId="14" borderId="5" xfId="5" applyFont="1" applyFill="1" applyBorder="1" applyAlignment="1">
      <alignment horizontal="center" vertical="center" wrapText="1"/>
    </xf>
    <xf numFmtId="0" fontId="10" fillId="97" borderId="1" xfId="0" applyFont="1" applyFill="1" applyBorder="1" applyAlignment="1">
      <alignment horizontal="center" vertical="center" wrapText="1"/>
    </xf>
    <xf numFmtId="0" fontId="7" fillId="14" borderId="2" xfId="0" applyFont="1" applyFill="1" applyBorder="1" applyAlignment="1">
      <alignment horizontal="center" vertical="center" wrapText="1"/>
    </xf>
    <xf numFmtId="0" fontId="10" fillId="2" borderId="1" xfId="0" applyFont="1" applyFill="1" applyBorder="1" applyAlignment="1">
      <alignment horizontal="center" vertical="center" wrapText="1"/>
    </xf>
    <xf numFmtId="169" fontId="10" fillId="2" borderId="1" xfId="0" applyNumberFormat="1" applyFont="1" applyFill="1" applyBorder="1" applyAlignment="1">
      <alignment vertical="center"/>
    </xf>
    <xf numFmtId="0" fontId="21" fillId="8" borderId="4" xfId="42" applyFont="1" applyFill="1" applyBorder="1" applyAlignment="1">
      <alignment horizontal="center" vertical="center"/>
    </xf>
    <xf numFmtId="0" fontId="21" fillId="8" borderId="4" xfId="42" applyFont="1" applyFill="1" applyBorder="1" applyAlignment="1">
      <alignment horizontal="center" vertical="center" wrapText="1"/>
    </xf>
    <xf numFmtId="172" fontId="21" fillId="8" borderId="10" xfId="42" applyNumberFormat="1" applyFont="1" applyFill="1" applyBorder="1" applyAlignment="1">
      <alignment horizontal="center" vertical="center" wrapText="1"/>
    </xf>
    <xf numFmtId="172" fontId="21" fillId="8" borderId="1" xfId="42" applyNumberFormat="1" applyFont="1" applyFill="1" applyBorder="1" applyAlignment="1">
      <alignment horizontal="center" vertical="center" wrapText="1"/>
    </xf>
    <xf numFmtId="3" fontId="21" fillId="0" borderId="0" xfId="42" applyNumberFormat="1" applyFont="1" applyFill="1" applyBorder="1" applyAlignment="1">
      <alignment horizontal="center" vertical="center" wrapText="1"/>
    </xf>
    <xf numFmtId="0" fontId="9" fillId="17" borderId="1" xfId="0" applyFont="1" applyFill="1" applyBorder="1" applyAlignment="1">
      <alignment horizontal="center" vertical="center" wrapText="1"/>
    </xf>
    <xf numFmtId="173" fontId="9" fillId="17" borderId="1" xfId="0" applyNumberFormat="1" applyFont="1" applyFill="1" applyBorder="1" applyAlignment="1">
      <alignment horizontal="center" vertical="center" wrapText="1"/>
    </xf>
    <xf numFmtId="181" fontId="9" fillId="10" borderId="7" xfId="0" applyNumberFormat="1" applyFont="1" applyFill="1" applyBorder="1" applyAlignment="1">
      <alignment horizontal="center" vertical="center"/>
    </xf>
    <xf numFmtId="0" fontId="21" fillId="44" borderId="1" xfId="16" applyFont="1" applyFill="1" applyBorder="1" applyAlignment="1">
      <alignment horizontal="center" vertical="center" wrapText="1"/>
    </xf>
    <xf numFmtId="3" fontId="21" fillId="44" borderId="1" xfId="16" applyNumberFormat="1" applyFont="1" applyFill="1" applyBorder="1" applyAlignment="1">
      <alignment horizontal="center" vertical="center" wrapText="1"/>
    </xf>
    <xf numFmtId="1" fontId="21" fillId="44" borderId="1" xfId="16" applyNumberFormat="1" applyFont="1" applyFill="1" applyBorder="1" applyAlignment="1">
      <alignment horizontal="center" vertical="center" wrapText="1"/>
    </xf>
    <xf numFmtId="181" fontId="21" fillId="44" borderId="1" xfId="16" applyNumberFormat="1" applyFont="1" applyFill="1" applyBorder="1" applyAlignment="1">
      <alignment horizontal="center" vertical="center" wrapText="1"/>
    </xf>
    <xf numFmtId="0" fontId="6" fillId="0" borderId="1" xfId="16" applyFont="1" applyFill="1" applyBorder="1" applyAlignment="1">
      <alignment horizontal="justify" vertical="center" wrapText="1"/>
    </xf>
    <xf numFmtId="43" fontId="6" fillId="0" borderId="2" xfId="16" applyNumberFormat="1" applyFont="1" applyFill="1" applyBorder="1" applyAlignment="1">
      <alignment horizontal="center" vertical="center" wrapText="1"/>
    </xf>
    <xf numFmtId="0" fontId="6" fillId="0" borderId="2" xfId="26" applyFont="1" applyFill="1" applyBorder="1" applyAlignment="1">
      <alignment horizontal="center" vertical="center" wrapText="1"/>
    </xf>
    <xf numFmtId="181" fontId="6" fillId="0" borderId="1" xfId="16" applyNumberFormat="1" applyFont="1" applyFill="1" applyBorder="1" applyAlignment="1">
      <alignment horizontal="center" vertical="center" wrapText="1"/>
    </xf>
    <xf numFmtId="181" fontId="6" fillId="0" borderId="9" xfId="16" applyNumberFormat="1" applyFont="1" applyFill="1" applyBorder="1" applyAlignment="1">
      <alignment horizontal="center" vertical="center" wrapText="1"/>
    </xf>
    <xf numFmtId="181" fontId="21" fillId="8" borderId="1" xfId="16" applyNumberFormat="1" applyFont="1" applyFill="1" applyBorder="1" applyAlignment="1">
      <alignment vertical="center" wrapText="1"/>
    </xf>
    <xf numFmtId="0" fontId="10" fillId="17" borderId="4" xfId="0" applyFont="1" applyFill="1" applyBorder="1" applyAlignment="1">
      <alignment horizontal="center" vertical="center" wrapText="1"/>
    </xf>
    <xf numFmtId="3" fontId="10" fillId="17" borderId="4" xfId="0" applyNumberFormat="1" applyFont="1" applyFill="1" applyBorder="1" applyAlignment="1">
      <alignment horizontal="center" vertical="center"/>
    </xf>
    <xf numFmtId="172" fontId="10" fillId="17" borderId="4" xfId="0" applyNumberFormat="1" applyFont="1" applyFill="1" applyBorder="1" applyAlignment="1">
      <alignment horizontal="center" vertical="center" wrapText="1"/>
    </xf>
    <xf numFmtId="0" fontId="10" fillId="8" borderId="10" xfId="0" applyFont="1" applyFill="1" applyBorder="1" applyAlignment="1">
      <alignment horizontal="center" vertical="center"/>
    </xf>
    <xf numFmtId="0" fontId="10" fillId="8" borderId="11" xfId="0" applyFont="1" applyFill="1" applyBorder="1" applyAlignment="1">
      <alignment horizontal="center" vertical="center"/>
    </xf>
    <xf numFmtId="172" fontId="10" fillId="8" borderId="14" xfId="0" applyNumberFormat="1" applyFont="1" applyFill="1" applyBorder="1" applyAlignment="1">
      <alignment vertical="center"/>
    </xf>
    <xf numFmtId="0" fontId="9" fillId="85" borderId="1" xfId="5" applyFont="1" applyFill="1" applyBorder="1" applyAlignment="1">
      <alignment horizontal="center" vertical="center" wrapText="1"/>
    </xf>
    <xf numFmtId="3" fontId="9" fillId="85" borderId="1" xfId="5" applyNumberFormat="1" applyFont="1" applyFill="1" applyBorder="1" applyAlignment="1">
      <alignment horizontal="center" vertical="center"/>
    </xf>
    <xf numFmtId="173" fontId="9" fillId="85" borderId="1" xfId="5" applyNumberFormat="1" applyFont="1" applyFill="1" applyBorder="1" applyAlignment="1">
      <alignment horizontal="center" vertical="center"/>
    </xf>
    <xf numFmtId="0" fontId="9" fillId="10" borderId="7" xfId="5" applyFont="1" applyFill="1" applyBorder="1" applyAlignment="1">
      <alignment horizontal="center" vertical="center" wrapText="1"/>
    </xf>
    <xf numFmtId="0" fontId="9" fillId="10" borderId="8" xfId="5" applyFont="1" applyFill="1" applyBorder="1" applyAlignment="1">
      <alignment horizontal="center" vertical="center" wrapText="1"/>
    </xf>
    <xf numFmtId="0" fontId="9" fillId="10" borderId="9" xfId="5" applyFont="1" applyFill="1" applyBorder="1" applyAlignment="1">
      <alignment horizontal="center" vertical="center" wrapText="1"/>
    </xf>
    <xf numFmtId="173" fontId="9" fillId="10" borderId="9" xfId="5" applyNumberFormat="1" applyFont="1" applyFill="1" applyBorder="1" applyAlignment="1">
      <alignment vertical="center"/>
    </xf>
    <xf numFmtId="0" fontId="7" fillId="0" borderId="0" xfId="0" applyFont="1"/>
    <xf numFmtId="0" fontId="7" fillId="0" borderId="5" xfId="0" applyFont="1" applyBorder="1" applyAlignment="1">
      <alignment horizontal="center" vertical="center" wrapText="1"/>
    </xf>
    <xf numFmtId="0" fontId="7" fillId="14" borderId="13"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7" fillId="0" borderId="0" xfId="0" applyFont="1" applyFill="1" applyBorder="1"/>
    <xf numFmtId="0" fontId="6" fillId="0" borderId="1" xfId="42" applyFont="1" applyBorder="1"/>
    <xf numFmtId="0" fontId="6" fillId="0" borderId="7" xfId="42" applyFont="1" applyBorder="1"/>
    <xf numFmtId="0" fontId="7" fillId="0" borderId="2"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6" xfId="0" applyFont="1" applyBorder="1"/>
    <xf numFmtId="0" fontId="6" fillId="0" borderId="18" xfId="0" applyFont="1" applyBorder="1"/>
    <xf numFmtId="0" fontId="6" fillId="0" borderId="11" xfId="0" applyFont="1" applyBorder="1"/>
    <xf numFmtId="0" fontId="6" fillId="0" borderId="14" xfId="0" applyFont="1" applyBorder="1"/>
    <xf numFmtId="0" fontId="7" fillId="14" borderId="22" xfId="0" applyFont="1" applyFill="1" applyBorder="1" applyAlignment="1">
      <alignment horizontal="center" vertical="center" wrapText="1"/>
    </xf>
    <xf numFmtId="0" fontId="7" fillId="14" borderId="5" xfId="0"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0" xfId="0" applyFont="1" applyBorder="1" applyAlignment="1">
      <alignment horizontal="center" vertical="center" wrapText="1"/>
    </xf>
    <xf numFmtId="169" fontId="7" fillId="0" borderId="3" xfId="0" applyNumberFormat="1" applyFont="1" applyBorder="1" applyAlignment="1">
      <alignment horizontal="center" vertical="center"/>
    </xf>
    <xf numFmtId="0" fontId="15" fillId="14" borderId="132" xfId="0" applyFont="1" applyFill="1" applyBorder="1" applyAlignment="1">
      <alignment vertical="center" wrapText="1"/>
    </xf>
    <xf numFmtId="0" fontId="15" fillId="14" borderId="133" xfId="0" applyFont="1" applyFill="1" applyBorder="1" applyAlignment="1">
      <alignment vertical="center" wrapText="1"/>
    </xf>
    <xf numFmtId="0" fontId="15" fillId="14" borderId="35" xfId="0" applyFont="1" applyFill="1" applyBorder="1" applyAlignment="1">
      <alignment vertical="center" wrapText="1"/>
    </xf>
    <xf numFmtId="0" fontId="15" fillId="14" borderId="7" xfId="0" applyFont="1" applyFill="1" applyBorder="1" applyAlignment="1">
      <alignment vertical="center" wrapText="1"/>
    </xf>
    <xf numFmtId="0" fontId="0" fillId="0" borderId="134" xfId="0" applyBorder="1" applyAlignment="1">
      <alignment horizontal="center" vertical="center" wrapText="1"/>
    </xf>
    <xf numFmtId="0" fontId="0" fillId="14" borderId="22" xfId="0" applyFill="1" applyBorder="1" applyAlignment="1">
      <alignment wrapText="1"/>
    </xf>
    <xf numFmtId="0" fontId="0" fillId="14" borderId="5" xfId="0" applyFill="1" applyBorder="1" applyAlignment="1">
      <alignment wrapText="1"/>
    </xf>
    <xf numFmtId="0" fontId="10" fillId="98" borderId="7" xfId="0" applyFont="1" applyFill="1" applyBorder="1" applyAlignment="1">
      <alignment horizontal="center" vertical="center" wrapText="1"/>
    </xf>
    <xf numFmtId="0" fontId="10" fillId="98" borderId="8" xfId="0" applyFont="1" applyFill="1" applyBorder="1" applyAlignment="1">
      <alignment horizontal="center" vertical="center" wrapText="1"/>
    </xf>
    <xf numFmtId="0" fontId="10" fillId="98" borderId="9" xfId="0" applyFont="1" applyFill="1" applyBorder="1" applyAlignment="1">
      <alignment horizontal="center" vertical="center" wrapText="1"/>
    </xf>
    <xf numFmtId="173" fontId="9" fillId="10" borderId="6" xfId="0" applyNumberFormat="1" applyFont="1" applyFill="1" applyBorder="1" applyAlignment="1">
      <alignment horizontal="center" vertical="center"/>
    </xf>
    <xf numFmtId="0" fontId="7" fillId="0" borderId="0" xfId="0" applyFont="1" applyAlignment="1">
      <alignment horizontal="center"/>
    </xf>
    <xf numFmtId="173" fontId="9" fillId="15" borderId="7" xfId="0" applyNumberFormat="1" applyFont="1" applyFill="1" applyBorder="1" applyAlignment="1">
      <alignment horizontal="center" vertical="center"/>
    </xf>
    <xf numFmtId="173" fontId="6" fillId="0" borderId="7" xfId="0" applyNumberFormat="1" applyFont="1" applyBorder="1" applyAlignment="1">
      <alignment horizontal="center" vertical="center"/>
    </xf>
    <xf numFmtId="0" fontId="9" fillId="41" borderId="7" xfId="0" applyFont="1" applyFill="1" applyBorder="1" applyAlignment="1">
      <alignment horizontal="center" vertical="center"/>
    </xf>
    <xf numFmtId="173" fontId="6" fillId="0" borderId="7" xfId="0" applyNumberFormat="1" applyFont="1" applyBorder="1" applyAlignment="1">
      <alignment vertical="center"/>
    </xf>
    <xf numFmtId="191" fontId="6" fillId="0" borderId="7" xfId="0" applyNumberFormat="1" applyFont="1" applyBorder="1" applyAlignment="1">
      <alignment horizontal="right" vertical="center"/>
    </xf>
    <xf numFmtId="173" fontId="9" fillId="14" borderId="8" xfId="0" applyNumberFormat="1" applyFont="1" applyFill="1" applyBorder="1" applyAlignment="1">
      <alignment vertical="center" wrapText="1"/>
    </xf>
    <xf numFmtId="0" fontId="7" fillId="0" borderId="13" xfId="0" applyFont="1" applyBorder="1" applyAlignment="1">
      <alignment horizontal="center" vertical="center" wrapText="1"/>
    </xf>
    <xf numFmtId="0" fontId="10" fillId="47" borderId="135" xfId="0" applyFont="1" applyFill="1" applyBorder="1" applyAlignment="1">
      <alignment horizontal="center" vertical="center"/>
    </xf>
    <xf numFmtId="0" fontId="10" fillId="46" borderId="10" xfId="0" applyFont="1" applyFill="1" applyBorder="1" applyAlignment="1">
      <alignment horizontal="center" vertical="center"/>
    </xf>
    <xf numFmtId="169" fontId="10" fillId="3" borderId="9" xfId="0" applyNumberFormat="1" applyFont="1" applyFill="1" applyBorder="1" applyAlignment="1">
      <alignment horizontal="center" vertical="center" wrapText="1"/>
    </xf>
    <xf numFmtId="166" fontId="7" fillId="0" borderId="1" xfId="0" applyNumberFormat="1" applyFont="1" applyFill="1" applyBorder="1" applyAlignment="1">
      <alignment horizontal="left" vertical="center" wrapText="1"/>
    </xf>
    <xf numFmtId="166" fontId="7" fillId="0" borderId="1" xfId="0" applyNumberFormat="1" applyFont="1" applyFill="1" applyBorder="1" applyAlignment="1">
      <alignment horizontal="center" vertical="center" wrapText="1"/>
    </xf>
    <xf numFmtId="166" fontId="7" fillId="0" borderId="1" xfId="2" applyNumberFormat="1" applyFont="1" applyFill="1" applyBorder="1" applyAlignment="1">
      <alignment horizontal="left" vertical="center" wrapText="1"/>
    </xf>
    <xf numFmtId="166" fontId="7" fillId="0" borderId="1" xfId="0" applyNumberFormat="1" applyFont="1" applyFill="1" applyBorder="1" applyAlignment="1">
      <alignment horizontal="center" vertical="center"/>
    </xf>
    <xf numFmtId="166" fontId="7" fillId="0" borderId="1" xfId="2" applyNumberFormat="1" applyFont="1" applyFill="1" applyBorder="1" applyAlignment="1">
      <alignment horizontal="left" vertical="center"/>
    </xf>
    <xf numFmtId="0" fontId="6" fillId="0" borderId="1" xfId="5" applyFont="1" applyFill="1" applyBorder="1" applyAlignment="1">
      <alignment horizontal="center" vertical="center" wrapText="1"/>
    </xf>
    <xf numFmtId="166" fontId="6" fillId="0" borderId="2" xfId="5" applyNumberFormat="1" applyFont="1" applyFill="1" applyBorder="1" applyAlignment="1">
      <alignment horizontal="left" vertical="center" wrapText="1"/>
    </xf>
    <xf numFmtId="166" fontId="6" fillId="0" borderId="2" xfId="5" applyNumberFormat="1" applyFont="1" applyFill="1" applyBorder="1" applyAlignment="1">
      <alignment horizontal="center" vertical="center"/>
    </xf>
    <xf numFmtId="166" fontId="6" fillId="0" borderId="1" xfId="3" applyFont="1" applyFill="1" applyBorder="1" applyAlignment="1">
      <alignment horizontal="center" vertical="center"/>
    </xf>
    <xf numFmtId="166" fontId="6" fillId="0" borderId="1" xfId="5" applyNumberFormat="1" applyFont="1" applyFill="1" applyBorder="1" applyAlignment="1">
      <alignment horizontal="left" vertical="center" wrapText="1"/>
    </xf>
    <xf numFmtId="166" fontId="6" fillId="0" borderId="1" xfId="5" applyNumberFormat="1" applyFont="1" applyFill="1" applyBorder="1" applyAlignment="1">
      <alignment horizontal="center" vertical="center"/>
    </xf>
    <xf numFmtId="0" fontId="6" fillId="0" borderId="1" xfId="5" applyFont="1" applyFill="1" applyBorder="1" applyAlignment="1">
      <alignment horizontal="left" vertical="center" wrapText="1"/>
    </xf>
    <xf numFmtId="1" fontId="6" fillId="0" borderId="1" xfId="5" applyNumberFormat="1" applyFont="1" applyFill="1" applyBorder="1" applyAlignment="1">
      <alignment horizontal="center" vertical="center"/>
    </xf>
    <xf numFmtId="0" fontId="7" fillId="15" borderId="2" xfId="0" applyFont="1" applyFill="1" applyBorder="1" applyAlignment="1">
      <alignment horizontal="center" vertical="center"/>
    </xf>
    <xf numFmtId="0" fontId="7" fillId="15" borderId="22" xfId="0" applyFont="1" applyFill="1" applyBorder="1" applyAlignment="1">
      <alignment horizontal="center" vertical="center"/>
    </xf>
    <xf numFmtId="0" fontId="79" fillId="0" borderId="0" xfId="0" applyFont="1" applyAlignment="1">
      <alignment horizontal="center"/>
    </xf>
    <xf numFmtId="0" fontId="80" fillId="99" borderId="0" xfId="0" applyFont="1" applyFill="1" applyAlignment="1">
      <alignment horizontal="center"/>
    </xf>
    <xf numFmtId="173" fontId="80" fillId="99" borderId="0" xfId="0" applyNumberFormat="1" applyFont="1" applyFill="1"/>
    <xf numFmtId="0" fontId="79" fillId="10" borderId="0" xfId="0" applyFont="1" applyFill="1" applyAlignment="1">
      <alignment horizontal="center"/>
    </xf>
    <xf numFmtId="0" fontId="81" fillId="0" borderId="0" xfId="0" applyFont="1"/>
    <xf numFmtId="0" fontId="79" fillId="0" borderId="0" xfId="0" applyFont="1" applyAlignment="1">
      <alignment horizontal="left"/>
    </xf>
    <xf numFmtId="0" fontId="79" fillId="28" borderId="0" xfId="0" applyFont="1" applyFill="1" applyAlignment="1">
      <alignment horizontal="center"/>
    </xf>
    <xf numFmtId="0" fontId="79" fillId="86" borderId="0" xfId="0" applyFont="1" applyFill="1" applyAlignment="1">
      <alignment horizontal="center"/>
    </xf>
    <xf numFmtId="0" fontId="79" fillId="0" borderId="0" xfId="0" applyFont="1" applyAlignment="1">
      <alignment horizontal="left" wrapText="1"/>
    </xf>
    <xf numFmtId="0" fontId="79" fillId="0" borderId="0" xfId="0" applyFont="1" applyAlignment="1">
      <alignment horizontal="center" vertical="center"/>
    </xf>
    <xf numFmtId="0" fontId="79" fillId="84" borderId="0" xfId="0" applyFont="1" applyFill="1" applyAlignment="1">
      <alignment horizontal="center"/>
    </xf>
    <xf numFmtId="0" fontId="82" fillId="91" borderId="0" xfId="0" applyFont="1" applyFill="1" applyAlignment="1">
      <alignment horizontal="center"/>
    </xf>
  </cellXfs>
  <cellStyles count="88">
    <cellStyle name="Currency [0] 2" xfId="54" xr:uid="{00000000-0005-0000-0000-000000000000}"/>
    <cellStyle name="Currency [0] 2 2" xfId="63" xr:uid="{00000000-0005-0000-0000-000001000000}"/>
    <cellStyle name="Currency [0] 2 3" xfId="70" xr:uid="{00000000-0005-0000-0000-000002000000}"/>
    <cellStyle name="Euro" xfId="10" xr:uid="{00000000-0005-0000-0000-000003000000}"/>
    <cellStyle name="Excel Built-in Normal" xfId="11" xr:uid="{00000000-0005-0000-0000-000004000000}"/>
    <cellStyle name="Hipervínculo 2" xfId="78" xr:uid="{00000000-0005-0000-0000-000005000000}"/>
    <cellStyle name="Millares" xfId="1" builtinId="3"/>
    <cellStyle name="Millares [0] 2" xfId="40" xr:uid="{00000000-0005-0000-0000-000007000000}"/>
    <cellStyle name="Millares 2" xfId="12" xr:uid="{00000000-0005-0000-0000-000008000000}"/>
    <cellStyle name="Millares 2 2" xfId="24" xr:uid="{00000000-0005-0000-0000-000009000000}"/>
    <cellStyle name="Millares 2 2 2" xfId="59" xr:uid="{00000000-0005-0000-0000-00000A000000}"/>
    <cellStyle name="Millares 2 3" xfId="68" xr:uid="{00000000-0005-0000-0000-00000B000000}"/>
    <cellStyle name="Millares 2 4" xfId="46" xr:uid="{00000000-0005-0000-0000-00000C000000}"/>
    <cellStyle name="Millares 2 5" xfId="79" xr:uid="{00000000-0005-0000-0000-00000D000000}"/>
    <cellStyle name="Millares 2_PRESUPUESTO INVIAS" xfId="50" xr:uid="{00000000-0005-0000-0000-00000E000000}"/>
    <cellStyle name="Millares 3" xfId="13" xr:uid="{00000000-0005-0000-0000-00000F000000}"/>
    <cellStyle name="Millares 4" xfId="14" xr:uid="{00000000-0005-0000-0000-000010000000}"/>
    <cellStyle name="Millares 5" xfId="34" xr:uid="{00000000-0005-0000-0000-000011000000}"/>
    <cellStyle name="Moneda" xfId="2" builtinId="4"/>
    <cellStyle name="Moneda [0]" xfId="3" builtinId="7"/>
    <cellStyle name="Moneda [0] 2" xfId="36" xr:uid="{00000000-0005-0000-0000-000014000000}"/>
    <cellStyle name="Moneda [0] 3" xfId="41" xr:uid="{00000000-0005-0000-0000-000015000000}"/>
    <cellStyle name="Moneda [0] 5" xfId="84" xr:uid="{00000000-0005-0000-0000-000016000000}"/>
    <cellStyle name="Moneda 103" xfId="45" xr:uid="{00000000-0005-0000-0000-000017000000}"/>
    <cellStyle name="Moneda 15" xfId="86" xr:uid="{00000000-0005-0000-0000-000018000000}"/>
    <cellStyle name="Moneda 2" xfId="15" xr:uid="{00000000-0005-0000-0000-000019000000}"/>
    <cellStyle name="Moneda 2 2" xfId="25" xr:uid="{00000000-0005-0000-0000-00001A000000}"/>
    <cellStyle name="Moneda 2 2 2" xfId="58" xr:uid="{00000000-0005-0000-0000-00001B000000}"/>
    <cellStyle name="Moneda 2 3" xfId="67" xr:uid="{00000000-0005-0000-0000-00001C000000}"/>
    <cellStyle name="Moneda 2 4" xfId="43" xr:uid="{00000000-0005-0000-0000-00001D000000}"/>
    <cellStyle name="Moneda 3" xfId="38" xr:uid="{00000000-0005-0000-0000-00001E000000}"/>
    <cellStyle name="Moneda 3 2" xfId="75" xr:uid="{00000000-0005-0000-0000-00001F000000}"/>
    <cellStyle name="Moneda 3 2 2" xfId="76" xr:uid="{00000000-0005-0000-0000-000020000000}"/>
    <cellStyle name="Moneda 3 3" xfId="37" xr:uid="{00000000-0005-0000-0000-000021000000}"/>
    <cellStyle name="Moneda 3 3 2" xfId="83" xr:uid="{00000000-0005-0000-0000-000022000000}"/>
    <cellStyle name="Moneda 3 4" xfId="72" xr:uid="{00000000-0005-0000-0000-000023000000}"/>
    <cellStyle name="Moneda 4" xfId="39" xr:uid="{00000000-0005-0000-0000-000024000000}"/>
    <cellStyle name="Moneda 5" xfId="35" xr:uid="{00000000-0005-0000-0000-000025000000}"/>
    <cellStyle name="Moneda 6" xfId="8" xr:uid="{00000000-0005-0000-0000-000026000000}"/>
    <cellStyle name="Moneda 7" xfId="55" xr:uid="{00000000-0005-0000-0000-000027000000}"/>
    <cellStyle name="Moneda 8" xfId="77" xr:uid="{00000000-0005-0000-0000-000028000000}"/>
    <cellStyle name="Normal" xfId="0" builtinId="0"/>
    <cellStyle name="Normal 10" xfId="42" xr:uid="{00000000-0005-0000-0000-00002A000000}"/>
    <cellStyle name="Normal 10 2" xfId="44" xr:uid="{00000000-0005-0000-0000-00002B000000}"/>
    <cellStyle name="Normal 11" xfId="48" xr:uid="{00000000-0005-0000-0000-00002C000000}"/>
    <cellStyle name="Normal 14" xfId="29" xr:uid="{00000000-0005-0000-0000-00002D000000}"/>
    <cellStyle name="Normal 2" xfId="16" xr:uid="{00000000-0005-0000-0000-00002E000000}"/>
    <cellStyle name="Normal 2 2" xfId="5" xr:uid="{00000000-0005-0000-0000-00002F000000}"/>
    <cellStyle name="Normal 2 2 2" xfId="17" xr:uid="{00000000-0005-0000-0000-000030000000}"/>
    <cellStyle name="Normal 2 2 2 2" xfId="30" xr:uid="{00000000-0005-0000-0000-000031000000}"/>
    <cellStyle name="Normal 2 2 4" xfId="47" xr:uid="{00000000-0005-0000-0000-000032000000}"/>
    <cellStyle name="Normal 2 2 7" xfId="33" xr:uid="{00000000-0005-0000-0000-000033000000}"/>
    <cellStyle name="Normal 2 2 8" xfId="31" xr:uid="{00000000-0005-0000-0000-000034000000}"/>
    <cellStyle name="Normal 2 3" xfId="49" xr:uid="{00000000-0005-0000-0000-000035000000}"/>
    <cellStyle name="Normal 2 4" xfId="57" xr:uid="{00000000-0005-0000-0000-000036000000}"/>
    <cellStyle name="Normal 2 5" xfId="66" xr:uid="{00000000-0005-0000-0000-000037000000}"/>
    <cellStyle name="Normal 3" xfId="18" xr:uid="{00000000-0005-0000-0000-000038000000}"/>
    <cellStyle name="Normal 3 2" xfId="32" xr:uid="{00000000-0005-0000-0000-000039000000}"/>
    <cellStyle name="Normal 3 2 2" xfId="71" xr:uid="{00000000-0005-0000-0000-00003A000000}"/>
    <cellStyle name="Normal 3 2 3" xfId="80" xr:uid="{00000000-0005-0000-0000-00003B000000}"/>
    <cellStyle name="Normal 3 3" xfId="56" xr:uid="{00000000-0005-0000-0000-00003C000000}"/>
    <cellStyle name="Normal 3 3 2" xfId="87" xr:uid="{00000000-0005-0000-0000-00003D000000}"/>
    <cellStyle name="Normal 4" xfId="19" xr:uid="{00000000-0005-0000-0000-00003E000000}"/>
    <cellStyle name="Normal 4 2" xfId="74" xr:uid="{00000000-0005-0000-0000-00003F000000}"/>
    <cellStyle name="Normal 4 3" xfId="73" xr:uid="{00000000-0005-0000-0000-000040000000}"/>
    <cellStyle name="Normal 4 4" xfId="60" xr:uid="{00000000-0005-0000-0000-000041000000}"/>
    <cellStyle name="Normal 5" xfId="4" xr:uid="{00000000-0005-0000-0000-000042000000}"/>
    <cellStyle name="Normal 5 2" xfId="26" xr:uid="{00000000-0005-0000-0000-000043000000}"/>
    <cellStyle name="Normal 5 2 2" xfId="85" xr:uid="{00000000-0005-0000-0000-000044000000}"/>
    <cellStyle name="Normal 5 3" xfId="20" xr:uid="{00000000-0005-0000-0000-000045000000}"/>
    <cellStyle name="Normal 5 4" xfId="64" xr:uid="{00000000-0005-0000-0000-000046000000}"/>
    <cellStyle name="Normal 6" xfId="21" xr:uid="{00000000-0005-0000-0000-000047000000}"/>
    <cellStyle name="Normal 6 2" xfId="27" xr:uid="{00000000-0005-0000-0000-000048000000}"/>
    <cellStyle name="Normal 6 3" xfId="65" xr:uid="{00000000-0005-0000-0000-000049000000}"/>
    <cellStyle name="Normal 6 4" xfId="81" xr:uid="{00000000-0005-0000-0000-00004A000000}"/>
    <cellStyle name="Normal 7" xfId="22" xr:uid="{00000000-0005-0000-0000-00004B000000}"/>
    <cellStyle name="Normal 8" xfId="7" xr:uid="{00000000-0005-0000-0000-00004C000000}"/>
    <cellStyle name="Normal 8 2" xfId="9" xr:uid="{00000000-0005-0000-0000-00004D000000}"/>
    <cellStyle name="Normal 8 2 2" xfId="82" xr:uid="{00000000-0005-0000-0000-00004E000000}"/>
    <cellStyle name="Normal 9" xfId="6" xr:uid="{00000000-0005-0000-0000-00004F000000}"/>
    <cellStyle name="Porcentaje 2" xfId="28" xr:uid="{00000000-0005-0000-0000-000050000000}"/>
    <cellStyle name="Porcentaje 2 2" xfId="51" xr:uid="{00000000-0005-0000-0000-000051000000}"/>
    <cellStyle name="Porcentaje 3" xfId="23" xr:uid="{00000000-0005-0000-0000-000052000000}"/>
    <cellStyle name="Porcentaje 3 2" xfId="61" xr:uid="{00000000-0005-0000-0000-000053000000}"/>
    <cellStyle name="Porcentaje 3 3" xfId="69" xr:uid="{00000000-0005-0000-0000-000054000000}"/>
    <cellStyle name="Porcentaje 3 4" xfId="52" xr:uid="{00000000-0005-0000-0000-000055000000}"/>
    <cellStyle name="Porcentaje 4" xfId="62" xr:uid="{00000000-0005-0000-0000-000056000000}"/>
    <cellStyle name="Porcentaje 5" xfId="53" xr:uid="{00000000-0005-0000-0000-000057000000}"/>
  </cellStyles>
  <dxfs count="108">
    <dxf>
      <fill>
        <patternFill patternType="solid">
          <bgColor theme="0"/>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8"/>
      </font>
      <fill>
        <patternFill>
          <bgColor indexed="13"/>
        </patternFill>
      </fill>
    </dxf>
    <dxf>
      <font>
        <condense val="0"/>
        <extend val="0"/>
        <color indexed="22"/>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22"/>
      </font>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9"/>
      </font>
    </dxf>
    <dxf>
      <font>
        <condense val="0"/>
        <extend val="0"/>
        <color indexed="8"/>
      </font>
      <fill>
        <patternFill>
          <bgColor indexed="13"/>
        </patternFill>
      </fill>
    </dxf>
    <dxf>
      <font>
        <b val="0"/>
        <i val="0"/>
        <color auto="1"/>
      </font>
      <fill>
        <patternFill>
          <bgColor rgb="FFFFFF99"/>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B8CCE4"/>
          <bgColor rgb="FFB8CCE4"/>
        </patternFill>
      </fill>
    </dxf>
    <dxf>
      <fill>
        <patternFill patternType="solid">
          <fgColor rgb="FFDBE5F1"/>
          <bgColor rgb="FFDBE5F1"/>
        </patternFill>
      </fill>
    </dxf>
    <dxf>
      <fill>
        <patternFill patternType="solid">
          <fgColor theme="6"/>
          <bgColor theme="6"/>
        </patternFill>
      </fill>
    </dxf>
  </dxfs>
  <tableStyles count="1" defaultTableStyle="TableStyleMedium2" defaultPivotStyle="PivotStyleLight16">
    <tableStyle name="Listados-style" pivot="0" count="3" xr9:uid="{00000000-0011-0000-FFFF-FFFF00000000}">
      <tableStyleElement type="headerRow" dxfId="107"/>
      <tableStyleElement type="firstRowStripe" dxfId="106"/>
      <tableStyleElement type="secondRowStripe" dxfId="10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2388102" cy="1628775"/>
    <xdr:grpSp>
      <xdr:nvGrpSpPr>
        <xdr:cNvPr id="2" name="Shape 2">
          <a:extLst>
            <a:ext uri="{FF2B5EF4-FFF2-40B4-BE49-F238E27FC236}">
              <a16:creationId xmlns:a16="http://schemas.microsoft.com/office/drawing/2014/main" id="{2A88FD3B-49DA-4489-8E6C-A521D1779C07}"/>
            </a:ext>
          </a:extLst>
        </xdr:cNvPr>
        <xdr:cNvGrpSpPr/>
      </xdr:nvGrpSpPr>
      <xdr:grpSpPr>
        <a:xfrm>
          <a:off x="0" y="0"/>
          <a:ext cx="12388102" cy="1628775"/>
          <a:chOff x="669225" y="2965613"/>
          <a:chExt cx="9353550" cy="1628775"/>
        </a:xfrm>
      </xdr:grpSpPr>
      <xdr:grpSp>
        <xdr:nvGrpSpPr>
          <xdr:cNvPr id="3" name="Shape 95">
            <a:extLst>
              <a:ext uri="{FF2B5EF4-FFF2-40B4-BE49-F238E27FC236}">
                <a16:creationId xmlns:a16="http://schemas.microsoft.com/office/drawing/2014/main" id="{9FDE8E1C-ED31-1920-F246-CA3A9B089B85}"/>
              </a:ext>
            </a:extLst>
          </xdr:cNvPr>
          <xdr:cNvGrpSpPr/>
        </xdr:nvGrpSpPr>
        <xdr:grpSpPr>
          <a:xfrm>
            <a:off x="669225" y="2965613"/>
            <a:ext cx="9353550" cy="1628775"/>
            <a:chOff x="669225" y="2965613"/>
            <a:chExt cx="9353550" cy="1628775"/>
          </a:xfrm>
        </xdr:grpSpPr>
        <xdr:sp macro="" textlink="">
          <xdr:nvSpPr>
            <xdr:cNvPr id="4" name="Shape 4">
              <a:extLst>
                <a:ext uri="{FF2B5EF4-FFF2-40B4-BE49-F238E27FC236}">
                  <a16:creationId xmlns:a16="http://schemas.microsoft.com/office/drawing/2014/main" id="{61CA67A8-20C7-7CE5-6D8A-D4E76EC0E84A}"/>
                </a:ext>
              </a:extLst>
            </xdr:cNvPr>
            <xdr:cNvSpPr/>
          </xdr:nvSpPr>
          <xdr:spPr>
            <a:xfrm>
              <a:off x="669225" y="2965613"/>
              <a:ext cx="9353550" cy="16287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96">
              <a:extLst>
                <a:ext uri="{FF2B5EF4-FFF2-40B4-BE49-F238E27FC236}">
                  <a16:creationId xmlns:a16="http://schemas.microsoft.com/office/drawing/2014/main" id="{CC2DC95F-65C5-6D06-C818-DABF603269DD}"/>
                </a:ext>
              </a:extLst>
            </xdr:cNvPr>
            <xdr:cNvGrpSpPr/>
          </xdr:nvGrpSpPr>
          <xdr:grpSpPr>
            <a:xfrm>
              <a:off x="669225" y="2965613"/>
              <a:ext cx="9353550" cy="1628775"/>
              <a:chOff x="0" y="3084675"/>
              <a:chExt cx="10692001" cy="1390650"/>
            </a:xfrm>
          </xdr:grpSpPr>
          <xdr:sp macro="" textlink="">
            <xdr:nvSpPr>
              <xdr:cNvPr id="6" name="Shape 97">
                <a:extLst>
                  <a:ext uri="{FF2B5EF4-FFF2-40B4-BE49-F238E27FC236}">
                    <a16:creationId xmlns:a16="http://schemas.microsoft.com/office/drawing/2014/main" id="{57ECA907-92B9-EBAE-3694-AB21B8DB3BD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98">
                <a:extLst>
                  <a:ext uri="{FF2B5EF4-FFF2-40B4-BE49-F238E27FC236}">
                    <a16:creationId xmlns:a16="http://schemas.microsoft.com/office/drawing/2014/main" id="{7A2E4DA1-5C7D-0DDD-9BED-D46655564D7D}"/>
                  </a:ext>
                </a:extLst>
              </xdr:cNvPr>
              <xdr:cNvGrpSpPr/>
            </xdr:nvGrpSpPr>
            <xdr:grpSpPr>
              <a:xfrm>
                <a:off x="0" y="3084675"/>
                <a:ext cx="10692001" cy="1390650"/>
                <a:chOff x="0" y="0"/>
                <a:chExt cx="14045925" cy="1186423"/>
              </a:xfrm>
            </xdr:grpSpPr>
            <xdr:sp macro="" textlink="">
              <xdr:nvSpPr>
                <xdr:cNvPr id="8" name="Shape 99">
                  <a:extLst>
                    <a:ext uri="{FF2B5EF4-FFF2-40B4-BE49-F238E27FC236}">
                      <a16:creationId xmlns:a16="http://schemas.microsoft.com/office/drawing/2014/main" id="{E2472DF2-1045-8A3C-5518-4B9490D0785F}"/>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100">
                  <a:extLst>
                    <a:ext uri="{FF2B5EF4-FFF2-40B4-BE49-F238E27FC236}">
                      <a16:creationId xmlns:a16="http://schemas.microsoft.com/office/drawing/2014/main" id="{08978B45-D5D1-56AB-99B1-6C56266DBCED}"/>
                    </a:ext>
                  </a:extLst>
                </xdr:cNvPr>
                <xdr:cNvGrpSpPr/>
              </xdr:nvGrpSpPr>
              <xdr:grpSpPr>
                <a:xfrm>
                  <a:off x="0" y="0"/>
                  <a:ext cx="14045925" cy="1186423"/>
                  <a:chOff x="0" y="0"/>
                  <a:chExt cx="814" cy="105"/>
                </a:xfrm>
              </xdr:grpSpPr>
              <xdr:sp macro="" textlink="">
                <xdr:nvSpPr>
                  <xdr:cNvPr id="11" name="Shape 101">
                    <a:extLst>
                      <a:ext uri="{FF2B5EF4-FFF2-40B4-BE49-F238E27FC236}">
                        <a16:creationId xmlns:a16="http://schemas.microsoft.com/office/drawing/2014/main" id="{032DC76D-5F21-930C-D744-101B610B29F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2" name="Shape 102">
                    <a:extLst>
                      <a:ext uri="{FF2B5EF4-FFF2-40B4-BE49-F238E27FC236}">
                        <a16:creationId xmlns:a16="http://schemas.microsoft.com/office/drawing/2014/main" id="{338CD98B-7536-EDF8-C192-4AC59B7D9CF6}"/>
                      </a:ext>
                    </a:extLst>
                  </xdr:cNvPr>
                  <xdr:cNvSpPr txBox="1"/>
                </xdr:nvSpPr>
                <xdr:spPr>
                  <a:xfrm>
                    <a:off x="611" y="0"/>
                    <a:ext cx="203"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 name="Shape 103">
                    <a:extLst>
                      <a:ext uri="{FF2B5EF4-FFF2-40B4-BE49-F238E27FC236}">
                        <a16:creationId xmlns:a16="http://schemas.microsoft.com/office/drawing/2014/main" id="{2F10ECE5-1B60-1E68-1851-C2F401262FB9}"/>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 name="Shape 104">
                    <a:extLst>
                      <a:ext uri="{FF2B5EF4-FFF2-40B4-BE49-F238E27FC236}">
                        <a16:creationId xmlns:a16="http://schemas.microsoft.com/office/drawing/2014/main" id="{25183368-967D-5943-A81A-D2C95F187346}"/>
                      </a:ext>
                    </a:extLst>
                  </xdr:cNvPr>
                  <xdr:cNvSpPr/>
                </xdr:nvSpPr>
                <xdr:spPr>
                  <a:xfrm>
                    <a:off x="610" y="48"/>
                    <a:ext cx="112"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5" name="Shape 105">
                    <a:extLst>
                      <a:ext uri="{FF2B5EF4-FFF2-40B4-BE49-F238E27FC236}">
                        <a16:creationId xmlns:a16="http://schemas.microsoft.com/office/drawing/2014/main" id="{09E2C2D2-F3E5-B0B5-7AD6-02D738128C9A}"/>
                      </a:ext>
                    </a:extLst>
                  </xdr:cNvPr>
                  <xdr:cNvSpPr txBox="1"/>
                </xdr:nvSpPr>
                <xdr:spPr>
                  <a:xfrm>
                    <a:off x="238" y="0"/>
                    <a:ext cx="374"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6" name="Shape 106">
                    <a:extLst>
                      <a:ext uri="{FF2B5EF4-FFF2-40B4-BE49-F238E27FC236}">
                        <a16:creationId xmlns:a16="http://schemas.microsoft.com/office/drawing/2014/main" id="{3651B95B-E464-315A-E119-5C8E9D64EB6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0" name="Shape 107" descr="escudo">
                  <a:extLst>
                    <a:ext uri="{FF2B5EF4-FFF2-40B4-BE49-F238E27FC236}">
                      <a16:creationId xmlns:a16="http://schemas.microsoft.com/office/drawing/2014/main" id="{AAAFF41D-9A1B-39EF-E3D9-E6F7DC92BC16}"/>
                    </a:ext>
                  </a:extLst>
                </xdr:cNvPr>
                <xdr:cNvPicPr preferRelativeResize="0"/>
              </xdr:nvPicPr>
              <xdr:blipFill rotWithShape="1">
                <a:blip xmlns:r="http://schemas.openxmlformats.org/officeDocument/2006/relationships" r:embed="rId1">
                  <a:alphaModFix/>
                </a:blip>
                <a:srcRect/>
                <a:stretch/>
              </xdr:blipFill>
              <xdr:spPr>
                <a:xfrm>
                  <a:off x="1109723" y="161654"/>
                  <a:ext cx="1807264" cy="635598"/>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2432926" cy="1283074"/>
    <xdr:grpSp>
      <xdr:nvGrpSpPr>
        <xdr:cNvPr id="2" name="Shape 2">
          <a:extLst>
            <a:ext uri="{FF2B5EF4-FFF2-40B4-BE49-F238E27FC236}">
              <a16:creationId xmlns:a16="http://schemas.microsoft.com/office/drawing/2014/main" id="{7B0B74D6-1ECD-4B87-99B9-FCEC50FA156A}"/>
            </a:ext>
          </a:extLst>
        </xdr:cNvPr>
        <xdr:cNvGrpSpPr/>
      </xdr:nvGrpSpPr>
      <xdr:grpSpPr>
        <a:xfrm>
          <a:off x="0" y="0"/>
          <a:ext cx="12432926" cy="1283074"/>
          <a:chOff x="0" y="3075150"/>
          <a:chExt cx="10692000" cy="1409700"/>
        </a:xfrm>
      </xdr:grpSpPr>
      <xdr:grpSp>
        <xdr:nvGrpSpPr>
          <xdr:cNvPr id="3" name="Shape 67" title="Dibujo">
            <a:extLst>
              <a:ext uri="{FF2B5EF4-FFF2-40B4-BE49-F238E27FC236}">
                <a16:creationId xmlns:a16="http://schemas.microsoft.com/office/drawing/2014/main" id="{6772F5AC-2025-0CD4-B08E-D54B29942FB9}"/>
              </a:ext>
            </a:extLst>
          </xdr:cNvPr>
          <xdr:cNvGrpSpPr/>
        </xdr:nvGrpSpPr>
        <xdr:grpSpPr>
          <a:xfrm>
            <a:off x="0" y="3075150"/>
            <a:ext cx="10692000" cy="1409700"/>
            <a:chOff x="1175411" y="3075150"/>
            <a:chExt cx="8341179" cy="1409700"/>
          </a:xfrm>
        </xdr:grpSpPr>
        <xdr:sp macro="" textlink="">
          <xdr:nvSpPr>
            <xdr:cNvPr id="4" name="Shape 4">
              <a:extLst>
                <a:ext uri="{FF2B5EF4-FFF2-40B4-BE49-F238E27FC236}">
                  <a16:creationId xmlns:a16="http://schemas.microsoft.com/office/drawing/2014/main" id="{E149C955-AF4C-D1CF-70EC-4334CFF4C307}"/>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68" title="Dibujo">
              <a:extLst>
                <a:ext uri="{FF2B5EF4-FFF2-40B4-BE49-F238E27FC236}">
                  <a16:creationId xmlns:a16="http://schemas.microsoft.com/office/drawing/2014/main" id="{C9535FBC-93FC-9548-2892-21224A6E1687}"/>
                </a:ext>
              </a:extLst>
            </xdr:cNvPr>
            <xdr:cNvGrpSpPr/>
          </xdr:nvGrpSpPr>
          <xdr:grpSpPr>
            <a:xfrm>
              <a:off x="1175411" y="3075150"/>
              <a:ext cx="8341179" cy="1409700"/>
              <a:chOff x="0" y="3084675"/>
              <a:chExt cx="10692001" cy="1390650"/>
            </a:xfrm>
          </xdr:grpSpPr>
          <xdr:sp macro="" textlink="">
            <xdr:nvSpPr>
              <xdr:cNvPr id="6" name="Shape 69">
                <a:extLst>
                  <a:ext uri="{FF2B5EF4-FFF2-40B4-BE49-F238E27FC236}">
                    <a16:creationId xmlns:a16="http://schemas.microsoft.com/office/drawing/2014/main" id="{9D976B08-5D75-296D-F3D4-B23E38075A08}"/>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0">
                <a:extLst>
                  <a:ext uri="{FF2B5EF4-FFF2-40B4-BE49-F238E27FC236}">
                    <a16:creationId xmlns:a16="http://schemas.microsoft.com/office/drawing/2014/main" id="{43C7B228-1091-212C-EA82-0F58034C282C}"/>
                  </a:ext>
                </a:extLst>
              </xdr:cNvPr>
              <xdr:cNvGrpSpPr/>
            </xdr:nvGrpSpPr>
            <xdr:grpSpPr>
              <a:xfrm>
                <a:off x="0" y="3084675"/>
                <a:ext cx="10692001" cy="1390650"/>
                <a:chOff x="0" y="0"/>
                <a:chExt cx="14045925" cy="1186423"/>
              </a:xfrm>
            </xdr:grpSpPr>
            <xdr:sp macro="" textlink="">
              <xdr:nvSpPr>
                <xdr:cNvPr id="8" name="Shape 71">
                  <a:extLst>
                    <a:ext uri="{FF2B5EF4-FFF2-40B4-BE49-F238E27FC236}">
                      <a16:creationId xmlns:a16="http://schemas.microsoft.com/office/drawing/2014/main" id="{6E49846E-95E6-50F8-00AF-774D49C5B2EB}"/>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72">
                  <a:extLst>
                    <a:ext uri="{FF2B5EF4-FFF2-40B4-BE49-F238E27FC236}">
                      <a16:creationId xmlns:a16="http://schemas.microsoft.com/office/drawing/2014/main" id="{7DD3C23C-B2C6-59F4-81B4-551C2F7601DB}"/>
                    </a:ext>
                  </a:extLst>
                </xdr:cNvPr>
                <xdr:cNvGrpSpPr/>
              </xdr:nvGrpSpPr>
              <xdr:grpSpPr>
                <a:xfrm>
                  <a:off x="0" y="0"/>
                  <a:ext cx="14045925" cy="1186423"/>
                  <a:chOff x="0" y="0"/>
                  <a:chExt cx="814" cy="105"/>
                </a:xfrm>
              </xdr:grpSpPr>
              <xdr:sp macro="" textlink="">
                <xdr:nvSpPr>
                  <xdr:cNvPr id="11" name="Shape 73">
                    <a:extLst>
                      <a:ext uri="{FF2B5EF4-FFF2-40B4-BE49-F238E27FC236}">
                        <a16:creationId xmlns:a16="http://schemas.microsoft.com/office/drawing/2014/main" id="{6AA4E508-325D-483A-4FD6-D6B98774135F}"/>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2" name="Shape 74">
                    <a:extLst>
                      <a:ext uri="{FF2B5EF4-FFF2-40B4-BE49-F238E27FC236}">
                        <a16:creationId xmlns:a16="http://schemas.microsoft.com/office/drawing/2014/main" id="{83164E8E-71A7-2B34-82EB-32A9D49718AA}"/>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 name="Shape 75">
                    <a:extLst>
                      <a:ext uri="{FF2B5EF4-FFF2-40B4-BE49-F238E27FC236}">
                        <a16:creationId xmlns:a16="http://schemas.microsoft.com/office/drawing/2014/main" id="{66CD68B8-10FA-A248-6A21-79D99E22CCA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 name="Shape 76">
                    <a:extLst>
                      <a:ext uri="{FF2B5EF4-FFF2-40B4-BE49-F238E27FC236}">
                        <a16:creationId xmlns:a16="http://schemas.microsoft.com/office/drawing/2014/main" id="{BE2C50FE-E5D5-93B5-A009-5FF458CFFF54}"/>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5" name="Shape 77">
                    <a:extLst>
                      <a:ext uri="{FF2B5EF4-FFF2-40B4-BE49-F238E27FC236}">
                        <a16:creationId xmlns:a16="http://schemas.microsoft.com/office/drawing/2014/main" id="{DF73E247-AAD3-105A-006D-44F8CE8A8523}"/>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6" name="Shape 78">
                    <a:extLst>
                      <a:ext uri="{FF2B5EF4-FFF2-40B4-BE49-F238E27FC236}">
                        <a16:creationId xmlns:a16="http://schemas.microsoft.com/office/drawing/2014/main" id="{532E4FC4-4ADA-2204-AE28-16094A4B74D9}"/>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0" name="Shape 79" descr="escudo">
                  <a:extLst>
                    <a:ext uri="{FF2B5EF4-FFF2-40B4-BE49-F238E27FC236}">
                      <a16:creationId xmlns:a16="http://schemas.microsoft.com/office/drawing/2014/main" id="{49B71757-E05D-2416-E032-B087AD33387F}"/>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4739937" cy="1123950"/>
    <xdr:grpSp>
      <xdr:nvGrpSpPr>
        <xdr:cNvPr id="2" name="Shape 2">
          <a:extLst>
            <a:ext uri="{FF2B5EF4-FFF2-40B4-BE49-F238E27FC236}">
              <a16:creationId xmlns:a16="http://schemas.microsoft.com/office/drawing/2014/main" id="{00000000-0008-0000-0100-00003F000000}"/>
            </a:ext>
          </a:extLst>
        </xdr:cNvPr>
        <xdr:cNvGrpSpPr/>
      </xdr:nvGrpSpPr>
      <xdr:grpSpPr>
        <a:xfrm>
          <a:off x="0" y="0"/>
          <a:ext cx="14739937" cy="1123950"/>
          <a:chOff x="0" y="3075150"/>
          <a:chExt cx="10692000" cy="1409700"/>
        </a:xfrm>
      </xdr:grpSpPr>
      <xdr:grpSp>
        <xdr:nvGrpSpPr>
          <xdr:cNvPr id="3" name="Shape 82">
            <a:extLst>
              <a:ext uri="{FF2B5EF4-FFF2-40B4-BE49-F238E27FC236}">
                <a16:creationId xmlns:a16="http://schemas.microsoft.com/office/drawing/2014/main" id="{00000000-0008-0000-0100-000040000000}"/>
              </a:ext>
            </a:extLst>
          </xdr:cNvPr>
          <xdr:cNvGrpSpPr/>
        </xdr:nvGrpSpPr>
        <xdr:grpSpPr>
          <a:xfrm>
            <a:off x="0" y="3075150"/>
            <a:ext cx="10692000" cy="1409700"/>
            <a:chOff x="1175411" y="3075150"/>
            <a:chExt cx="8341179" cy="1409700"/>
          </a:xfrm>
        </xdr:grpSpPr>
        <xdr:sp macro="" textlink="">
          <xdr:nvSpPr>
            <xdr:cNvPr id="4" name="Shape 4">
              <a:extLst>
                <a:ext uri="{FF2B5EF4-FFF2-40B4-BE49-F238E27FC236}">
                  <a16:creationId xmlns:a16="http://schemas.microsoft.com/office/drawing/2014/main" id="{00000000-0008-0000-0100-000041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800"/>
            </a:p>
          </xdr:txBody>
        </xdr:sp>
        <xdr:grpSp>
          <xdr:nvGrpSpPr>
            <xdr:cNvPr id="5" name="Shape 83" title="Dibujo">
              <a:extLst>
                <a:ext uri="{FF2B5EF4-FFF2-40B4-BE49-F238E27FC236}">
                  <a16:creationId xmlns:a16="http://schemas.microsoft.com/office/drawing/2014/main" id="{00000000-0008-0000-0100-000042000000}"/>
                </a:ext>
              </a:extLst>
            </xdr:cNvPr>
            <xdr:cNvGrpSpPr/>
          </xdr:nvGrpSpPr>
          <xdr:grpSpPr>
            <a:xfrm>
              <a:off x="1175411" y="3075150"/>
              <a:ext cx="8341179" cy="1409700"/>
              <a:chOff x="0" y="3084675"/>
              <a:chExt cx="10692001" cy="1390650"/>
            </a:xfrm>
          </xdr:grpSpPr>
          <xdr:sp macro="" textlink="">
            <xdr:nvSpPr>
              <xdr:cNvPr id="6" name="Shape 84">
                <a:extLst>
                  <a:ext uri="{FF2B5EF4-FFF2-40B4-BE49-F238E27FC236}">
                    <a16:creationId xmlns:a16="http://schemas.microsoft.com/office/drawing/2014/main" id="{00000000-0008-0000-0100-00004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800"/>
              </a:p>
            </xdr:txBody>
          </xdr:sp>
          <xdr:grpSp>
            <xdr:nvGrpSpPr>
              <xdr:cNvPr id="7" name="Shape 85">
                <a:extLst>
                  <a:ext uri="{FF2B5EF4-FFF2-40B4-BE49-F238E27FC236}">
                    <a16:creationId xmlns:a16="http://schemas.microsoft.com/office/drawing/2014/main" id="{00000000-0008-0000-0100-000044000000}"/>
                  </a:ext>
                </a:extLst>
              </xdr:cNvPr>
              <xdr:cNvGrpSpPr/>
            </xdr:nvGrpSpPr>
            <xdr:grpSpPr>
              <a:xfrm>
                <a:off x="0" y="3084675"/>
                <a:ext cx="10692001" cy="1390650"/>
                <a:chOff x="0" y="0"/>
                <a:chExt cx="14045925" cy="1186423"/>
              </a:xfrm>
            </xdr:grpSpPr>
            <xdr:sp macro="" textlink="">
              <xdr:nvSpPr>
                <xdr:cNvPr id="8" name="Shape 86">
                  <a:extLst>
                    <a:ext uri="{FF2B5EF4-FFF2-40B4-BE49-F238E27FC236}">
                      <a16:creationId xmlns:a16="http://schemas.microsoft.com/office/drawing/2014/main" id="{00000000-0008-0000-0100-00004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800"/>
                </a:p>
              </xdr:txBody>
            </xdr:sp>
            <xdr:grpSp>
              <xdr:nvGrpSpPr>
                <xdr:cNvPr id="9" name="Shape 87">
                  <a:extLst>
                    <a:ext uri="{FF2B5EF4-FFF2-40B4-BE49-F238E27FC236}">
                      <a16:creationId xmlns:a16="http://schemas.microsoft.com/office/drawing/2014/main" id="{00000000-0008-0000-0100-000046000000}"/>
                    </a:ext>
                  </a:extLst>
                </xdr:cNvPr>
                <xdr:cNvGrpSpPr/>
              </xdr:nvGrpSpPr>
              <xdr:grpSpPr>
                <a:xfrm>
                  <a:off x="0" y="0"/>
                  <a:ext cx="14045925" cy="1186423"/>
                  <a:chOff x="0" y="0"/>
                  <a:chExt cx="814" cy="105"/>
                </a:xfrm>
              </xdr:grpSpPr>
              <xdr:sp macro="" textlink="">
                <xdr:nvSpPr>
                  <xdr:cNvPr id="11" name="Shape 88">
                    <a:extLst>
                      <a:ext uri="{FF2B5EF4-FFF2-40B4-BE49-F238E27FC236}">
                        <a16:creationId xmlns:a16="http://schemas.microsoft.com/office/drawing/2014/main" id="{00000000-0008-0000-0100-00004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800"/>
                  </a:p>
                </xdr:txBody>
              </xdr:sp>
              <xdr:sp macro="" textlink="">
                <xdr:nvSpPr>
                  <xdr:cNvPr id="12" name="Shape 89">
                    <a:extLst>
                      <a:ext uri="{FF2B5EF4-FFF2-40B4-BE49-F238E27FC236}">
                        <a16:creationId xmlns:a16="http://schemas.microsoft.com/office/drawing/2014/main" id="{00000000-0008-0000-0100-00004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800" b="0">
                        <a:latin typeface="Arial"/>
                        <a:ea typeface="Arial"/>
                        <a:cs typeface="Arial"/>
                        <a:sym typeface="Arial"/>
                      </a:rPr>
                      <a:t>MEDE01.03.02.P004.F001</a:t>
                    </a:r>
                    <a:endParaRPr sz="800"/>
                  </a:p>
                </xdr:txBody>
              </xdr:sp>
              <xdr:sp macro="" textlink="">
                <xdr:nvSpPr>
                  <xdr:cNvPr id="13" name="Shape 90">
                    <a:extLst>
                      <a:ext uri="{FF2B5EF4-FFF2-40B4-BE49-F238E27FC236}">
                        <a16:creationId xmlns:a16="http://schemas.microsoft.com/office/drawing/2014/main" id="{00000000-0008-0000-0100-00004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800">
                      <a:latin typeface="Arial"/>
                      <a:ea typeface="Arial"/>
                      <a:cs typeface="Arial"/>
                      <a:sym typeface="Arial"/>
                    </a:endParaRPr>
                  </a:p>
                </xdr:txBody>
              </xdr:sp>
              <xdr:sp macro="" textlink="">
                <xdr:nvSpPr>
                  <xdr:cNvPr id="14" name="Shape 91">
                    <a:extLst>
                      <a:ext uri="{FF2B5EF4-FFF2-40B4-BE49-F238E27FC236}">
                        <a16:creationId xmlns:a16="http://schemas.microsoft.com/office/drawing/2014/main" id="{00000000-0008-0000-0100-00004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800"/>
                  </a:p>
                </xdr:txBody>
              </xdr:sp>
              <xdr:sp macro="" textlink="">
                <xdr:nvSpPr>
                  <xdr:cNvPr id="15" name="Shape 92">
                    <a:extLst>
                      <a:ext uri="{FF2B5EF4-FFF2-40B4-BE49-F238E27FC236}">
                        <a16:creationId xmlns:a16="http://schemas.microsoft.com/office/drawing/2014/main" id="{00000000-0008-0000-0100-00004C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800" b="0" i="0" strike="noStrike">
                        <a:solidFill>
                          <a:srgbClr val="000000"/>
                        </a:solidFill>
                        <a:latin typeface="Arial"/>
                        <a:ea typeface="Arial"/>
                        <a:cs typeface="Arial"/>
                        <a:sym typeface="Arial"/>
                      </a:rPr>
                      <a:t>MODELO INTEGRADO DE PLANEACIÓN Y GESTIÓN</a:t>
                    </a:r>
                    <a:endParaRPr sz="8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800" b="0" i="0" strike="noStrike">
                        <a:solidFill>
                          <a:srgbClr val="000000"/>
                        </a:solidFill>
                        <a:latin typeface="Arial"/>
                        <a:ea typeface="Arial"/>
                        <a:cs typeface="Arial"/>
                        <a:sym typeface="Arial"/>
                      </a:rPr>
                      <a:t>(MIPG)</a:t>
                    </a:r>
                    <a:endParaRPr sz="800">
                      <a:latin typeface="Arial"/>
                      <a:ea typeface="Arial"/>
                      <a:cs typeface="Arial"/>
                      <a:sym typeface="Arial"/>
                    </a:endParaRPr>
                  </a:p>
                  <a:p>
                    <a:pPr marL="0" lvl="0" indent="0" algn="ctr" rtl="1">
                      <a:spcBef>
                        <a:spcPts val="0"/>
                      </a:spcBef>
                      <a:spcAft>
                        <a:spcPts val="0"/>
                      </a:spcAft>
                      <a:buSzPts val="1200"/>
                      <a:buFont typeface="Arial"/>
                      <a:buNone/>
                    </a:pPr>
                    <a:endParaRPr sz="8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8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800" b="1">
                        <a:latin typeface="Arial"/>
                        <a:ea typeface="Arial"/>
                        <a:cs typeface="Arial"/>
                        <a:sym typeface="Arial"/>
                      </a:rPr>
                      <a:t> </a:t>
                    </a:r>
                    <a:r>
                      <a:rPr lang="en-US" sz="800" b="0">
                        <a:latin typeface="Arial"/>
                        <a:ea typeface="Arial"/>
                        <a:cs typeface="Arial"/>
                        <a:sym typeface="Arial"/>
                      </a:rPr>
                      <a:t>CADENA DE VALOR Y PRESUPUESTO PROYECTO</a:t>
                    </a:r>
                    <a:r>
                      <a:rPr lang="en-US" sz="800" b="0" i="0" strike="noStrike">
                        <a:solidFill>
                          <a:srgbClr val="000000"/>
                        </a:solidFill>
                        <a:latin typeface="Arial"/>
                        <a:ea typeface="Arial"/>
                        <a:cs typeface="Arial"/>
                        <a:sym typeface="Arial"/>
                      </a:rPr>
                      <a:t> </a:t>
                    </a:r>
                    <a:endParaRPr sz="800" b="0">
                      <a:latin typeface="Arial"/>
                      <a:ea typeface="Arial"/>
                      <a:cs typeface="Arial"/>
                      <a:sym typeface="Arial"/>
                    </a:endParaRPr>
                  </a:p>
                </xdr:txBody>
              </xdr:sp>
              <xdr:sp macro="" textlink="">
                <xdr:nvSpPr>
                  <xdr:cNvPr id="16" name="Shape 93">
                    <a:extLst>
                      <a:ext uri="{FF2B5EF4-FFF2-40B4-BE49-F238E27FC236}">
                        <a16:creationId xmlns:a16="http://schemas.microsoft.com/office/drawing/2014/main" id="{00000000-0008-0000-0100-00004D000000}"/>
                      </a:ext>
                    </a:extLst>
                  </xdr:cNvPr>
                  <xdr:cNvSpPr txBox="1"/>
                </xdr:nvSpPr>
                <xdr:spPr>
                  <a:xfrm>
                    <a:off x="1" y="77"/>
                    <a:ext cx="179" cy="21"/>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800" b="0" i="0">
                        <a:latin typeface="Arial"/>
                        <a:ea typeface="Arial"/>
                        <a:cs typeface="Arial"/>
                        <a:sym typeface="Arial"/>
                      </a:rPr>
                      <a:t> DIRECCIONAMIENTO ESTRATEGICO</a:t>
                    </a:r>
                    <a:endParaRPr sz="800">
                      <a:latin typeface="Arial"/>
                      <a:ea typeface="Arial"/>
                      <a:cs typeface="Arial"/>
                      <a:sym typeface="Arial"/>
                    </a:endParaRPr>
                  </a:p>
                  <a:p>
                    <a:pPr marL="0" lvl="0" indent="0" algn="ctr" rtl="0">
                      <a:spcBef>
                        <a:spcPts val="0"/>
                      </a:spcBef>
                      <a:spcAft>
                        <a:spcPts val="0"/>
                      </a:spcAft>
                      <a:buSzPts val="1000"/>
                      <a:buFont typeface="Arial"/>
                      <a:buNone/>
                    </a:pPr>
                    <a:r>
                      <a:rPr lang="en-US" sz="800" b="0" i="0">
                        <a:latin typeface="Arial"/>
                        <a:ea typeface="Arial"/>
                        <a:cs typeface="Arial"/>
                        <a:sym typeface="Arial"/>
                      </a:rPr>
                      <a:t>PLANEACIÓN ECONÓMICA Y SOCIAL</a:t>
                    </a:r>
                    <a:endParaRPr sz="800">
                      <a:latin typeface="Arial"/>
                      <a:ea typeface="Arial"/>
                      <a:cs typeface="Arial"/>
                      <a:sym typeface="Arial"/>
                    </a:endParaRPr>
                  </a:p>
                </xdr:txBody>
              </xdr:sp>
            </xdr:grpSp>
            <xdr:pic>
              <xdr:nvPicPr>
                <xdr:cNvPr id="10" name="Shape 94" descr="escudo">
                  <a:extLst>
                    <a:ext uri="{FF2B5EF4-FFF2-40B4-BE49-F238E27FC236}">
                      <a16:creationId xmlns:a16="http://schemas.microsoft.com/office/drawing/2014/main" id="{00000000-0008-0000-0100-000047000000}"/>
                    </a:ext>
                  </a:extLst>
                </xdr:cNvPr>
                <xdr:cNvPicPr preferRelativeResize="0"/>
              </xdr:nvPicPr>
              <xdr:blipFill rotWithShape="1">
                <a:blip xmlns:r="http://schemas.openxmlformats.org/officeDocument/2006/relationships" r:embed="rId1">
                  <a:alphaModFix/>
                </a:blip>
                <a:srcRect/>
                <a:stretch/>
              </xdr:blipFill>
              <xdr:spPr>
                <a:xfrm>
                  <a:off x="906506" y="42125"/>
                  <a:ext cx="1385458" cy="768114"/>
                </a:xfrm>
                <a:prstGeom prst="rect">
                  <a:avLst/>
                </a:prstGeom>
                <a:noFill/>
                <a:ln>
                  <a:noFill/>
                </a:ln>
              </xdr:spPr>
            </xdr:pic>
          </xdr:grpSp>
        </xdr:grpSp>
      </xdr:grp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9353550" cy="1628775"/>
    <xdr:grpSp>
      <xdr:nvGrpSpPr>
        <xdr:cNvPr id="2" name="Shape 2">
          <a:extLst>
            <a:ext uri="{FF2B5EF4-FFF2-40B4-BE49-F238E27FC236}">
              <a16:creationId xmlns:a16="http://schemas.microsoft.com/office/drawing/2014/main" id="{00000000-0008-0000-0B00-000002000000}"/>
            </a:ext>
          </a:extLst>
        </xdr:cNvPr>
        <xdr:cNvGrpSpPr/>
      </xdr:nvGrpSpPr>
      <xdr:grpSpPr>
        <a:xfrm>
          <a:off x="0" y="0"/>
          <a:ext cx="9353550" cy="1628775"/>
          <a:chOff x="669225" y="2965613"/>
          <a:chExt cx="9353550" cy="1628775"/>
        </a:xfrm>
      </xdr:grpSpPr>
      <xdr:grpSp>
        <xdr:nvGrpSpPr>
          <xdr:cNvPr id="3" name="Shape 124">
            <a:extLst>
              <a:ext uri="{FF2B5EF4-FFF2-40B4-BE49-F238E27FC236}">
                <a16:creationId xmlns:a16="http://schemas.microsoft.com/office/drawing/2014/main" id="{00000000-0008-0000-0B00-000003000000}"/>
              </a:ext>
            </a:extLst>
          </xdr:cNvPr>
          <xdr:cNvGrpSpPr/>
        </xdr:nvGrpSpPr>
        <xdr:grpSpPr>
          <a:xfrm>
            <a:off x="669225" y="2965613"/>
            <a:ext cx="9353550" cy="1628775"/>
            <a:chOff x="669225" y="2965613"/>
            <a:chExt cx="9353550" cy="1628775"/>
          </a:xfrm>
        </xdr:grpSpPr>
        <xdr:sp macro="" textlink="">
          <xdr:nvSpPr>
            <xdr:cNvPr id="4" name="Shape 4">
              <a:extLst>
                <a:ext uri="{FF2B5EF4-FFF2-40B4-BE49-F238E27FC236}">
                  <a16:creationId xmlns:a16="http://schemas.microsoft.com/office/drawing/2014/main" id="{00000000-0008-0000-0B00-000004000000}"/>
                </a:ext>
              </a:extLst>
            </xdr:cNvPr>
            <xdr:cNvSpPr/>
          </xdr:nvSpPr>
          <xdr:spPr>
            <a:xfrm>
              <a:off x="669225" y="2965613"/>
              <a:ext cx="9353550" cy="16287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125">
              <a:extLst>
                <a:ext uri="{FF2B5EF4-FFF2-40B4-BE49-F238E27FC236}">
                  <a16:creationId xmlns:a16="http://schemas.microsoft.com/office/drawing/2014/main" id="{00000000-0008-0000-0B00-000005000000}"/>
                </a:ext>
              </a:extLst>
            </xdr:cNvPr>
            <xdr:cNvGrpSpPr/>
          </xdr:nvGrpSpPr>
          <xdr:grpSpPr>
            <a:xfrm>
              <a:off x="669225" y="2965613"/>
              <a:ext cx="9353550" cy="1628775"/>
              <a:chOff x="669225" y="2965613"/>
              <a:chExt cx="9353550" cy="1628775"/>
            </a:xfrm>
          </xdr:grpSpPr>
          <xdr:sp macro="" textlink="">
            <xdr:nvSpPr>
              <xdr:cNvPr id="6" name="Shape 126">
                <a:extLst>
                  <a:ext uri="{FF2B5EF4-FFF2-40B4-BE49-F238E27FC236}">
                    <a16:creationId xmlns:a16="http://schemas.microsoft.com/office/drawing/2014/main" id="{00000000-0008-0000-0B00-000006000000}"/>
                  </a:ext>
                </a:extLst>
              </xdr:cNvPr>
              <xdr:cNvSpPr/>
            </xdr:nvSpPr>
            <xdr:spPr>
              <a:xfrm>
                <a:off x="669225" y="2965613"/>
                <a:ext cx="9353550" cy="16287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127">
                <a:extLst>
                  <a:ext uri="{FF2B5EF4-FFF2-40B4-BE49-F238E27FC236}">
                    <a16:creationId xmlns:a16="http://schemas.microsoft.com/office/drawing/2014/main" id="{00000000-0008-0000-0B00-000007000000}"/>
                  </a:ext>
                </a:extLst>
              </xdr:cNvPr>
              <xdr:cNvGrpSpPr/>
            </xdr:nvGrpSpPr>
            <xdr:grpSpPr>
              <a:xfrm>
                <a:off x="669225" y="2965613"/>
                <a:ext cx="9353550" cy="1628775"/>
                <a:chOff x="0" y="3084675"/>
                <a:chExt cx="10692001" cy="1390650"/>
              </a:xfrm>
            </xdr:grpSpPr>
            <xdr:sp macro="" textlink="">
              <xdr:nvSpPr>
                <xdr:cNvPr id="8" name="Shape 128">
                  <a:extLst>
                    <a:ext uri="{FF2B5EF4-FFF2-40B4-BE49-F238E27FC236}">
                      <a16:creationId xmlns:a16="http://schemas.microsoft.com/office/drawing/2014/main" id="{00000000-0008-0000-0B00-00000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129">
                  <a:extLst>
                    <a:ext uri="{FF2B5EF4-FFF2-40B4-BE49-F238E27FC236}">
                      <a16:creationId xmlns:a16="http://schemas.microsoft.com/office/drawing/2014/main" id="{00000000-0008-0000-0B00-000009000000}"/>
                    </a:ext>
                  </a:extLst>
                </xdr:cNvPr>
                <xdr:cNvGrpSpPr/>
              </xdr:nvGrpSpPr>
              <xdr:grpSpPr>
                <a:xfrm>
                  <a:off x="0" y="3084675"/>
                  <a:ext cx="10692001" cy="1390650"/>
                  <a:chOff x="0" y="0"/>
                  <a:chExt cx="14045925" cy="1186423"/>
                </a:xfrm>
              </xdr:grpSpPr>
              <xdr:sp macro="" textlink="">
                <xdr:nvSpPr>
                  <xdr:cNvPr id="10" name="Shape 130">
                    <a:extLst>
                      <a:ext uri="{FF2B5EF4-FFF2-40B4-BE49-F238E27FC236}">
                        <a16:creationId xmlns:a16="http://schemas.microsoft.com/office/drawing/2014/main" id="{00000000-0008-0000-0B00-00000A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31">
                    <a:extLst>
                      <a:ext uri="{FF2B5EF4-FFF2-40B4-BE49-F238E27FC236}">
                        <a16:creationId xmlns:a16="http://schemas.microsoft.com/office/drawing/2014/main" id="{00000000-0008-0000-0B00-00000B000000}"/>
                      </a:ext>
                    </a:extLst>
                  </xdr:cNvPr>
                  <xdr:cNvGrpSpPr/>
                </xdr:nvGrpSpPr>
                <xdr:grpSpPr>
                  <a:xfrm>
                    <a:off x="0" y="0"/>
                    <a:ext cx="14045925" cy="1186423"/>
                    <a:chOff x="0" y="0"/>
                    <a:chExt cx="814" cy="105"/>
                  </a:xfrm>
                </xdr:grpSpPr>
                <xdr:sp macro="" textlink="">
                  <xdr:nvSpPr>
                    <xdr:cNvPr id="13" name="Shape 132">
                      <a:extLst>
                        <a:ext uri="{FF2B5EF4-FFF2-40B4-BE49-F238E27FC236}">
                          <a16:creationId xmlns:a16="http://schemas.microsoft.com/office/drawing/2014/main" id="{00000000-0008-0000-0B00-00000D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 name="Shape 133">
                      <a:extLst>
                        <a:ext uri="{FF2B5EF4-FFF2-40B4-BE49-F238E27FC236}">
                          <a16:creationId xmlns:a16="http://schemas.microsoft.com/office/drawing/2014/main" id="{00000000-0008-0000-0B00-00000E000000}"/>
                        </a:ext>
                      </a:extLst>
                    </xdr:cNvPr>
                    <xdr:cNvSpPr txBox="1"/>
                  </xdr:nvSpPr>
                  <xdr:spPr>
                    <a:xfrm>
                      <a:off x="611" y="0"/>
                      <a:ext cx="203"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5" name="Shape 134">
                      <a:extLst>
                        <a:ext uri="{FF2B5EF4-FFF2-40B4-BE49-F238E27FC236}">
                          <a16:creationId xmlns:a16="http://schemas.microsoft.com/office/drawing/2014/main" id="{00000000-0008-0000-0B00-00000F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6" name="Shape 135">
                      <a:extLst>
                        <a:ext uri="{FF2B5EF4-FFF2-40B4-BE49-F238E27FC236}">
                          <a16:creationId xmlns:a16="http://schemas.microsoft.com/office/drawing/2014/main" id="{00000000-0008-0000-0B00-000010000000}"/>
                        </a:ext>
                      </a:extLst>
                    </xdr:cNvPr>
                    <xdr:cNvSpPr/>
                  </xdr:nvSpPr>
                  <xdr:spPr>
                    <a:xfrm>
                      <a:off x="610" y="48"/>
                      <a:ext cx="112"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7" name="Shape 136">
                      <a:extLst>
                        <a:ext uri="{FF2B5EF4-FFF2-40B4-BE49-F238E27FC236}">
                          <a16:creationId xmlns:a16="http://schemas.microsoft.com/office/drawing/2014/main" id="{00000000-0008-0000-0B00-000011000000}"/>
                        </a:ext>
                      </a:extLst>
                    </xdr:cNvPr>
                    <xdr:cNvSpPr txBox="1"/>
                  </xdr:nvSpPr>
                  <xdr:spPr>
                    <a:xfrm>
                      <a:off x="238" y="0"/>
                      <a:ext cx="374"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8" name="Shape 137">
                      <a:extLst>
                        <a:ext uri="{FF2B5EF4-FFF2-40B4-BE49-F238E27FC236}">
                          <a16:creationId xmlns:a16="http://schemas.microsoft.com/office/drawing/2014/main" id="{00000000-0008-0000-0B00-000012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2" name="Shape 138" descr="escudo">
                    <a:extLst>
                      <a:ext uri="{FF2B5EF4-FFF2-40B4-BE49-F238E27FC236}">
                        <a16:creationId xmlns:a16="http://schemas.microsoft.com/office/drawing/2014/main" id="{00000000-0008-0000-0B00-00000C000000}"/>
                      </a:ext>
                    </a:extLst>
                  </xdr:cNvPr>
                  <xdr:cNvPicPr preferRelativeResize="0"/>
                </xdr:nvPicPr>
                <xdr:blipFill rotWithShape="1">
                  <a:blip xmlns:r="http://schemas.openxmlformats.org/officeDocument/2006/relationships" r:embed="rId1">
                    <a:alphaModFix/>
                  </a:blip>
                  <a:srcRect/>
                  <a:stretch/>
                </xdr:blipFill>
                <xdr:spPr>
                  <a:xfrm>
                    <a:off x="1109723" y="161654"/>
                    <a:ext cx="1807264" cy="635598"/>
                  </a:xfrm>
                  <a:prstGeom prst="rect">
                    <a:avLst/>
                  </a:prstGeom>
                  <a:noFill/>
                  <a:ln>
                    <a:noFill/>
                  </a:ln>
                </xdr:spPr>
              </xdr:pic>
            </xdr:grpSp>
          </xdr:grpSp>
        </xdr:grpSp>
      </xdr:grpSp>
    </xdr:grpSp>
    <xdr:clientData fLocksWithSheet="0"/>
  </xdr:oneCellAnchor>
</xdr:wsDr>
</file>

<file path=xl/drawings/drawing5.xml><?xml version="1.0" encoding="utf-8"?>
<xdr:wsDr xmlns:xdr="http://schemas.openxmlformats.org/drawingml/2006/spreadsheetDrawing" xmlns:a="http://schemas.openxmlformats.org/drawingml/2006/main">
  <xdr:twoCellAnchor>
    <xdr:from>
      <xdr:col>50</xdr:col>
      <xdr:colOff>115862</xdr:colOff>
      <xdr:row>6</xdr:row>
      <xdr:rowOff>42845</xdr:rowOff>
    </xdr:from>
    <xdr:to>
      <xdr:col>50</xdr:col>
      <xdr:colOff>363512</xdr:colOff>
      <xdr:row>6</xdr:row>
      <xdr:rowOff>306471</xdr:rowOff>
    </xdr:to>
    <xdr:sp macro="[1]!BAJACAP" textlink="">
      <xdr:nvSpPr>
        <xdr:cNvPr id="2" name="AutoShape 81">
          <a:extLst>
            <a:ext uri="{FF2B5EF4-FFF2-40B4-BE49-F238E27FC236}">
              <a16:creationId xmlns:a16="http://schemas.microsoft.com/office/drawing/2014/main" id="{00000000-0008-0000-0100-00006B130000}"/>
            </a:ext>
          </a:extLst>
        </xdr:cNvPr>
        <xdr:cNvSpPr>
          <a:spLocks noChangeArrowheads="1"/>
        </xdr:cNvSpPr>
      </xdr:nvSpPr>
      <xdr:spPr bwMode="auto">
        <a:xfrm>
          <a:off x="9669437" y="347645"/>
          <a:ext cx="247650" cy="263626"/>
        </a:xfrm>
        <a:prstGeom prst="downArrow">
          <a:avLst>
            <a:gd name="adj1" fmla="val 27269"/>
            <a:gd name="adj2" fmla="val 50000"/>
          </a:avLst>
        </a:prstGeom>
        <a:solidFill>
          <a:srgbClr val="C0C0C0"/>
        </a:solidFill>
        <a:ln w="9525" algn="ctr">
          <a:solidFill>
            <a:srgbClr val="0000FF"/>
          </a:solidFill>
          <a:miter lim="800000"/>
          <a:headEnd/>
          <a:tailEnd/>
        </a:ln>
      </xdr:spPr>
    </xdr:sp>
    <xdr:clientData/>
  </xdr:twoCellAnchor>
  <xdr:twoCellAnchor>
    <xdr:from>
      <xdr:col>50</xdr:col>
      <xdr:colOff>401132</xdr:colOff>
      <xdr:row>6</xdr:row>
      <xdr:rowOff>22737</xdr:rowOff>
    </xdr:from>
    <xdr:to>
      <xdr:col>50</xdr:col>
      <xdr:colOff>648782</xdr:colOff>
      <xdr:row>6</xdr:row>
      <xdr:rowOff>305413</xdr:rowOff>
    </xdr:to>
    <xdr:sp macro="[1]!SUBECAP" textlink="">
      <xdr:nvSpPr>
        <xdr:cNvPr id="3" name="AutoShape 83">
          <a:extLst>
            <a:ext uri="{FF2B5EF4-FFF2-40B4-BE49-F238E27FC236}">
              <a16:creationId xmlns:a16="http://schemas.microsoft.com/office/drawing/2014/main" id="{00000000-0008-0000-0100-00006C130000}"/>
            </a:ext>
          </a:extLst>
        </xdr:cNvPr>
        <xdr:cNvSpPr>
          <a:spLocks noChangeArrowheads="1"/>
        </xdr:cNvSpPr>
      </xdr:nvSpPr>
      <xdr:spPr bwMode="auto">
        <a:xfrm flipV="1">
          <a:off x="9954707" y="327537"/>
          <a:ext cx="247650" cy="282676"/>
        </a:xfrm>
        <a:prstGeom prst="downArrow">
          <a:avLst>
            <a:gd name="adj1" fmla="val 30769"/>
            <a:gd name="adj2" fmla="val 55000"/>
          </a:avLst>
        </a:prstGeom>
        <a:solidFill>
          <a:srgbClr val="C0C0C0"/>
        </a:solidFill>
        <a:ln w="9525" algn="ctr">
          <a:solidFill>
            <a:srgbClr val="0000FF"/>
          </a:solidFill>
          <a:miter lim="800000"/>
          <a:headEnd/>
          <a:tailEnd/>
        </a:ln>
      </xdr:spPr>
    </xdr:sp>
    <xdr:clientData/>
  </xdr:twoCellAnchor>
  <xdr:twoCellAnchor editAs="oneCell">
    <xdr:from>
      <xdr:col>2</xdr:col>
      <xdr:colOff>47224</xdr:colOff>
      <xdr:row>0</xdr:row>
      <xdr:rowOff>21166</xdr:rowOff>
    </xdr:from>
    <xdr:to>
      <xdr:col>2</xdr:col>
      <xdr:colOff>443224</xdr:colOff>
      <xdr:row>1</xdr:row>
      <xdr:rowOff>124999</xdr:rowOff>
    </xdr:to>
    <xdr:sp macro="[1]!AbreFormOpcPpto" textlink="">
      <xdr:nvSpPr>
        <xdr:cNvPr id="4" name="1 CuadroTexto">
          <a:extLst>
            <a:ext uri="{FF2B5EF4-FFF2-40B4-BE49-F238E27FC236}">
              <a16:creationId xmlns:a16="http://schemas.microsoft.com/office/drawing/2014/main" id="{00000000-0008-0000-0100-000002000000}"/>
            </a:ext>
          </a:extLst>
        </xdr:cNvPr>
        <xdr:cNvSpPr txBox="1"/>
      </xdr:nvSpPr>
      <xdr:spPr>
        <a:xfrm>
          <a:off x="647299" y="21166"/>
          <a:ext cx="396000" cy="256233"/>
        </a:xfrm>
        <a:prstGeom prst="roundRect">
          <a:avLst>
            <a:gd name="adj" fmla="val 32143"/>
          </a:avLst>
        </a:prstGeom>
        <a:solidFill>
          <a:srgbClr val="00959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OPC</a:t>
          </a:r>
        </a:p>
      </xdr:txBody>
    </xdr:sp>
    <xdr:clientData/>
  </xdr:twoCellAnchor>
  <xdr:twoCellAnchor editAs="oneCell">
    <xdr:from>
      <xdr:col>2</xdr:col>
      <xdr:colOff>1135590</xdr:colOff>
      <xdr:row>0</xdr:row>
      <xdr:rowOff>28575</xdr:rowOff>
    </xdr:from>
    <xdr:to>
      <xdr:col>2</xdr:col>
      <xdr:colOff>1927590</xdr:colOff>
      <xdr:row>1</xdr:row>
      <xdr:rowOff>114300</xdr:rowOff>
    </xdr:to>
    <xdr:sp macro="[1]!INSITEM" textlink="">
      <xdr:nvSpPr>
        <xdr:cNvPr id="5" name="11 CuadroTexto">
          <a:extLst>
            <a:ext uri="{FF2B5EF4-FFF2-40B4-BE49-F238E27FC236}">
              <a16:creationId xmlns:a16="http://schemas.microsoft.com/office/drawing/2014/main" id="{00000000-0008-0000-0100-00000C000000}"/>
            </a:ext>
          </a:extLst>
        </xdr:cNvPr>
        <xdr:cNvSpPr txBox="1"/>
      </xdr:nvSpPr>
      <xdr:spPr>
        <a:xfrm>
          <a:off x="1735665" y="28575"/>
          <a:ext cx="792000" cy="238125"/>
        </a:xfrm>
        <a:prstGeom prst="round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INSERTAR</a:t>
          </a:r>
        </a:p>
      </xdr:txBody>
    </xdr:sp>
    <xdr:clientData/>
  </xdr:twoCellAnchor>
  <xdr:twoCellAnchor editAs="oneCell">
    <xdr:from>
      <xdr:col>2</xdr:col>
      <xdr:colOff>2002369</xdr:colOff>
      <xdr:row>0</xdr:row>
      <xdr:rowOff>28575</xdr:rowOff>
    </xdr:from>
    <xdr:to>
      <xdr:col>2</xdr:col>
      <xdr:colOff>2722369</xdr:colOff>
      <xdr:row>1</xdr:row>
      <xdr:rowOff>114300</xdr:rowOff>
    </xdr:to>
    <xdr:sp macro="[1]!BotonCambiarEnPpto" textlink="">
      <xdr:nvSpPr>
        <xdr:cNvPr id="6" name="12 CuadroTexto">
          <a:extLst>
            <a:ext uri="{FF2B5EF4-FFF2-40B4-BE49-F238E27FC236}">
              <a16:creationId xmlns:a16="http://schemas.microsoft.com/office/drawing/2014/main" id="{00000000-0008-0000-0100-00000D000000}"/>
            </a:ext>
          </a:extLst>
        </xdr:cNvPr>
        <xdr:cNvSpPr txBox="1"/>
      </xdr:nvSpPr>
      <xdr:spPr>
        <a:xfrm>
          <a:off x="2602444" y="28575"/>
          <a:ext cx="720000" cy="238125"/>
        </a:xfrm>
        <a:prstGeom prst="roundRect">
          <a:avLst/>
        </a:prstGeom>
        <a:solidFill>
          <a:srgbClr val="B85808"/>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CAMBIAR</a:t>
          </a:r>
          <a:endParaRPr lang="es-CO" sz="900" b="1">
            <a:solidFill>
              <a:schemeClr val="bg1"/>
            </a:solidFill>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3</xdr:col>
          <xdr:colOff>23813</xdr:colOff>
          <xdr:row>0</xdr:row>
          <xdr:rowOff>23813</xdr:rowOff>
        </xdr:from>
        <xdr:to>
          <xdr:col>3</xdr:col>
          <xdr:colOff>381000</xdr:colOff>
          <xdr:row>1</xdr:row>
          <xdr:rowOff>114300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800" b="1" i="0" u="none" strike="noStrike" baseline="0">
                  <a:solidFill>
                    <a:srgbClr val="000000"/>
                  </a:solidFill>
                  <a:latin typeface="Arial"/>
                  <a:cs typeface="Arial"/>
                </a:rPr>
                <a:t>PROT</a:t>
              </a:r>
            </a:p>
          </xdr:txBody>
        </xdr:sp>
        <xdr:clientData fPrintsWithSheet="0"/>
      </xdr:twoCellAnchor>
    </mc:Choice>
    <mc:Fallback/>
  </mc:AlternateContent>
  <xdr:twoCellAnchor editAs="oneCell">
    <xdr:from>
      <xdr:col>47</xdr:col>
      <xdr:colOff>80795</xdr:colOff>
      <xdr:row>6</xdr:row>
      <xdr:rowOff>42333</xdr:rowOff>
    </xdr:from>
    <xdr:to>
      <xdr:col>47</xdr:col>
      <xdr:colOff>656795</xdr:colOff>
      <xdr:row>6</xdr:row>
      <xdr:rowOff>253996</xdr:rowOff>
    </xdr:to>
    <xdr:sp macro="[1]!IRAcrobat" textlink="">
      <xdr:nvSpPr>
        <xdr:cNvPr id="8" name="14 CuadroTexto">
          <a:extLst>
            <a:ext uri="{FF2B5EF4-FFF2-40B4-BE49-F238E27FC236}">
              <a16:creationId xmlns:a16="http://schemas.microsoft.com/office/drawing/2014/main" id="{00000000-0008-0000-0100-00000F000000}"/>
            </a:ext>
          </a:extLst>
        </xdr:cNvPr>
        <xdr:cNvSpPr txBox="1">
          <a:spLocks/>
        </xdr:cNvSpPr>
      </xdr:nvSpPr>
      <xdr:spPr>
        <a:xfrm>
          <a:off x="7176920" y="347133"/>
          <a:ext cx="576000" cy="211663"/>
        </a:xfrm>
        <a:prstGeom prst="roundRect">
          <a:avLst/>
        </a:prstGeom>
        <a:solidFill>
          <a:srgbClr val="A2970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ysClr val="windowText" lastClr="000000"/>
              </a:solidFill>
              <a:latin typeface="Arial" panose="020B0604020202020204" pitchFamily="34" charset="0"/>
              <a:ea typeface="+mn-ea"/>
              <a:cs typeface="Arial" panose="020B0604020202020204" pitchFamily="34" charset="0"/>
            </a:rPr>
            <a:t>Prepara</a:t>
          </a:r>
        </a:p>
      </xdr:txBody>
    </xdr:sp>
    <xdr:clientData/>
  </xdr:twoCellAnchor>
  <xdr:twoCellAnchor editAs="oneCell">
    <xdr:from>
      <xdr:col>49</xdr:col>
      <xdr:colOff>49563</xdr:colOff>
      <xdr:row>6</xdr:row>
      <xdr:rowOff>42333</xdr:rowOff>
    </xdr:from>
    <xdr:to>
      <xdr:col>50</xdr:col>
      <xdr:colOff>33064</xdr:colOff>
      <xdr:row>6</xdr:row>
      <xdr:rowOff>254733</xdr:rowOff>
    </xdr:to>
    <xdr:sp macro="[1]!VerOcultarSaltosP" textlink="">
      <xdr:nvSpPr>
        <xdr:cNvPr id="9" name="15 CuadroTexto">
          <a:extLst>
            <a:ext uri="{FF2B5EF4-FFF2-40B4-BE49-F238E27FC236}">
              <a16:creationId xmlns:a16="http://schemas.microsoft.com/office/drawing/2014/main" id="{00000000-0008-0000-0100-000010000000}"/>
            </a:ext>
          </a:extLst>
        </xdr:cNvPr>
        <xdr:cNvSpPr txBox="1"/>
      </xdr:nvSpPr>
      <xdr:spPr>
        <a:xfrm>
          <a:off x="8650638" y="347133"/>
          <a:ext cx="936001" cy="212400"/>
        </a:xfrm>
        <a:prstGeom prst="roundRect">
          <a:avLst/>
        </a:prstGeom>
        <a:solidFill>
          <a:srgbClr val="ADD6E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ysClr val="windowText" lastClr="000000"/>
              </a:solidFill>
              <a:latin typeface="Arial" panose="020B0604020202020204" pitchFamily="34" charset="0"/>
              <a:ea typeface="+mn-ea"/>
              <a:cs typeface="Arial" panose="020B0604020202020204" pitchFamily="34" charset="0"/>
            </a:rPr>
            <a:t>Vista</a:t>
          </a:r>
        </a:p>
      </xdr:txBody>
    </xdr:sp>
    <xdr:clientData/>
  </xdr:twoCellAnchor>
  <xdr:twoCellAnchor editAs="oneCell">
    <xdr:from>
      <xdr:col>2</xdr:col>
      <xdr:colOff>525991</xdr:colOff>
      <xdr:row>0</xdr:row>
      <xdr:rowOff>28575</xdr:rowOff>
    </xdr:from>
    <xdr:to>
      <xdr:col>2</xdr:col>
      <xdr:colOff>1064086</xdr:colOff>
      <xdr:row>1</xdr:row>
      <xdr:rowOff>114300</xdr:rowOff>
    </xdr:to>
    <xdr:sp macro="[1]!IrBD2" textlink="">
      <xdr:nvSpPr>
        <xdr:cNvPr id="10" name="11 CuadroTexto">
          <a:extLst>
            <a:ext uri="{FF2B5EF4-FFF2-40B4-BE49-F238E27FC236}">
              <a16:creationId xmlns:a16="http://schemas.microsoft.com/office/drawing/2014/main" id="{00000000-0008-0000-0100-00000B000000}"/>
            </a:ext>
          </a:extLst>
        </xdr:cNvPr>
        <xdr:cNvSpPr txBox="1"/>
      </xdr:nvSpPr>
      <xdr:spPr>
        <a:xfrm>
          <a:off x="1126066" y="28575"/>
          <a:ext cx="538095" cy="238125"/>
        </a:xfrm>
        <a:prstGeom prst="roundRect">
          <a:avLst/>
        </a:prstGeom>
        <a:solidFill>
          <a:srgbClr val="404F2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chemeClr val="bg1"/>
              </a:solidFill>
              <a:latin typeface="Arial" panose="020B0604020202020204" pitchFamily="34" charset="0"/>
              <a:ea typeface="+mn-ea"/>
              <a:cs typeface="Arial" panose="020B0604020202020204" pitchFamily="34" charset="0"/>
            </a:rPr>
            <a:t>Ir A BD</a:t>
          </a:r>
        </a:p>
      </xdr:txBody>
    </xdr:sp>
    <xdr:clientData/>
  </xdr:twoCellAnchor>
  <xdr:twoCellAnchor editAs="oneCell">
    <xdr:from>
      <xdr:col>47</xdr:col>
      <xdr:colOff>695145</xdr:colOff>
      <xdr:row>6</xdr:row>
      <xdr:rowOff>42333</xdr:rowOff>
    </xdr:from>
    <xdr:to>
      <xdr:col>48</xdr:col>
      <xdr:colOff>735726</xdr:colOff>
      <xdr:row>6</xdr:row>
      <xdr:rowOff>253996</xdr:rowOff>
    </xdr:to>
    <xdr:sp macro="[1]!IncidenciasM1" textlink="">
      <xdr:nvSpPr>
        <xdr:cNvPr id="11" name="16 CuadroTexto">
          <a:extLst>
            <a:ext uri="{FF2B5EF4-FFF2-40B4-BE49-F238E27FC236}">
              <a16:creationId xmlns:a16="http://schemas.microsoft.com/office/drawing/2014/main" id="{00000000-0008-0000-0100-00000E000000}"/>
            </a:ext>
          </a:extLst>
        </xdr:cNvPr>
        <xdr:cNvSpPr txBox="1"/>
      </xdr:nvSpPr>
      <xdr:spPr>
        <a:xfrm>
          <a:off x="7791270" y="347133"/>
          <a:ext cx="793056" cy="211663"/>
        </a:xfrm>
        <a:prstGeom prst="round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INCIDENCIAS</a:t>
          </a:r>
        </a:p>
      </xdr:txBody>
    </xdr:sp>
    <xdr:clientData/>
  </xdr:twoCellAnchor>
  <xdr:twoCellAnchor>
    <xdr:from>
      <xdr:col>4</xdr:col>
      <xdr:colOff>21167</xdr:colOff>
      <xdr:row>0</xdr:row>
      <xdr:rowOff>10583</xdr:rowOff>
    </xdr:from>
    <xdr:to>
      <xdr:col>5</xdr:col>
      <xdr:colOff>0</xdr:colOff>
      <xdr:row>1</xdr:row>
      <xdr:rowOff>105833</xdr:rowOff>
    </xdr:to>
    <xdr:sp macro="[1]!CalculosAutomaticos" textlink="">
      <xdr:nvSpPr>
        <xdr:cNvPr id="12" name="CuadroTexto 11">
          <a:extLst>
            <a:ext uri="{FF2B5EF4-FFF2-40B4-BE49-F238E27FC236}">
              <a16:creationId xmlns:a16="http://schemas.microsoft.com/office/drawing/2014/main" id="{00000000-0008-0000-0100-000003000000}"/>
            </a:ext>
          </a:extLst>
        </xdr:cNvPr>
        <xdr:cNvSpPr txBox="1"/>
      </xdr:nvSpPr>
      <xdr:spPr>
        <a:xfrm>
          <a:off x="3812117" y="10583"/>
          <a:ext cx="82655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47</xdr:col>
      <xdr:colOff>83909</xdr:colOff>
      <xdr:row>0</xdr:row>
      <xdr:rowOff>42332</xdr:rowOff>
    </xdr:from>
    <xdr:to>
      <xdr:col>47</xdr:col>
      <xdr:colOff>659909</xdr:colOff>
      <xdr:row>1</xdr:row>
      <xdr:rowOff>124955</xdr:rowOff>
    </xdr:to>
    <xdr:sp macro="[1]!BotonItemsCronog" textlink="">
      <xdr:nvSpPr>
        <xdr:cNvPr id="13" name="18 CuadroTexto">
          <a:extLst>
            <a:ext uri="{FF2B5EF4-FFF2-40B4-BE49-F238E27FC236}">
              <a16:creationId xmlns:a16="http://schemas.microsoft.com/office/drawing/2014/main" id="{00000000-0008-0000-0100-000011000000}"/>
            </a:ext>
          </a:extLst>
        </xdr:cNvPr>
        <xdr:cNvSpPr txBox="1"/>
      </xdr:nvSpPr>
      <xdr:spPr>
        <a:xfrm>
          <a:off x="7180034" y="42332"/>
          <a:ext cx="576000" cy="235023"/>
        </a:xfrm>
        <a:prstGeom prst="roundRect">
          <a:avLst>
            <a:gd name="adj" fmla="val 25231"/>
          </a:avLst>
        </a:prstGeom>
        <a:solidFill>
          <a:srgbClr val="616A3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chemeClr val="bg1"/>
              </a:solidFill>
              <a:latin typeface="Arial" panose="020B0604020202020204" pitchFamily="34" charset="0"/>
              <a:ea typeface="+mn-ea"/>
              <a:cs typeface="Arial" panose="020B0604020202020204" pitchFamily="34" charset="0"/>
            </a:rPr>
            <a:t>Items</a:t>
          </a:r>
        </a:p>
      </xdr:txBody>
    </xdr:sp>
    <xdr:clientData/>
  </xdr:twoCellAnchor>
  <xdr:twoCellAnchor editAs="oneCell">
    <xdr:from>
      <xdr:col>47</xdr:col>
      <xdr:colOff>695145</xdr:colOff>
      <xdr:row>0</xdr:row>
      <xdr:rowOff>42332</xdr:rowOff>
    </xdr:from>
    <xdr:to>
      <xdr:col>48</xdr:col>
      <xdr:colOff>735726</xdr:colOff>
      <xdr:row>1</xdr:row>
      <xdr:rowOff>124955</xdr:rowOff>
    </xdr:to>
    <xdr:sp macro="[1]!IrInsumos" textlink="">
      <xdr:nvSpPr>
        <xdr:cNvPr id="14" name="12 CuadroTexto">
          <a:extLst>
            <a:ext uri="{FF2B5EF4-FFF2-40B4-BE49-F238E27FC236}">
              <a16:creationId xmlns:a16="http://schemas.microsoft.com/office/drawing/2014/main" id="{00000000-0008-0000-0100-000012000000}"/>
            </a:ext>
          </a:extLst>
        </xdr:cNvPr>
        <xdr:cNvSpPr txBox="1"/>
      </xdr:nvSpPr>
      <xdr:spPr>
        <a:xfrm>
          <a:off x="7791270" y="42332"/>
          <a:ext cx="793056" cy="235023"/>
        </a:xfrm>
        <a:prstGeom prst="roundRect">
          <a:avLst/>
        </a:prstGeom>
        <a:solidFill>
          <a:srgbClr val="C45D08"/>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Insumos</a:t>
          </a:r>
          <a:endParaRPr lang="es-CO" sz="9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49</xdr:col>
      <xdr:colOff>49563</xdr:colOff>
      <xdr:row>0</xdr:row>
      <xdr:rowOff>52919</xdr:rowOff>
    </xdr:from>
    <xdr:to>
      <xdr:col>50</xdr:col>
      <xdr:colOff>33064</xdr:colOff>
      <xdr:row>1</xdr:row>
      <xdr:rowOff>135152</xdr:rowOff>
    </xdr:to>
    <xdr:sp macro="[1]!ChequeaProgEmpleo" textlink="">
      <xdr:nvSpPr>
        <xdr:cNvPr id="15" name="16 CuadroTexto">
          <a:extLst>
            <a:ext uri="{FF2B5EF4-FFF2-40B4-BE49-F238E27FC236}">
              <a16:creationId xmlns:a16="http://schemas.microsoft.com/office/drawing/2014/main" id="{D6256D85-E447-4855-A699-36FBC7B3CFC1}"/>
            </a:ext>
          </a:extLst>
        </xdr:cNvPr>
        <xdr:cNvSpPr txBox="1"/>
      </xdr:nvSpPr>
      <xdr:spPr>
        <a:xfrm>
          <a:off x="8650638" y="52919"/>
          <a:ext cx="936001" cy="234633"/>
        </a:xfrm>
        <a:prstGeom prst="roundRect">
          <a:avLst/>
        </a:prstGeom>
        <a:solidFill>
          <a:srgbClr val="3496C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100" b="1">
              <a:solidFill>
                <a:schemeClr val="bg1"/>
              </a:solidFill>
              <a:latin typeface="Arial Narrow" panose="020B0606020202030204" pitchFamily="34" charset="0"/>
              <a:ea typeface="+mn-ea"/>
              <a:cs typeface="Arial" panose="020B0604020202020204" pitchFamily="34" charset="0"/>
            </a:rPr>
            <a:t>Prog. Empleo</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9210675" cy="1409700"/>
    <xdr:grpSp>
      <xdr:nvGrpSpPr>
        <xdr:cNvPr id="2" name="Shape 2">
          <a:extLst>
            <a:ext uri="{FF2B5EF4-FFF2-40B4-BE49-F238E27FC236}">
              <a16:creationId xmlns:a16="http://schemas.microsoft.com/office/drawing/2014/main" id="{00000000-0008-0000-0D00-000002000000}"/>
            </a:ext>
          </a:extLst>
        </xdr:cNvPr>
        <xdr:cNvGrpSpPr/>
      </xdr:nvGrpSpPr>
      <xdr:grpSpPr>
        <a:xfrm>
          <a:off x="0" y="0"/>
          <a:ext cx="9210675" cy="1409700"/>
          <a:chOff x="740663" y="3075150"/>
          <a:chExt cx="9210675" cy="1409700"/>
        </a:xfrm>
      </xdr:grpSpPr>
      <xdr:grpSp>
        <xdr:nvGrpSpPr>
          <xdr:cNvPr id="3" name="Shape 139">
            <a:extLst>
              <a:ext uri="{FF2B5EF4-FFF2-40B4-BE49-F238E27FC236}">
                <a16:creationId xmlns:a16="http://schemas.microsoft.com/office/drawing/2014/main" id="{00000000-0008-0000-0D00-000003000000}"/>
              </a:ext>
            </a:extLst>
          </xdr:cNvPr>
          <xdr:cNvGrpSpPr/>
        </xdr:nvGrpSpPr>
        <xdr:grpSpPr>
          <a:xfrm>
            <a:off x="740663" y="3075150"/>
            <a:ext cx="9210675" cy="1409700"/>
            <a:chOff x="740134" y="3075150"/>
            <a:chExt cx="9211733" cy="1409700"/>
          </a:xfrm>
        </xdr:grpSpPr>
        <xdr:sp macro="" textlink="">
          <xdr:nvSpPr>
            <xdr:cNvPr id="4" name="Shape 4">
              <a:extLst>
                <a:ext uri="{FF2B5EF4-FFF2-40B4-BE49-F238E27FC236}">
                  <a16:creationId xmlns:a16="http://schemas.microsoft.com/office/drawing/2014/main" id="{00000000-0008-0000-0D00-000004000000}"/>
                </a:ext>
              </a:extLst>
            </xdr:cNvPr>
            <xdr:cNvSpPr/>
          </xdr:nvSpPr>
          <xdr:spPr>
            <a:xfrm>
              <a:off x="740134" y="3075150"/>
              <a:ext cx="921172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140" title="Dibujo">
              <a:extLst>
                <a:ext uri="{FF2B5EF4-FFF2-40B4-BE49-F238E27FC236}">
                  <a16:creationId xmlns:a16="http://schemas.microsoft.com/office/drawing/2014/main" id="{00000000-0008-0000-0D00-000005000000}"/>
                </a:ext>
              </a:extLst>
            </xdr:cNvPr>
            <xdr:cNvGrpSpPr/>
          </xdr:nvGrpSpPr>
          <xdr:grpSpPr>
            <a:xfrm>
              <a:off x="740134" y="3075150"/>
              <a:ext cx="9211733" cy="1409700"/>
              <a:chOff x="1175411" y="3075150"/>
              <a:chExt cx="8341179" cy="1409700"/>
            </a:xfrm>
          </xdr:grpSpPr>
          <xdr:sp macro="" textlink="">
            <xdr:nvSpPr>
              <xdr:cNvPr id="6" name="Shape 141">
                <a:extLst>
                  <a:ext uri="{FF2B5EF4-FFF2-40B4-BE49-F238E27FC236}">
                    <a16:creationId xmlns:a16="http://schemas.microsoft.com/office/drawing/2014/main" id="{00000000-0008-0000-0D00-000006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142" title="Dibujo">
                <a:extLst>
                  <a:ext uri="{FF2B5EF4-FFF2-40B4-BE49-F238E27FC236}">
                    <a16:creationId xmlns:a16="http://schemas.microsoft.com/office/drawing/2014/main" id="{00000000-0008-0000-0D00-000007000000}"/>
                  </a:ext>
                </a:extLst>
              </xdr:cNvPr>
              <xdr:cNvGrpSpPr/>
            </xdr:nvGrpSpPr>
            <xdr:grpSpPr>
              <a:xfrm>
                <a:off x="1175411" y="3075150"/>
                <a:ext cx="8341179" cy="1409700"/>
                <a:chOff x="0" y="3084675"/>
                <a:chExt cx="10692001" cy="1390650"/>
              </a:xfrm>
            </xdr:grpSpPr>
            <xdr:sp macro="" textlink="">
              <xdr:nvSpPr>
                <xdr:cNvPr id="8" name="Shape 143">
                  <a:extLst>
                    <a:ext uri="{FF2B5EF4-FFF2-40B4-BE49-F238E27FC236}">
                      <a16:creationId xmlns:a16="http://schemas.microsoft.com/office/drawing/2014/main" id="{00000000-0008-0000-0D00-00000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144">
                  <a:extLst>
                    <a:ext uri="{FF2B5EF4-FFF2-40B4-BE49-F238E27FC236}">
                      <a16:creationId xmlns:a16="http://schemas.microsoft.com/office/drawing/2014/main" id="{00000000-0008-0000-0D00-000009000000}"/>
                    </a:ext>
                  </a:extLst>
                </xdr:cNvPr>
                <xdr:cNvGrpSpPr/>
              </xdr:nvGrpSpPr>
              <xdr:grpSpPr>
                <a:xfrm>
                  <a:off x="0" y="3084675"/>
                  <a:ext cx="10692001" cy="1390650"/>
                  <a:chOff x="0" y="0"/>
                  <a:chExt cx="14045925" cy="1186423"/>
                </a:xfrm>
              </xdr:grpSpPr>
              <xdr:sp macro="" textlink="">
                <xdr:nvSpPr>
                  <xdr:cNvPr id="10" name="Shape 145">
                    <a:extLst>
                      <a:ext uri="{FF2B5EF4-FFF2-40B4-BE49-F238E27FC236}">
                        <a16:creationId xmlns:a16="http://schemas.microsoft.com/office/drawing/2014/main" id="{00000000-0008-0000-0D00-00000A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46">
                    <a:extLst>
                      <a:ext uri="{FF2B5EF4-FFF2-40B4-BE49-F238E27FC236}">
                        <a16:creationId xmlns:a16="http://schemas.microsoft.com/office/drawing/2014/main" id="{00000000-0008-0000-0D00-00000B000000}"/>
                      </a:ext>
                    </a:extLst>
                  </xdr:cNvPr>
                  <xdr:cNvGrpSpPr/>
                </xdr:nvGrpSpPr>
                <xdr:grpSpPr>
                  <a:xfrm>
                    <a:off x="0" y="0"/>
                    <a:ext cx="14045925" cy="1186423"/>
                    <a:chOff x="0" y="0"/>
                    <a:chExt cx="814" cy="105"/>
                  </a:xfrm>
                </xdr:grpSpPr>
                <xdr:sp macro="" textlink="">
                  <xdr:nvSpPr>
                    <xdr:cNvPr id="13" name="Shape 147">
                      <a:extLst>
                        <a:ext uri="{FF2B5EF4-FFF2-40B4-BE49-F238E27FC236}">
                          <a16:creationId xmlns:a16="http://schemas.microsoft.com/office/drawing/2014/main" id="{00000000-0008-0000-0D00-00000D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 name="Shape 148">
                      <a:extLst>
                        <a:ext uri="{FF2B5EF4-FFF2-40B4-BE49-F238E27FC236}">
                          <a16:creationId xmlns:a16="http://schemas.microsoft.com/office/drawing/2014/main" id="{00000000-0008-0000-0D00-00000E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5" name="Shape 149">
                      <a:extLst>
                        <a:ext uri="{FF2B5EF4-FFF2-40B4-BE49-F238E27FC236}">
                          <a16:creationId xmlns:a16="http://schemas.microsoft.com/office/drawing/2014/main" id="{00000000-0008-0000-0D00-00000F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6" name="Shape 150">
                      <a:extLst>
                        <a:ext uri="{FF2B5EF4-FFF2-40B4-BE49-F238E27FC236}">
                          <a16:creationId xmlns:a16="http://schemas.microsoft.com/office/drawing/2014/main" id="{00000000-0008-0000-0D00-000010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7" name="Shape 151">
                      <a:extLst>
                        <a:ext uri="{FF2B5EF4-FFF2-40B4-BE49-F238E27FC236}">
                          <a16:creationId xmlns:a16="http://schemas.microsoft.com/office/drawing/2014/main" id="{00000000-0008-0000-0D00-000011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8" name="Shape 152">
                      <a:extLst>
                        <a:ext uri="{FF2B5EF4-FFF2-40B4-BE49-F238E27FC236}">
                          <a16:creationId xmlns:a16="http://schemas.microsoft.com/office/drawing/2014/main" id="{00000000-0008-0000-0D00-000012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2" name="Shape 153" descr="escudo">
                    <a:extLst>
                      <a:ext uri="{FF2B5EF4-FFF2-40B4-BE49-F238E27FC236}">
                        <a16:creationId xmlns:a16="http://schemas.microsoft.com/office/drawing/2014/main" id="{00000000-0008-0000-0D00-00000C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oneCellAnchor>
    <xdr:from>
      <xdr:col>0</xdr:col>
      <xdr:colOff>0</xdr:colOff>
      <xdr:row>0</xdr:row>
      <xdr:rowOff>0</xdr:rowOff>
    </xdr:from>
    <xdr:ext cx="9210675" cy="1409700"/>
    <xdr:grpSp>
      <xdr:nvGrpSpPr>
        <xdr:cNvPr id="19" name="Shape 2">
          <a:extLst>
            <a:ext uri="{FF2B5EF4-FFF2-40B4-BE49-F238E27FC236}">
              <a16:creationId xmlns:a16="http://schemas.microsoft.com/office/drawing/2014/main" id="{00000000-0008-0000-0D00-000013000000}"/>
            </a:ext>
          </a:extLst>
        </xdr:cNvPr>
        <xdr:cNvGrpSpPr/>
      </xdr:nvGrpSpPr>
      <xdr:grpSpPr>
        <a:xfrm>
          <a:off x="0" y="0"/>
          <a:ext cx="9210675" cy="1409700"/>
          <a:chOff x="740663" y="3075150"/>
          <a:chExt cx="9210675" cy="1409700"/>
        </a:xfrm>
      </xdr:grpSpPr>
      <xdr:grpSp>
        <xdr:nvGrpSpPr>
          <xdr:cNvPr id="20" name="Shape 154">
            <a:extLst>
              <a:ext uri="{FF2B5EF4-FFF2-40B4-BE49-F238E27FC236}">
                <a16:creationId xmlns:a16="http://schemas.microsoft.com/office/drawing/2014/main" id="{00000000-0008-0000-0D00-000014000000}"/>
              </a:ext>
            </a:extLst>
          </xdr:cNvPr>
          <xdr:cNvGrpSpPr/>
        </xdr:nvGrpSpPr>
        <xdr:grpSpPr>
          <a:xfrm>
            <a:off x="740663" y="3075150"/>
            <a:ext cx="9210675" cy="1409700"/>
            <a:chOff x="740134" y="3075150"/>
            <a:chExt cx="9211733" cy="1409700"/>
          </a:xfrm>
        </xdr:grpSpPr>
        <xdr:sp macro="" textlink="">
          <xdr:nvSpPr>
            <xdr:cNvPr id="21" name="Shape 4">
              <a:extLst>
                <a:ext uri="{FF2B5EF4-FFF2-40B4-BE49-F238E27FC236}">
                  <a16:creationId xmlns:a16="http://schemas.microsoft.com/office/drawing/2014/main" id="{00000000-0008-0000-0D00-000015000000}"/>
                </a:ext>
              </a:extLst>
            </xdr:cNvPr>
            <xdr:cNvSpPr/>
          </xdr:nvSpPr>
          <xdr:spPr>
            <a:xfrm>
              <a:off x="740134" y="3075150"/>
              <a:ext cx="921172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 name="Shape 155" title="Dibujo">
              <a:extLst>
                <a:ext uri="{FF2B5EF4-FFF2-40B4-BE49-F238E27FC236}">
                  <a16:creationId xmlns:a16="http://schemas.microsoft.com/office/drawing/2014/main" id="{00000000-0008-0000-0D00-000016000000}"/>
                </a:ext>
              </a:extLst>
            </xdr:cNvPr>
            <xdr:cNvGrpSpPr/>
          </xdr:nvGrpSpPr>
          <xdr:grpSpPr>
            <a:xfrm>
              <a:off x="740134" y="3075150"/>
              <a:ext cx="9211733" cy="1409700"/>
              <a:chOff x="1175411" y="3075150"/>
              <a:chExt cx="8341179" cy="1409700"/>
            </a:xfrm>
          </xdr:grpSpPr>
          <xdr:sp macro="" textlink="">
            <xdr:nvSpPr>
              <xdr:cNvPr id="23" name="Shape 156">
                <a:extLst>
                  <a:ext uri="{FF2B5EF4-FFF2-40B4-BE49-F238E27FC236}">
                    <a16:creationId xmlns:a16="http://schemas.microsoft.com/office/drawing/2014/main" id="{00000000-0008-0000-0D00-000017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157" title="Dibujo">
                <a:extLst>
                  <a:ext uri="{FF2B5EF4-FFF2-40B4-BE49-F238E27FC236}">
                    <a16:creationId xmlns:a16="http://schemas.microsoft.com/office/drawing/2014/main" id="{00000000-0008-0000-0D00-000018000000}"/>
                  </a:ext>
                </a:extLst>
              </xdr:cNvPr>
              <xdr:cNvGrpSpPr/>
            </xdr:nvGrpSpPr>
            <xdr:grpSpPr>
              <a:xfrm>
                <a:off x="1175411" y="3075150"/>
                <a:ext cx="8341179" cy="1409700"/>
                <a:chOff x="0" y="3084675"/>
                <a:chExt cx="10692001" cy="1390650"/>
              </a:xfrm>
            </xdr:grpSpPr>
            <xdr:sp macro="" textlink="">
              <xdr:nvSpPr>
                <xdr:cNvPr id="25" name="Shape 158">
                  <a:extLst>
                    <a:ext uri="{FF2B5EF4-FFF2-40B4-BE49-F238E27FC236}">
                      <a16:creationId xmlns:a16="http://schemas.microsoft.com/office/drawing/2014/main" id="{00000000-0008-0000-0D00-00001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159">
                  <a:extLst>
                    <a:ext uri="{FF2B5EF4-FFF2-40B4-BE49-F238E27FC236}">
                      <a16:creationId xmlns:a16="http://schemas.microsoft.com/office/drawing/2014/main" id="{00000000-0008-0000-0D00-00001A000000}"/>
                    </a:ext>
                  </a:extLst>
                </xdr:cNvPr>
                <xdr:cNvGrpSpPr/>
              </xdr:nvGrpSpPr>
              <xdr:grpSpPr>
                <a:xfrm>
                  <a:off x="0" y="3084675"/>
                  <a:ext cx="10692001" cy="1390650"/>
                  <a:chOff x="0" y="0"/>
                  <a:chExt cx="14045925" cy="1186423"/>
                </a:xfrm>
              </xdr:grpSpPr>
              <xdr:sp macro="" textlink="">
                <xdr:nvSpPr>
                  <xdr:cNvPr id="27" name="Shape 160">
                    <a:extLst>
                      <a:ext uri="{FF2B5EF4-FFF2-40B4-BE49-F238E27FC236}">
                        <a16:creationId xmlns:a16="http://schemas.microsoft.com/office/drawing/2014/main" id="{00000000-0008-0000-0D00-00001B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161">
                    <a:extLst>
                      <a:ext uri="{FF2B5EF4-FFF2-40B4-BE49-F238E27FC236}">
                        <a16:creationId xmlns:a16="http://schemas.microsoft.com/office/drawing/2014/main" id="{00000000-0008-0000-0D00-00001C000000}"/>
                      </a:ext>
                    </a:extLst>
                  </xdr:cNvPr>
                  <xdr:cNvGrpSpPr/>
                </xdr:nvGrpSpPr>
                <xdr:grpSpPr>
                  <a:xfrm>
                    <a:off x="0" y="0"/>
                    <a:ext cx="14045925" cy="1186423"/>
                    <a:chOff x="0" y="0"/>
                    <a:chExt cx="814" cy="105"/>
                  </a:xfrm>
                </xdr:grpSpPr>
                <xdr:sp macro="" textlink="">
                  <xdr:nvSpPr>
                    <xdr:cNvPr id="30" name="Shape 162">
                      <a:extLst>
                        <a:ext uri="{FF2B5EF4-FFF2-40B4-BE49-F238E27FC236}">
                          <a16:creationId xmlns:a16="http://schemas.microsoft.com/office/drawing/2014/main" id="{00000000-0008-0000-0D00-00001E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1" name="Shape 163">
                      <a:extLst>
                        <a:ext uri="{FF2B5EF4-FFF2-40B4-BE49-F238E27FC236}">
                          <a16:creationId xmlns:a16="http://schemas.microsoft.com/office/drawing/2014/main" id="{00000000-0008-0000-0D00-00001F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2" name="Shape 164">
                      <a:extLst>
                        <a:ext uri="{FF2B5EF4-FFF2-40B4-BE49-F238E27FC236}">
                          <a16:creationId xmlns:a16="http://schemas.microsoft.com/office/drawing/2014/main" id="{00000000-0008-0000-0D00-000020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3" name="Shape 165">
                      <a:extLst>
                        <a:ext uri="{FF2B5EF4-FFF2-40B4-BE49-F238E27FC236}">
                          <a16:creationId xmlns:a16="http://schemas.microsoft.com/office/drawing/2014/main" id="{00000000-0008-0000-0D00-000021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4" name="Shape 166">
                      <a:extLst>
                        <a:ext uri="{FF2B5EF4-FFF2-40B4-BE49-F238E27FC236}">
                          <a16:creationId xmlns:a16="http://schemas.microsoft.com/office/drawing/2014/main" id="{00000000-0008-0000-0D00-000022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5" name="Shape 167">
                      <a:extLst>
                        <a:ext uri="{FF2B5EF4-FFF2-40B4-BE49-F238E27FC236}">
                          <a16:creationId xmlns:a16="http://schemas.microsoft.com/office/drawing/2014/main" id="{00000000-0008-0000-0D00-000023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9" name="Shape 168" descr="escudo">
                    <a:extLst>
                      <a:ext uri="{FF2B5EF4-FFF2-40B4-BE49-F238E27FC236}">
                        <a16:creationId xmlns:a16="http://schemas.microsoft.com/office/drawing/2014/main" id="{00000000-0008-0000-0D00-00001D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22412</xdr:colOff>
      <xdr:row>0</xdr:row>
      <xdr:rowOff>0</xdr:rowOff>
    </xdr:from>
    <xdr:ext cx="9354421" cy="1619250"/>
    <xdr:grpSp>
      <xdr:nvGrpSpPr>
        <xdr:cNvPr id="2" name="Shape 2">
          <a:extLst>
            <a:ext uri="{FF2B5EF4-FFF2-40B4-BE49-F238E27FC236}">
              <a16:creationId xmlns:a16="http://schemas.microsoft.com/office/drawing/2014/main" id="{00000000-0008-0000-0600-000002000000}"/>
            </a:ext>
          </a:extLst>
        </xdr:cNvPr>
        <xdr:cNvGrpSpPr/>
      </xdr:nvGrpSpPr>
      <xdr:grpSpPr>
        <a:xfrm>
          <a:off x="22412" y="0"/>
          <a:ext cx="9354421" cy="1619250"/>
          <a:chOff x="0" y="2970375"/>
          <a:chExt cx="10692000" cy="1619250"/>
        </a:xfrm>
      </xdr:grpSpPr>
      <xdr:grpSp>
        <xdr:nvGrpSpPr>
          <xdr:cNvPr id="3" name="Shape 80">
            <a:extLst>
              <a:ext uri="{FF2B5EF4-FFF2-40B4-BE49-F238E27FC236}">
                <a16:creationId xmlns:a16="http://schemas.microsoft.com/office/drawing/2014/main" id="{00000000-0008-0000-0600-000003000000}"/>
              </a:ext>
            </a:extLst>
          </xdr:cNvPr>
          <xdr:cNvGrpSpPr/>
        </xdr:nvGrpSpPr>
        <xdr:grpSpPr>
          <a:xfrm>
            <a:off x="0" y="2970375"/>
            <a:ext cx="10692000" cy="1619250"/>
            <a:chOff x="0" y="3084675"/>
            <a:chExt cx="10692001" cy="1390650"/>
          </a:xfrm>
        </xdr:grpSpPr>
        <xdr:sp macro="" textlink="">
          <xdr:nvSpPr>
            <xdr:cNvPr id="4" name="Shape 4">
              <a:extLst>
                <a:ext uri="{FF2B5EF4-FFF2-40B4-BE49-F238E27FC236}">
                  <a16:creationId xmlns:a16="http://schemas.microsoft.com/office/drawing/2014/main" id="{00000000-0008-0000-06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81">
              <a:extLst>
                <a:ext uri="{FF2B5EF4-FFF2-40B4-BE49-F238E27FC236}">
                  <a16:creationId xmlns:a16="http://schemas.microsoft.com/office/drawing/2014/main" id="{00000000-0008-0000-0600-000005000000}"/>
                </a:ext>
              </a:extLst>
            </xdr:cNvPr>
            <xdr:cNvGrpSpPr/>
          </xdr:nvGrpSpPr>
          <xdr:grpSpPr>
            <a:xfrm>
              <a:off x="0" y="3084675"/>
              <a:ext cx="10692001" cy="1390650"/>
              <a:chOff x="0" y="0"/>
              <a:chExt cx="14045925" cy="1186423"/>
            </a:xfrm>
          </xdr:grpSpPr>
          <xdr:sp macro="" textlink="">
            <xdr:nvSpPr>
              <xdr:cNvPr id="6" name="Shape 82">
                <a:extLst>
                  <a:ext uri="{FF2B5EF4-FFF2-40B4-BE49-F238E27FC236}">
                    <a16:creationId xmlns:a16="http://schemas.microsoft.com/office/drawing/2014/main" id="{00000000-0008-0000-0600-000006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83">
                <a:extLst>
                  <a:ext uri="{FF2B5EF4-FFF2-40B4-BE49-F238E27FC236}">
                    <a16:creationId xmlns:a16="http://schemas.microsoft.com/office/drawing/2014/main" id="{00000000-0008-0000-0600-000007000000}"/>
                  </a:ext>
                </a:extLst>
              </xdr:cNvPr>
              <xdr:cNvGrpSpPr/>
            </xdr:nvGrpSpPr>
            <xdr:grpSpPr>
              <a:xfrm>
                <a:off x="0" y="0"/>
                <a:ext cx="14045925" cy="1186423"/>
                <a:chOff x="0" y="0"/>
                <a:chExt cx="814" cy="105"/>
              </a:xfrm>
            </xdr:grpSpPr>
            <xdr:sp macro="" textlink="">
              <xdr:nvSpPr>
                <xdr:cNvPr id="9" name="Shape 84">
                  <a:extLst>
                    <a:ext uri="{FF2B5EF4-FFF2-40B4-BE49-F238E27FC236}">
                      <a16:creationId xmlns:a16="http://schemas.microsoft.com/office/drawing/2014/main" id="{00000000-0008-0000-0600-00000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85">
                  <a:extLst>
                    <a:ext uri="{FF2B5EF4-FFF2-40B4-BE49-F238E27FC236}">
                      <a16:creationId xmlns:a16="http://schemas.microsoft.com/office/drawing/2014/main" id="{00000000-0008-0000-0600-00000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86">
                  <a:extLst>
                    <a:ext uri="{FF2B5EF4-FFF2-40B4-BE49-F238E27FC236}">
                      <a16:creationId xmlns:a16="http://schemas.microsoft.com/office/drawing/2014/main" id="{00000000-0008-0000-0600-00000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87">
                  <a:extLst>
                    <a:ext uri="{FF2B5EF4-FFF2-40B4-BE49-F238E27FC236}">
                      <a16:creationId xmlns:a16="http://schemas.microsoft.com/office/drawing/2014/main" id="{00000000-0008-0000-0600-00000C000000}"/>
                    </a:ext>
                  </a:extLst>
                </xdr:cNvPr>
                <xdr:cNvSpPr/>
              </xdr:nvSpPr>
              <xdr:spPr>
                <a:xfrm>
                  <a:off x="610" y="48"/>
                  <a:ext cx="110"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88">
                  <a:extLst>
                    <a:ext uri="{FF2B5EF4-FFF2-40B4-BE49-F238E27FC236}">
                      <a16:creationId xmlns:a16="http://schemas.microsoft.com/office/drawing/2014/main" id="{00000000-0008-0000-0600-00000D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89">
                  <a:extLst>
                    <a:ext uri="{FF2B5EF4-FFF2-40B4-BE49-F238E27FC236}">
                      <a16:creationId xmlns:a16="http://schemas.microsoft.com/office/drawing/2014/main" id="{00000000-0008-0000-0600-00000E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800" b="0" i="0">
                      <a:latin typeface="Arial"/>
                      <a:ea typeface="Arial"/>
                      <a:cs typeface="Arial"/>
                      <a:sym typeface="Arial"/>
                    </a:rPr>
                    <a:t> DIRECCIONAMIENTO ESTRATEGICO</a:t>
                  </a:r>
                  <a:endParaRPr sz="800">
                    <a:latin typeface="Arial"/>
                    <a:ea typeface="Arial"/>
                    <a:cs typeface="Arial"/>
                    <a:sym typeface="Arial"/>
                  </a:endParaRPr>
                </a:p>
                <a:p>
                  <a:pPr marL="0" lvl="0" indent="0" algn="ctr" rtl="0">
                    <a:spcBef>
                      <a:spcPts val="0"/>
                    </a:spcBef>
                    <a:spcAft>
                      <a:spcPts val="0"/>
                    </a:spcAft>
                    <a:buSzPts val="1000"/>
                    <a:buFont typeface="Arial"/>
                    <a:buNone/>
                  </a:pPr>
                  <a:r>
                    <a:rPr lang="en-US" sz="800" b="0" i="0">
                      <a:latin typeface="Arial"/>
                      <a:ea typeface="Arial"/>
                      <a:cs typeface="Arial"/>
                      <a:sym typeface="Arial"/>
                    </a:rPr>
                    <a:t>PLANEACIÓN ECONÓMICA Y SOCIAL</a:t>
                  </a:r>
                  <a:endParaRPr sz="800">
                    <a:latin typeface="Arial"/>
                    <a:ea typeface="Arial"/>
                    <a:cs typeface="Arial"/>
                    <a:sym typeface="Arial"/>
                  </a:endParaRPr>
                </a:p>
              </xdr:txBody>
            </xdr:sp>
          </xdr:grpSp>
          <xdr:pic>
            <xdr:nvPicPr>
              <xdr:cNvPr id="8" name="Shape 90" descr="escudo">
                <a:extLst>
                  <a:ext uri="{FF2B5EF4-FFF2-40B4-BE49-F238E27FC236}">
                    <a16:creationId xmlns:a16="http://schemas.microsoft.com/office/drawing/2014/main" id="{00000000-0008-0000-0600-000008000000}"/>
                  </a:ext>
                </a:extLst>
              </xdr:cNvPr>
              <xdr:cNvPicPr preferRelativeResize="0"/>
            </xdr:nvPicPr>
            <xdr:blipFill rotWithShape="1">
              <a:blip xmlns:r="http://schemas.openxmlformats.org/officeDocument/2006/relationships" r:embed="rId1">
                <a:alphaModFix/>
              </a:blip>
              <a:srcRect/>
              <a:stretch/>
            </xdr:blipFill>
            <xdr:spPr>
              <a:xfrm>
                <a:off x="1275790" y="94326"/>
                <a:ext cx="1716334" cy="696856"/>
              </a:xfrm>
              <a:prstGeom prst="rect">
                <a:avLst/>
              </a:prstGeom>
              <a:noFill/>
              <a:ln>
                <a:noFill/>
              </a:ln>
            </xdr:spPr>
          </xdr:pic>
        </xdr:grpSp>
      </xdr:grpSp>
    </xdr:grp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22412</xdr:colOff>
      <xdr:row>0</xdr:row>
      <xdr:rowOff>0</xdr:rowOff>
    </xdr:from>
    <xdr:ext cx="9354421" cy="1619250"/>
    <xdr:grpSp>
      <xdr:nvGrpSpPr>
        <xdr:cNvPr id="2" name="Shape 2">
          <a:extLst>
            <a:ext uri="{FF2B5EF4-FFF2-40B4-BE49-F238E27FC236}">
              <a16:creationId xmlns:a16="http://schemas.microsoft.com/office/drawing/2014/main" id="{00000000-0008-0000-0700-000002000000}"/>
            </a:ext>
          </a:extLst>
        </xdr:cNvPr>
        <xdr:cNvGrpSpPr/>
      </xdr:nvGrpSpPr>
      <xdr:grpSpPr>
        <a:xfrm>
          <a:off x="22412" y="0"/>
          <a:ext cx="9354421" cy="1619250"/>
          <a:chOff x="0" y="2970375"/>
          <a:chExt cx="10692000" cy="1619250"/>
        </a:xfrm>
      </xdr:grpSpPr>
      <xdr:grpSp>
        <xdr:nvGrpSpPr>
          <xdr:cNvPr id="3" name="Shape 80">
            <a:extLst>
              <a:ext uri="{FF2B5EF4-FFF2-40B4-BE49-F238E27FC236}">
                <a16:creationId xmlns:a16="http://schemas.microsoft.com/office/drawing/2014/main" id="{00000000-0008-0000-0700-000003000000}"/>
              </a:ext>
            </a:extLst>
          </xdr:cNvPr>
          <xdr:cNvGrpSpPr/>
        </xdr:nvGrpSpPr>
        <xdr:grpSpPr>
          <a:xfrm>
            <a:off x="0" y="2970375"/>
            <a:ext cx="10692000" cy="1619250"/>
            <a:chOff x="0" y="3084675"/>
            <a:chExt cx="10692001" cy="1390650"/>
          </a:xfrm>
        </xdr:grpSpPr>
        <xdr:sp macro="" textlink="">
          <xdr:nvSpPr>
            <xdr:cNvPr id="4" name="Shape 4">
              <a:extLst>
                <a:ext uri="{FF2B5EF4-FFF2-40B4-BE49-F238E27FC236}">
                  <a16:creationId xmlns:a16="http://schemas.microsoft.com/office/drawing/2014/main" id="{00000000-0008-0000-07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81">
              <a:extLst>
                <a:ext uri="{FF2B5EF4-FFF2-40B4-BE49-F238E27FC236}">
                  <a16:creationId xmlns:a16="http://schemas.microsoft.com/office/drawing/2014/main" id="{00000000-0008-0000-0700-000005000000}"/>
                </a:ext>
              </a:extLst>
            </xdr:cNvPr>
            <xdr:cNvGrpSpPr/>
          </xdr:nvGrpSpPr>
          <xdr:grpSpPr>
            <a:xfrm>
              <a:off x="0" y="3084675"/>
              <a:ext cx="10692001" cy="1390650"/>
              <a:chOff x="0" y="0"/>
              <a:chExt cx="14045925" cy="1186423"/>
            </a:xfrm>
          </xdr:grpSpPr>
          <xdr:sp macro="" textlink="">
            <xdr:nvSpPr>
              <xdr:cNvPr id="6" name="Shape 82">
                <a:extLst>
                  <a:ext uri="{FF2B5EF4-FFF2-40B4-BE49-F238E27FC236}">
                    <a16:creationId xmlns:a16="http://schemas.microsoft.com/office/drawing/2014/main" id="{00000000-0008-0000-0700-000006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83">
                <a:extLst>
                  <a:ext uri="{FF2B5EF4-FFF2-40B4-BE49-F238E27FC236}">
                    <a16:creationId xmlns:a16="http://schemas.microsoft.com/office/drawing/2014/main" id="{00000000-0008-0000-0700-000007000000}"/>
                  </a:ext>
                </a:extLst>
              </xdr:cNvPr>
              <xdr:cNvGrpSpPr/>
            </xdr:nvGrpSpPr>
            <xdr:grpSpPr>
              <a:xfrm>
                <a:off x="0" y="0"/>
                <a:ext cx="14045925" cy="1186423"/>
                <a:chOff x="0" y="0"/>
                <a:chExt cx="814" cy="105"/>
              </a:xfrm>
            </xdr:grpSpPr>
            <xdr:sp macro="" textlink="">
              <xdr:nvSpPr>
                <xdr:cNvPr id="9" name="Shape 84">
                  <a:extLst>
                    <a:ext uri="{FF2B5EF4-FFF2-40B4-BE49-F238E27FC236}">
                      <a16:creationId xmlns:a16="http://schemas.microsoft.com/office/drawing/2014/main" id="{00000000-0008-0000-0700-00000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85">
                  <a:extLst>
                    <a:ext uri="{FF2B5EF4-FFF2-40B4-BE49-F238E27FC236}">
                      <a16:creationId xmlns:a16="http://schemas.microsoft.com/office/drawing/2014/main" id="{00000000-0008-0000-0700-00000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86">
                  <a:extLst>
                    <a:ext uri="{FF2B5EF4-FFF2-40B4-BE49-F238E27FC236}">
                      <a16:creationId xmlns:a16="http://schemas.microsoft.com/office/drawing/2014/main" id="{00000000-0008-0000-0700-00000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87">
                  <a:extLst>
                    <a:ext uri="{FF2B5EF4-FFF2-40B4-BE49-F238E27FC236}">
                      <a16:creationId xmlns:a16="http://schemas.microsoft.com/office/drawing/2014/main" id="{00000000-0008-0000-0700-00000C000000}"/>
                    </a:ext>
                  </a:extLst>
                </xdr:cNvPr>
                <xdr:cNvSpPr/>
              </xdr:nvSpPr>
              <xdr:spPr>
                <a:xfrm>
                  <a:off x="610" y="48"/>
                  <a:ext cx="110"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88">
                  <a:extLst>
                    <a:ext uri="{FF2B5EF4-FFF2-40B4-BE49-F238E27FC236}">
                      <a16:creationId xmlns:a16="http://schemas.microsoft.com/office/drawing/2014/main" id="{00000000-0008-0000-0700-00000D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89">
                  <a:extLst>
                    <a:ext uri="{FF2B5EF4-FFF2-40B4-BE49-F238E27FC236}">
                      <a16:creationId xmlns:a16="http://schemas.microsoft.com/office/drawing/2014/main" id="{00000000-0008-0000-0700-00000E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800" b="0" i="0">
                      <a:latin typeface="Arial"/>
                      <a:ea typeface="Arial"/>
                      <a:cs typeface="Arial"/>
                      <a:sym typeface="Arial"/>
                    </a:rPr>
                    <a:t> DIRECCIONAMIENTO ESTRATEGICO</a:t>
                  </a:r>
                  <a:endParaRPr sz="800">
                    <a:latin typeface="Arial"/>
                    <a:ea typeface="Arial"/>
                    <a:cs typeface="Arial"/>
                    <a:sym typeface="Arial"/>
                  </a:endParaRPr>
                </a:p>
                <a:p>
                  <a:pPr marL="0" lvl="0" indent="0" algn="ctr" rtl="0">
                    <a:spcBef>
                      <a:spcPts val="0"/>
                    </a:spcBef>
                    <a:spcAft>
                      <a:spcPts val="0"/>
                    </a:spcAft>
                    <a:buSzPts val="1000"/>
                    <a:buFont typeface="Arial"/>
                    <a:buNone/>
                  </a:pPr>
                  <a:r>
                    <a:rPr lang="en-US" sz="800" b="0" i="0">
                      <a:latin typeface="Arial"/>
                      <a:ea typeface="Arial"/>
                      <a:cs typeface="Arial"/>
                      <a:sym typeface="Arial"/>
                    </a:rPr>
                    <a:t>PLANEACIÓN ECONÓMICA Y SOCIAL</a:t>
                  </a:r>
                  <a:endParaRPr sz="800">
                    <a:latin typeface="Arial"/>
                    <a:ea typeface="Arial"/>
                    <a:cs typeface="Arial"/>
                    <a:sym typeface="Arial"/>
                  </a:endParaRPr>
                </a:p>
              </xdr:txBody>
            </xdr:sp>
          </xdr:grpSp>
          <xdr:pic>
            <xdr:nvPicPr>
              <xdr:cNvPr id="8" name="Shape 90" descr="escudo">
                <a:extLst>
                  <a:ext uri="{FF2B5EF4-FFF2-40B4-BE49-F238E27FC236}">
                    <a16:creationId xmlns:a16="http://schemas.microsoft.com/office/drawing/2014/main" id="{00000000-0008-0000-0700-000008000000}"/>
                  </a:ext>
                </a:extLst>
              </xdr:cNvPr>
              <xdr:cNvPicPr preferRelativeResize="0"/>
            </xdr:nvPicPr>
            <xdr:blipFill rotWithShape="1">
              <a:blip xmlns:r="http://schemas.openxmlformats.org/officeDocument/2006/relationships" r:embed="rId1">
                <a:alphaModFix/>
              </a:blip>
              <a:srcRect/>
              <a:stretch/>
            </xdr:blipFill>
            <xdr:spPr>
              <a:xfrm>
                <a:off x="1275790" y="94326"/>
                <a:ext cx="1716334" cy="696856"/>
              </a:xfrm>
              <a:prstGeom prst="rect">
                <a:avLst/>
              </a:prstGeom>
              <a:noFill/>
              <a:ln>
                <a:noFill/>
              </a:ln>
            </xdr:spPr>
          </xdr:pic>
        </xdr:grpSp>
      </xdr:grpSp>
    </xdr:grp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22412</xdr:colOff>
      <xdr:row>0</xdr:row>
      <xdr:rowOff>0</xdr:rowOff>
    </xdr:from>
    <xdr:ext cx="9726706" cy="1619250"/>
    <xdr:grpSp>
      <xdr:nvGrpSpPr>
        <xdr:cNvPr id="2" name="Shape 2">
          <a:extLst>
            <a:ext uri="{FF2B5EF4-FFF2-40B4-BE49-F238E27FC236}">
              <a16:creationId xmlns:a16="http://schemas.microsoft.com/office/drawing/2014/main" id="{00000000-0008-0000-0800-000002000000}"/>
            </a:ext>
          </a:extLst>
        </xdr:cNvPr>
        <xdr:cNvGrpSpPr/>
      </xdr:nvGrpSpPr>
      <xdr:grpSpPr>
        <a:xfrm>
          <a:off x="22412" y="0"/>
          <a:ext cx="9726706" cy="1619250"/>
          <a:chOff x="0" y="2970375"/>
          <a:chExt cx="10692000" cy="1619250"/>
        </a:xfrm>
      </xdr:grpSpPr>
      <xdr:grpSp>
        <xdr:nvGrpSpPr>
          <xdr:cNvPr id="3" name="Shape 80">
            <a:extLst>
              <a:ext uri="{FF2B5EF4-FFF2-40B4-BE49-F238E27FC236}">
                <a16:creationId xmlns:a16="http://schemas.microsoft.com/office/drawing/2014/main" id="{00000000-0008-0000-0800-000003000000}"/>
              </a:ext>
            </a:extLst>
          </xdr:cNvPr>
          <xdr:cNvGrpSpPr/>
        </xdr:nvGrpSpPr>
        <xdr:grpSpPr>
          <a:xfrm>
            <a:off x="0" y="2970375"/>
            <a:ext cx="10692000" cy="1619250"/>
            <a:chOff x="0" y="3084675"/>
            <a:chExt cx="10692001" cy="1390650"/>
          </a:xfrm>
        </xdr:grpSpPr>
        <xdr:sp macro="" textlink="">
          <xdr:nvSpPr>
            <xdr:cNvPr id="4" name="Shape 4">
              <a:extLst>
                <a:ext uri="{FF2B5EF4-FFF2-40B4-BE49-F238E27FC236}">
                  <a16:creationId xmlns:a16="http://schemas.microsoft.com/office/drawing/2014/main" id="{00000000-0008-0000-08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81">
              <a:extLst>
                <a:ext uri="{FF2B5EF4-FFF2-40B4-BE49-F238E27FC236}">
                  <a16:creationId xmlns:a16="http://schemas.microsoft.com/office/drawing/2014/main" id="{00000000-0008-0000-0800-000005000000}"/>
                </a:ext>
              </a:extLst>
            </xdr:cNvPr>
            <xdr:cNvGrpSpPr/>
          </xdr:nvGrpSpPr>
          <xdr:grpSpPr>
            <a:xfrm>
              <a:off x="0" y="3084675"/>
              <a:ext cx="10692001" cy="1390650"/>
              <a:chOff x="0" y="0"/>
              <a:chExt cx="14045925" cy="1186423"/>
            </a:xfrm>
          </xdr:grpSpPr>
          <xdr:sp macro="" textlink="">
            <xdr:nvSpPr>
              <xdr:cNvPr id="6" name="Shape 82">
                <a:extLst>
                  <a:ext uri="{FF2B5EF4-FFF2-40B4-BE49-F238E27FC236}">
                    <a16:creationId xmlns:a16="http://schemas.microsoft.com/office/drawing/2014/main" id="{00000000-0008-0000-0800-000006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83">
                <a:extLst>
                  <a:ext uri="{FF2B5EF4-FFF2-40B4-BE49-F238E27FC236}">
                    <a16:creationId xmlns:a16="http://schemas.microsoft.com/office/drawing/2014/main" id="{00000000-0008-0000-0800-000007000000}"/>
                  </a:ext>
                </a:extLst>
              </xdr:cNvPr>
              <xdr:cNvGrpSpPr/>
            </xdr:nvGrpSpPr>
            <xdr:grpSpPr>
              <a:xfrm>
                <a:off x="0" y="0"/>
                <a:ext cx="14045925" cy="1186423"/>
                <a:chOff x="0" y="0"/>
                <a:chExt cx="814" cy="105"/>
              </a:xfrm>
            </xdr:grpSpPr>
            <xdr:sp macro="" textlink="">
              <xdr:nvSpPr>
                <xdr:cNvPr id="9" name="Shape 84">
                  <a:extLst>
                    <a:ext uri="{FF2B5EF4-FFF2-40B4-BE49-F238E27FC236}">
                      <a16:creationId xmlns:a16="http://schemas.microsoft.com/office/drawing/2014/main" id="{00000000-0008-0000-0800-00000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85">
                  <a:extLst>
                    <a:ext uri="{FF2B5EF4-FFF2-40B4-BE49-F238E27FC236}">
                      <a16:creationId xmlns:a16="http://schemas.microsoft.com/office/drawing/2014/main" id="{00000000-0008-0000-0800-00000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86">
                  <a:extLst>
                    <a:ext uri="{FF2B5EF4-FFF2-40B4-BE49-F238E27FC236}">
                      <a16:creationId xmlns:a16="http://schemas.microsoft.com/office/drawing/2014/main" id="{00000000-0008-0000-0800-00000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87">
                  <a:extLst>
                    <a:ext uri="{FF2B5EF4-FFF2-40B4-BE49-F238E27FC236}">
                      <a16:creationId xmlns:a16="http://schemas.microsoft.com/office/drawing/2014/main" id="{00000000-0008-0000-0800-00000C000000}"/>
                    </a:ext>
                  </a:extLst>
                </xdr:cNvPr>
                <xdr:cNvSpPr/>
              </xdr:nvSpPr>
              <xdr:spPr>
                <a:xfrm>
                  <a:off x="610" y="48"/>
                  <a:ext cx="110"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88">
                  <a:extLst>
                    <a:ext uri="{FF2B5EF4-FFF2-40B4-BE49-F238E27FC236}">
                      <a16:creationId xmlns:a16="http://schemas.microsoft.com/office/drawing/2014/main" id="{00000000-0008-0000-0800-00000D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89">
                  <a:extLst>
                    <a:ext uri="{FF2B5EF4-FFF2-40B4-BE49-F238E27FC236}">
                      <a16:creationId xmlns:a16="http://schemas.microsoft.com/office/drawing/2014/main" id="{00000000-0008-0000-0800-00000E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800" b="0" i="0">
                      <a:latin typeface="Arial"/>
                      <a:ea typeface="Arial"/>
                      <a:cs typeface="Arial"/>
                      <a:sym typeface="Arial"/>
                    </a:rPr>
                    <a:t> DIRECCIONAMIENTO ESTRATEGICO</a:t>
                  </a:r>
                  <a:endParaRPr sz="800">
                    <a:latin typeface="Arial"/>
                    <a:ea typeface="Arial"/>
                    <a:cs typeface="Arial"/>
                    <a:sym typeface="Arial"/>
                  </a:endParaRPr>
                </a:p>
                <a:p>
                  <a:pPr marL="0" lvl="0" indent="0" algn="ctr" rtl="0">
                    <a:spcBef>
                      <a:spcPts val="0"/>
                    </a:spcBef>
                    <a:spcAft>
                      <a:spcPts val="0"/>
                    </a:spcAft>
                    <a:buSzPts val="1000"/>
                    <a:buFont typeface="Arial"/>
                    <a:buNone/>
                  </a:pPr>
                  <a:r>
                    <a:rPr lang="en-US" sz="800" b="0" i="0">
                      <a:latin typeface="Arial"/>
                      <a:ea typeface="Arial"/>
                      <a:cs typeface="Arial"/>
                      <a:sym typeface="Arial"/>
                    </a:rPr>
                    <a:t>PLANEACIÓN ECONÓMICA Y SOCIAL</a:t>
                  </a:r>
                  <a:endParaRPr sz="800">
                    <a:latin typeface="Arial"/>
                    <a:ea typeface="Arial"/>
                    <a:cs typeface="Arial"/>
                    <a:sym typeface="Arial"/>
                  </a:endParaRPr>
                </a:p>
              </xdr:txBody>
            </xdr:sp>
          </xdr:grpSp>
          <xdr:pic>
            <xdr:nvPicPr>
              <xdr:cNvPr id="8" name="Shape 90" descr="escudo">
                <a:extLst>
                  <a:ext uri="{FF2B5EF4-FFF2-40B4-BE49-F238E27FC236}">
                    <a16:creationId xmlns:a16="http://schemas.microsoft.com/office/drawing/2014/main" id="{00000000-0008-0000-0800-000008000000}"/>
                  </a:ext>
                </a:extLst>
              </xdr:cNvPr>
              <xdr:cNvPicPr preferRelativeResize="0"/>
            </xdr:nvPicPr>
            <xdr:blipFill rotWithShape="1">
              <a:blip xmlns:r="http://schemas.openxmlformats.org/officeDocument/2006/relationships" r:embed="rId1">
                <a:alphaModFix/>
              </a:blip>
              <a:srcRect/>
              <a:stretch/>
            </xdr:blipFill>
            <xdr:spPr>
              <a:xfrm>
                <a:off x="1275790" y="94326"/>
                <a:ext cx="1716334"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uise.munoz/Downloads/PRESUPUESTO%20DISE&#209;O%20VIVERO%20MUNICIPAL%20(1).xlsb"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uise.munoz/Downloads/Ppto_Detallado_BP-26005464_003%2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92.168.0.1/amezquita/proyectos/HOGARES%20INFANTILES/Presupuestos%20hogares%20infantiles%20PRIMERA%20DAM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uise.munoz/Downloads/Ppto_Detallado_BP-26005491_008%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uise.munoz/Downloads/Ppto_Detallado_BP26005472_005%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PU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J"/>
      <sheetName val="F.Prestacional"/>
      <sheetName val="INSUM CLASIF"/>
      <sheetName val="RENDIMIENTOS"/>
      <sheetName val="COSTOS"/>
      <sheetName val="PlantillaSeguim"/>
      <sheetName val="PlantillaSeguimCost"/>
      <sheetName val="Datos1_NoEliminar"/>
      <sheetName val="HKard"/>
      <sheetName val="FORMATOS"/>
      <sheetName val="LISTRESULT_P"/>
      <sheetName val="PRESUPUESTO DISEÑO VIVERO MUNIC"/>
    </sheetNames>
    <definedNames>
      <definedName name="AbreFormOpcPpto"/>
      <definedName name="BAJACAP"/>
      <definedName name="BotonCambiarEnPpto"/>
      <definedName name="BotonItemsCronog"/>
      <definedName name="BotonProtEnPpto"/>
      <definedName name="CalculosAutomaticos"/>
      <definedName name="ChequeaProgEmpleo"/>
      <definedName name="IncidenciasM1"/>
      <definedName name="INSITEM"/>
      <definedName name="IRAcrobat"/>
      <definedName name="IrBD2"/>
      <definedName name="IrInsumos"/>
      <definedName name="SUBECAP"/>
      <definedName name="VerOcultarSaltosP"/>
    </definedNames>
    <sheetDataSet>
      <sheetData sheetId="0"/>
      <sheetData sheetId="1"/>
      <sheetData sheetId="2">
        <row r="246">
          <cell r="H246">
            <v>311.33</v>
          </cell>
        </row>
        <row r="249">
          <cell r="I249">
            <v>0</v>
          </cell>
        </row>
        <row r="252">
          <cell r="H252">
            <v>1681.1599999999999</v>
          </cell>
        </row>
        <row r="257">
          <cell r="H257">
            <v>84.05</v>
          </cell>
        </row>
        <row r="261">
          <cell r="H261">
            <v>0</v>
          </cell>
        </row>
        <row r="263">
          <cell r="H263">
            <v>2077</v>
          </cell>
        </row>
        <row r="270">
          <cell r="H270">
            <v>2834</v>
          </cell>
        </row>
        <row r="303">
          <cell r="H303">
            <v>2448990.54</v>
          </cell>
        </row>
        <row r="306">
          <cell r="I306">
            <v>2.1276595744680851</v>
          </cell>
        </row>
        <row r="308">
          <cell r="H308">
            <v>903193.61</v>
          </cell>
        </row>
        <row r="314">
          <cell r="H314">
            <v>28260.38</v>
          </cell>
        </row>
        <row r="318">
          <cell r="H318">
            <v>0</v>
          </cell>
        </row>
        <row r="320">
          <cell r="H320">
            <v>3380445</v>
          </cell>
        </row>
        <row r="327">
          <cell r="H327">
            <v>4612279</v>
          </cell>
        </row>
        <row r="354">
          <cell r="H354">
            <v>12591.91</v>
          </cell>
        </row>
        <row r="357">
          <cell r="I357">
            <v>0</v>
          </cell>
        </row>
        <row r="359">
          <cell r="H359">
            <v>3872.13</v>
          </cell>
        </row>
        <row r="364">
          <cell r="H364">
            <v>193.6</v>
          </cell>
        </row>
        <row r="368">
          <cell r="H368">
            <v>0</v>
          </cell>
        </row>
        <row r="370">
          <cell r="H370">
            <v>16658</v>
          </cell>
        </row>
        <row r="377">
          <cell r="H377">
            <v>22728</v>
          </cell>
        </row>
        <row r="400">
          <cell r="I400">
            <v>2.2038567493112948</v>
          </cell>
        </row>
        <row r="402">
          <cell r="H402">
            <v>31606.06</v>
          </cell>
        </row>
        <row r="407">
          <cell r="H407">
            <v>316.06</v>
          </cell>
        </row>
        <row r="411">
          <cell r="H411">
            <v>0</v>
          </cell>
        </row>
        <row r="413">
          <cell r="H413">
            <v>31922</v>
          </cell>
        </row>
        <row r="420">
          <cell r="H420">
            <v>43554</v>
          </cell>
        </row>
        <row r="443">
          <cell r="I443">
            <v>2.329954954954955</v>
          </cell>
        </row>
        <row r="445">
          <cell r="H445">
            <v>12920.04</v>
          </cell>
        </row>
        <row r="450">
          <cell r="H450">
            <v>258.39999999999998</v>
          </cell>
        </row>
        <row r="454">
          <cell r="H454">
            <v>0</v>
          </cell>
        </row>
        <row r="456">
          <cell r="H456">
            <v>13178</v>
          </cell>
        </row>
        <row r="463">
          <cell r="H463">
            <v>17980</v>
          </cell>
        </row>
        <row r="487">
          <cell r="H487">
            <v>0</v>
          </cell>
        </row>
        <row r="492">
          <cell r="H492">
            <v>10002.61</v>
          </cell>
        </row>
        <row r="496">
          <cell r="H496">
            <v>0</v>
          </cell>
        </row>
        <row r="500">
          <cell r="H500">
            <v>0</v>
          </cell>
        </row>
        <row r="502">
          <cell r="H502">
            <v>10003</v>
          </cell>
        </row>
        <row r="509">
          <cell r="H509">
            <v>10003</v>
          </cell>
        </row>
        <row r="533">
          <cell r="H533">
            <v>0</v>
          </cell>
        </row>
        <row r="538">
          <cell r="H538">
            <v>34978.65</v>
          </cell>
        </row>
        <row r="542">
          <cell r="H542">
            <v>0</v>
          </cell>
        </row>
        <row r="546">
          <cell r="H546">
            <v>0</v>
          </cell>
        </row>
        <row r="548">
          <cell r="H548">
            <v>34979</v>
          </cell>
        </row>
        <row r="555">
          <cell r="H555">
            <v>34979</v>
          </cell>
        </row>
        <row r="578">
          <cell r="I578">
            <v>0.25</v>
          </cell>
        </row>
        <row r="580">
          <cell r="H580">
            <v>42593.62</v>
          </cell>
        </row>
        <row r="585">
          <cell r="H585">
            <v>425.93</v>
          </cell>
        </row>
        <row r="589">
          <cell r="H589">
            <v>0</v>
          </cell>
        </row>
        <row r="591">
          <cell r="H591">
            <v>43020</v>
          </cell>
        </row>
        <row r="598">
          <cell r="H598">
            <v>58696</v>
          </cell>
        </row>
        <row r="622">
          <cell r="H622">
            <v>0</v>
          </cell>
        </row>
        <row r="627">
          <cell r="H627">
            <v>6000.52</v>
          </cell>
        </row>
        <row r="632">
          <cell r="H632">
            <v>1000</v>
          </cell>
        </row>
        <row r="636">
          <cell r="H636">
            <v>0</v>
          </cell>
        </row>
        <row r="638">
          <cell r="H638">
            <v>7001</v>
          </cell>
        </row>
        <row r="645">
          <cell r="H645">
            <v>7001</v>
          </cell>
        </row>
        <row r="668">
          <cell r="I668">
            <v>0.12520325203252033</v>
          </cell>
        </row>
        <row r="670">
          <cell r="H670">
            <v>9327.64</v>
          </cell>
        </row>
        <row r="675">
          <cell r="H675">
            <v>93.27</v>
          </cell>
        </row>
        <row r="679">
          <cell r="H679">
            <v>0</v>
          </cell>
        </row>
        <row r="681">
          <cell r="H681">
            <v>9421</v>
          </cell>
        </row>
        <row r="688">
          <cell r="H688">
            <v>12854</v>
          </cell>
        </row>
        <row r="711">
          <cell r="I711">
            <v>6.25E-2</v>
          </cell>
        </row>
        <row r="713">
          <cell r="H713">
            <v>3585.31</v>
          </cell>
        </row>
        <row r="718">
          <cell r="H718">
            <v>250.97</v>
          </cell>
        </row>
        <row r="722">
          <cell r="H722">
            <v>0</v>
          </cell>
        </row>
        <row r="724">
          <cell r="H724">
            <v>3836</v>
          </cell>
        </row>
        <row r="731">
          <cell r="H731">
            <v>5234</v>
          </cell>
        </row>
        <row r="757">
          <cell r="H757">
            <v>27093.61</v>
          </cell>
        </row>
        <row r="760">
          <cell r="I760">
            <v>8.6662915025323584E-2</v>
          </cell>
        </row>
        <row r="762">
          <cell r="H762">
            <v>17432.240000000002</v>
          </cell>
        </row>
        <row r="768">
          <cell r="H768">
            <v>1833.85</v>
          </cell>
        </row>
        <row r="772">
          <cell r="H772">
            <v>0</v>
          </cell>
        </row>
        <row r="774">
          <cell r="H774">
            <v>46360</v>
          </cell>
        </row>
        <row r="781">
          <cell r="H781">
            <v>63254</v>
          </cell>
        </row>
        <row r="809">
          <cell r="H809">
            <v>48810.78</v>
          </cell>
        </row>
        <row r="812">
          <cell r="I812">
            <v>1.4609999999999999</v>
          </cell>
        </row>
        <row r="814">
          <cell r="H814">
            <v>30977.1</v>
          </cell>
        </row>
        <row r="819">
          <cell r="H819">
            <v>309.77</v>
          </cell>
        </row>
        <row r="823">
          <cell r="H823">
            <v>0</v>
          </cell>
        </row>
        <row r="825">
          <cell r="H825">
            <v>80098</v>
          </cell>
        </row>
        <row r="832">
          <cell r="H832">
            <v>109286</v>
          </cell>
        </row>
        <row r="860">
          <cell r="H860">
            <v>65248.800000000003</v>
          </cell>
        </row>
        <row r="863">
          <cell r="I863">
            <v>0.60899999999999999</v>
          </cell>
        </row>
        <row r="865">
          <cell r="H865">
            <v>30977.1</v>
          </cell>
        </row>
        <row r="870">
          <cell r="H870">
            <v>309.77</v>
          </cell>
        </row>
        <row r="874">
          <cell r="H874">
            <v>0</v>
          </cell>
        </row>
        <row r="876">
          <cell r="H876">
            <v>96536</v>
          </cell>
        </row>
        <row r="883">
          <cell r="H883">
            <v>131714</v>
          </cell>
        </row>
        <row r="925">
          <cell r="H925">
            <v>220507.09</v>
          </cell>
        </row>
        <row r="928">
          <cell r="I928">
            <v>2</v>
          </cell>
        </row>
        <row r="931">
          <cell r="H931">
            <v>108747.75</v>
          </cell>
        </row>
        <row r="936">
          <cell r="H936">
            <v>3262.43</v>
          </cell>
        </row>
        <row r="940">
          <cell r="H940">
            <v>0</v>
          </cell>
        </row>
        <row r="942">
          <cell r="H942">
            <v>332517</v>
          </cell>
        </row>
        <row r="949">
          <cell r="H949">
            <v>453686</v>
          </cell>
        </row>
        <row r="978">
          <cell r="H978">
            <v>6504.92</v>
          </cell>
        </row>
        <row r="981">
          <cell r="I981">
            <v>7.1445582281495584E-2</v>
          </cell>
        </row>
        <row r="983">
          <cell r="H983">
            <v>7377.25</v>
          </cell>
        </row>
        <row r="989">
          <cell r="H989">
            <v>1733.3</v>
          </cell>
        </row>
        <row r="993">
          <cell r="H993">
            <v>0</v>
          </cell>
        </row>
        <row r="995">
          <cell r="H995">
            <v>15615</v>
          </cell>
        </row>
        <row r="1002">
          <cell r="H1002">
            <v>21305</v>
          </cell>
        </row>
        <row r="1030">
          <cell r="H1030">
            <v>664222.26</v>
          </cell>
        </row>
        <row r="1033">
          <cell r="I1033">
            <v>0.15003750937734434</v>
          </cell>
        </row>
        <row r="1036">
          <cell r="H1036">
            <v>80968.899999999994</v>
          </cell>
        </row>
        <row r="1041">
          <cell r="H1041">
            <v>809.68</v>
          </cell>
        </row>
        <row r="1045">
          <cell r="H1045">
            <v>0</v>
          </cell>
        </row>
        <row r="1047">
          <cell r="H1047">
            <v>746001</v>
          </cell>
        </row>
        <row r="1054">
          <cell r="H1054">
            <v>1017844</v>
          </cell>
        </row>
        <row r="1083">
          <cell r="H1083">
            <v>182144.79</v>
          </cell>
        </row>
        <row r="1086">
          <cell r="I1086">
            <v>0.15003750937734434</v>
          </cell>
        </row>
        <row r="1089">
          <cell r="H1089">
            <v>78804.59</v>
          </cell>
        </row>
        <row r="1094">
          <cell r="H1094">
            <v>788.04</v>
          </cell>
        </row>
        <row r="1098">
          <cell r="H1098">
            <v>0</v>
          </cell>
        </row>
        <row r="1100">
          <cell r="H1100">
            <v>261737</v>
          </cell>
        </row>
        <row r="1107">
          <cell r="H1107">
            <v>357114</v>
          </cell>
        </row>
        <row r="1133">
          <cell r="H1133">
            <v>276343.56</v>
          </cell>
        </row>
        <row r="1136">
          <cell r="I1136">
            <v>0.5</v>
          </cell>
        </row>
        <row r="1138">
          <cell r="H1138">
            <v>85187.25</v>
          </cell>
        </row>
        <row r="1143">
          <cell r="H1143">
            <v>4259.3599999999997</v>
          </cell>
        </row>
        <row r="1147">
          <cell r="H1147">
            <v>0</v>
          </cell>
        </row>
        <row r="1149">
          <cell r="H1149">
            <v>365790</v>
          </cell>
        </row>
        <row r="1156">
          <cell r="H1156">
            <v>499084</v>
          </cell>
        </row>
        <row r="1181">
          <cell r="H1181">
            <v>328960.40000000002</v>
          </cell>
        </row>
        <row r="1184">
          <cell r="I1184">
            <v>0.5</v>
          </cell>
        </row>
        <row r="1186">
          <cell r="H1186">
            <v>85187.25</v>
          </cell>
        </row>
        <row r="1191">
          <cell r="H1191">
            <v>2555.61</v>
          </cell>
        </row>
        <row r="1195">
          <cell r="H1195">
            <v>0</v>
          </cell>
        </row>
        <row r="1197">
          <cell r="H1197">
            <v>416703</v>
          </cell>
        </row>
        <row r="1204">
          <cell r="H1204">
            <v>568550</v>
          </cell>
        </row>
        <row r="1231">
          <cell r="H1231">
            <v>15747.279999999999</v>
          </cell>
        </row>
        <row r="1234">
          <cell r="I1234">
            <v>6.25E-2</v>
          </cell>
        </row>
        <row r="1236">
          <cell r="H1236">
            <v>9680.34</v>
          </cell>
        </row>
        <row r="1241">
          <cell r="H1241">
            <v>96.8</v>
          </cell>
        </row>
        <row r="1245">
          <cell r="H1245">
            <v>0</v>
          </cell>
        </row>
        <row r="1247">
          <cell r="H1247">
            <v>25524</v>
          </cell>
        </row>
        <row r="1254">
          <cell r="H1254">
            <v>34825</v>
          </cell>
        </row>
        <row r="1280">
          <cell r="H1280">
            <v>27093.61</v>
          </cell>
        </row>
        <row r="1283">
          <cell r="I1283">
            <v>8.6662915025323584E-2</v>
          </cell>
        </row>
        <row r="1285">
          <cell r="H1285">
            <v>17432.240000000002</v>
          </cell>
        </row>
        <row r="1291">
          <cell r="H1291">
            <v>1833.85</v>
          </cell>
        </row>
        <row r="1295">
          <cell r="H1295">
            <v>0</v>
          </cell>
        </row>
        <row r="1297">
          <cell r="H1297">
            <v>46360</v>
          </cell>
        </row>
        <row r="1304">
          <cell r="H1304">
            <v>63254</v>
          </cell>
        </row>
        <row r="1331">
          <cell r="H1331">
            <v>6923.83</v>
          </cell>
        </row>
        <row r="1334">
          <cell r="I1334">
            <v>1.0769230769230769E-2</v>
          </cell>
        </row>
        <row r="1336">
          <cell r="H1336">
            <v>7942.84</v>
          </cell>
        </row>
        <row r="1342">
          <cell r="H1342">
            <v>1738.95</v>
          </cell>
        </row>
        <row r="1346">
          <cell r="H1346">
            <v>0</v>
          </cell>
        </row>
        <row r="1348">
          <cell r="H1348">
            <v>16606</v>
          </cell>
        </row>
        <row r="1355">
          <cell r="H1355">
            <v>22657</v>
          </cell>
        </row>
        <row r="1384">
          <cell r="H1384">
            <v>6504.92</v>
          </cell>
        </row>
        <row r="1387">
          <cell r="I1387">
            <v>1.0002381519409383E-2</v>
          </cell>
        </row>
        <row r="1389">
          <cell r="H1389">
            <v>7377.25</v>
          </cell>
        </row>
        <row r="1395">
          <cell r="H1395">
            <v>1733.3</v>
          </cell>
        </row>
        <row r="1399">
          <cell r="H1399">
            <v>0</v>
          </cell>
        </row>
        <row r="1401">
          <cell r="H1401">
            <v>15615</v>
          </cell>
        </row>
        <row r="1408">
          <cell r="H1408">
            <v>21305</v>
          </cell>
        </row>
        <row r="1431">
          <cell r="I1431">
            <v>0.49518569463548834</v>
          </cell>
        </row>
        <row r="1433">
          <cell r="H1433">
            <v>7890.64</v>
          </cell>
        </row>
        <row r="1438">
          <cell r="H1438">
            <v>157.81</v>
          </cell>
        </row>
        <row r="1442">
          <cell r="H1442">
            <v>0</v>
          </cell>
        </row>
        <row r="1444">
          <cell r="H1444">
            <v>8048</v>
          </cell>
        </row>
        <row r="1451">
          <cell r="H1451">
            <v>10981</v>
          </cell>
        </row>
        <row r="1475">
          <cell r="H1475">
            <v>0</v>
          </cell>
        </row>
        <row r="1480">
          <cell r="H1480">
            <v>49991.28</v>
          </cell>
        </row>
        <row r="1485">
          <cell r="H1485">
            <v>10000</v>
          </cell>
        </row>
        <row r="1489">
          <cell r="H1489">
            <v>0</v>
          </cell>
        </row>
        <row r="1491">
          <cell r="H1491">
            <v>59991</v>
          </cell>
        </row>
        <row r="1498">
          <cell r="H1498">
            <v>59991</v>
          </cell>
        </row>
        <row r="1521">
          <cell r="I1521">
            <v>0.48140043763676144</v>
          </cell>
        </row>
        <row r="1523">
          <cell r="H1523">
            <v>18577.72</v>
          </cell>
        </row>
        <row r="1529">
          <cell r="H1529">
            <v>1845.3</v>
          </cell>
        </row>
        <row r="1533">
          <cell r="H1533">
            <v>0</v>
          </cell>
        </row>
        <row r="1535">
          <cell r="H1535">
            <v>20423</v>
          </cell>
        </row>
        <row r="1542">
          <cell r="H1542">
            <v>27865</v>
          </cell>
        </row>
        <row r="1565">
          <cell r="I1565">
            <v>0.55000000000000004</v>
          </cell>
        </row>
        <row r="1567">
          <cell r="H1567">
            <v>21225.05</v>
          </cell>
        </row>
        <row r="1573">
          <cell r="H1573">
            <v>5190.84</v>
          </cell>
        </row>
        <row r="1577">
          <cell r="H1577">
            <v>0</v>
          </cell>
        </row>
        <row r="1579">
          <cell r="H1579">
            <v>26416</v>
          </cell>
        </row>
        <row r="1586">
          <cell r="H1586">
            <v>36042</v>
          </cell>
        </row>
        <row r="1610">
          <cell r="H1610">
            <v>0</v>
          </cell>
        </row>
        <row r="1615">
          <cell r="H1615">
            <v>49991.28</v>
          </cell>
        </row>
        <row r="1619">
          <cell r="H1619">
            <v>0</v>
          </cell>
        </row>
        <row r="1623">
          <cell r="H1623">
            <v>0</v>
          </cell>
        </row>
        <row r="1625">
          <cell r="H1625">
            <v>49991</v>
          </cell>
        </row>
        <row r="1632">
          <cell r="H1632">
            <v>49991</v>
          </cell>
        </row>
        <row r="1658">
          <cell r="H1658">
            <v>55227.6</v>
          </cell>
        </row>
        <row r="1661">
          <cell r="I1661">
            <v>0.47713717693836982</v>
          </cell>
        </row>
        <row r="1663">
          <cell r="H1663">
            <v>20528.23</v>
          </cell>
        </row>
        <row r="1669">
          <cell r="H1669">
            <v>3729.62</v>
          </cell>
        </row>
        <row r="1673">
          <cell r="H1673">
            <v>0</v>
          </cell>
        </row>
        <row r="1675">
          <cell r="H1675">
            <v>79485</v>
          </cell>
        </row>
        <row r="1682">
          <cell r="H1682">
            <v>108449</v>
          </cell>
        </row>
        <row r="1709">
          <cell r="H1709">
            <v>7911.0300000000007</v>
          </cell>
        </row>
        <row r="1712">
          <cell r="I1712">
            <v>0.25547500000000001</v>
          </cell>
        </row>
        <row r="1716">
          <cell r="H1716">
            <v>3106.3</v>
          </cell>
        </row>
        <row r="1724">
          <cell r="H1724">
            <v>5310.45</v>
          </cell>
        </row>
        <row r="1728">
          <cell r="H1728">
            <v>0</v>
          </cell>
        </row>
        <row r="1730">
          <cell r="H1730">
            <v>16328</v>
          </cell>
        </row>
        <row r="1737">
          <cell r="H1737">
            <v>22278</v>
          </cell>
        </row>
        <row r="1765">
          <cell r="H1765">
            <v>8151.17</v>
          </cell>
        </row>
        <row r="1768">
          <cell r="I1768">
            <v>0.72140000000000004</v>
          </cell>
        </row>
        <row r="1772">
          <cell r="H1772">
            <v>4082.24</v>
          </cell>
        </row>
        <row r="1780">
          <cell r="H1780">
            <v>5667.31</v>
          </cell>
        </row>
        <row r="1784">
          <cell r="H1784">
            <v>0</v>
          </cell>
        </row>
        <row r="1786">
          <cell r="H1786">
            <v>17901</v>
          </cell>
        </row>
        <row r="1793">
          <cell r="H1793">
            <v>24424</v>
          </cell>
        </row>
        <row r="1821">
          <cell r="H1821">
            <v>29767.5</v>
          </cell>
        </row>
        <row r="1824">
          <cell r="I1824">
            <v>7.1250000000000008E-2</v>
          </cell>
        </row>
        <row r="1828">
          <cell r="H1828">
            <v>19690.570000000003</v>
          </cell>
        </row>
        <row r="1836">
          <cell r="H1836">
            <v>4976.78</v>
          </cell>
        </row>
        <row r="1840">
          <cell r="H1840">
            <v>0</v>
          </cell>
        </row>
        <row r="1842">
          <cell r="H1842">
            <v>54435</v>
          </cell>
        </row>
        <row r="1849">
          <cell r="H1849">
            <v>74271</v>
          </cell>
        </row>
        <row r="1883">
          <cell r="H1883">
            <v>45169.66</v>
          </cell>
        </row>
        <row r="1886">
          <cell r="I1886">
            <v>2.4585365853658532</v>
          </cell>
        </row>
        <row r="1890">
          <cell r="H1890">
            <v>56830.84</v>
          </cell>
        </row>
        <row r="1895">
          <cell r="H1895">
            <v>2841.54</v>
          </cell>
        </row>
        <row r="1899">
          <cell r="H1899">
            <v>0</v>
          </cell>
        </row>
        <row r="1901">
          <cell r="H1901">
            <v>104842</v>
          </cell>
        </row>
        <row r="1908">
          <cell r="H1908">
            <v>143046</v>
          </cell>
        </row>
        <row r="1934">
          <cell r="H1934">
            <v>38592.400000000001</v>
          </cell>
        </row>
        <row r="1937">
          <cell r="I1937">
            <v>0.56714178544636151</v>
          </cell>
        </row>
        <row r="1939">
          <cell r="H1939">
            <v>11619.31</v>
          </cell>
        </row>
        <row r="1944">
          <cell r="H1944">
            <v>580.96</v>
          </cell>
        </row>
        <row r="1948">
          <cell r="H1948">
            <v>0</v>
          </cell>
        </row>
        <row r="1950">
          <cell r="H1950">
            <v>50793</v>
          </cell>
        </row>
        <row r="1957">
          <cell r="H1957">
            <v>69302</v>
          </cell>
        </row>
        <row r="1980">
          <cell r="I1980">
            <v>0.41499999999999998</v>
          </cell>
        </row>
        <row r="1982">
          <cell r="H1982">
            <v>28682.5</v>
          </cell>
        </row>
        <row r="1987">
          <cell r="H1987">
            <v>286.82</v>
          </cell>
        </row>
        <row r="1991">
          <cell r="H1991">
            <v>0</v>
          </cell>
        </row>
        <row r="1993">
          <cell r="H1993">
            <v>28969</v>
          </cell>
        </row>
        <row r="2000">
          <cell r="H2000">
            <v>39525</v>
          </cell>
        </row>
        <row r="2023">
          <cell r="I2023">
            <v>4.8300724510867664E-3</v>
          </cell>
        </row>
        <row r="2025">
          <cell r="H2025">
            <v>602.34</v>
          </cell>
        </row>
        <row r="2033">
          <cell r="H2033">
            <v>5180.08</v>
          </cell>
        </row>
        <row r="2037">
          <cell r="H2037">
            <v>0</v>
          </cell>
        </row>
        <row r="2039">
          <cell r="H2039">
            <v>5782</v>
          </cell>
        </row>
        <row r="2046">
          <cell r="H2046">
            <v>7889</v>
          </cell>
        </row>
        <row r="2073">
          <cell r="H2073">
            <v>52242.740000000005</v>
          </cell>
        </row>
        <row r="2076">
          <cell r="I2076">
            <v>5.5000000000000007E-2</v>
          </cell>
        </row>
        <row r="2078">
          <cell r="H2078">
            <v>22946</v>
          </cell>
        </row>
        <row r="2084">
          <cell r="H2084">
            <v>4887.88</v>
          </cell>
        </row>
        <row r="2088">
          <cell r="H2088">
            <v>0</v>
          </cell>
        </row>
        <row r="2090">
          <cell r="H2090">
            <v>80077</v>
          </cell>
        </row>
        <row r="2097">
          <cell r="H2097">
            <v>109257</v>
          </cell>
        </row>
        <row r="2125">
          <cell r="H2125">
            <v>128583.38</v>
          </cell>
        </row>
        <row r="2128">
          <cell r="I2128">
            <v>0.37964236588720768</v>
          </cell>
        </row>
        <row r="2130">
          <cell r="H2130">
            <v>74172.070000000007</v>
          </cell>
        </row>
        <row r="2137">
          <cell r="H2137">
            <v>6742.51</v>
          </cell>
        </row>
        <row r="2141">
          <cell r="H2141">
            <v>0</v>
          </cell>
        </row>
        <row r="2143">
          <cell r="H2143">
            <v>209498</v>
          </cell>
        </row>
        <row r="2150">
          <cell r="H2150">
            <v>285839</v>
          </cell>
        </row>
        <row r="2178">
          <cell r="H2178">
            <v>515800.05</v>
          </cell>
        </row>
        <row r="2181">
          <cell r="I2181">
            <v>0.23124999999999998</v>
          </cell>
        </row>
        <row r="2183">
          <cell r="H2183">
            <v>337019.37</v>
          </cell>
        </row>
        <row r="2193">
          <cell r="H2193">
            <v>61568.15</v>
          </cell>
        </row>
        <row r="2197">
          <cell r="H2197">
            <v>0</v>
          </cell>
        </row>
        <row r="2199">
          <cell r="H2199">
            <v>914388</v>
          </cell>
        </row>
        <row r="2206">
          <cell r="H2206">
            <v>1247591</v>
          </cell>
        </row>
        <row r="2233">
          <cell r="H2233">
            <v>6214.05</v>
          </cell>
        </row>
        <row r="2236">
          <cell r="I2236">
            <v>0.48264340077965467</v>
          </cell>
        </row>
        <row r="2238">
          <cell r="H2238">
            <v>709.91</v>
          </cell>
        </row>
        <row r="2243">
          <cell r="H2243">
            <v>35.49</v>
          </cell>
        </row>
        <row r="2247">
          <cell r="H2247">
            <v>0</v>
          </cell>
        </row>
        <row r="2249">
          <cell r="H2249">
            <v>6959</v>
          </cell>
        </row>
        <row r="2256">
          <cell r="H2256">
            <v>9495</v>
          </cell>
        </row>
        <row r="2285">
          <cell r="H2285">
            <v>173488.81999999998</v>
          </cell>
        </row>
        <row r="2288">
          <cell r="I2288">
            <v>1.7293233082706765</v>
          </cell>
        </row>
        <row r="2290">
          <cell r="H2290">
            <v>128101.12</v>
          </cell>
        </row>
        <row r="2296">
          <cell r="H2296">
            <v>10486.01</v>
          </cell>
        </row>
        <row r="2300">
          <cell r="H2300">
            <v>0</v>
          </cell>
        </row>
        <row r="2302">
          <cell r="H2302">
            <v>312076</v>
          </cell>
        </row>
        <row r="2309">
          <cell r="H2309">
            <v>425797</v>
          </cell>
        </row>
        <row r="2336">
          <cell r="H2336">
            <v>25121.85</v>
          </cell>
        </row>
        <row r="2339">
          <cell r="I2339">
            <v>0.21001050052502626</v>
          </cell>
        </row>
        <row r="2341">
          <cell r="H2341">
            <v>11926.81</v>
          </cell>
        </row>
        <row r="2346">
          <cell r="H2346">
            <v>596.34</v>
          </cell>
        </row>
        <row r="2350">
          <cell r="H2350">
            <v>0</v>
          </cell>
        </row>
        <row r="2352">
          <cell r="H2352">
            <v>37645</v>
          </cell>
        </row>
        <row r="2359">
          <cell r="H2359">
            <v>51363</v>
          </cell>
        </row>
        <row r="2384">
          <cell r="H2384">
            <v>5033700</v>
          </cell>
        </row>
        <row r="2388">
          <cell r="H2388">
            <v>0</v>
          </cell>
        </row>
        <row r="2392">
          <cell r="H2392">
            <v>0</v>
          </cell>
        </row>
        <row r="2396">
          <cell r="H2396">
            <v>0</v>
          </cell>
        </row>
        <row r="2398">
          <cell r="H2398">
            <v>5033700</v>
          </cell>
        </row>
        <row r="2405">
          <cell r="H2405">
            <v>5033700</v>
          </cell>
        </row>
        <row r="2431">
          <cell r="H2431">
            <v>48511.92</v>
          </cell>
        </row>
        <row r="2434">
          <cell r="I2434">
            <v>1.6666666666666666E-2</v>
          </cell>
        </row>
        <row r="2436">
          <cell r="H2436">
            <v>17284.95</v>
          </cell>
        </row>
        <row r="2441">
          <cell r="H2441">
            <v>864.24</v>
          </cell>
        </row>
        <row r="2445">
          <cell r="H2445">
            <v>0</v>
          </cell>
        </row>
        <row r="2447">
          <cell r="H2447">
            <v>66661</v>
          </cell>
        </row>
        <row r="2454">
          <cell r="H2454">
            <v>90952</v>
          </cell>
        </row>
        <row r="2479">
          <cell r="H2479">
            <v>3484131.42</v>
          </cell>
        </row>
        <row r="2483">
          <cell r="H2483">
            <v>0</v>
          </cell>
        </row>
        <row r="2485">
          <cell r="H2485">
            <v>3484131</v>
          </cell>
        </row>
        <row r="2492">
          <cell r="H2492">
            <v>4753748</v>
          </cell>
        </row>
        <row r="2521">
          <cell r="H2521">
            <v>22906.38</v>
          </cell>
        </row>
        <row r="2524">
          <cell r="I2524">
            <v>0.25</v>
          </cell>
        </row>
        <row r="2526">
          <cell r="H2526">
            <v>10841.97</v>
          </cell>
        </row>
        <row r="2531">
          <cell r="H2531">
            <v>216.83</v>
          </cell>
        </row>
        <row r="2535">
          <cell r="H2535">
            <v>0</v>
          </cell>
        </row>
        <row r="2537">
          <cell r="H2537">
            <v>33965</v>
          </cell>
        </row>
        <row r="2544">
          <cell r="H2544">
            <v>46342</v>
          </cell>
        </row>
        <row r="2568">
          <cell r="H2568">
            <v>0</v>
          </cell>
        </row>
        <row r="2573">
          <cell r="H2573">
            <v>299088.96000000002</v>
          </cell>
        </row>
        <row r="2577">
          <cell r="H2577">
            <v>0</v>
          </cell>
        </row>
        <row r="2581">
          <cell r="H2581">
            <v>0</v>
          </cell>
        </row>
        <row r="2583">
          <cell r="H2583">
            <v>299089</v>
          </cell>
        </row>
        <row r="2590">
          <cell r="H2590">
            <v>299089</v>
          </cell>
        </row>
        <row r="2613">
          <cell r="I2613">
            <v>0.3125</v>
          </cell>
        </row>
        <row r="2615">
          <cell r="H2615">
            <v>7170.62</v>
          </cell>
        </row>
        <row r="2621">
          <cell r="H2621">
            <v>1490.82</v>
          </cell>
        </row>
        <row r="2625">
          <cell r="H2625">
            <v>0</v>
          </cell>
        </row>
        <row r="2627">
          <cell r="H2627">
            <v>8661</v>
          </cell>
        </row>
        <row r="2634">
          <cell r="H2634">
            <v>11817</v>
          </cell>
        </row>
        <row r="2657">
          <cell r="I2657">
            <v>0.33333333333333331</v>
          </cell>
        </row>
        <row r="2659">
          <cell r="H2659">
            <v>3824.33</v>
          </cell>
        </row>
        <row r="2665">
          <cell r="H2665">
            <v>26491.21</v>
          </cell>
        </row>
        <row r="2669">
          <cell r="H2669">
            <v>0</v>
          </cell>
        </row>
        <row r="2671">
          <cell r="H2671">
            <v>30316</v>
          </cell>
        </row>
        <row r="2678">
          <cell r="H2678">
            <v>41363</v>
          </cell>
        </row>
        <row r="2706">
          <cell r="H2706">
            <v>8151.17</v>
          </cell>
        </row>
        <row r="2713">
          <cell r="H2713">
            <v>4082.24</v>
          </cell>
        </row>
        <row r="2721">
          <cell r="H2721">
            <v>5667.31</v>
          </cell>
        </row>
        <row r="2725">
          <cell r="H2725">
            <v>0</v>
          </cell>
        </row>
        <row r="2727">
          <cell r="H2727">
            <v>17901</v>
          </cell>
        </row>
        <row r="2734">
          <cell r="H2734">
            <v>24424</v>
          </cell>
        </row>
        <row r="2761">
          <cell r="H2761">
            <v>311.33</v>
          </cell>
        </row>
        <row r="2764">
          <cell r="I2764">
            <v>0.22162574798689946</v>
          </cell>
        </row>
        <row r="2767">
          <cell r="H2767">
            <v>1681.1599999999999</v>
          </cell>
        </row>
        <row r="2772">
          <cell r="H2772">
            <v>84.05</v>
          </cell>
        </row>
        <row r="2776">
          <cell r="H2776">
            <v>0</v>
          </cell>
        </row>
        <row r="2778">
          <cell r="H2778">
            <v>2077</v>
          </cell>
        </row>
        <row r="2785">
          <cell r="H2785">
            <v>2834</v>
          </cell>
        </row>
        <row r="2810">
          <cell r="H2810">
            <v>18577.72</v>
          </cell>
        </row>
        <row r="2816">
          <cell r="H2816">
            <v>1845.3</v>
          </cell>
        </row>
        <row r="2820">
          <cell r="H2820">
            <v>0</v>
          </cell>
        </row>
        <row r="2822">
          <cell r="H2822">
            <v>20423</v>
          </cell>
        </row>
        <row r="2829">
          <cell r="H2829">
            <v>27065</v>
          </cell>
        </row>
        <row r="2852">
          <cell r="I2852">
            <v>1.4025000000000001</v>
          </cell>
        </row>
        <row r="2854">
          <cell r="H2854">
            <v>21225.05</v>
          </cell>
        </row>
        <row r="2860">
          <cell r="H2860">
            <v>5190.84</v>
          </cell>
        </row>
        <row r="2864">
          <cell r="H2864">
            <v>0</v>
          </cell>
        </row>
        <row r="2866">
          <cell r="H2866">
            <v>26416</v>
          </cell>
        </row>
        <row r="2873">
          <cell r="H2873">
            <v>36042</v>
          </cell>
        </row>
        <row r="2897">
          <cell r="H2897">
            <v>0</v>
          </cell>
        </row>
        <row r="2902">
          <cell r="H2902">
            <v>24995.64</v>
          </cell>
        </row>
        <row r="2906">
          <cell r="H2906">
            <v>0</v>
          </cell>
        </row>
        <row r="2910">
          <cell r="H2910">
            <v>0</v>
          </cell>
        </row>
        <row r="2912">
          <cell r="H2912">
            <v>24996</v>
          </cell>
        </row>
        <row r="2919">
          <cell r="H2919">
            <v>24996</v>
          </cell>
        </row>
        <row r="2943">
          <cell r="H2943">
            <v>0</v>
          </cell>
        </row>
        <row r="2948">
          <cell r="H2948">
            <v>10002.61</v>
          </cell>
        </row>
        <row r="2952">
          <cell r="H2952">
            <v>0</v>
          </cell>
        </row>
        <row r="2956">
          <cell r="H2956">
            <v>0</v>
          </cell>
        </row>
        <row r="2958">
          <cell r="H2958">
            <v>10003</v>
          </cell>
        </row>
        <row r="2965">
          <cell r="H2965">
            <v>10003</v>
          </cell>
        </row>
        <row r="2989">
          <cell r="H2989">
            <v>0</v>
          </cell>
        </row>
        <row r="2994">
          <cell r="H2994">
            <v>14997.38</v>
          </cell>
        </row>
        <row r="2998">
          <cell r="H2998">
            <v>0</v>
          </cell>
        </row>
        <row r="3002">
          <cell r="H3002">
            <v>0</v>
          </cell>
        </row>
        <row r="3004">
          <cell r="H3004">
            <v>14997</v>
          </cell>
        </row>
        <row r="3011">
          <cell r="H3011">
            <v>14997</v>
          </cell>
        </row>
        <row r="3034">
          <cell r="I3034">
            <v>1</v>
          </cell>
        </row>
        <row r="3036">
          <cell r="H3036">
            <v>11473</v>
          </cell>
        </row>
        <row r="3041">
          <cell r="H3041">
            <v>573.65</v>
          </cell>
        </row>
        <row r="3045">
          <cell r="H3045">
            <v>0</v>
          </cell>
        </row>
        <row r="3047">
          <cell r="H3047">
            <v>12047</v>
          </cell>
        </row>
        <row r="3054">
          <cell r="H3054">
            <v>16437</v>
          </cell>
        </row>
        <row r="3077">
          <cell r="I3077">
            <v>0.5</v>
          </cell>
        </row>
        <row r="3079">
          <cell r="H3079">
            <v>7170.62</v>
          </cell>
        </row>
        <row r="3085">
          <cell r="H3085">
            <v>44317.740000000005</v>
          </cell>
        </row>
        <row r="3089">
          <cell r="H3089">
            <v>0</v>
          </cell>
        </row>
        <row r="3091">
          <cell r="H3091">
            <v>51488</v>
          </cell>
        </row>
        <row r="3098">
          <cell r="H3098">
            <v>70250</v>
          </cell>
        </row>
        <row r="3121">
          <cell r="I3121">
            <v>0.84000000000000008</v>
          </cell>
        </row>
        <row r="3123">
          <cell r="H3123">
            <v>5736.5</v>
          </cell>
        </row>
        <row r="3128">
          <cell r="H3128">
            <v>286.82</v>
          </cell>
        </row>
        <row r="3132">
          <cell r="H3132">
            <v>0</v>
          </cell>
        </row>
        <row r="3134">
          <cell r="H3134">
            <v>6023</v>
          </cell>
        </row>
        <row r="3141">
          <cell r="H3141">
            <v>8218</v>
          </cell>
        </row>
        <row r="3164">
          <cell r="I3164">
            <v>6.6666666666666666E-2</v>
          </cell>
        </row>
        <row r="3166">
          <cell r="H3166">
            <v>3824.33</v>
          </cell>
        </row>
        <row r="3172">
          <cell r="H3172">
            <v>26491.21</v>
          </cell>
        </row>
        <row r="3176">
          <cell r="H3176">
            <v>0</v>
          </cell>
        </row>
        <row r="3178">
          <cell r="H3178">
            <v>30316</v>
          </cell>
        </row>
        <row r="3185">
          <cell r="H3185">
            <v>41363</v>
          </cell>
        </row>
        <row r="3208">
          <cell r="I3208">
            <v>4.5925000000000002</v>
          </cell>
        </row>
        <row r="3210">
          <cell r="H3210">
            <v>28682.5</v>
          </cell>
        </row>
        <row r="3215">
          <cell r="H3215">
            <v>286.82</v>
          </cell>
        </row>
        <row r="3219">
          <cell r="H3219">
            <v>0</v>
          </cell>
        </row>
        <row r="3221">
          <cell r="H3221">
            <v>28969</v>
          </cell>
        </row>
        <row r="3228">
          <cell r="H3228">
            <v>39525</v>
          </cell>
        </row>
        <row r="3251">
          <cell r="I3251">
            <v>1.0290154352315286E-2</v>
          </cell>
        </row>
        <row r="3253">
          <cell r="H3253">
            <v>602.34</v>
          </cell>
        </row>
        <row r="3261">
          <cell r="H3261">
            <v>5180.08</v>
          </cell>
        </row>
        <row r="3265">
          <cell r="H3265">
            <v>0</v>
          </cell>
        </row>
        <row r="3267">
          <cell r="H3267">
            <v>5782</v>
          </cell>
        </row>
        <row r="3274">
          <cell r="H3274">
            <v>7889</v>
          </cell>
        </row>
        <row r="3301">
          <cell r="H3301">
            <v>52242.740000000005</v>
          </cell>
        </row>
        <row r="3304">
          <cell r="I3304">
            <v>1.2</v>
          </cell>
        </row>
        <row r="3306">
          <cell r="H3306">
            <v>22946</v>
          </cell>
        </row>
        <row r="3312">
          <cell r="H3312">
            <v>4887.88</v>
          </cell>
        </row>
        <row r="3316">
          <cell r="H3316">
            <v>0</v>
          </cell>
        </row>
        <row r="3318">
          <cell r="H3318">
            <v>80077</v>
          </cell>
        </row>
        <row r="3325">
          <cell r="H3325">
            <v>109257</v>
          </cell>
        </row>
        <row r="3350">
          <cell r="H3350">
            <v>476331.45</v>
          </cell>
        </row>
        <row r="3353">
          <cell r="I3353">
            <v>0.47826086956521735</v>
          </cell>
        </row>
        <row r="3355">
          <cell r="H3355">
            <v>84176.9</v>
          </cell>
        </row>
        <row r="3360">
          <cell r="H3360">
            <v>841.76</v>
          </cell>
        </row>
        <row r="3364">
          <cell r="H3364">
            <v>0</v>
          </cell>
        </row>
        <row r="3366">
          <cell r="H3366">
            <v>561350</v>
          </cell>
        </row>
        <row r="3373">
          <cell r="H3373">
            <v>765906</v>
          </cell>
        </row>
        <row r="3400">
          <cell r="H3400">
            <v>6214.05</v>
          </cell>
        </row>
        <row r="3403">
          <cell r="I3403">
            <v>2.0048264340077964</v>
          </cell>
        </row>
        <row r="3405">
          <cell r="H3405">
            <v>709.91</v>
          </cell>
        </row>
        <row r="3410">
          <cell r="H3410">
            <v>35.49</v>
          </cell>
        </row>
        <row r="3414">
          <cell r="H3414">
            <v>0</v>
          </cell>
        </row>
        <row r="3416">
          <cell r="H3416">
            <v>6959</v>
          </cell>
        </row>
        <row r="3423">
          <cell r="H3423">
            <v>9495</v>
          </cell>
        </row>
        <row r="3451">
          <cell r="H3451">
            <v>591279.68999999994</v>
          </cell>
        </row>
        <row r="3454">
          <cell r="I3454">
            <v>0.95199999999999996</v>
          </cell>
        </row>
        <row r="3456">
          <cell r="H3456">
            <v>339600.8</v>
          </cell>
        </row>
        <row r="3461">
          <cell r="H3461">
            <v>3396</v>
          </cell>
        </row>
        <row r="3465">
          <cell r="H3465">
            <v>0</v>
          </cell>
        </row>
        <row r="3467">
          <cell r="H3467">
            <v>934276</v>
          </cell>
        </row>
        <row r="3474">
          <cell r="H3474">
            <v>1274726</v>
          </cell>
        </row>
        <row r="3502">
          <cell r="H3502">
            <v>128583.38</v>
          </cell>
        </row>
        <row r="3505">
          <cell r="I3505">
            <v>7.3768913342503444</v>
          </cell>
        </row>
        <row r="3507">
          <cell r="H3507">
            <v>74172.070000000007</v>
          </cell>
        </row>
        <row r="3514">
          <cell r="H3514">
            <v>6742.51</v>
          </cell>
        </row>
        <row r="3518">
          <cell r="H3518">
            <v>0</v>
          </cell>
        </row>
        <row r="3520">
          <cell r="H3520">
            <v>209498</v>
          </cell>
        </row>
        <row r="3527">
          <cell r="H3527">
            <v>285839</v>
          </cell>
        </row>
        <row r="3552">
          <cell r="H3552">
            <v>20707.55</v>
          </cell>
        </row>
        <row r="3555">
          <cell r="I3555">
            <v>2.8177521008403361</v>
          </cell>
        </row>
        <row r="3557">
          <cell r="H3557">
            <v>16269.48</v>
          </cell>
        </row>
        <row r="3562">
          <cell r="H3562">
            <v>813.47</v>
          </cell>
        </row>
        <row r="3566">
          <cell r="H3566">
            <v>0</v>
          </cell>
        </row>
        <row r="3568">
          <cell r="H3568">
            <v>37791</v>
          </cell>
        </row>
        <row r="3575">
          <cell r="H3575">
            <v>51562</v>
          </cell>
        </row>
        <row r="3601">
          <cell r="H3601">
            <v>24321.18</v>
          </cell>
        </row>
        <row r="3606">
          <cell r="H3606">
            <v>15001</v>
          </cell>
        </row>
        <row r="3610">
          <cell r="H3610">
            <v>0</v>
          </cell>
        </row>
        <row r="3614">
          <cell r="H3614">
            <v>0</v>
          </cell>
        </row>
        <row r="3616">
          <cell r="H3616">
            <v>39322</v>
          </cell>
        </row>
        <row r="3623">
          <cell r="H3623">
            <v>39322</v>
          </cell>
        </row>
        <row r="3648">
          <cell r="H3648">
            <v>165760.48000000001</v>
          </cell>
        </row>
        <row r="3653">
          <cell r="H3653">
            <v>40013.410000000003</v>
          </cell>
        </row>
        <row r="3658">
          <cell r="H3658">
            <v>1000</v>
          </cell>
        </row>
        <row r="3662">
          <cell r="H3662">
            <v>0</v>
          </cell>
        </row>
        <row r="3664">
          <cell r="H3664">
            <v>206774</v>
          </cell>
        </row>
        <row r="3671">
          <cell r="H3671">
            <v>206774</v>
          </cell>
        </row>
        <row r="3696">
          <cell r="H3696">
            <v>41440.120000000003</v>
          </cell>
        </row>
        <row r="3699">
          <cell r="I3699">
            <v>4.4000000000000004</v>
          </cell>
        </row>
        <row r="3702">
          <cell r="H3702">
            <v>23038.54</v>
          </cell>
        </row>
        <row r="3707">
          <cell r="H3707">
            <v>1151.92</v>
          </cell>
        </row>
        <row r="3711">
          <cell r="H3711">
            <v>0</v>
          </cell>
        </row>
        <row r="3713">
          <cell r="H3713">
            <v>65631</v>
          </cell>
        </row>
        <row r="3720">
          <cell r="H3720">
            <v>89547</v>
          </cell>
        </row>
        <row r="3754">
          <cell r="H3754">
            <v>65751.61</v>
          </cell>
        </row>
        <row r="3757">
          <cell r="I3757">
            <v>14.13170731707317</v>
          </cell>
        </row>
        <row r="3761">
          <cell r="H3761">
            <v>77158.84</v>
          </cell>
        </row>
        <row r="3766">
          <cell r="H3766">
            <v>2314.7600000000002</v>
          </cell>
        </row>
        <row r="3770">
          <cell r="H3770">
            <v>0</v>
          </cell>
        </row>
        <row r="3772">
          <cell r="H3772">
            <v>145225</v>
          </cell>
        </row>
        <row r="3779">
          <cell r="H3779">
            <v>198145</v>
          </cell>
        </row>
        <row r="3804">
          <cell r="H3804">
            <v>43763.199999999997</v>
          </cell>
        </row>
        <row r="3807">
          <cell r="I3807">
            <v>3.0050647158131683</v>
          </cell>
        </row>
        <row r="3809">
          <cell r="H3809">
            <v>17432.240000000002</v>
          </cell>
        </row>
        <row r="3814">
          <cell r="H3814">
            <v>871.61</v>
          </cell>
        </row>
        <row r="3818">
          <cell r="H3818">
            <v>0</v>
          </cell>
        </row>
        <row r="3820">
          <cell r="H3820">
            <v>62067</v>
          </cell>
        </row>
        <row r="3827">
          <cell r="H3827">
            <v>84684</v>
          </cell>
        </row>
        <row r="3854">
          <cell r="H3854">
            <v>38217.58</v>
          </cell>
        </row>
        <row r="3857">
          <cell r="I3857">
            <v>2.1462639109697932</v>
          </cell>
        </row>
        <row r="3859">
          <cell r="H3859">
            <v>49248.17</v>
          </cell>
        </row>
        <row r="3864">
          <cell r="H3864">
            <v>492.48</v>
          </cell>
        </row>
        <row r="3868">
          <cell r="H3868">
            <v>0</v>
          </cell>
        </row>
        <row r="3870">
          <cell r="H3870">
            <v>87958</v>
          </cell>
        </row>
        <row r="3877">
          <cell r="H3877">
            <v>120010</v>
          </cell>
        </row>
        <row r="3902">
          <cell r="H3902">
            <v>22646.5</v>
          </cell>
        </row>
        <row r="3905">
          <cell r="I3905">
            <v>0.2</v>
          </cell>
        </row>
        <row r="3908">
          <cell r="H3908">
            <v>13760.43</v>
          </cell>
        </row>
        <row r="3913">
          <cell r="H3913">
            <v>963.23</v>
          </cell>
        </row>
        <row r="3917">
          <cell r="H3917">
            <v>0</v>
          </cell>
        </row>
        <row r="3919">
          <cell r="H3919">
            <v>37370</v>
          </cell>
        </row>
        <row r="3926">
          <cell r="H3926">
            <v>50988</v>
          </cell>
        </row>
        <row r="3949">
          <cell r="I3949">
            <v>0.65625</v>
          </cell>
        </row>
        <row r="3951">
          <cell r="H3951">
            <v>7170.62</v>
          </cell>
        </row>
        <row r="3957">
          <cell r="H3957">
            <v>1490.82</v>
          </cell>
        </row>
        <row r="3961">
          <cell r="H3961">
            <v>0</v>
          </cell>
        </row>
        <row r="3963">
          <cell r="H3963">
            <v>8661</v>
          </cell>
        </row>
        <row r="3970">
          <cell r="H3970">
            <v>11817</v>
          </cell>
        </row>
        <row r="3993">
          <cell r="I3993">
            <v>0.7</v>
          </cell>
        </row>
        <row r="3995">
          <cell r="H3995">
            <v>3824.33</v>
          </cell>
        </row>
        <row r="4001">
          <cell r="H4001">
            <v>26491.21</v>
          </cell>
        </row>
        <row r="4005">
          <cell r="H4005">
            <v>0</v>
          </cell>
        </row>
        <row r="4007">
          <cell r="H4007">
            <v>30316</v>
          </cell>
        </row>
        <row r="4014">
          <cell r="H4014">
            <v>41363</v>
          </cell>
        </row>
        <row r="4037">
          <cell r="I4037">
            <v>0.83333333333333337</v>
          </cell>
        </row>
        <row r="4039">
          <cell r="H4039">
            <v>956.08</v>
          </cell>
        </row>
        <row r="4044">
          <cell r="H4044">
            <v>66.92</v>
          </cell>
        </row>
        <row r="4048">
          <cell r="H4048">
            <v>0</v>
          </cell>
        </row>
        <row r="4050">
          <cell r="H4050">
            <v>1023</v>
          </cell>
        </row>
        <row r="4057">
          <cell r="H4057">
            <v>1396</v>
          </cell>
        </row>
        <row r="4080">
          <cell r="I4080">
            <v>0.81</v>
          </cell>
        </row>
        <row r="4082">
          <cell r="H4082">
            <v>28682.5</v>
          </cell>
        </row>
        <row r="4087">
          <cell r="H4087">
            <v>286.82</v>
          </cell>
        </row>
        <row r="4091">
          <cell r="H4091">
            <v>0</v>
          </cell>
        </row>
        <row r="4093">
          <cell r="H4093">
            <v>28969</v>
          </cell>
        </row>
        <row r="4100">
          <cell r="H4100">
            <v>39525</v>
          </cell>
        </row>
        <row r="4124">
          <cell r="H4124">
            <v>0</v>
          </cell>
        </row>
        <row r="4129">
          <cell r="H4129">
            <v>14997.38</v>
          </cell>
        </row>
        <row r="4134">
          <cell r="H4134">
            <v>16595.3</v>
          </cell>
        </row>
        <row r="4138">
          <cell r="H4138">
            <v>0</v>
          </cell>
        </row>
        <row r="4140">
          <cell r="H4140">
            <v>31593</v>
          </cell>
        </row>
        <row r="4147">
          <cell r="H4147">
            <v>31593</v>
          </cell>
        </row>
        <row r="4171">
          <cell r="H4171">
            <v>0</v>
          </cell>
        </row>
        <row r="4176">
          <cell r="H4176">
            <v>20005.23</v>
          </cell>
        </row>
        <row r="4180">
          <cell r="H4180">
            <v>0</v>
          </cell>
        </row>
        <row r="4184">
          <cell r="H4184">
            <v>0</v>
          </cell>
        </row>
        <row r="4186">
          <cell r="H4186">
            <v>20005</v>
          </cell>
        </row>
        <row r="4193">
          <cell r="H4193">
            <v>20005</v>
          </cell>
        </row>
        <row r="4216">
          <cell r="I4216">
            <v>2.97</v>
          </cell>
        </row>
        <row r="4218">
          <cell r="H4218">
            <v>28682.5</v>
          </cell>
        </row>
        <row r="4223">
          <cell r="H4223">
            <v>286.82</v>
          </cell>
        </row>
        <row r="4227">
          <cell r="H4227">
            <v>0</v>
          </cell>
        </row>
        <row r="4229">
          <cell r="H4229">
            <v>28969</v>
          </cell>
        </row>
        <row r="4236">
          <cell r="H4236">
            <v>39525</v>
          </cell>
        </row>
        <row r="4259">
          <cell r="I4259">
            <v>1.7325259878898186E-2</v>
          </cell>
        </row>
        <row r="4261">
          <cell r="H4261">
            <v>602.34</v>
          </cell>
        </row>
        <row r="4269">
          <cell r="H4269">
            <v>5180.08</v>
          </cell>
        </row>
        <row r="4273">
          <cell r="H4273">
            <v>0</v>
          </cell>
        </row>
        <row r="4275">
          <cell r="H4275">
            <v>5782</v>
          </cell>
        </row>
        <row r="4282">
          <cell r="H4282">
            <v>7889</v>
          </cell>
        </row>
        <row r="4309">
          <cell r="H4309">
            <v>52242.740000000005</v>
          </cell>
        </row>
        <row r="4312">
          <cell r="I4312">
            <v>0.6</v>
          </cell>
        </row>
        <row r="4314">
          <cell r="H4314">
            <v>22946</v>
          </cell>
        </row>
        <row r="4320">
          <cell r="H4320">
            <v>4887.88</v>
          </cell>
        </row>
        <row r="4324">
          <cell r="H4324">
            <v>0</v>
          </cell>
        </row>
        <row r="4326">
          <cell r="H4326">
            <v>80077</v>
          </cell>
        </row>
        <row r="4333">
          <cell r="H4333">
            <v>109257</v>
          </cell>
        </row>
        <row r="4361">
          <cell r="H4361">
            <v>487296.96</v>
          </cell>
        </row>
        <row r="4364">
          <cell r="I4364">
            <v>1.0959409594095941</v>
          </cell>
        </row>
        <row r="4366">
          <cell r="H4366">
            <v>114306.64</v>
          </cell>
        </row>
        <row r="4371">
          <cell r="H4371">
            <v>1143.06</v>
          </cell>
        </row>
        <row r="4375">
          <cell r="H4375">
            <v>0</v>
          </cell>
        </row>
        <row r="4377">
          <cell r="H4377">
            <v>602747</v>
          </cell>
        </row>
        <row r="4384">
          <cell r="H4384">
            <v>822388</v>
          </cell>
        </row>
        <row r="4412">
          <cell r="H4412">
            <v>591279.68999999994</v>
          </cell>
        </row>
        <row r="4415">
          <cell r="I4415">
            <v>1.8399999999999999</v>
          </cell>
        </row>
        <row r="4417">
          <cell r="H4417">
            <v>339600.8</v>
          </cell>
        </row>
        <row r="4422">
          <cell r="H4422">
            <v>3396</v>
          </cell>
        </row>
        <row r="4426">
          <cell r="H4426">
            <v>0</v>
          </cell>
        </row>
        <row r="4428">
          <cell r="H4428">
            <v>934276</v>
          </cell>
        </row>
        <row r="4435">
          <cell r="H4435">
            <v>1274726</v>
          </cell>
        </row>
        <row r="4460">
          <cell r="H4460">
            <v>60715.58</v>
          </cell>
        </row>
        <row r="4463">
          <cell r="I4463">
            <v>0.30581613508442773</v>
          </cell>
        </row>
        <row r="4465">
          <cell r="H4465">
            <v>58118.38</v>
          </cell>
        </row>
        <row r="4470">
          <cell r="H4470">
            <v>581.17999999999995</v>
          </cell>
        </row>
        <row r="4474">
          <cell r="H4474">
            <v>0</v>
          </cell>
        </row>
        <row r="4476">
          <cell r="H4476">
            <v>119415</v>
          </cell>
        </row>
        <row r="4483">
          <cell r="H4483">
            <v>162930</v>
          </cell>
        </row>
        <row r="4513">
          <cell r="H4513">
            <v>636187.42999999993</v>
          </cell>
        </row>
        <row r="4516">
          <cell r="I4516">
            <v>5.5555555555555554</v>
          </cell>
        </row>
        <row r="4518">
          <cell r="H4518">
            <v>589584.72</v>
          </cell>
        </row>
        <row r="4525">
          <cell r="H4525">
            <v>84698.739999999991</v>
          </cell>
        </row>
        <row r="4529">
          <cell r="H4529">
            <v>0</v>
          </cell>
        </row>
        <row r="4531">
          <cell r="H4531">
            <v>1310471</v>
          </cell>
        </row>
        <row r="4538">
          <cell r="H4538">
            <v>1788007</v>
          </cell>
        </row>
        <row r="4566">
          <cell r="H4566">
            <v>74528.639999999999</v>
          </cell>
        </row>
        <row r="4569">
          <cell r="I4569">
            <v>4.3782837127845884</v>
          </cell>
        </row>
        <row r="4571">
          <cell r="H4571">
            <v>47218.12</v>
          </cell>
        </row>
        <row r="4578">
          <cell r="H4578">
            <v>6472.97</v>
          </cell>
        </row>
        <row r="4582">
          <cell r="H4582">
            <v>0</v>
          </cell>
        </row>
        <row r="4584">
          <cell r="H4584">
            <v>128220</v>
          </cell>
        </row>
        <row r="4591">
          <cell r="H4591">
            <v>174943</v>
          </cell>
        </row>
        <row r="4619">
          <cell r="H4619">
            <v>515800.05</v>
          </cell>
        </row>
        <row r="4622">
          <cell r="I4622">
            <v>6.875</v>
          </cell>
        </row>
        <row r="4624">
          <cell r="H4624">
            <v>337019.37</v>
          </cell>
        </row>
        <row r="4634">
          <cell r="H4634">
            <v>61568.15</v>
          </cell>
        </row>
        <row r="4638">
          <cell r="H4638">
            <v>0</v>
          </cell>
        </row>
        <row r="4640">
          <cell r="H4640">
            <v>914388</v>
          </cell>
        </row>
        <row r="4647">
          <cell r="H4647">
            <v>1247591</v>
          </cell>
        </row>
        <row r="4672">
          <cell r="H4672">
            <v>6541.44</v>
          </cell>
        </row>
        <row r="4675">
          <cell r="I4675">
            <v>0.65626640666016645</v>
          </cell>
        </row>
        <row r="4677">
          <cell r="H4677">
            <v>1591.91</v>
          </cell>
        </row>
        <row r="4682">
          <cell r="H4682">
            <v>111.43</v>
          </cell>
        </row>
        <row r="4686">
          <cell r="H4686">
            <v>0</v>
          </cell>
        </row>
        <row r="4688">
          <cell r="H4688">
            <v>8245</v>
          </cell>
        </row>
        <row r="4695">
          <cell r="H4695">
            <v>11249</v>
          </cell>
        </row>
        <row r="4720">
          <cell r="H4720">
            <v>13394.67</v>
          </cell>
        </row>
        <row r="4723">
          <cell r="I4723">
            <v>2.0258863252673045</v>
          </cell>
        </row>
        <row r="4725">
          <cell r="H4725">
            <v>17432.240000000002</v>
          </cell>
        </row>
        <row r="4731">
          <cell r="H4731">
            <v>1833.85</v>
          </cell>
        </row>
        <row r="4735">
          <cell r="H4735">
            <v>0</v>
          </cell>
        </row>
        <row r="4737">
          <cell r="H4737">
            <v>32661</v>
          </cell>
        </row>
        <row r="4744">
          <cell r="H4744">
            <v>44563</v>
          </cell>
        </row>
        <row r="4769">
          <cell r="H4769">
            <v>6212.26</v>
          </cell>
        </row>
        <row r="4772">
          <cell r="I4772">
            <v>12.378094523630908</v>
          </cell>
        </row>
        <row r="4774">
          <cell r="H4774">
            <v>11619.31</v>
          </cell>
        </row>
        <row r="4780">
          <cell r="H4780">
            <v>1775.72</v>
          </cell>
        </row>
        <row r="4784">
          <cell r="H4784">
            <v>0</v>
          </cell>
        </row>
        <row r="4786">
          <cell r="H4786">
            <v>19607</v>
          </cell>
        </row>
        <row r="4793">
          <cell r="H4793">
            <v>26752</v>
          </cell>
        </row>
        <row r="4816">
          <cell r="I4816">
            <v>0.1875</v>
          </cell>
        </row>
        <row r="4818">
          <cell r="H4818">
            <v>7170.62</v>
          </cell>
        </row>
        <row r="4824">
          <cell r="H4824">
            <v>1490.82</v>
          </cell>
        </row>
        <row r="4828">
          <cell r="H4828">
            <v>0</v>
          </cell>
        </row>
        <row r="4830">
          <cell r="H4830">
            <v>8661</v>
          </cell>
        </row>
        <row r="4837">
          <cell r="H4837">
            <v>11817</v>
          </cell>
        </row>
        <row r="4860">
          <cell r="I4860">
            <v>0.2</v>
          </cell>
        </row>
        <row r="4862">
          <cell r="H4862">
            <v>3824.33</v>
          </cell>
        </row>
        <row r="4868">
          <cell r="H4868">
            <v>26491.21</v>
          </cell>
        </row>
        <row r="4872">
          <cell r="H4872">
            <v>0</v>
          </cell>
        </row>
        <row r="4874">
          <cell r="H4874">
            <v>30316</v>
          </cell>
        </row>
        <row r="4881">
          <cell r="H4881">
            <v>41363</v>
          </cell>
        </row>
        <row r="4904">
          <cell r="I4904">
            <v>0.83333333333333337</v>
          </cell>
        </row>
        <row r="4906">
          <cell r="H4906">
            <v>956.08</v>
          </cell>
        </row>
        <row r="4911">
          <cell r="H4911">
            <v>66.92</v>
          </cell>
        </row>
        <row r="4915">
          <cell r="H4915">
            <v>0</v>
          </cell>
        </row>
        <row r="4917">
          <cell r="H4917">
            <v>1023</v>
          </cell>
        </row>
        <row r="4924">
          <cell r="H4924">
            <v>1396</v>
          </cell>
        </row>
        <row r="4960">
          <cell r="H4960">
            <v>527983.68000000005</v>
          </cell>
        </row>
        <row r="4965">
          <cell r="H4965">
            <v>149959.51</v>
          </cell>
        </row>
        <row r="4970">
          <cell r="H4970">
            <v>15000</v>
          </cell>
        </row>
        <row r="4974">
          <cell r="H4974">
            <v>0</v>
          </cell>
        </row>
        <row r="4976">
          <cell r="H4976">
            <v>692943</v>
          </cell>
        </row>
        <row r="4983">
          <cell r="H4983">
            <v>692943</v>
          </cell>
        </row>
        <row r="5019">
          <cell r="H5019">
            <v>530731.11</v>
          </cell>
        </row>
        <row r="5022">
          <cell r="I5022">
            <v>0</v>
          </cell>
        </row>
        <row r="5025">
          <cell r="H5025">
            <v>241076.43</v>
          </cell>
        </row>
        <row r="5030">
          <cell r="H5030">
            <v>14464.58</v>
          </cell>
        </row>
        <row r="5034">
          <cell r="H5034">
            <v>0</v>
          </cell>
        </row>
        <row r="5036">
          <cell r="H5036">
            <v>786272</v>
          </cell>
        </row>
        <row r="5043">
          <cell r="H5043">
            <v>1072790</v>
          </cell>
        </row>
        <row r="5068">
          <cell r="H5068">
            <v>276791.71999999997</v>
          </cell>
        </row>
        <row r="5071">
          <cell r="I5071">
            <v>0</v>
          </cell>
        </row>
        <row r="5073">
          <cell r="H5073">
            <v>68149.8</v>
          </cell>
        </row>
        <row r="5078">
          <cell r="H5078">
            <v>3407.49</v>
          </cell>
        </row>
        <row r="5082">
          <cell r="H5082">
            <v>0</v>
          </cell>
        </row>
        <row r="5084">
          <cell r="H5084">
            <v>348349</v>
          </cell>
        </row>
        <row r="5091">
          <cell r="H5091">
            <v>475287</v>
          </cell>
        </row>
        <row r="5116">
          <cell r="H5116">
            <v>550000</v>
          </cell>
        </row>
        <row r="5120">
          <cell r="H5120">
            <v>0</v>
          </cell>
        </row>
        <row r="5124">
          <cell r="H5124">
            <v>0</v>
          </cell>
        </row>
        <row r="5128">
          <cell r="H5128">
            <v>0</v>
          </cell>
        </row>
        <row r="5130">
          <cell r="H5130">
            <v>550000</v>
          </cell>
        </row>
        <row r="5137">
          <cell r="H5137">
            <v>550000</v>
          </cell>
        </row>
        <row r="5162">
          <cell r="H5162">
            <v>1600000</v>
          </cell>
        </row>
        <row r="5166">
          <cell r="H5166">
            <v>0</v>
          </cell>
        </row>
        <row r="5170">
          <cell r="H5170">
            <v>0</v>
          </cell>
        </row>
        <row r="5174">
          <cell r="H5174">
            <v>0</v>
          </cell>
        </row>
        <row r="5176">
          <cell r="H5176">
            <v>1600000</v>
          </cell>
        </row>
        <row r="5183">
          <cell r="H5183">
            <v>1600000</v>
          </cell>
        </row>
        <row r="5208">
          <cell r="H5208">
            <v>350000</v>
          </cell>
        </row>
        <row r="5212">
          <cell r="H5212">
            <v>0</v>
          </cell>
        </row>
        <row r="5216">
          <cell r="H5216">
            <v>0</v>
          </cell>
        </row>
        <row r="5220">
          <cell r="H5220">
            <v>0</v>
          </cell>
        </row>
        <row r="5222">
          <cell r="H5222">
            <v>350000</v>
          </cell>
        </row>
        <row r="5229">
          <cell r="H5229">
            <v>350000</v>
          </cell>
        </row>
        <row r="5254">
          <cell r="H5254">
            <v>420000</v>
          </cell>
        </row>
        <row r="5258">
          <cell r="H5258">
            <v>0</v>
          </cell>
        </row>
        <row r="5262">
          <cell r="H5262">
            <v>0</v>
          </cell>
        </row>
        <row r="5266">
          <cell r="H5266">
            <v>0</v>
          </cell>
        </row>
        <row r="5268">
          <cell r="H5268">
            <v>420000</v>
          </cell>
        </row>
        <row r="5275">
          <cell r="H5275">
            <v>420000</v>
          </cell>
        </row>
        <row r="5300">
          <cell r="H5300">
            <v>250000</v>
          </cell>
        </row>
        <row r="5304">
          <cell r="H5304">
            <v>0</v>
          </cell>
        </row>
        <row r="5308">
          <cell r="H5308">
            <v>0</v>
          </cell>
        </row>
        <row r="5312">
          <cell r="H5312">
            <v>0</v>
          </cell>
        </row>
        <row r="5314">
          <cell r="H5314">
            <v>250000</v>
          </cell>
        </row>
        <row r="5321">
          <cell r="H5321">
            <v>250000</v>
          </cell>
        </row>
        <row r="5346">
          <cell r="H5346">
            <v>1160000</v>
          </cell>
        </row>
        <row r="5351">
          <cell r="H5351">
            <v>99926.12</v>
          </cell>
        </row>
        <row r="5355">
          <cell r="H5355">
            <v>0</v>
          </cell>
        </row>
        <row r="5359">
          <cell r="H5359">
            <v>0</v>
          </cell>
        </row>
        <row r="5361">
          <cell r="H5361">
            <v>1259926</v>
          </cell>
        </row>
        <row r="5368">
          <cell r="H5368">
            <v>1259926</v>
          </cell>
        </row>
        <row r="5395">
          <cell r="H5395">
            <v>35200.97</v>
          </cell>
        </row>
        <row r="5398">
          <cell r="I5398">
            <v>0.56264066016504122</v>
          </cell>
        </row>
        <row r="5400">
          <cell r="H5400">
            <v>15922.76</v>
          </cell>
        </row>
        <row r="5406">
          <cell r="H5406">
            <v>2614.89</v>
          </cell>
        </row>
        <row r="5410">
          <cell r="H5410">
            <v>0</v>
          </cell>
        </row>
        <row r="5412">
          <cell r="H5412">
            <v>53739</v>
          </cell>
        </row>
        <row r="5419">
          <cell r="H5419">
            <v>73321</v>
          </cell>
        </row>
        <row r="5445">
          <cell r="H5445">
            <v>2196239.3599999999</v>
          </cell>
        </row>
        <row r="5450">
          <cell r="H5450">
            <v>3097707.14</v>
          </cell>
        </row>
        <row r="5455">
          <cell r="H5455">
            <v>150021.51</v>
          </cell>
        </row>
        <row r="5459">
          <cell r="H5459">
            <v>0</v>
          </cell>
        </row>
        <row r="5461">
          <cell r="H5461">
            <v>5443968</v>
          </cell>
        </row>
        <row r="5468">
          <cell r="H5468">
            <v>5443968</v>
          </cell>
        </row>
        <row r="5491">
          <cell r="I5491">
            <v>0.93808630393996251</v>
          </cell>
        </row>
        <row r="5493">
          <cell r="H5493">
            <v>21525.32</v>
          </cell>
        </row>
        <row r="5499">
          <cell r="H5499">
            <v>32373.26</v>
          </cell>
        </row>
        <row r="5503">
          <cell r="H5503">
            <v>0</v>
          </cell>
        </row>
        <row r="5505">
          <cell r="H5505">
            <v>53899</v>
          </cell>
        </row>
        <row r="5512">
          <cell r="H5512">
            <v>73540</v>
          </cell>
        </row>
        <row r="5535">
          <cell r="I5535">
            <v>0.67567567567567566</v>
          </cell>
        </row>
        <row r="5537">
          <cell r="H5537">
            <v>12920.04</v>
          </cell>
        </row>
        <row r="5542">
          <cell r="H5542">
            <v>258.39999999999998</v>
          </cell>
        </row>
        <row r="5546">
          <cell r="H5546">
            <v>0</v>
          </cell>
        </row>
        <row r="5548">
          <cell r="H5548">
            <v>13178</v>
          </cell>
        </row>
        <row r="5555">
          <cell r="H5555">
            <v>17980</v>
          </cell>
        </row>
        <row r="5579">
          <cell r="H5579">
            <v>0</v>
          </cell>
        </row>
        <row r="5582">
          <cell r="I5582">
            <v>0.27548209366391185</v>
          </cell>
        </row>
        <row r="5584">
          <cell r="H5584">
            <v>85336.36</v>
          </cell>
        </row>
        <row r="5589">
          <cell r="H5589">
            <v>853.36</v>
          </cell>
        </row>
        <row r="5593">
          <cell r="H5593">
            <v>0</v>
          </cell>
        </row>
        <row r="5595">
          <cell r="H5595">
            <v>86190</v>
          </cell>
        </row>
        <row r="5602">
          <cell r="H5602">
            <v>117598</v>
          </cell>
        </row>
        <row r="5625">
          <cell r="I5625">
            <v>2.2038567493112948</v>
          </cell>
        </row>
        <row r="5627">
          <cell r="H5627">
            <v>31606.06</v>
          </cell>
        </row>
        <row r="5632">
          <cell r="H5632">
            <v>316.06</v>
          </cell>
        </row>
        <row r="5636">
          <cell r="H5636">
            <v>0</v>
          </cell>
        </row>
        <row r="5638">
          <cell r="H5638">
            <v>31922</v>
          </cell>
        </row>
        <row r="5645">
          <cell r="H5645">
            <v>43554</v>
          </cell>
        </row>
        <row r="5669">
          <cell r="H5669">
            <v>0</v>
          </cell>
        </row>
        <row r="5674">
          <cell r="H5674">
            <v>249815.32</v>
          </cell>
        </row>
        <row r="5679">
          <cell r="H5679">
            <v>10000</v>
          </cell>
        </row>
        <row r="5683">
          <cell r="H5683">
            <v>0</v>
          </cell>
        </row>
        <row r="5685">
          <cell r="H5685">
            <v>259815</v>
          </cell>
        </row>
        <row r="5692">
          <cell r="H5692">
            <v>259815</v>
          </cell>
        </row>
        <row r="5717">
          <cell r="H5717">
            <v>6212.26</v>
          </cell>
        </row>
        <row r="5720">
          <cell r="I5720">
            <v>0.33758439609902474</v>
          </cell>
        </row>
        <row r="5722">
          <cell r="H5722">
            <v>11619.31</v>
          </cell>
        </row>
        <row r="5728">
          <cell r="H5728">
            <v>1775.72</v>
          </cell>
        </row>
        <row r="5732">
          <cell r="H5732">
            <v>0</v>
          </cell>
        </row>
        <row r="5734">
          <cell r="H5734">
            <v>19607</v>
          </cell>
        </row>
        <row r="5741">
          <cell r="H5741">
            <v>26752</v>
          </cell>
        </row>
        <row r="5766">
          <cell r="H5766">
            <v>2087.0500000000002</v>
          </cell>
        </row>
        <row r="5769">
          <cell r="I5769">
            <v>0.22500000000000001</v>
          </cell>
        </row>
        <row r="5771">
          <cell r="H5771">
            <v>4876</v>
          </cell>
        </row>
        <row r="5777">
          <cell r="H5777">
            <v>927.28</v>
          </cell>
        </row>
        <row r="5781">
          <cell r="H5781">
            <v>0</v>
          </cell>
        </row>
        <row r="5783">
          <cell r="H5783">
            <v>7890</v>
          </cell>
        </row>
        <row r="5790">
          <cell r="H5790">
            <v>10765</v>
          </cell>
        </row>
        <row r="5819">
          <cell r="H5819">
            <v>6504.92</v>
          </cell>
        </row>
        <row r="5822">
          <cell r="I5822">
            <v>0.21433674684448678</v>
          </cell>
        </row>
        <row r="5824">
          <cell r="H5824">
            <v>7377.25</v>
          </cell>
        </row>
        <row r="5830">
          <cell r="H5830">
            <v>1733.3</v>
          </cell>
        </row>
        <row r="5834">
          <cell r="H5834">
            <v>0</v>
          </cell>
        </row>
        <row r="5836">
          <cell r="H5836">
            <v>15615</v>
          </cell>
        </row>
        <row r="5843">
          <cell r="H5843">
            <v>21305</v>
          </cell>
        </row>
        <row r="5870">
          <cell r="H5870">
            <v>49995.24</v>
          </cell>
        </row>
        <row r="5873">
          <cell r="I5873">
            <v>0.6</v>
          </cell>
        </row>
        <row r="5875">
          <cell r="H5875">
            <v>34074.9</v>
          </cell>
        </row>
        <row r="5881">
          <cell r="H5881">
            <v>1882.3</v>
          </cell>
        </row>
        <row r="5885">
          <cell r="H5885">
            <v>0</v>
          </cell>
        </row>
        <row r="5887">
          <cell r="H5887">
            <v>85952</v>
          </cell>
        </row>
        <row r="5894">
          <cell r="H5894">
            <v>117273</v>
          </cell>
        </row>
        <row r="5936">
          <cell r="H5936">
            <v>220507.09</v>
          </cell>
        </row>
        <row r="5939">
          <cell r="I5939">
            <v>4</v>
          </cell>
        </row>
        <row r="5942">
          <cell r="H5942">
            <v>108747.75</v>
          </cell>
        </row>
        <row r="5947">
          <cell r="H5947">
            <v>3262.43</v>
          </cell>
        </row>
        <row r="5951">
          <cell r="H5951">
            <v>0</v>
          </cell>
        </row>
        <row r="5953">
          <cell r="H5953">
            <v>332517</v>
          </cell>
        </row>
        <row r="5960">
          <cell r="H5960">
            <v>453686</v>
          </cell>
        </row>
        <row r="5992">
          <cell r="H5992">
            <v>304381</v>
          </cell>
        </row>
        <row r="5995">
          <cell r="I5995">
            <v>3.3937499999999998</v>
          </cell>
        </row>
        <row r="5997">
          <cell r="H5997">
            <v>116164.06</v>
          </cell>
        </row>
        <row r="6002">
          <cell r="H6002">
            <v>8131.48</v>
          </cell>
        </row>
        <row r="6006">
          <cell r="H6006">
            <v>0</v>
          </cell>
        </row>
        <row r="6008">
          <cell r="H6008">
            <v>428677</v>
          </cell>
        </row>
        <row r="6015">
          <cell r="H6015">
            <v>584887</v>
          </cell>
        </row>
        <row r="6057">
          <cell r="H6057">
            <v>220507.09</v>
          </cell>
        </row>
        <row r="6060">
          <cell r="I6060">
            <v>2.625</v>
          </cell>
        </row>
        <row r="6063">
          <cell r="H6063">
            <v>108747.75</v>
          </cell>
        </row>
        <row r="6068">
          <cell r="H6068">
            <v>3262.43</v>
          </cell>
        </row>
        <row r="6072">
          <cell r="H6072">
            <v>0</v>
          </cell>
        </row>
        <row r="6074">
          <cell r="H6074">
            <v>332517</v>
          </cell>
        </row>
        <row r="6081">
          <cell r="H6081">
            <v>453686</v>
          </cell>
        </row>
        <row r="6106">
          <cell r="H6106">
            <v>3900000</v>
          </cell>
        </row>
        <row r="6110">
          <cell r="H6110">
            <v>0</v>
          </cell>
        </row>
        <row r="6114">
          <cell r="H6114">
            <v>0</v>
          </cell>
        </row>
        <row r="6118">
          <cell r="H6118">
            <v>0</v>
          </cell>
        </row>
        <row r="6120">
          <cell r="H6120">
            <v>3900000</v>
          </cell>
        </row>
        <row r="6127">
          <cell r="H6127">
            <v>3900000</v>
          </cell>
        </row>
        <row r="6152">
          <cell r="H6152">
            <v>1505885.4</v>
          </cell>
        </row>
        <row r="6157">
          <cell r="H6157">
            <v>3097707.14</v>
          </cell>
        </row>
        <row r="6161">
          <cell r="H6161">
            <v>0</v>
          </cell>
        </row>
        <row r="6165">
          <cell r="H6165">
            <v>0</v>
          </cell>
        </row>
        <row r="6167">
          <cell r="H6167">
            <v>4603593</v>
          </cell>
        </row>
        <row r="6174">
          <cell r="H6174">
            <v>4603593</v>
          </cell>
        </row>
        <row r="6199">
          <cell r="H6199">
            <v>3000000</v>
          </cell>
        </row>
        <row r="6203">
          <cell r="H6203">
            <v>0</v>
          </cell>
        </row>
        <row r="6207">
          <cell r="H6207">
            <v>0</v>
          </cell>
        </row>
        <row r="6211">
          <cell r="H6211">
            <v>0</v>
          </cell>
        </row>
        <row r="6213">
          <cell r="H6213">
            <v>3000000</v>
          </cell>
        </row>
        <row r="6220">
          <cell r="H6220">
            <v>3000000</v>
          </cell>
        </row>
        <row r="6248">
          <cell r="H6248">
            <v>1341.22</v>
          </cell>
        </row>
        <row r="6251">
          <cell r="I6251">
            <v>6.082652066301657</v>
          </cell>
        </row>
        <row r="6254">
          <cell r="H6254">
            <v>4376.03</v>
          </cell>
        </row>
        <row r="6259">
          <cell r="H6259">
            <v>87.52</v>
          </cell>
        </row>
        <row r="6263">
          <cell r="H6263">
            <v>0</v>
          </cell>
        </row>
        <row r="6265">
          <cell r="H6265">
            <v>5805</v>
          </cell>
        </row>
        <row r="6272">
          <cell r="H6272">
            <v>7920</v>
          </cell>
        </row>
        <row r="6299">
          <cell r="H6299">
            <v>12591.91</v>
          </cell>
        </row>
        <row r="6302">
          <cell r="I6302">
            <v>3.1875</v>
          </cell>
        </row>
        <row r="6304">
          <cell r="H6304">
            <v>3872.13</v>
          </cell>
        </row>
        <row r="6309">
          <cell r="H6309">
            <v>193.6</v>
          </cell>
        </row>
        <row r="6313">
          <cell r="H6313">
            <v>0</v>
          </cell>
        </row>
        <row r="6315">
          <cell r="H6315">
            <v>16658</v>
          </cell>
        </row>
        <row r="6322">
          <cell r="H6322">
            <v>22728</v>
          </cell>
        </row>
        <row r="6345">
          <cell r="I6345">
            <v>9</v>
          </cell>
        </row>
        <row r="6347">
          <cell r="H6347">
            <v>2868.25</v>
          </cell>
        </row>
        <row r="6352">
          <cell r="H6352">
            <v>143.41</v>
          </cell>
        </row>
        <row r="6356">
          <cell r="H6356">
            <v>0</v>
          </cell>
        </row>
        <row r="6358">
          <cell r="H6358">
            <v>3012</v>
          </cell>
        </row>
        <row r="6365">
          <cell r="H6365">
            <v>4110</v>
          </cell>
        </row>
        <row r="6388">
          <cell r="I6388">
            <v>4</v>
          </cell>
        </row>
        <row r="6390">
          <cell r="H6390">
            <v>28682.5</v>
          </cell>
        </row>
        <row r="6395">
          <cell r="H6395">
            <v>286.82</v>
          </cell>
        </row>
        <row r="6399">
          <cell r="H6399">
            <v>0</v>
          </cell>
        </row>
        <row r="6401">
          <cell r="H6401">
            <v>28969</v>
          </cell>
        </row>
        <row r="6408">
          <cell r="H6408">
            <v>39525</v>
          </cell>
        </row>
        <row r="6435">
          <cell r="H6435">
            <v>52242.740000000005</v>
          </cell>
        </row>
        <row r="6438">
          <cell r="I6438">
            <v>1.1000000000000001</v>
          </cell>
        </row>
        <row r="6440">
          <cell r="H6440">
            <v>22946</v>
          </cell>
        </row>
        <row r="6446">
          <cell r="H6446">
            <v>4887.88</v>
          </cell>
        </row>
        <row r="6450">
          <cell r="H6450">
            <v>0</v>
          </cell>
        </row>
        <row r="6452">
          <cell r="H6452">
            <v>80077</v>
          </cell>
        </row>
        <row r="6459">
          <cell r="H6459">
            <v>109257</v>
          </cell>
        </row>
        <row r="6486">
          <cell r="H6486">
            <v>6214.05</v>
          </cell>
        </row>
        <row r="6489">
          <cell r="I6489">
            <v>17.474166202586471</v>
          </cell>
        </row>
        <row r="6491">
          <cell r="H6491">
            <v>709.91</v>
          </cell>
        </row>
        <row r="6496">
          <cell r="H6496">
            <v>35.49</v>
          </cell>
        </row>
        <row r="6500">
          <cell r="H6500">
            <v>0</v>
          </cell>
        </row>
        <row r="6502">
          <cell r="H6502">
            <v>6959</v>
          </cell>
        </row>
        <row r="6509">
          <cell r="H6509">
            <v>9495</v>
          </cell>
        </row>
        <row r="6535">
          <cell r="H6535">
            <v>18922.5</v>
          </cell>
        </row>
        <row r="6538">
          <cell r="I6538">
            <v>3.3</v>
          </cell>
        </row>
        <row r="6540">
          <cell r="H6540">
            <v>42450.1</v>
          </cell>
        </row>
        <row r="6547">
          <cell r="H6547">
            <v>3468.7200000000003</v>
          </cell>
        </row>
        <row r="6551">
          <cell r="H6551">
            <v>0</v>
          </cell>
        </row>
        <row r="6553">
          <cell r="H6553">
            <v>64841</v>
          </cell>
        </row>
        <row r="6560">
          <cell r="H6560">
            <v>88469</v>
          </cell>
        </row>
        <row r="6583">
          <cell r="I6583">
            <v>6.7583333333333337</v>
          </cell>
        </row>
        <row r="6585">
          <cell r="H6585">
            <v>956.08</v>
          </cell>
        </row>
        <row r="6590">
          <cell r="H6590">
            <v>66.92</v>
          </cell>
        </row>
        <row r="6594">
          <cell r="H6594">
            <v>0</v>
          </cell>
        </row>
        <row r="6596">
          <cell r="H6596">
            <v>1023</v>
          </cell>
        </row>
        <row r="6603">
          <cell r="H6603">
            <v>1396</v>
          </cell>
        </row>
        <row r="6626">
          <cell r="I6626">
            <v>0.2</v>
          </cell>
        </row>
        <row r="6628">
          <cell r="H6628">
            <v>3824.33</v>
          </cell>
        </row>
        <row r="6634">
          <cell r="H6634">
            <v>26491.21</v>
          </cell>
        </row>
        <row r="6638">
          <cell r="H6638">
            <v>0</v>
          </cell>
        </row>
        <row r="6640">
          <cell r="H6640">
            <v>30316</v>
          </cell>
        </row>
        <row r="6647">
          <cell r="H6647">
            <v>41363</v>
          </cell>
        </row>
        <row r="6675">
          <cell r="H6675">
            <v>1341.22</v>
          </cell>
        </row>
        <row r="6678">
          <cell r="I6678">
            <v>0.90002250056251398</v>
          </cell>
        </row>
        <row r="6681">
          <cell r="H6681">
            <v>4376.03</v>
          </cell>
        </row>
        <row r="6686">
          <cell r="H6686">
            <v>87.52</v>
          </cell>
        </row>
        <row r="6690">
          <cell r="H6690">
            <v>0</v>
          </cell>
        </row>
        <row r="6692">
          <cell r="H6692">
            <v>5805</v>
          </cell>
        </row>
        <row r="6699">
          <cell r="H6699">
            <v>7920</v>
          </cell>
        </row>
        <row r="6726">
          <cell r="H6726">
            <v>12591.91</v>
          </cell>
        </row>
        <row r="6729">
          <cell r="I6729">
            <v>0.65</v>
          </cell>
        </row>
        <row r="6731">
          <cell r="H6731">
            <v>3872.13</v>
          </cell>
        </row>
        <row r="6736">
          <cell r="H6736">
            <v>193.6</v>
          </cell>
        </row>
        <row r="6740">
          <cell r="H6740">
            <v>0</v>
          </cell>
        </row>
        <row r="6742">
          <cell r="H6742">
            <v>16658</v>
          </cell>
        </row>
        <row r="6749">
          <cell r="H6749">
            <v>22728</v>
          </cell>
        </row>
        <row r="6772">
          <cell r="I6772">
            <v>1.1489361702127661</v>
          </cell>
        </row>
        <row r="6774">
          <cell r="H6774">
            <v>48821.27</v>
          </cell>
        </row>
        <row r="6781">
          <cell r="H6781">
            <v>195614.72</v>
          </cell>
        </row>
        <row r="6785">
          <cell r="H6785">
            <v>0</v>
          </cell>
        </row>
        <row r="6787">
          <cell r="H6787">
            <v>244436</v>
          </cell>
        </row>
        <row r="6794">
          <cell r="H6794">
            <v>333508</v>
          </cell>
        </row>
        <row r="6817">
          <cell r="I6817">
            <v>3.6</v>
          </cell>
        </row>
        <row r="6819">
          <cell r="H6819">
            <v>5736.5</v>
          </cell>
        </row>
        <row r="6825">
          <cell r="H6825">
            <v>37957.950000000004</v>
          </cell>
        </row>
        <row r="6829">
          <cell r="H6829">
            <v>0</v>
          </cell>
        </row>
        <row r="6831">
          <cell r="H6831">
            <v>43694</v>
          </cell>
        </row>
        <row r="6838">
          <cell r="H6838">
            <v>59616</v>
          </cell>
        </row>
        <row r="6861">
          <cell r="I6861">
            <v>4.1849999999999996</v>
          </cell>
        </row>
        <row r="6863">
          <cell r="H6863">
            <v>28682.5</v>
          </cell>
        </row>
        <row r="6868">
          <cell r="H6868">
            <v>286.82</v>
          </cell>
        </row>
        <row r="6872">
          <cell r="H6872">
            <v>0</v>
          </cell>
        </row>
        <row r="6874">
          <cell r="H6874">
            <v>28969</v>
          </cell>
        </row>
        <row r="6881">
          <cell r="H6881">
            <v>39525</v>
          </cell>
        </row>
        <row r="6904">
          <cell r="I6904">
            <v>0.21000315004725073</v>
          </cell>
        </row>
        <row r="6906">
          <cell r="H6906">
            <v>602.34</v>
          </cell>
        </row>
        <row r="6914">
          <cell r="H6914">
            <v>5180.08</v>
          </cell>
        </row>
        <row r="6918">
          <cell r="H6918">
            <v>0</v>
          </cell>
        </row>
        <row r="6920">
          <cell r="H6920">
            <v>5782</v>
          </cell>
        </row>
        <row r="6927">
          <cell r="H6927">
            <v>7889</v>
          </cell>
        </row>
        <row r="6952">
          <cell r="H6952">
            <v>476331.45</v>
          </cell>
        </row>
        <row r="6955">
          <cell r="I6955">
            <v>0.81521739130434778</v>
          </cell>
        </row>
        <row r="6957">
          <cell r="H6957">
            <v>84176.9</v>
          </cell>
        </row>
        <row r="6962">
          <cell r="H6962">
            <v>841.76</v>
          </cell>
        </row>
        <row r="6966">
          <cell r="H6966">
            <v>0</v>
          </cell>
        </row>
        <row r="6968">
          <cell r="H6968">
            <v>561350</v>
          </cell>
        </row>
        <row r="6975">
          <cell r="H6975">
            <v>765906</v>
          </cell>
        </row>
        <row r="7002">
          <cell r="H7002">
            <v>6214.05</v>
          </cell>
        </row>
        <row r="7005">
          <cell r="I7005">
            <v>0.38611472062372376</v>
          </cell>
        </row>
        <row r="7007">
          <cell r="H7007">
            <v>709.91</v>
          </cell>
        </row>
        <row r="7012">
          <cell r="H7012">
            <v>35.49</v>
          </cell>
        </row>
        <row r="7016">
          <cell r="H7016">
            <v>0</v>
          </cell>
        </row>
        <row r="7018">
          <cell r="H7018">
            <v>6959</v>
          </cell>
        </row>
        <row r="7025">
          <cell r="H7025">
            <v>9495</v>
          </cell>
        </row>
        <row r="7052">
          <cell r="H7052">
            <v>52242.740000000005</v>
          </cell>
        </row>
        <row r="7055">
          <cell r="I7055">
            <v>2.4</v>
          </cell>
        </row>
        <row r="7057">
          <cell r="H7057">
            <v>22946</v>
          </cell>
        </row>
        <row r="7063">
          <cell r="H7063">
            <v>4887.88</v>
          </cell>
        </row>
        <row r="7067">
          <cell r="H7067">
            <v>0</v>
          </cell>
        </row>
        <row r="7069">
          <cell r="H7069">
            <v>80077</v>
          </cell>
        </row>
        <row r="7076">
          <cell r="H7076">
            <v>109257</v>
          </cell>
        </row>
        <row r="7104">
          <cell r="H7104">
            <v>65386.64</v>
          </cell>
        </row>
        <row r="7107">
          <cell r="I7107">
            <v>10.507880910683012</v>
          </cell>
        </row>
        <row r="7109">
          <cell r="H7109">
            <v>27125.3</v>
          </cell>
        </row>
        <row r="7114">
          <cell r="H7114">
            <v>1356.26</v>
          </cell>
        </row>
        <row r="7118">
          <cell r="H7118">
            <v>0</v>
          </cell>
        </row>
        <row r="7120">
          <cell r="H7120">
            <v>93868</v>
          </cell>
        </row>
        <row r="7127">
          <cell r="H7127">
            <v>128074</v>
          </cell>
        </row>
        <row r="7156">
          <cell r="H7156">
            <v>23974.959999999999</v>
          </cell>
        </row>
        <row r="7159">
          <cell r="I7159">
            <v>0.56892778993435444</v>
          </cell>
        </row>
        <row r="7161">
          <cell r="H7161">
            <v>14912.42</v>
          </cell>
        </row>
        <row r="7169">
          <cell r="H7169">
            <v>9117.26</v>
          </cell>
        </row>
        <row r="7173">
          <cell r="H7173">
            <v>0</v>
          </cell>
        </row>
        <row r="7175">
          <cell r="H7175">
            <v>48005</v>
          </cell>
        </row>
        <row r="7182">
          <cell r="H7182">
            <v>65498</v>
          </cell>
        </row>
        <row r="7210">
          <cell r="H7210">
            <v>86895.18</v>
          </cell>
        </row>
        <row r="7213">
          <cell r="I7213">
            <v>0.24374999999999999</v>
          </cell>
        </row>
        <row r="7218">
          <cell r="H7218">
            <v>40923.81</v>
          </cell>
        </row>
        <row r="7227">
          <cell r="H7227">
            <v>12633.57</v>
          </cell>
        </row>
        <row r="7231">
          <cell r="H7231">
            <v>0</v>
          </cell>
        </row>
        <row r="7233">
          <cell r="H7233">
            <v>140453</v>
          </cell>
        </row>
        <row r="7240">
          <cell r="H7240">
            <v>191634</v>
          </cell>
        </row>
        <row r="7268">
          <cell r="H7268">
            <v>78680.27</v>
          </cell>
        </row>
        <row r="7271">
          <cell r="I7271">
            <v>0.375</v>
          </cell>
        </row>
        <row r="7276">
          <cell r="H7276">
            <v>41308.81</v>
          </cell>
        </row>
        <row r="7285">
          <cell r="H7285">
            <v>12652.82</v>
          </cell>
        </row>
        <row r="7289">
          <cell r="H7289">
            <v>0</v>
          </cell>
        </row>
        <row r="7291">
          <cell r="H7291">
            <v>132642</v>
          </cell>
        </row>
        <row r="7298">
          <cell r="H7298">
            <v>180977</v>
          </cell>
        </row>
        <row r="7323">
          <cell r="H7323">
            <v>22646.5</v>
          </cell>
        </row>
        <row r="7326">
          <cell r="I7326">
            <v>7.4249999999999998</v>
          </cell>
        </row>
        <row r="7329">
          <cell r="H7329">
            <v>13760.43</v>
          </cell>
        </row>
        <row r="7334">
          <cell r="H7334">
            <v>963.23</v>
          </cell>
        </row>
        <row r="7338">
          <cell r="H7338">
            <v>0</v>
          </cell>
        </row>
        <row r="7340">
          <cell r="H7340">
            <v>37370</v>
          </cell>
        </row>
        <row r="7347">
          <cell r="H7347">
            <v>50988</v>
          </cell>
        </row>
        <row r="7375">
          <cell r="H7375">
            <v>3656.3900000000003</v>
          </cell>
        </row>
        <row r="7378">
          <cell r="I7378">
            <v>3.375</v>
          </cell>
        </row>
        <row r="7380">
          <cell r="H7380">
            <v>3520.12</v>
          </cell>
        </row>
        <row r="7385">
          <cell r="H7385">
            <v>70.400000000000006</v>
          </cell>
        </row>
        <row r="7389">
          <cell r="H7389">
            <v>0</v>
          </cell>
        </row>
        <row r="7391">
          <cell r="H7391">
            <v>7247</v>
          </cell>
        </row>
        <row r="7398">
          <cell r="H7398">
            <v>9888</v>
          </cell>
        </row>
        <row r="7427">
          <cell r="H7427">
            <v>10102.17</v>
          </cell>
        </row>
        <row r="7430">
          <cell r="I7430">
            <v>1.05</v>
          </cell>
        </row>
        <row r="7433">
          <cell r="H7433">
            <v>19282.45</v>
          </cell>
        </row>
        <row r="7438">
          <cell r="H7438">
            <v>1156.94</v>
          </cell>
        </row>
        <row r="7442">
          <cell r="H7442">
            <v>0</v>
          </cell>
        </row>
        <row r="7444">
          <cell r="H7444">
            <v>30542</v>
          </cell>
        </row>
        <row r="7451">
          <cell r="H7451">
            <v>41672</v>
          </cell>
        </row>
        <row r="7480">
          <cell r="H7480">
            <v>64575.670000000006</v>
          </cell>
        </row>
        <row r="7483">
          <cell r="I7483">
            <v>2.625</v>
          </cell>
        </row>
        <row r="7486">
          <cell r="H7486">
            <v>49140.62</v>
          </cell>
        </row>
        <row r="7491">
          <cell r="H7491">
            <v>2457.0300000000002</v>
          </cell>
        </row>
        <row r="7495">
          <cell r="H7495">
            <v>0</v>
          </cell>
        </row>
        <row r="7497">
          <cell r="H7497">
            <v>116173</v>
          </cell>
        </row>
        <row r="7504">
          <cell r="H7504">
            <v>158506</v>
          </cell>
        </row>
        <row r="7534">
          <cell r="H7534">
            <v>609432.35</v>
          </cell>
        </row>
        <row r="7537">
          <cell r="I7537">
            <v>0.33898305084745761</v>
          </cell>
        </row>
        <row r="7539">
          <cell r="H7539">
            <v>210014.12</v>
          </cell>
        </row>
        <row r="7547">
          <cell r="H7547">
            <v>242027.30000000002</v>
          </cell>
        </row>
        <row r="7551">
          <cell r="H7551">
            <v>0</v>
          </cell>
        </row>
        <row r="7553">
          <cell r="H7553">
            <v>1061474</v>
          </cell>
        </row>
        <row r="7560">
          <cell r="H7560">
            <v>1448275</v>
          </cell>
        </row>
        <row r="7587">
          <cell r="H7587">
            <v>149776.32999999999</v>
          </cell>
        </row>
        <row r="7590">
          <cell r="I7590">
            <v>9.3808630393996242E-2</v>
          </cell>
        </row>
        <row r="7592">
          <cell r="H7592">
            <v>43803.93</v>
          </cell>
        </row>
        <row r="7597">
          <cell r="H7597">
            <v>438.03</v>
          </cell>
        </row>
        <row r="7601">
          <cell r="H7601">
            <v>0</v>
          </cell>
        </row>
        <row r="7603">
          <cell r="H7603">
            <v>194018</v>
          </cell>
        </row>
        <row r="7610">
          <cell r="H7610">
            <v>264718</v>
          </cell>
        </row>
        <row r="7637">
          <cell r="H7637">
            <v>7568.7999999999993</v>
          </cell>
        </row>
        <row r="7640">
          <cell r="I7640">
            <v>7.4999999999999997E-2</v>
          </cell>
        </row>
        <row r="7642">
          <cell r="H7642">
            <v>1703.74</v>
          </cell>
        </row>
        <row r="7647">
          <cell r="H7647">
            <v>119.26</v>
          </cell>
        </row>
        <row r="7651">
          <cell r="H7651">
            <v>0</v>
          </cell>
        </row>
        <row r="7653">
          <cell r="H7653">
            <v>9392</v>
          </cell>
        </row>
        <row r="7660">
          <cell r="H7660">
            <v>12814</v>
          </cell>
        </row>
        <row r="7687">
          <cell r="H7687">
            <v>14449.24</v>
          </cell>
        </row>
        <row r="7690">
          <cell r="I7690">
            <v>9.375E-2</v>
          </cell>
        </row>
        <row r="7692">
          <cell r="H7692">
            <v>2129.6799999999998</v>
          </cell>
        </row>
        <row r="7697">
          <cell r="H7697">
            <v>149.07</v>
          </cell>
        </row>
        <row r="7701">
          <cell r="H7701">
            <v>0</v>
          </cell>
        </row>
        <row r="7703">
          <cell r="H7703">
            <v>16728</v>
          </cell>
        </row>
        <row r="7710">
          <cell r="H7710">
            <v>22824</v>
          </cell>
        </row>
        <row r="7737">
          <cell r="H7737">
            <v>16934.16</v>
          </cell>
        </row>
        <row r="7740">
          <cell r="I7740">
            <v>0.66688896298766254</v>
          </cell>
        </row>
        <row r="7742">
          <cell r="H7742">
            <v>11362.08</v>
          </cell>
        </row>
        <row r="7747">
          <cell r="H7747">
            <v>568.1</v>
          </cell>
        </row>
        <row r="7751">
          <cell r="H7751">
            <v>0</v>
          </cell>
        </row>
        <row r="7753">
          <cell r="H7753">
            <v>28864</v>
          </cell>
        </row>
        <row r="7760">
          <cell r="H7760">
            <v>39382</v>
          </cell>
        </row>
        <row r="7789">
          <cell r="H7789">
            <v>26453.739999999998</v>
          </cell>
        </row>
        <row r="7792">
          <cell r="I7792">
            <v>0.14005602240896359</v>
          </cell>
        </row>
        <row r="7794">
          <cell r="H7794">
            <v>23861.97</v>
          </cell>
        </row>
        <row r="7799">
          <cell r="H7799">
            <v>954.47</v>
          </cell>
        </row>
        <row r="7803">
          <cell r="H7803">
            <v>0</v>
          </cell>
        </row>
        <row r="7805">
          <cell r="H7805">
            <v>51270</v>
          </cell>
        </row>
        <row r="7812">
          <cell r="H7812">
            <v>69953</v>
          </cell>
        </row>
        <row r="7845">
          <cell r="H7845">
            <v>20688.599999999999</v>
          </cell>
        </row>
        <row r="7848">
          <cell r="I7848">
            <v>0.375</v>
          </cell>
        </row>
        <row r="7850">
          <cell r="H7850">
            <v>42593.62</v>
          </cell>
        </row>
        <row r="7855">
          <cell r="H7855">
            <v>425.93</v>
          </cell>
        </row>
        <row r="7859">
          <cell r="H7859">
            <v>0</v>
          </cell>
        </row>
        <row r="7861">
          <cell r="H7861">
            <v>63708</v>
          </cell>
        </row>
        <row r="7868">
          <cell r="H7868">
            <v>86923</v>
          </cell>
        </row>
        <row r="7903">
          <cell r="H7903">
            <v>41423.14</v>
          </cell>
        </row>
        <row r="7906">
          <cell r="I7906">
            <v>0.25</v>
          </cell>
        </row>
        <row r="7908">
          <cell r="H7908">
            <v>42593.62</v>
          </cell>
        </row>
        <row r="7913">
          <cell r="H7913">
            <v>425.93</v>
          </cell>
        </row>
        <row r="7917">
          <cell r="H7917">
            <v>0</v>
          </cell>
        </row>
        <row r="7919">
          <cell r="H7919">
            <v>84443</v>
          </cell>
        </row>
        <row r="7926">
          <cell r="H7926">
            <v>115214</v>
          </cell>
        </row>
        <row r="7953">
          <cell r="H7953">
            <v>23531.54</v>
          </cell>
        </row>
        <row r="7956">
          <cell r="I7956">
            <v>0.1</v>
          </cell>
        </row>
        <row r="7958">
          <cell r="H7958">
            <v>17037.45</v>
          </cell>
        </row>
        <row r="7963">
          <cell r="H7963">
            <v>851.87</v>
          </cell>
        </row>
        <row r="7967">
          <cell r="H7967">
            <v>0</v>
          </cell>
        </row>
        <row r="7969">
          <cell r="H7969">
            <v>41421</v>
          </cell>
        </row>
        <row r="7976">
          <cell r="H7976">
            <v>56515</v>
          </cell>
        </row>
        <row r="8002">
          <cell r="H8002">
            <v>43567.840000000004</v>
          </cell>
        </row>
        <row r="8005">
          <cell r="I8005">
            <v>6.25E-2</v>
          </cell>
        </row>
        <row r="8007">
          <cell r="H8007">
            <v>9680.34</v>
          </cell>
        </row>
        <row r="8012">
          <cell r="H8012">
            <v>484.01</v>
          </cell>
        </row>
        <row r="8016">
          <cell r="H8016">
            <v>0</v>
          </cell>
        </row>
        <row r="8018">
          <cell r="H8018">
            <v>53732</v>
          </cell>
        </row>
        <row r="8025">
          <cell r="H8025">
            <v>73312</v>
          </cell>
        </row>
        <row r="8048">
          <cell r="I8048">
            <v>0.375</v>
          </cell>
        </row>
        <row r="8050">
          <cell r="H8050">
            <v>7170.62</v>
          </cell>
        </row>
        <row r="8056">
          <cell r="H8056">
            <v>1490.82</v>
          </cell>
        </row>
        <row r="8060">
          <cell r="H8060">
            <v>0</v>
          </cell>
        </row>
        <row r="8062">
          <cell r="H8062">
            <v>8661</v>
          </cell>
        </row>
        <row r="8069">
          <cell r="H8069">
            <v>11817</v>
          </cell>
        </row>
        <row r="8092">
          <cell r="I8092">
            <v>0.4</v>
          </cell>
        </row>
        <row r="8094">
          <cell r="H8094">
            <v>3824.33</v>
          </cell>
        </row>
        <row r="8100">
          <cell r="H8100">
            <v>26491.21</v>
          </cell>
        </row>
        <row r="8104">
          <cell r="H8104">
            <v>0</v>
          </cell>
        </row>
        <row r="8106">
          <cell r="H8106">
            <v>30316</v>
          </cell>
        </row>
        <row r="8113">
          <cell r="H8113">
            <v>41363</v>
          </cell>
        </row>
        <row r="8136">
          <cell r="I8136">
            <v>0.83333333333333337</v>
          </cell>
        </row>
        <row r="8138">
          <cell r="H8138">
            <v>956.08</v>
          </cell>
        </row>
        <row r="8143">
          <cell r="H8143">
            <v>66.92</v>
          </cell>
        </row>
        <row r="8147">
          <cell r="H8147">
            <v>0</v>
          </cell>
        </row>
        <row r="8149">
          <cell r="H8149">
            <v>1023</v>
          </cell>
        </row>
        <row r="8156">
          <cell r="H8156">
            <v>1396</v>
          </cell>
        </row>
        <row r="8181">
          <cell r="H8181">
            <v>70500000</v>
          </cell>
        </row>
        <row r="8185">
          <cell r="H8185">
            <v>0</v>
          </cell>
        </row>
        <row r="8189">
          <cell r="H8189">
            <v>0</v>
          </cell>
        </row>
        <row r="8193">
          <cell r="H8193">
            <v>0</v>
          </cell>
        </row>
        <row r="8195">
          <cell r="H8195">
            <v>70500000</v>
          </cell>
        </row>
        <row r="8202">
          <cell r="H8202">
            <v>70500000</v>
          </cell>
        </row>
        <row r="8227">
          <cell r="H8227">
            <v>5500000</v>
          </cell>
        </row>
        <row r="8231">
          <cell r="H8231">
            <v>0</v>
          </cell>
        </row>
        <row r="8235">
          <cell r="H8235">
            <v>0</v>
          </cell>
        </row>
        <row r="8239">
          <cell r="H8239">
            <v>0</v>
          </cell>
        </row>
        <row r="8241">
          <cell r="H8241">
            <v>5500000</v>
          </cell>
        </row>
        <row r="8248">
          <cell r="H8248">
            <v>5500000</v>
          </cell>
        </row>
        <row r="8275">
          <cell r="H8275">
            <v>462.64</v>
          </cell>
        </row>
        <row r="8281">
          <cell r="H8281">
            <v>1952.77</v>
          </cell>
        </row>
        <row r="8286">
          <cell r="H8286">
            <v>117.16</v>
          </cell>
        </row>
        <row r="8290">
          <cell r="H8290">
            <v>0</v>
          </cell>
        </row>
        <row r="8292">
          <cell r="H8292">
            <v>2533</v>
          </cell>
        </row>
        <row r="8299">
          <cell r="H8299">
            <v>3404</v>
          </cell>
        </row>
        <row r="8326">
          <cell r="H8326">
            <v>12590.9</v>
          </cell>
        </row>
        <row r="8331">
          <cell r="H8331">
            <v>3872.13</v>
          </cell>
        </row>
        <row r="8336">
          <cell r="H8336">
            <v>193.6</v>
          </cell>
        </row>
        <row r="8340">
          <cell r="H8340">
            <v>0</v>
          </cell>
        </row>
        <row r="8342">
          <cell r="H8342">
            <v>16657</v>
          </cell>
        </row>
        <row r="8349">
          <cell r="H8349">
            <v>22387</v>
          </cell>
        </row>
        <row r="8374">
          <cell r="H8374">
            <v>28682.5</v>
          </cell>
        </row>
        <row r="8379">
          <cell r="H8379">
            <v>286.82</v>
          </cell>
        </row>
        <row r="8383">
          <cell r="H8383">
            <v>0</v>
          </cell>
        </row>
        <row r="8385">
          <cell r="H8385">
            <v>28969</v>
          </cell>
        </row>
        <row r="8392">
          <cell r="H8392">
            <v>38934</v>
          </cell>
        </row>
        <row r="8419">
          <cell r="H8419">
            <v>52242.8</v>
          </cell>
        </row>
        <row r="8424">
          <cell r="H8424">
            <v>22946</v>
          </cell>
        </row>
        <row r="8430">
          <cell r="H8430">
            <v>4887.8599999999997</v>
          </cell>
        </row>
        <row r="8434">
          <cell r="H8434">
            <v>0</v>
          </cell>
        </row>
        <row r="8436">
          <cell r="H8436">
            <v>80077</v>
          </cell>
        </row>
        <row r="8443">
          <cell r="H8443">
            <v>107623</v>
          </cell>
        </row>
        <row r="8471">
          <cell r="H8471">
            <v>587451.91</v>
          </cell>
        </row>
        <row r="8476">
          <cell r="H8476">
            <v>314445.18</v>
          </cell>
        </row>
        <row r="8482">
          <cell r="H8482">
            <v>5214.75</v>
          </cell>
        </row>
        <row r="8486">
          <cell r="H8486">
            <v>0</v>
          </cell>
        </row>
        <row r="8488">
          <cell r="H8488">
            <v>907112</v>
          </cell>
        </row>
        <row r="8495">
          <cell r="H8495">
            <v>1219159</v>
          </cell>
        </row>
        <row r="8522">
          <cell r="H8522">
            <v>4922.8599999999997</v>
          </cell>
        </row>
        <row r="8527">
          <cell r="H8527">
            <v>709.91</v>
          </cell>
        </row>
        <row r="8532">
          <cell r="H8532">
            <v>35.49</v>
          </cell>
        </row>
        <row r="8536">
          <cell r="H8536">
            <v>0</v>
          </cell>
        </row>
        <row r="8538">
          <cell r="H8538">
            <v>5668</v>
          </cell>
        </row>
        <row r="8545">
          <cell r="H8545">
            <v>7618</v>
          </cell>
        </row>
        <row r="8573">
          <cell r="H8573">
            <v>30180.600000000002</v>
          </cell>
        </row>
        <row r="8578">
          <cell r="H8578">
            <v>19360.68</v>
          </cell>
        </row>
        <row r="8584">
          <cell r="H8584">
            <v>2627.5299999999997</v>
          </cell>
        </row>
        <row r="8588">
          <cell r="H8588">
            <v>0</v>
          </cell>
        </row>
        <row r="8590">
          <cell r="H8590">
            <v>52169</v>
          </cell>
        </row>
        <row r="8597">
          <cell r="H8597">
            <v>70115</v>
          </cell>
        </row>
        <row r="8623">
          <cell r="H8623">
            <v>75569.11</v>
          </cell>
        </row>
        <row r="8628">
          <cell r="H8628">
            <v>29059.19</v>
          </cell>
        </row>
        <row r="8634">
          <cell r="H8634">
            <v>3609.59</v>
          </cell>
        </row>
        <row r="8638">
          <cell r="H8638">
            <v>0</v>
          </cell>
        </row>
        <row r="8640">
          <cell r="H8640">
            <v>108238</v>
          </cell>
        </row>
        <row r="8647">
          <cell r="H8647">
            <v>145472</v>
          </cell>
        </row>
        <row r="8674">
          <cell r="H8674">
            <v>4922.8599999999997</v>
          </cell>
        </row>
        <row r="8679">
          <cell r="H8679">
            <v>709.91</v>
          </cell>
        </row>
        <row r="8684">
          <cell r="H8684">
            <v>35.49</v>
          </cell>
        </row>
        <row r="8688">
          <cell r="H8688">
            <v>0</v>
          </cell>
        </row>
        <row r="8690">
          <cell r="H8690">
            <v>5668</v>
          </cell>
        </row>
        <row r="8697">
          <cell r="H8697">
            <v>7618</v>
          </cell>
        </row>
        <row r="8729">
          <cell r="H8729">
            <v>901200.27</v>
          </cell>
        </row>
        <row r="8734">
          <cell r="H8734">
            <v>513553.33</v>
          </cell>
        </row>
        <row r="8742">
          <cell r="H8742">
            <v>214520.13</v>
          </cell>
        </row>
        <row r="8746">
          <cell r="H8746">
            <v>0</v>
          </cell>
        </row>
        <row r="8748">
          <cell r="H8748">
            <v>1629274</v>
          </cell>
        </row>
        <row r="8755">
          <cell r="H8755">
            <v>2189744</v>
          </cell>
        </row>
        <row r="8782">
          <cell r="H8782">
            <v>4922.8599999999997</v>
          </cell>
        </row>
        <row r="8787">
          <cell r="H8787">
            <v>709.91</v>
          </cell>
        </row>
        <row r="8792">
          <cell r="H8792">
            <v>35.49</v>
          </cell>
        </row>
        <row r="8796">
          <cell r="H8796">
            <v>0</v>
          </cell>
        </row>
        <row r="8798">
          <cell r="H8798">
            <v>5668</v>
          </cell>
        </row>
        <row r="8805">
          <cell r="H8805">
            <v>7618</v>
          </cell>
        </row>
        <row r="8833">
          <cell r="H8833">
            <v>154450.26</v>
          </cell>
        </row>
        <row r="8840">
          <cell r="H8840">
            <v>38012.68</v>
          </cell>
        </row>
        <row r="8849">
          <cell r="H8849">
            <v>12377.49</v>
          </cell>
        </row>
        <row r="8853">
          <cell r="H8853">
            <v>0</v>
          </cell>
        </row>
        <row r="8855">
          <cell r="H8855">
            <v>204840</v>
          </cell>
        </row>
        <row r="8862">
          <cell r="H8862">
            <v>275305</v>
          </cell>
        </row>
        <row r="8890">
          <cell r="H8890">
            <v>35425.950000000004</v>
          </cell>
        </row>
        <row r="8897">
          <cell r="H8897">
            <v>33737.33</v>
          </cell>
        </row>
        <row r="8906">
          <cell r="H8906">
            <v>12284.869999999999</v>
          </cell>
        </row>
        <row r="8910">
          <cell r="H8910">
            <v>0</v>
          </cell>
        </row>
        <row r="8912">
          <cell r="H8912">
            <v>81448</v>
          </cell>
        </row>
        <row r="8919">
          <cell r="H8919">
            <v>109466</v>
          </cell>
        </row>
        <row r="8948">
          <cell r="H8948">
            <v>66257.079999999987</v>
          </cell>
        </row>
        <row r="8954">
          <cell r="H8954">
            <v>51123.869999999995</v>
          </cell>
        </row>
        <row r="8960">
          <cell r="H8960">
            <v>20546.86</v>
          </cell>
        </row>
        <row r="8964">
          <cell r="H8964">
            <v>0</v>
          </cell>
        </row>
        <row r="8966">
          <cell r="H8966">
            <v>137928</v>
          </cell>
        </row>
        <row r="8973">
          <cell r="H8973">
            <v>137928</v>
          </cell>
        </row>
        <row r="9001">
          <cell r="H9001">
            <v>21071.760000000002</v>
          </cell>
        </row>
        <row r="9007">
          <cell r="H9007">
            <v>12649.57</v>
          </cell>
        </row>
        <row r="9013">
          <cell r="H9013">
            <v>931.78</v>
          </cell>
        </row>
        <row r="9017">
          <cell r="H9017">
            <v>0</v>
          </cell>
        </row>
        <row r="9019">
          <cell r="H9019">
            <v>34653</v>
          </cell>
        </row>
        <row r="9026">
          <cell r="H9026">
            <v>46574</v>
          </cell>
        </row>
        <row r="9051">
          <cell r="H9051">
            <v>16796</v>
          </cell>
        </row>
        <row r="9056">
          <cell r="H9056">
            <v>69742.02</v>
          </cell>
        </row>
        <row r="9060">
          <cell r="H9060">
            <v>0</v>
          </cell>
        </row>
        <row r="9062">
          <cell r="H9062">
            <v>86538</v>
          </cell>
        </row>
        <row r="9069">
          <cell r="H9069">
            <v>116307</v>
          </cell>
        </row>
      </sheetData>
      <sheetData sheetId="3">
        <row r="2">
          <cell r="J2">
            <v>1</v>
          </cell>
        </row>
      </sheetData>
      <sheetData sheetId="4"/>
      <sheetData sheetId="5">
        <row r="11">
          <cell r="AS11">
            <v>0</v>
          </cell>
        </row>
        <row r="27">
          <cell r="H27">
            <v>0</v>
          </cell>
        </row>
      </sheetData>
      <sheetData sheetId="6">
        <row r="27">
          <cell r="P27">
            <v>45943</v>
          </cell>
          <cell r="Q27">
            <v>45944</v>
          </cell>
          <cell r="R27">
            <v>45945</v>
          </cell>
          <cell r="S27">
            <v>45946</v>
          </cell>
          <cell r="T27">
            <v>45947</v>
          </cell>
          <cell r="U27">
            <v>45948</v>
          </cell>
          <cell r="V27">
            <v>45949</v>
          </cell>
          <cell r="W27">
            <v>45950</v>
          </cell>
          <cell r="X27">
            <v>45951</v>
          </cell>
          <cell r="Y27">
            <v>45952</v>
          </cell>
          <cell r="Z27">
            <v>45953</v>
          </cell>
          <cell r="AA27">
            <v>45954</v>
          </cell>
          <cell r="AB27">
            <v>45955</v>
          </cell>
          <cell r="AC27">
            <v>45956</v>
          </cell>
          <cell r="AD27">
            <v>45957</v>
          </cell>
          <cell r="AE27">
            <v>45958</v>
          </cell>
          <cell r="AF27">
            <v>45959</v>
          </cell>
          <cell r="AG27">
            <v>45960</v>
          </cell>
          <cell r="AH27">
            <v>45961</v>
          </cell>
          <cell r="AI27">
            <v>45962</v>
          </cell>
          <cell r="AJ27">
            <v>45963</v>
          </cell>
          <cell r="AK27">
            <v>45964</v>
          </cell>
          <cell r="AL27">
            <v>45965</v>
          </cell>
          <cell r="AM27">
            <v>45966</v>
          </cell>
          <cell r="AN27">
            <v>45967</v>
          </cell>
          <cell r="AO27">
            <v>45968</v>
          </cell>
          <cell r="AP27">
            <v>45969</v>
          </cell>
          <cell r="AQ27">
            <v>45970</v>
          </cell>
          <cell r="AR27">
            <v>45971</v>
          </cell>
          <cell r="AS27">
            <v>45972</v>
          </cell>
          <cell r="AT27">
            <v>45973</v>
          </cell>
          <cell r="AU27">
            <v>45974</v>
          </cell>
          <cell r="AV27">
            <v>45975</v>
          </cell>
          <cell r="AW27">
            <v>45976</v>
          </cell>
          <cell r="AX27">
            <v>45977</v>
          </cell>
          <cell r="AY27">
            <v>45978</v>
          </cell>
          <cell r="AZ27">
            <v>45979</v>
          </cell>
          <cell r="BA27">
            <v>45980</v>
          </cell>
          <cell r="BB27">
            <v>45981</v>
          </cell>
          <cell r="BC27">
            <v>45982</v>
          </cell>
          <cell r="BD27">
            <v>45983</v>
          </cell>
          <cell r="BE27">
            <v>45984</v>
          </cell>
          <cell r="BF27">
            <v>45985</v>
          </cell>
          <cell r="BG27">
            <v>45986</v>
          </cell>
          <cell r="BH27">
            <v>45987</v>
          </cell>
          <cell r="BI27">
            <v>45988</v>
          </cell>
          <cell r="BJ27">
            <v>45989</v>
          </cell>
          <cell r="BK27">
            <v>45990</v>
          </cell>
          <cell r="BL27">
            <v>45991</v>
          </cell>
          <cell r="BM27">
            <v>45992</v>
          </cell>
          <cell r="BN27">
            <v>45993</v>
          </cell>
          <cell r="BO27">
            <v>45994</v>
          </cell>
          <cell r="BP27">
            <v>45995</v>
          </cell>
          <cell r="BQ27">
            <v>45996</v>
          </cell>
          <cell r="BR27">
            <v>45997</v>
          </cell>
          <cell r="BS27">
            <v>45998</v>
          </cell>
          <cell r="BT27">
            <v>45999</v>
          </cell>
          <cell r="BU27">
            <v>46000</v>
          </cell>
          <cell r="BV27">
            <v>46001</v>
          </cell>
          <cell r="BW27">
            <v>46002</v>
          </cell>
          <cell r="BX27">
            <v>46003</v>
          </cell>
          <cell r="BY27">
            <v>46004</v>
          </cell>
          <cell r="BZ27">
            <v>46005</v>
          </cell>
          <cell r="CA27">
            <v>46006</v>
          </cell>
          <cell r="CB27">
            <v>46007</v>
          </cell>
          <cell r="CC27">
            <v>46008</v>
          </cell>
          <cell r="CD27">
            <v>46009</v>
          </cell>
          <cell r="CE27">
            <v>46010</v>
          </cell>
          <cell r="CF27">
            <v>46011</v>
          </cell>
          <cell r="CG27">
            <v>46012</v>
          </cell>
          <cell r="CH27">
            <v>46013</v>
          </cell>
          <cell r="CI27">
            <v>46014</v>
          </cell>
          <cell r="CJ27">
            <v>46015</v>
          </cell>
          <cell r="CK27">
            <v>46016</v>
          </cell>
          <cell r="CL27">
            <v>46017</v>
          </cell>
          <cell r="CM27">
            <v>46018</v>
          </cell>
          <cell r="CN27">
            <v>46019</v>
          </cell>
          <cell r="CO27">
            <v>46020</v>
          </cell>
          <cell r="CP27">
            <v>46021</v>
          </cell>
          <cell r="CQ27">
            <v>46022</v>
          </cell>
          <cell r="CR27">
            <v>46023</v>
          </cell>
          <cell r="CS27">
            <v>46024</v>
          </cell>
          <cell r="CT27">
            <v>46025</v>
          </cell>
          <cell r="CU27">
            <v>46026</v>
          </cell>
          <cell r="CV27">
            <v>46027</v>
          </cell>
          <cell r="CW27">
            <v>46028</v>
          </cell>
          <cell r="CX27">
            <v>46029</v>
          </cell>
          <cell r="CY27">
            <v>46030</v>
          </cell>
          <cell r="CZ27">
            <v>46031</v>
          </cell>
          <cell r="DA27">
            <v>46032</v>
          </cell>
          <cell r="DB27">
            <v>46033</v>
          </cell>
          <cell r="DC27">
            <v>46034</v>
          </cell>
          <cell r="DD27">
            <v>46035</v>
          </cell>
          <cell r="DE27">
            <v>46036</v>
          </cell>
          <cell r="DF27">
            <v>46037</v>
          </cell>
          <cell r="DG27">
            <v>46038</v>
          </cell>
          <cell r="DH27">
            <v>46039</v>
          </cell>
          <cell r="DI27">
            <v>46040</v>
          </cell>
          <cell r="DJ27">
            <v>46041</v>
          </cell>
          <cell r="DK27">
            <v>46042</v>
          </cell>
          <cell r="DL27">
            <v>46043</v>
          </cell>
          <cell r="DM27">
            <v>46044</v>
          </cell>
          <cell r="DN27">
            <v>46045</v>
          </cell>
          <cell r="DO27">
            <v>46046</v>
          </cell>
          <cell r="DP27">
            <v>46047</v>
          </cell>
          <cell r="DQ27">
            <v>46048</v>
          </cell>
          <cell r="DR27">
            <v>46049</v>
          </cell>
          <cell r="DS27">
            <v>46050</v>
          </cell>
          <cell r="DT27">
            <v>46051</v>
          </cell>
          <cell r="DU27">
            <v>46052</v>
          </cell>
          <cell r="DV27">
            <v>46053</v>
          </cell>
          <cell r="DW27">
            <v>46054</v>
          </cell>
          <cell r="DX27">
            <v>46055</v>
          </cell>
          <cell r="DY27">
            <v>46056</v>
          </cell>
          <cell r="DZ27">
            <v>46057</v>
          </cell>
          <cell r="EA27">
            <v>46058</v>
          </cell>
          <cell r="EB27">
            <v>46059</v>
          </cell>
          <cell r="EC27">
            <v>46060</v>
          </cell>
          <cell r="ED27">
            <v>46061</v>
          </cell>
          <cell r="EE27">
            <v>46062</v>
          </cell>
          <cell r="EF27">
            <v>46063</v>
          </cell>
          <cell r="EG27">
            <v>46064</v>
          </cell>
          <cell r="EH27">
            <v>46065</v>
          </cell>
          <cell r="EI27">
            <v>46066</v>
          </cell>
          <cell r="EJ27">
            <v>46067</v>
          </cell>
          <cell r="EK27">
            <v>46068</v>
          </cell>
          <cell r="EL27">
            <v>46069</v>
          </cell>
          <cell r="EM27">
            <v>46070</v>
          </cell>
          <cell r="EN27">
            <v>46071</v>
          </cell>
          <cell r="EO27">
            <v>46072</v>
          </cell>
          <cell r="EP27">
            <v>46073</v>
          </cell>
          <cell r="EQ27">
            <v>46074</v>
          </cell>
          <cell r="ER27">
            <v>46075</v>
          </cell>
          <cell r="ES27">
            <v>46076</v>
          </cell>
          <cell r="ET27">
            <v>46077</v>
          </cell>
          <cell r="EU27">
            <v>46078</v>
          </cell>
          <cell r="EV27">
            <v>46079</v>
          </cell>
          <cell r="EW27">
            <v>46080</v>
          </cell>
          <cell r="EX27">
            <v>46081</v>
          </cell>
          <cell r="EY27">
            <v>46082</v>
          </cell>
          <cell r="EZ27">
            <v>46083</v>
          </cell>
          <cell r="FA27">
            <v>46084</v>
          </cell>
          <cell r="FB27">
            <v>46085</v>
          </cell>
          <cell r="FC27">
            <v>46086</v>
          </cell>
          <cell r="FD27">
            <v>46087</v>
          </cell>
          <cell r="FE27">
            <v>46088</v>
          </cell>
          <cell r="FF27">
            <v>46089</v>
          </cell>
          <cell r="FG27">
            <v>46090</v>
          </cell>
          <cell r="FH27">
            <v>46091</v>
          </cell>
          <cell r="FI27">
            <v>46092</v>
          </cell>
          <cell r="FJ27">
            <v>46093</v>
          </cell>
          <cell r="FK27">
            <v>46094</v>
          </cell>
          <cell r="FL27">
            <v>46095</v>
          </cell>
          <cell r="FM27">
            <v>46096</v>
          </cell>
          <cell r="FN27">
            <v>46097</v>
          </cell>
          <cell r="FO27">
            <v>46098</v>
          </cell>
          <cell r="FP27">
            <v>46099</v>
          </cell>
          <cell r="FQ27">
            <v>46100</v>
          </cell>
          <cell r="FR27">
            <v>46101</v>
          </cell>
          <cell r="FS27">
            <v>46102</v>
          </cell>
          <cell r="FT27">
            <v>46103</v>
          </cell>
          <cell r="FU27">
            <v>46104</v>
          </cell>
          <cell r="FV27">
            <v>46105</v>
          </cell>
          <cell r="FW27">
            <v>46106</v>
          </cell>
          <cell r="FX27">
            <v>46107</v>
          </cell>
          <cell r="FY27">
            <v>46108</v>
          </cell>
          <cell r="FZ27">
            <v>46109</v>
          </cell>
          <cell r="GA27">
            <v>46110</v>
          </cell>
          <cell r="GB27">
            <v>46111</v>
          </cell>
          <cell r="GC27">
            <v>46112</v>
          </cell>
          <cell r="GD27">
            <v>46113</v>
          </cell>
          <cell r="GE27">
            <v>46114</v>
          </cell>
          <cell r="GF27">
            <v>46115</v>
          </cell>
          <cell r="GG27">
            <v>46116</v>
          </cell>
          <cell r="GH27">
            <v>46117</v>
          </cell>
          <cell r="GI27">
            <v>46118</v>
          </cell>
          <cell r="GJ27">
            <v>46119</v>
          </cell>
          <cell r="GK27">
            <v>46120</v>
          </cell>
          <cell r="GL27">
            <v>46121</v>
          </cell>
          <cell r="GM27">
            <v>46122</v>
          </cell>
          <cell r="GN27">
            <v>46123</v>
          </cell>
          <cell r="GO27">
            <v>46124</v>
          </cell>
          <cell r="GP27">
            <v>46125</v>
          </cell>
          <cell r="GQ27">
            <v>46126</v>
          </cell>
          <cell r="GR27">
            <v>46127</v>
          </cell>
          <cell r="GS27">
            <v>46128</v>
          </cell>
          <cell r="GT27">
            <v>46129</v>
          </cell>
          <cell r="GU27">
            <v>46130</v>
          </cell>
          <cell r="GV27">
            <v>46131</v>
          </cell>
          <cell r="GW27">
            <v>46132</v>
          </cell>
          <cell r="GX27">
            <v>46133</v>
          </cell>
          <cell r="GY27">
            <v>46134</v>
          </cell>
          <cell r="GZ27">
            <v>46135</v>
          </cell>
          <cell r="HA27">
            <v>46136</v>
          </cell>
          <cell r="HB27">
            <v>46137</v>
          </cell>
          <cell r="HC27">
            <v>46138</v>
          </cell>
          <cell r="HD27">
            <v>46139</v>
          </cell>
          <cell r="HE27">
            <v>46140</v>
          </cell>
          <cell r="HF27">
            <v>46141</v>
          </cell>
          <cell r="HG27">
            <v>46142</v>
          </cell>
          <cell r="HH27">
            <v>46143</v>
          </cell>
          <cell r="HI27">
            <v>46144</v>
          </cell>
          <cell r="HJ27">
            <v>46145</v>
          </cell>
          <cell r="HK27">
            <v>46146</v>
          </cell>
          <cell r="HL27">
            <v>46147</v>
          </cell>
          <cell r="HM27">
            <v>46148</v>
          </cell>
          <cell r="HN27">
            <v>46149</v>
          </cell>
          <cell r="HO27">
            <v>46150</v>
          </cell>
          <cell r="HP27">
            <v>46151</v>
          </cell>
          <cell r="HQ27">
            <v>46152</v>
          </cell>
          <cell r="HR27">
            <v>46153</v>
          </cell>
          <cell r="HS27">
            <v>46154</v>
          </cell>
          <cell r="HT27">
            <v>46155</v>
          </cell>
          <cell r="HU27">
            <v>46156</v>
          </cell>
          <cell r="HV27">
            <v>46157</v>
          </cell>
          <cell r="HW27">
            <v>46158</v>
          </cell>
          <cell r="HX27">
            <v>46159</v>
          </cell>
          <cell r="HY27">
            <v>46160</v>
          </cell>
          <cell r="HZ27">
            <v>46161</v>
          </cell>
          <cell r="IA27">
            <v>46162</v>
          </cell>
          <cell r="IB27">
            <v>46163</v>
          </cell>
          <cell r="IC27">
            <v>46164</v>
          </cell>
          <cell r="ID27">
            <v>46165</v>
          </cell>
          <cell r="IE27">
            <v>46166</v>
          </cell>
          <cell r="IF27">
            <v>46167</v>
          </cell>
          <cell r="IG27">
            <v>46168</v>
          </cell>
          <cell r="IH27">
            <v>46169</v>
          </cell>
          <cell r="II27">
            <v>46170</v>
          </cell>
          <cell r="IJ27">
            <v>46171</v>
          </cell>
          <cell r="IK27">
            <v>46172</v>
          </cell>
          <cell r="IL27">
            <v>46173</v>
          </cell>
          <cell r="IM27">
            <v>46174</v>
          </cell>
          <cell r="IN27">
            <v>46175</v>
          </cell>
          <cell r="IO27">
            <v>46176</v>
          </cell>
          <cell r="IP27">
            <v>46177</v>
          </cell>
          <cell r="IQ27">
            <v>46178</v>
          </cell>
          <cell r="IR27">
            <v>46179</v>
          </cell>
          <cell r="IS27">
            <v>46180</v>
          </cell>
          <cell r="IT27">
            <v>46181</v>
          </cell>
          <cell r="IU27">
            <v>46182</v>
          </cell>
          <cell r="IV27">
            <v>46183</v>
          </cell>
          <cell r="IW27">
            <v>46184</v>
          </cell>
          <cell r="IX27">
            <v>46185</v>
          </cell>
          <cell r="IY27">
            <v>46186</v>
          </cell>
          <cell r="IZ27">
            <v>46187</v>
          </cell>
          <cell r="JA27">
            <v>46188</v>
          </cell>
          <cell r="JB27">
            <v>46189</v>
          </cell>
          <cell r="JC27">
            <v>46190</v>
          </cell>
          <cell r="JD27">
            <v>46191</v>
          </cell>
          <cell r="JE27">
            <v>46192</v>
          </cell>
          <cell r="JF27">
            <v>46193</v>
          </cell>
          <cell r="JG27">
            <v>46194</v>
          </cell>
          <cell r="JH27">
            <v>46195</v>
          </cell>
          <cell r="JI27">
            <v>46196</v>
          </cell>
          <cell r="JJ27">
            <v>46197</v>
          </cell>
          <cell r="JK27">
            <v>46198</v>
          </cell>
          <cell r="JL27">
            <v>46199</v>
          </cell>
          <cell r="JM27">
            <v>46200</v>
          </cell>
          <cell r="JN27">
            <v>46201</v>
          </cell>
          <cell r="JO27">
            <v>46202</v>
          </cell>
          <cell r="JP27">
            <v>46203</v>
          </cell>
          <cell r="JQ27">
            <v>46204</v>
          </cell>
          <cell r="JR27">
            <v>46205</v>
          </cell>
          <cell r="JS27">
            <v>46206</v>
          </cell>
          <cell r="JT27">
            <v>46207</v>
          </cell>
          <cell r="JU27">
            <v>46208</v>
          </cell>
          <cell r="JV27">
            <v>46209</v>
          </cell>
          <cell r="JW27">
            <v>46210</v>
          </cell>
          <cell r="JX27">
            <v>46211</v>
          </cell>
          <cell r="JY27">
            <v>46212</v>
          </cell>
          <cell r="JZ27">
            <v>46213</v>
          </cell>
          <cell r="KA27">
            <v>46214</v>
          </cell>
          <cell r="KB27">
            <v>46215</v>
          </cell>
          <cell r="KC27">
            <v>46216</v>
          </cell>
          <cell r="KD27">
            <v>46217</v>
          </cell>
          <cell r="KE27">
            <v>46218</v>
          </cell>
          <cell r="KF27">
            <v>46219</v>
          </cell>
          <cell r="KG27">
            <v>46220</v>
          </cell>
          <cell r="KH27">
            <v>46221</v>
          </cell>
          <cell r="KI27">
            <v>46222</v>
          </cell>
          <cell r="KJ27">
            <v>46223</v>
          </cell>
          <cell r="KK27">
            <v>46224</v>
          </cell>
          <cell r="KL27">
            <v>46225</v>
          </cell>
          <cell r="KM27">
            <v>46226</v>
          </cell>
          <cell r="KN27">
            <v>46227</v>
          </cell>
          <cell r="KO27">
            <v>46228</v>
          </cell>
          <cell r="KP27">
            <v>46229</v>
          </cell>
          <cell r="KQ27">
            <v>46230</v>
          </cell>
          <cell r="KR27">
            <v>46231</v>
          </cell>
          <cell r="KS27">
            <v>46232</v>
          </cell>
          <cell r="KT27">
            <v>46233</v>
          </cell>
          <cell r="KU27">
            <v>46234</v>
          </cell>
          <cell r="KV27">
            <v>46235</v>
          </cell>
          <cell r="KW27">
            <v>46236</v>
          </cell>
          <cell r="KX27">
            <v>46237</v>
          </cell>
          <cell r="KY27">
            <v>46238</v>
          </cell>
          <cell r="KZ27">
            <v>46239</v>
          </cell>
          <cell r="LA27">
            <v>46240</v>
          </cell>
          <cell r="LB27">
            <v>46241</v>
          </cell>
          <cell r="LC27">
            <v>46242</v>
          </cell>
          <cell r="LD27">
            <v>46243</v>
          </cell>
          <cell r="LE27">
            <v>46244</v>
          </cell>
          <cell r="LF27">
            <v>46245</v>
          </cell>
          <cell r="LG27">
            <v>46246</v>
          </cell>
          <cell r="LH27">
            <v>46247</v>
          </cell>
          <cell r="LI27">
            <v>46248</v>
          </cell>
          <cell r="LJ27">
            <v>46249</v>
          </cell>
          <cell r="LK27">
            <v>46250</v>
          </cell>
          <cell r="LL27">
            <v>46251</v>
          </cell>
          <cell r="LM27">
            <v>46252</v>
          </cell>
          <cell r="LN27">
            <v>46253</v>
          </cell>
          <cell r="LO27">
            <v>46254</v>
          </cell>
          <cell r="LP27">
            <v>46255</v>
          </cell>
          <cell r="LQ27">
            <v>46256</v>
          </cell>
          <cell r="LR27">
            <v>46257</v>
          </cell>
          <cell r="LS27">
            <v>46258</v>
          </cell>
          <cell r="LT27">
            <v>46259</v>
          </cell>
          <cell r="LU27">
            <v>46260</v>
          </cell>
          <cell r="LV27">
            <v>46261</v>
          </cell>
          <cell r="LW27">
            <v>46262</v>
          </cell>
          <cell r="LX27">
            <v>46263</v>
          </cell>
          <cell r="LY27">
            <v>46264</v>
          </cell>
          <cell r="LZ27">
            <v>46265</v>
          </cell>
          <cell r="MA27">
            <v>46266</v>
          </cell>
          <cell r="MB27">
            <v>46267</v>
          </cell>
          <cell r="MC27">
            <v>46268</v>
          </cell>
          <cell r="MD27">
            <v>46269</v>
          </cell>
          <cell r="ME27">
            <v>46270</v>
          </cell>
          <cell r="MF27">
            <v>46271</v>
          </cell>
          <cell r="MG27">
            <v>46272</v>
          </cell>
          <cell r="MH27">
            <v>46273</v>
          </cell>
          <cell r="MI27">
            <v>46274</v>
          </cell>
          <cell r="MJ27">
            <v>46275</v>
          </cell>
          <cell r="MK27">
            <v>46276</v>
          </cell>
          <cell r="ML27">
            <v>46277</v>
          </cell>
          <cell r="MM27">
            <v>46278</v>
          </cell>
          <cell r="MN27">
            <v>46279</v>
          </cell>
          <cell r="MO27">
            <v>46280</v>
          </cell>
          <cell r="MP27">
            <v>46281</v>
          </cell>
          <cell r="MQ27">
            <v>46282</v>
          </cell>
          <cell r="MR27">
            <v>46283</v>
          </cell>
          <cell r="MS27">
            <v>46284</v>
          </cell>
          <cell r="MT27">
            <v>46285</v>
          </cell>
          <cell r="MU27">
            <v>46286</v>
          </cell>
          <cell r="MV27">
            <v>46287</v>
          </cell>
          <cell r="MW27">
            <v>46288</v>
          </cell>
          <cell r="MX27">
            <v>46289</v>
          </cell>
          <cell r="MY27">
            <v>46290</v>
          </cell>
          <cell r="MZ27">
            <v>46291</v>
          </cell>
          <cell r="NA27">
            <v>46292</v>
          </cell>
          <cell r="NB27">
            <v>46293</v>
          </cell>
          <cell r="NC27">
            <v>46294</v>
          </cell>
          <cell r="ND27">
            <v>46295</v>
          </cell>
          <cell r="NE27">
            <v>46296</v>
          </cell>
          <cell r="NF27">
            <v>46297</v>
          </cell>
          <cell r="NG27">
            <v>46298</v>
          </cell>
          <cell r="NH27">
            <v>46299</v>
          </cell>
          <cell r="NI27">
            <v>46300</v>
          </cell>
          <cell r="NJ27">
            <v>46301</v>
          </cell>
          <cell r="NK27">
            <v>46302</v>
          </cell>
          <cell r="NL27">
            <v>46303</v>
          </cell>
          <cell r="NM27">
            <v>46304</v>
          </cell>
          <cell r="NN27">
            <v>46305</v>
          </cell>
          <cell r="NO27">
            <v>46306</v>
          </cell>
          <cell r="NP27">
            <v>46307</v>
          </cell>
          <cell r="NQ27">
            <v>46308</v>
          </cell>
          <cell r="NR27">
            <v>46309</v>
          </cell>
          <cell r="NS27">
            <v>46310</v>
          </cell>
          <cell r="NT27">
            <v>46311</v>
          </cell>
          <cell r="NU27">
            <v>46312</v>
          </cell>
          <cell r="NV27">
            <v>46313</v>
          </cell>
          <cell r="NW27">
            <v>46314</v>
          </cell>
          <cell r="NX27">
            <v>46315</v>
          </cell>
          <cell r="NY27">
            <v>46316</v>
          </cell>
          <cell r="NZ27">
            <v>46317</v>
          </cell>
          <cell r="OA27">
            <v>46318</v>
          </cell>
          <cell r="OB27">
            <v>46319</v>
          </cell>
          <cell r="OC27">
            <v>46320</v>
          </cell>
          <cell r="OD27">
            <v>46321</v>
          </cell>
          <cell r="OE27">
            <v>46322</v>
          </cell>
          <cell r="OF27">
            <v>46323</v>
          </cell>
          <cell r="OG27">
            <v>46324</v>
          </cell>
          <cell r="OH27">
            <v>46325</v>
          </cell>
          <cell r="OI27">
            <v>46326</v>
          </cell>
          <cell r="OJ27">
            <v>46327</v>
          </cell>
          <cell r="OK27">
            <v>46328</v>
          </cell>
          <cell r="OL27">
            <v>46329</v>
          </cell>
          <cell r="OM27">
            <v>46330</v>
          </cell>
          <cell r="ON27">
            <v>46331</v>
          </cell>
          <cell r="OO27">
            <v>46332</v>
          </cell>
          <cell r="OP27">
            <v>46333</v>
          </cell>
          <cell r="OQ27">
            <v>46334</v>
          </cell>
          <cell r="OR27">
            <v>46335</v>
          </cell>
          <cell r="OS27">
            <v>46336</v>
          </cell>
          <cell r="OT27">
            <v>46337</v>
          </cell>
          <cell r="OU27">
            <v>46338</v>
          </cell>
          <cell r="OV27">
            <v>46339</v>
          </cell>
          <cell r="OW27">
            <v>46340</v>
          </cell>
          <cell r="OX27">
            <v>46341</v>
          </cell>
          <cell r="OY27">
            <v>46342</v>
          </cell>
          <cell r="OZ27">
            <v>46343</v>
          </cell>
          <cell r="PA27">
            <v>46344</v>
          </cell>
          <cell r="PB27">
            <v>46345</v>
          </cell>
          <cell r="PC27">
            <v>46346</v>
          </cell>
          <cell r="PD27">
            <v>46347</v>
          </cell>
          <cell r="PE27">
            <v>46348</v>
          </cell>
          <cell r="PF27">
            <v>46349</v>
          </cell>
          <cell r="PG27">
            <v>46350</v>
          </cell>
          <cell r="PH27">
            <v>46351</v>
          </cell>
          <cell r="PI27">
            <v>46352</v>
          </cell>
          <cell r="PJ27">
            <v>46353</v>
          </cell>
          <cell r="PK27">
            <v>46354</v>
          </cell>
          <cell r="PL27">
            <v>46355</v>
          </cell>
          <cell r="PM27">
            <v>46356</v>
          </cell>
          <cell r="PN27">
            <v>46357</v>
          </cell>
          <cell r="PO27">
            <v>46358</v>
          </cell>
          <cell r="PP27">
            <v>46359</v>
          </cell>
          <cell r="PQ27">
            <v>46360</v>
          </cell>
          <cell r="PR27">
            <v>46361</v>
          </cell>
          <cell r="PS27">
            <v>46362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40">
          <cell r="P40">
            <v>0</v>
          </cell>
          <cell r="W40">
            <v>0</v>
          </cell>
          <cell r="AD40">
            <v>0</v>
          </cell>
          <cell r="AK40">
            <v>0</v>
          </cell>
          <cell r="AR40">
            <v>0</v>
          </cell>
          <cell r="AY40">
            <v>0</v>
          </cell>
          <cell r="BF40">
            <v>0</v>
          </cell>
          <cell r="BM40">
            <v>0</v>
          </cell>
          <cell r="BT40">
            <v>0</v>
          </cell>
          <cell r="CA40">
            <v>0</v>
          </cell>
          <cell r="CH40">
            <v>0</v>
          </cell>
          <cell r="CO40">
            <v>0</v>
          </cell>
          <cell r="CV40">
            <v>0</v>
          </cell>
          <cell r="DC40">
            <v>0</v>
          </cell>
          <cell r="DJ40">
            <v>0</v>
          </cell>
          <cell r="DQ40">
            <v>0</v>
          </cell>
          <cell r="DX40">
            <v>0</v>
          </cell>
          <cell r="EE40">
            <v>0</v>
          </cell>
          <cell r="EL40">
            <v>0</v>
          </cell>
          <cell r="ES40">
            <v>0</v>
          </cell>
          <cell r="EZ40">
            <v>0</v>
          </cell>
          <cell r="FG40">
            <v>0</v>
          </cell>
          <cell r="FN40">
            <v>0</v>
          </cell>
          <cell r="FU40">
            <v>0</v>
          </cell>
          <cell r="GB40">
            <v>0</v>
          </cell>
          <cell r="GI40">
            <v>0</v>
          </cell>
          <cell r="GP40">
            <v>0</v>
          </cell>
          <cell r="GW40">
            <v>0</v>
          </cell>
          <cell r="HD40">
            <v>0</v>
          </cell>
          <cell r="HK40">
            <v>0</v>
          </cell>
          <cell r="HR40">
            <v>0</v>
          </cell>
          <cell r="HY40">
            <v>0</v>
          </cell>
          <cell r="IF40">
            <v>0</v>
          </cell>
          <cell r="IM40">
            <v>0</v>
          </cell>
          <cell r="IT40">
            <v>0</v>
          </cell>
          <cell r="JA40">
            <v>0</v>
          </cell>
          <cell r="JH40">
            <v>0</v>
          </cell>
          <cell r="JO40">
            <v>0</v>
          </cell>
          <cell r="JV40">
            <v>0</v>
          </cell>
          <cell r="KC40">
            <v>0</v>
          </cell>
          <cell r="KJ40">
            <v>0</v>
          </cell>
          <cell r="KQ40">
            <v>0</v>
          </cell>
          <cell r="KX40">
            <v>0</v>
          </cell>
          <cell r="LE40">
            <v>0</v>
          </cell>
          <cell r="LL40">
            <v>0</v>
          </cell>
          <cell r="LS40">
            <v>0</v>
          </cell>
          <cell r="LZ40">
            <v>0</v>
          </cell>
          <cell r="MG40">
            <v>0</v>
          </cell>
          <cell r="MN40">
            <v>0</v>
          </cell>
          <cell r="MU40">
            <v>0</v>
          </cell>
          <cell r="NB40">
            <v>0</v>
          </cell>
          <cell r="NI40">
            <v>0</v>
          </cell>
          <cell r="NP40">
            <v>0</v>
          </cell>
          <cell r="NW40">
            <v>0</v>
          </cell>
          <cell r="OD40">
            <v>0</v>
          </cell>
          <cell r="OK40">
            <v>0</v>
          </cell>
          <cell r="OR40">
            <v>0</v>
          </cell>
          <cell r="OY40">
            <v>0</v>
          </cell>
          <cell r="PF40">
            <v>0</v>
          </cell>
          <cell r="PM40">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4">
          <cell r="P44">
            <v>0</v>
          </cell>
          <cell r="W44">
            <v>0</v>
          </cell>
          <cell r="AD44">
            <v>0</v>
          </cell>
          <cell r="AK44">
            <v>0</v>
          </cell>
          <cell r="AR44">
            <v>0</v>
          </cell>
          <cell r="AY44">
            <v>0</v>
          </cell>
          <cell r="BF44">
            <v>0</v>
          </cell>
          <cell r="BM44">
            <v>0</v>
          </cell>
          <cell r="BT44">
            <v>0</v>
          </cell>
          <cell r="CA44">
            <v>0</v>
          </cell>
          <cell r="CH44">
            <v>0</v>
          </cell>
          <cell r="CO44">
            <v>0</v>
          </cell>
          <cell r="CV44">
            <v>0</v>
          </cell>
          <cell r="DC44">
            <v>0</v>
          </cell>
          <cell r="DJ44">
            <v>0</v>
          </cell>
          <cell r="DQ44">
            <v>0</v>
          </cell>
          <cell r="DX44">
            <v>0</v>
          </cell>
          <cell r="EE44">
            <v>0</v>
          </cell>
          <cell r="EL44">
            <v>0</v>
          </cell>
          <cell r="ES44">
            <v>0</v>
          </cell>
          <cell r="EZ44">
            <v>0</v>
          </cell>
          <cell r="FG44">
            <v>0</v>
          </cell>
          <cell r="FN44">
            <v>0</v>
          </cell>
          <cell r="FU44">
            <v>0</v>
          </cell>
          <cell r="GB44">
            <v>0</v>
          </cell>
          <cell r="GI44">
            <v>0</v>
          </cell>
          <cell r="GP44">
            <v>0</v>
          </cell>
          <cell r="GW44">
            <v>0</v>
          </cell>
          <cell r="HD44">
            <v>0</v>
          </cell>
          <cell r="HK44">
            <v>0</v>
          </cell>
          <cell r="HR44">
            <v>0</v>
          </cell>
          <cell r="HY44">
            <v>0</v>
          </cell>
          <cell r="IF44">
            <v>0</v>
          </cell>
          <cell r="IM44">
            <v>0</v>
          </cell>
          <cell r="IT44">
            <v>0</v>
          </cell>
          <cell r="JA44">
            <v>0</v>
          </cell>
          <cell r="JH44">
            <v>0</v>
          </cell>
          <cell r="JO44">
            <v>0</v>
          </cell>
          <cell r="JV44">
            <v>0</v>
          </cell>
          <cell r="KC44">
            <v>0</v>
          </cell>
          <cell r="KJ44">
            <v>0</v>
          </cell>
          <cell r="KQ44">
            <v>0</v>
          </cell>
          <cell r="KX44">
            <v>0</v>
          </cell>
          <cell r="LE44">
            <v>0</v>
          </cell>
          <cell r="LL44">
            <v>0</v>
          </cell>
          <cell r="LS44">
            <v>0</v>
          </cell>
          <cell r="LZ44">
            <v>0</v>
          </cell>
          <cell r="MG44">
            <v>0</v>
          </cell>
          <cell r="MN44">
            <v>0</v>
          </cell>
          <cell r="MU44">
            <v>0</v>
          </cell>
          <cell r="NB44">
            <v>0</v>
          </cell>
          <cell r="NI44">
            <v>0</v>
          </cell>
          <cell r="NP44">
            <v>0</v>
          </cell>
          <cell r="NW44">
            <v>0</v>
          </cell>
          <cell r="OD44">
            <v>0</v>
          </cell>
          <cell r="OK44">
            <v>0</v>
          </cell>
          <cell r="OR44">
            <v>0</v>
          </cell>
          <cell r="OY44">
            <v>0</v>
          </cell>
          <cell r="PF44">
            <v>0</v>
          </cell>
          <cell r="PM44">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P53">
            <v>0</v>
          </cell>
          <cell r="W53">
            <v>0</v>
          </cell>
          <cell r="AD53">
            <v>0</v>
          </cell>
          <cell r="AK53">
            <v>0</v>
          </cell>
          <cell r="AR53">
            <v>0</v>
          </cell>
          <cell r="AY53">
            <v>0</v>
          </cell>
          <cell r="BF53">
            <v>0</v>
          </cell>
          <cell r="BM53">
            <v>0</v>
          </cell>
          <cell r="BT53">
            <v>0</v>
          </cell>
          <cell r="CA53">
            <v>0</v>
          </cell>
          <cell r="CH53">
            <v>0</v>
          </cell>
          <cell r="CO53">
            <v>0</v>
          </cell>
          <cell r="CV53">
            <v>0</v>
          </cell>
          <cell r="DC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row r="58">
          <cell r="P58">
            <v>0</v>
          </cell>
          <cell r="W58">
            <v>0</v>
          </cell>
          <cell r="AD58">
            <v>0</v>
          </cell>
          <cell r="AK58">
            <v>0</v>
          </cell>
          <cell r="AR58">
            <v>0</v>
          </cell>
          <cell r="AY58">
            <v>0</v>
          </cell>
          <cell r="BF58">
            <v>0</v>
          </cell>
          <cell r="BM58">
            <v>0</v>
          </cell>
          <cell r="BT58">
            <v>0</v>
          </cell>
          <cell r="CA58">
            <v>0</v>
          </cell>
          <cell r="CH58">
            <v>0</v>
          </cell>
          <cell r="CO58">
            <v>0</v>
          </cell>
          <cell r="CV58">
            <v>0</v>
          </cell>
          <cell r="DC58">
            <v>0</v>
          </cell>
          <cell r="DJ58">
            <v>0</v>
          </cell>
          <cell r="DQ58">
            <v>0</v>
          </cell>
          <cell r="DX58">
            <v>0</v>
          </cell>
          <cell r="EE58">
            <v>0</v>
          </cell>
          <cell r="EL58">
            <v>0</v>
          </cell>
          <cell r="ES58">
            <v>0</v>
          </cell>
          <cell r="EZ58">
            <v>0</v>
          </cell>
          <cell r="FG58">
            <v>0</v>
          </cell>
          <cell r="FN58">
            <v>0</v>
          </cell>
          <cell r="FU58">
            <v>0</v>
          </cell>
          <cell r="GB58">
            <v>0</v>
          </cell>
          <cell r="GI58">
            <v>0</v>
          </cell>
          <cell r="GP58">
            <v>0</v>
          </cell>
          <cell r="GW58">
            <v>0</v>
          </cell>
          <cell r="HD58">
            <v>0</v>
          </cell>
          <cell r="HK58">
            <v>0</v>
          </cell>
          <cell r="HR58">
            <v>0</v>
          </cell>
          <cell r="HY58">
            <v>0</v>
          </cell>
          <cell r="IF58">
            <v>0</v>
          </cell>
          <cell r="IM58">
            <v>0</v>
          </cell>
          <cell r="IT58">
            <v>0</v>
          </cell>
          <cell r="JA58">
            <v>0</v>
          </cell>
          <cell r="JH58">
            <v>0</v>
          </cell>
          <cell r="JO58">
            <v>0</v>
          </cell>
          <cell r="JV58">
            <v>0</v>
          </cell>
          <cell r="KC58">
            <v>0</v>
          </cell>
          <cell r="KJ58">
            <v>0</v>
          </cell>
          <cell r="KQ58">
            <v>0</v>
          </cell>
          <cell r="KX58">
            <v>0</v>
          </cell>
          <cell r="LE58">
            <v>0</v>
          </cell>
          <cell r="LL58">
            <v>0</v>
          </cell>
          <cell r="LS58">
            <v>0</v>
          </cell>
          <cell r="LZ58">
            <v>0</v>
          </cell>
          <cell r="MG58">
            <v>0</v>
          </cell>
          <cell r="MN58">
            <v>0</v>
          </cell>
          <cell r="MU58">
            <v>0</v>
          </cell>
          <cell r="NB58">
            <v>0</v>
          </cell>
          <cell r="NI58">
            <v>0</v>
          </cell>
          <cell r="NP58">
            <v>0</v>
          </cell>
          <cell r="NW58">
            <v>0</v>
          </cell>
          <cell r="OD58">
            <v>0</v>
          </cell>
          <cell r="OK58">
            <v>0</v>
          </cell>
          <cell r="OR58">
            <v>0</v>
          </cell>
          <cell r="OY58">
            <v>0</v>
          </cell>
          <cell r="PF58">
            <v>0</v>
          </cell>
          <cell r="PM58">
            <v>0</v>
          </cell>
        </row>
        <row r="59">
          <cell r="P59">
            <v>0</v>
          </cell>
          <cell r="W59">
            <v>0</v>
          </cell>
          <cell r="AD59">
            <v>0</v>
          </cell>
          <cell r="AK59">
            <v>0</v>
          </cell>
          <cell r="AR59">
            <v>0</v>
          </cell>
          <cell r="AY59">
            <v>0</v>
          </cell>
          <cell r="BF59">
            <v>0</v>
          </cell>
          <cell r="BM59">
            <v>0</v>
          </cell>
          <cell r="BT59">
            <v>0</v>
          </cell>
          <cell r="CA59">
            <v>0</v>
          </cell>
          <cell r="CH59">
            <v>0</v>
          </cell>
          <cell r="CO59">
            <v>0</v>
          </cell>
          <cell r="CV59">
            <v>0</v>
          </cell>
          <cell r="DC59">
            <v>0</v>
          </cell>
          <cell r="DJ59">
            <v>0</v>
          </cell>
          <cell r="DQ59">
            <v>0</v>
          </cell>
          <cell r="DX59">
            <v>0</v>
          </cell>
          <cell r="EE59">
            <v>0</v>
          </cell>
          <cell r="EL59">
            <v>0</v>
          </cell>
          <cell r="ES59">
            <v>0</v>
          </cell>
          <cell r="EZ59">
            <v>0</v>
          </cell>
          <cell r="FG59">
            <v>0</v>
          </cell>
          <cell r="FN59">
            <v>0</v>
          </cell>
          <cell r="FU59">
            <v>0</v>
          </cell>
          <cell r="GB59">
            <v>0</v>
          </cell>
          <cell r="GI59">
            <v>0</v>
          </cell>
          <cell r="GP59">
            <v>0</v>
          </cell>
          <cell r="GW59">
            <v>0</v>
          </cell>
          <cell r="HD59">
            <v>0</v>
          </cell>
          <cell r="HK59">
            <v>0</v>
          </cell>
          <cell r="HR59">
            <v>0</v>
          </cell>
          <cell r="HY59">
            <v>0</v>
          </cell>
          <cell r="IF59">
            <v>0</v>
          </cell>
          <cell r="IM59">
            <v>0</v>
          </cell>
          <cell r="IT59">
            <v>0</v>
          </cell>
          <cell r="JA59">
            <v>0</v>
          </cell>
          <cell r="JH59">
            <v>0</v>
          </cell>
          <cell r="JO59">
            <v>0</v>
          </cell>
          <cell r="JV59">
            <v>0</v>
          </cell>
          <cell r="KC59">
            <v>0</v>
          </cell>
          <cell r="KJ59">
            <v>0</v>
          </cell>
          <cell r="KQ59">
            <v>0</v>
          </cell>
          <cell r="KX59">
            <v>0</v>
          </cell>
          <cell r="LE59">
            <v>0</v>
          </cell>
          <cell r="LL59">
            <v>0</v>
          </cell>
          <cell r="LS59">
            <v>0</v>
          </cell>
          <cell r="LZ59">
            <v>0</v>
          </cell>
          <cell r="MG59">
            <v>0</v>
          </cell>
          <cell r="MN59">
            <v>0</v>
          </cell>
          <cell r="MU59">
            <v>0</v>
          </cell>
          <cell r="NB59">
            <v>0</v>
          </cell>
          <cell r="NI59">
            <v>0</v>
          </cell>
          <cell r="NP59">
            <v>0</v>
          </cell>
          <cell r="NW59">
            <v>0</v>
          </cell>
          <cell r="OD59">
            <v>0</v>
          </cell>
          <cell r="OK59">
            <v>0</v>
          </cell>
          <cell r="OR59">
            <v>0</v>
          </cell>
          <cell r="OY59">
            <v>0</v>
          </cell>
          <cell r="PF59">
            <v>0</v>
          </cell>
          <cell r="PM59">
            <v>0</v>
          </cell>
        </row>
      </sheetData>
      <sheetData sheetId="7"/>
      <sheetData sheetId="8"/>
      <sheetData sheetId="9"/>
      <sheetData sheetId="10">
        <row r="14">
          <cell r="L14" t="str">
            <v>MODIF</v>
          </cell>
        </row>
        <row r="17">
          <cell r="L17" t="str">
            <v>COSTOS DIRECTOS</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PPTO DETALLADO 2025"/>
      <sheetName val="Act_1.1.3"/>
      <sheetName val="Act_1.1.9"/>
      <sheetName val="Act_1.1.13"/>
      <sheetName val="Act_1.1.13_Obra"/>
      <sheetName val="Act_1.1.13 Interv"/>
      <sheetName val="TARIFA INTERV_ACT 1.1.13"/>
    </sheetNames>
    <sheetDataSet>
      <sheetData sheetId="0" refreshError="1"/>
      <sheetData sheetId="1" refreshError="1"/>
      <sheetData sheetId="2" refreshError="1"/>
      <sheetData sheetId="3" refreshError="1"/>
      <sheetData sheetId="4" refreshError="1"/>
      <sheetData sheetId="5">
        <row r="316">
          <cell r="G316">
            <v>744174005</v>
          </cell>
        </row>
        <row r="344">
          <cell r="G344">
            <v>744174005</v>
          </cell>
        </row>
        <row r="345">
          <cell r="F345">
            <v>0.28300000000000003</v>
          </cell>
        </row>
        <row r="346">
          <cell r="F346">
            <v>0.01</v>
          </cell>
        </row>
        <row r="347">
          <cell r="F347">
            <v>0.06</v>
          </cell>
        </row>
        <row r="349">
          <cell r="F349">
            <v>0.19</v>
          </cell>
        </row>
      </sheetData>
      <sheetData sheetId="6" refreshError="1"/>
      <sheetData sheetId="7">
        <row r="42">
          <cell r="E42">
            <v>2.2000000000000002</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DETALLADO 2025"/>
      <sheetName val="ACT. 1.1.6"/>
      <sheetName val="ACT. 1.1.8"/>
      <sheetName val="ACT.1.1.9"/>
      <sheetName val="ACT. 1.1.10"/>
      <sheetName val="ACT.1.1.11"/>
      <sheetName val="ACT. 1.1.19"/>
      <sheetName val="ACT. 1.1.20"/>
      <sheetName val="ACT 1.1.21"/>
    </sheetNames>
    <sheetDataSet>
      <sheetData sheetId="0"/>
      <sheetData sheetId="1"/>
      <sheetData sheetId="2"/>
      <sheetData sheetId="3"/>
      <sheetData sheetId="4"/>
      <sheetData sheetId="5"/>
      <sheetData sheetId="6"/>
      <sheetData sheetId="7"/>
      <sheetData sheetId="8">
        <row r="15">
          <cell r="E15">
            <v>11680913</v>
          </cell>
        </row>
        <row r="16">
          <cell r="E16">
            <v>14905424</v>
          </cell>
        </row>
        <row r="17">
          <cell r="E17">
            <v>19220845</v>
          </cell>
        </row>
        <row r="18">
          <cell r="E18">
            <v>18968700</v>
          </cell>
        </row>
        <row r="19">
          <cell r="E19">
            <v>5888106</v>
          </cell>
        </row>
        <row r="20">
          <cell r="D20">
            <v>180</v>
          </cell>
          <cell r="E20">
            <v>718533.4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DETALLADO 2025"/>
      <sheetName val="ACT_1.1.4"/>
      <sheetName val="Act 1.1.4 A"/>
      <sheetName val="Act 1.1.4 B"/>
      <sheetName val="Act 1.1.5 A"/>
      <sheetName val="INTERVENTORIA_ACT 1.1.6"/>
      <sheetName val="TARIFA INTERV_ACT 1.1.6"/>
      <sheetName val="Tarifa capacitadores"/>
      <sheetName val="ACT_1.1.11"/>
      <sheetName val="ACT 1.1.12 AD_OBRA"/>
      <sheetName val="ACT 1.1.12 DESGLOSE OBRA"/>
      <sheetName val="ACT 1.1.13 INTERVENTORÍA"/>
      <sheetName val="Act 1.1.16"/>
      <sheetName val="S1_1.1.16"/>
      <sheetName val="S2_1.1.16"/>
      <sheetName val="S3_1.1.16"/>
      <sheetName val="ACT_3.1.4 "/>
      <sheetName val="ACT_3.1.6"/>
      <sheetName val="INTERVENTORIA_ACT 3.1.4"/>
      <sheetName val="TARIFA INTERV_ACT 3.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hyperlink" Target="http://www.sagut.com/"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8"/>
  <sheetViews>
    <sheetView tabSelected="1" topLeftCell="D122" workbookViewId="0">
      <selection activeCell="I128" sqref="I128"/>
    </sheetView>
  </sheetViews>
  <sheetFormatPr baseColWidth="10" defaultRowHeight="12.75" x14ac:dyDescent="0.35"/>
  <cols>
    <col min="1" max="1" width="8.1328125" style="1373" customWidth="1"/>
    <col min="2" max="2" width="28.6640625" style="1373" customWidth="1"/>
    <col min="3" max="3" width="22.1328125" style="1373" customWidth="1"/>
    <col min="4" max="4" width="32.6640625" style="1373" customWidth="1"/>
    <col min="5" max="6" width="10.6640625" style="1373"/>
    <col min="7" max="7" width="17.1328125" style="1373" bestFit="1" customWidth="1"/>
    <col min="8" max="8" width="25.59765625" style="1373" bestFit="1" customWidth="1"/>
    <col min="9" max="9" width="19.33203125" style="1373" bestFit="1" customWidth="1"/>
    <col min="10" max="10" width="30.265625" style="1373" customWidth="1"/>
    <col min="11" max="11" width="31.1328125" style="391" customWidth="1"/>
    <col min="12" max="16384" width="10.6640625" style="1373"/>
  </cols>
  <sheetData>
    <row r="1" spans="1:11" ht="18.75" x14ac:dyDescent="0.5">
      <c r="A1" s="1428" t="s">
        <v>1193</v>
      </c>
      <c r="B1" s="1428"/>
      <c r="C1" s="1428"/>
      <c r="D1" s="1428"/>
      <c r="E1" s="1428"/>
      <c r="F1" s="1428"/>
      <c r="G1" s="1428"/>
      <c r="H1" s="1428"/>
      <c r="I1" s="1428"/>
      <c r="J1" s="1428"/>
      <c r="K1" s="1428"/>
    </row>
    <row r="3" spans="1:11" s="1432" customFormat="1" ht="18.75" x14ac:dyDescent="0.5">
      <c r="A3" s="1431" t="s">
        <v>0</v>
      </c>
      <c r="B3" s="1431"/>
      <c r="C3" s="1431"/>
      <c r="D3" s="1433" t="s">
        <v>1</v>
      </c>
      <c r="E3" s="1433"/>
      <c r="F3" s="1433"/>
      <c r="G3" s="1433"/>
      <c r="H3" s="1433"/>
      <c r="I3" s="1433"/>
      <c r="J3" s="1433"/>
      <c r="K3" s="1433"/>
    </row>
    <row r="5" spans="1:11" ht="39.4" x14ac:dyDescent="0.35">
      <c r="A5" s="5" t="s">
        <v>3</v>
      </c>
      <c r="B5" s="1304" t="s">
        <v>1138</v>
      </c>
      <c r="C5" s="5" t="s">
        <v>1134</v>
      </c>
      <c r="D5" s="5" t="s">
        <v>1135</v>
      </c>
      <c r="E5" s="6" t="s">
        <v>6</v>
      </c>
      <c r="F5" s="7" t="s">
        <v>7</v>
      </c>
      <c r="G5" s="7" t="s">
        <v>8</v>
      </c>
      <c r="H5" s="8" t="s">
        <v>9</v>
      </c>
      <c r="I5" s="8" t="s">
        <v>10</v>
      </c>
      <c r="J5" s="1332" t="s">
        <v>1148</v>
      </c>
      <c r="K5" s="8" t="s">
        <v>1128</v>
      </c>
    </row>
    <row r="6" spans="1:11" ht="75" customHeight="1" x14ac:dyDescent="0.35">
      <c r="A6" s="1063" t="s">
        <v>11</v>
      </c>
      <c r="B6" s="1305" t="s">
        <v>1137</v>
      </c>
      <c r="C6" s="1065" t="s">
        <v>12</v>
      </c>
      <c r="D6" s="1" t="s">
        <v>13</v>
      </c>
      <c r="E6" s="2" t="s">
        <v>14</v>
      </c>
      <c r="F6" s="2">
        <v>1</v>
      </c>
      <c r="G6" s="2" t="s">
        <v>15</v>
      </c>
      <c r="H6" s="9">
        <v>75000000</v>
      </c>
      <c r="I6" s="3">
        <f>F6*H6</f>
        <v>75000000</v>
      </c>
      <c r="J6" s="1339" t="s">
        <v>1149</v>
      </c>
      <c r="K6" s="1073" t="s">
        <v>1129</v>
      </c>
    </row>
    <row r="7" spans="1:11" ht="13.15" x14ac:dyDescent="0.35">
      <c r="A7" s="1064"/>
      <c r="B7" s="1306"/>
      <c r="C7" s="1066"/>
      <c r="D7" s="1067" t="s">
        <v>16</v>
      </c>
      <c r="E7" s="1068"/>
      <c r="F7" s="1068"/>
      <c r="G7" s="1068"/>
      <c r="H7" s="1069"/>
      <c r="I7" s="4">
        <f>SUM(I6)</f>
        <v>75000000</v>
      </c>
      <c r="J7" s="1374"/>
      <c r="K7" s="1073"/>
    </row>
    <row r="8" spans="1:11" ht="48.75" customHeight="1" x14ac:dyDescent="0.35">
      <c r="A8" s="1063" t="s">
        <v>17</v>
      </c>
      <c r="B8" s="1306"/>
      <c r="C8" s="1070" t="s">
        <v>18</v>
      </c>
      <c r="D8" s="1" t="s">
        <v>19</v>
      </c>
      <c r="E8" s="2" t="s">
        <v>14</v>
      </c>
      <c r="F8" s="2">
        <v>1</v>
      </c>
      <c r="G8" s="2" t="s">
        <v>15</v>
      </c>
      <c r="H8" s="10">
        <v>125000000</v>
      </c>
      <c r="I8" s="3">
        <f>F8*H8</f>
        <v>125000000</v>
      </c>
      <c r="J8" s="1339" t="s">
        <v>1153</v>
      </c>
      <c r="K8" s="1073" t="s">
        <v>1130</v>
      </c>
    </row>
    <row r="9" spans="1:11" ht="13.5" thickBot="1" x14ac:dyDescent="0.4">
      <c r="A9" s="1064"/>
      <c r="B9" s="1307"/>
      <c r="C9" s="1071"/>
      <c r="D9" s="1067" t="s">
        <v>20</v>
      </c>
      <c r="E9" s="1068"/>
      <c r="F9" s="1068"/>
      <c r="G9" s="1068"/>
      <c r="H9" s="1069"/>
      <c r="I9" s="4">
        <f>SUM(I8)</f>
        <v>125000000</v>
      </c>
      <c r="J9" s="1395"/>
      <c r="K9" s="1073"/>
    </row>
    <row r="10" spans="1:11" ht="76.5" x14ac:dyDescent="0.35">
      <c r="A10" s="1090" t="s">
        <v>57</v>
      </c>
      <c r="B10" s="1308" t="s">
        <v>1136</v>
      </c>
      <c r="C10" s="1093" t="s">
        <v>58</v>
      </c>
      <c r="D10" s="37" t="s">
        <v>59</v>
      </c>
      <c r="E10" s="38" t="s">
        <v>60</v>
      </c>
      <c r="F10" s="38">
        <v>1</v>
      </c>
      <c r="G10" s="38" t="s">
        <v>15</v>
      </c>
      <c r="H10" s="45">
        <v>230000000</v>
      </c>
      <c r="I10" s="39">
        <f>H10*F10</f>
        <v>230000000</v>
      </c>
      <c r="J10" s="1391" t="s">
        <v>1150</v>
      </c>
      <c r="K10" s="1073" t="s">
        <v>1129</v>
      </c>
    </row>
    <row r="11" spans="1:11" ht="115.15" thickBot="1" x14ac:dyDescent="0.4">
      <c r="A11" s="1091"/>
      <c r="B11" s="1309"/>
      <c r="C11" s="1094"/>
      <c r="D11" s="40" t="s">
        <v>61</v>
      </c>
      <c r="E11" s="41" t="s">
        <v>60</v>
      </c>
      <c r="F11" s="41">
        <v>1</v>
      </c>
      <c r="G11" s="41" t="s">
        <v>15</v>
      </c>
      <c r="H11" s="45">
        <v>446000000</v>
      </c>
      <c r="I11" s="42">
        <f>H11*F11</f>
        <v>446000000</v>
      </c>
      <c r="J11" s="1392" t="s">
        <v>1167</v>
      </c>
      <c r="K11" s="1073"/>
    </row>
    <row r="12" spans="1:11" ht="114.75" x14ac:dyDescent="0.35">
      <c r="A12" s="1091"/>
      <c r="B12" s="1309"/>
      <c r="C12" s="1094"/>
      <c r="D12" s="43" t="s">
        <v>1168</v>
      </c>
      <c r="E12" s="41" t="s">
        <v>62</v>
      </c>
      <c r="F12" s="41">
        <v>1</v>
      </c>
      <c r="G12" s="41" t="s">
        <v>15</v>
      </c>
      <c r="H12" s="45">
        <v>770000000</v>
      </c>
      <c r="I12" s="42">
        <f>H12*F12</f>
        <v>770000000</v>
      </c>
      <c r="J12" s="1393" t="s">
        <v>1151</v>
      </c>
      <c r="K12" s="1073"/>
    </row>
    <row r="13" spans="1:11" ht="89.25" x14ac:dyDescent="0.35">
      <c r="A13" s="1091"/>
      <c r="B13" s="1309"/>
      <c r="C13" s="1094"/>
      <c r="D13" s="44" t="s">
        <v>63</v>
      </c>
      <c r="E13" s="38" t="s">
        <v>64</v>
      </c>
      <c r="F13" s="38">
        <v>1</v>
      </c>
      <c r="G13" s="38" t="s">
        <v>15</v>
      </c>
      <c r="H13" s="45">
        <v>54000000</v>
      </c>
      <c r="I13" s="1390">
        <f>H13*F13</f>
        <v>54000000</v>
      </c>
      <c r="J13" s="1394" t="s">
        <v>1152</v>
      </c>
      <c r="K13" s="1073"/>
    </row>
    <row r="14" spans="1:11" ht="13.15" x14ac:dyDescent="0.35">
      <c r="A14" s="1092"/>
      <c r="B14" s="1310"/>
      <c r="C14" s="1095"/>
      <c r="D14" s="1067" t="s">
        <v>65</v>
      </c>
      <c r="E14" s="1068"/>
      <c r="F14" s="1068"/>
      <c r="G14" s="1068"/>
      <c r="H14" s="1069"/>
      <c r="I14" s="4">
        <f>SUM(I10:I13)</f>
        <v>1500000000</v>
      </c>
      <c r="J14" s="1388"/>
      <c r="K14" s="1389"/>
    </row>
    <row r="15" spans="1:11" ht="13.15" x14ac:dyDescent="0.35">
      <c r="A15" s="1340" t="s">
        <v>67</v>
      </c>
      <c r="B15" s="1340"/>
      <c r="C15" s="1340"/>
      <c r="D15" s="1340"/>
      <c r="E15" s="1340"/>
      <c r="F15" s="1340"/>
      <c r="G15" s="1340"/>
      <c r="H15" s="1340"/>
      <c r="I15" s="1341">
        <f>I7+I9+I14</f>
        <v>1700000000</v>
      </c>
      <c r="J15" s="1388"/>
      <c r="K15" s="1389"/>
    </row>
    <row r="17" spans="1:11" ht="18" customHeight="1" x14ac:dyDescent="0.5">
      <c r="A17" s="1428" t="s">
        <v>103</v>
      </c>
      <c r="B17" s="1428"/>
      <c r="C17" s="1428"/>
      <c r="D17" s="1433" t="s">
        <v>102</v>
      </c>
      <c r="E17" s="1433"/>
      <c r="F17" s="1433"/>
      <c r="G17" s="1433"/>
      <c r="H17" s="1433"/>
      <c r="I17" s="1433"/>
      <c r="J17" s="1433"/>
      <c r="K17" s="1433"/>
    </row>
    <row r="19" spans="1:11" ht="26.25" x14ac:dyDescent="0.35">
      <c r="A19" s="92" t="s">
        <v>104</v>
      </c>
      <c r="B19" s="1304" t="s">
        <v>1138</v>
      </c>
      <c r="C19" s="5" t="s">
        <v>1134</v>
      </c>
      <c r="D19" s="5" t="s">
        <v>1135</v>
      </c>
      <c r="E19" s="92" t="s">
        <v>105</v>
      </c>
      <c r="F19" s="92" t="s">
        <v>106</v>
      </c>
      <c r="G19" s="92" t="s">
        <v>107</v>
      </c>
      <c r="H19" s="92" t="s">
        <v>108</v>
      </c>
      <c r="I19" s="93" t="s">
        <v>109</v>
      </c>
      <c r="J19" s="1332" t="s">
        <v>1148</v>
      </c>
      <c r="K19" s="8" t="s">
        <v>1128</v>
      </c>
    </row>
    <row r="20" spans="1:11" ht="15" customHeight="1" x14ac:dyDescent="0.35">
      <c r="A20" s="1072" t="s">
        <v>1140</v>
      </c>
      <c r="B20" s="1312" t="s">
        <v>1139</v>
      </c>
      <c r="C20" s="1073"/>
      <c r="D20" s="1079" t="s">
        <v>1169</v>
      </c>
      <c r="E20" s="1079"/>
      <c r="F20" s="101"/>
      <c r="G20" s="101"/>
      <c r="H20" s="101"/>
      <c r="I20" s="116"/>
      <c r="J20" s="1339" t="s">
        <v>1154</v>
      </c>
      <c r="K20" s="1073" t="s">
        <v>1131</v>
      </c>
    </row>
    <row r="21" spans="1:11" ht="141" x14ac:dyDescent="0.35">
      <c r="A21" s="1072"/>
      <c r="B21" s="1375"/>
      <c r="C21" s="1073"/>
      <c r="D21" s="107" t="s">
        <v>110</v>
      </c>
      <c r="E21" s="95" t="s">
        <v>111</v>
      </c>
      <c r="F21" s="96">
        <v>5</v>
      </c>
      <c r="G21" s="96" t="s">
        <v>15</v>
      </c>
      <c r="H21" s="117">
        <f>272250+480000</f>
        <v>752250</v>
      </c>
      <c r="I21" s="118">
        <f>+H21*F21</f>
        <v>3761250</v>
      </c>
      <c r="J21" s="1334"/>
      <c r="K21" s="1073"/>
    </row>
    <row r="22" spans="1:11" ht="15" customHeight="1" x14ac:dyDescent="0.35">
      <c r="A22" s="1072"/>
      <c r="B22" s="1375"/>
      <c r="C22" s="1073"/>
      <c r="D22" s="109" t="s">
        <v>112</v>
      </c>
      <c r="E22" s="102"/>
      <c r="F22" s="120"/>
      <c r="G22" s="120"/>
      <c r="H22" s="121"/>
      <c r="I22" s="122"/>
      <c r="J22" s="1334"/>
      <c r="K22" s="1073"/>
    </row>
    <row r="23" spans="1:11" ht="38.25" x14ac:dyDescent="0.35">
      <c r="A23" s="1072"/>
      <c r="B23" s="1375"/>
      <c r="C23" s="1073"/>
      <c r="D23" s="98" t="s">
        <v>113</v>
      </c>
      <c r="E23" s="91" t="s">
        <v>14</v>
      </c>
      <c r="F23" s="123">
        <v>5</v>
      </c>
      <c r="G23" s="96" t="s">
        <v>15</v>
      </c>
      <c r="H23" s="124">
        <v>3000000</v>
      </c>
      <c r="I23" s="125">
        <f>+H23*F23</f>
        <v>15000000</v>
      </c>
      <c r="J23" s="1334"/>
      <c r="K23" s="1073"/>
    </row>
    <row r="24" spans="1:11" ht="28.05" customHeight="1" x14ac:dyDescent="0.35">
      <c r="A24" s="1072"/>
      <c r="B24" s="1375"/>
      <c r="C24" s="1073"/>
      <c r="D24" s="109" t="s">
        <v>114</v>
      </c>
      <c r="E24" s="102"/>
      <c r="F24" s="120"/>
      <c r="G24" s="120"/>
      <c r="H24" s="121"/>
      <c r="I24" s="122"/>
      <c r="J24" s="1334"/>
      <c r="K24" s="1073"/>
    </row>
    <row r="25" spans="1:11" ht="216.75" x14ac:dyDescent="0.35">
      <c r="A25" s="1072"/>
      <c r="B25" s="1375"/>
      <c r="C25" s="1073"/>
      <c r="D25" s="108" t="s">
        <v>1170</v>
      </c>
      <c r="E25" s="88" t="s">
        <v>14</v>
      </c>
      <c r="F25" s="126">
        <v>5</v>
      </c>
      <c r="G25" s="96" t="s">
        <v>15</v>
      </c>
      <c r="H25" s="127">
        <v>9000000</v>
      </c>
      <c r="I25" s="118">
        <f t="shared" ref="I25:I31" si="0">+H25*F25</f>
        <v>45000000</v>
      </c>
      <c r="J25" s="1334"/>
      <c r="K25" s="1073"/>
    </row>
    <row r="26" spans="1:11" ht="229.5" x14ac:dyDescent="0.35">
      <c r="A26" s="1072"/>
      <c r="B26" s="1375"/>
      <c r="C26" s="1073"/>
      <c r="D26" s="110" t="s">
        <v>1171</v>
      </c>
      <c r="E26" s="86" t="s">
        <v>60</v>
      </c>
      <c r="F26" s="86">
        <v>5</v>
      </c>
      <c r="G26" s="96" t="s">
        <v>15</v>
      </c>
      <c r="H26" s="128">
        <v>6000000</v>
      </c>
      <c r="I26" s="129">
        <f t="shared" si="0"/>
        <v>30000000</v>
      </c>
      <c r="J26" s="1334"/>
      <c r="K26" s="1073"/>
    </row>
    <row r="27" spans="1:11" ht="114.75" x14ac:dyDescent="0.35">
      <c r="A27" s="1072"/>
      <c r="B27" s="1375"/>
      <c r="C27" s="1073"/>
      <c r="D27" s="110" t="s">
        <v>1172</v>
      </c>
      <c r="E27" s="86" t="s">
        <v>60</v>
      </c>
      <c r="F27" s="86">
        <v>5</v>
      </c>
      <c r="G27" s="96" t="s">
        <v>15</v>
      </c>
      <c r="H27" s="128">
        <v>11000000</v>
      </c>
      <c r="I27" s="129">
        <f t="shared" si="0"/>
        <v>55000000</v>
      </c>
      <c r="J27" s="1334"/>
      <c r="K27" s="1073"/>
    </row>
    <row r="28" spans="1:11" ht="51" x14ac:dyDescent="0.35">
      <c r="A28" s="1072"/>
      <c r="B28" s="1375"/>
      <c r="C28" s="1073"/>
      <c r="D28" s="110" t="s">
        <v>1173</v>
      </c>
      <c r="E28" s="86" t="s">
        <v>60</v>
      </c>
      <c r="F28" s="86">
        <v>5</v>
      </c>
      <c r="G28" s="96" t="s">
        <v>15</v>
      </c>
      <c r="H28" s="128">
        <v>9000000</v>
      </c>
      <c r="I28" s="129">
        <f t="shared" si="0"/>
        <v>45000000</v>
      </c>
      <c r="J28" s="1334"/>
      <c r="K28" s="1073"/>
    </row>
    <row r="29" spans="1:11" ht="102" x14ac:dyDescent="0.35">
      <c r="A29" s="1072"/>
      <c r="B29" s="1375"/>
      <c r="C29" s="1073"/>
      <c r="D29" s="110" t="s">
        <v>1174</v>
      </c>
      <c r="E29" s="86" t="s">
        <v>60</v>
      </c>
      <c r="F29" s="86">
        <v>5</v>
      </c>
      <c r="G29" s="96" t="s">
        <v>15</v>
      </c>
      <c r="H29" s="128">
        <v>7000000</v>
      </c>
      <c r="I29" s="129">
        <f t="shared" si="0"/>
        <v>35000000</v>
      </c>
      <c r="J29" s="1334"/>
      <c r="K29" s="1073"/>
    </row>
    <row r="30" spans="1:11" ht="165.75" x14ac:dyDescent="0.35">
      <c r="A30" s="1072"/>
      <c r="B30" s="1375"/>
      <c r="C30" s="1073"/>
      <c r="D30" s="110" t="s">
        <v>1175</v>
      </c>
      <c r="E30" s="86" t="s">
        <v>60</v>
      </c>
      <c r="F30" s="86">
        <v>5</v>
      </c>
      <c r="G30" s="96" t="s">
        <v>15</v>
      </c>
      <c r="H30" s="128">
        <v>7000000</v>
      </c>
      <c r="I30" s="129">
        <f t="shared" si="0"/>
        <v>35000000</v>
      </c>
      <c r="J30" s="1334"/>
      <c r="K30" s="1073"/>
    </row>
    <row r="31" spans="1:11" ht="76.5" x14ac:dyDescent="0.35">
      <c r="A31" s="1072"/>
      <c r="B31" s="1375"/>
      <c r="C31" s="1073"/>
      <c r="D31" s="108" t="s">
        <v>1176</v>
      </c>
      <c r="E31" s="97" t="s">
        <v>60</v>
      </c>
      <c r="F31" s="97">
        <v>5</v>
      </c>
      <c r="G31" s="96" t="s">
        <v>15</v>
      </c>
      <c r="H31" s="119">
        <v>7000000</v>
      </c>
      <c r="I31" s="125">
        <f t="shared" si="0"/>
        <v>35000000</v>
      </c>
      <c r="J31" s="1334"/>
      <c r="K31" s="1073"/>
    </row>
    <row r="32" spans="1:11" ht="13.15" x14ac:dyDescent="0.35">
      <c r="A32" s="1072"/>
      <c r="B32" s="1375"/>
      <c r="C32" s="1073"/>
      <c r="D32" s="104" t="s">
        <v>115</v>
      </c>
      <c r="E32" s="103"/>
      <c r="F32" s="104"/>
      <c r="G32" s="104"/>
      <c r="H32" s="104"/>
      <c r="I32" s="122"/>
      <c r="J32" s="1334"/>
      <c r="K32" s="1073"/>
    </row>
    <row r="33" spans="1:11" ht="51" x14ac:dyDescent="0.35">
      <c r="A33" s="1072"/>
      <c r="B33" s="1375"/>
      <c r="C33" s="1073"/>
      <c r="D33" s="111" t="s">
        <v>1177</v>
      </c>
      <c r="E33" s="99" t="s">
        <v>60</v>
      </c>
      <c r="F33" s="99">
        <v>5</v>
      </c>
      <c r="G33" s="96" t="s">
        <v>15</v>
      </c>
      <c r="H33" s="130">
        <v>4000000</v>
      </c>
      <c r="I33" s="118">
        <f>+H33*F33</f>
        <v>20000000</v>
      </c>
      <c r="J33" s="1334"/>
      <c r="K33" s="1073"/>
    </row>
    <row r="34" spans="1:11" ht="102" x14ac:dyDescent="0.35">
      <c r="A34" s="1072"/>
      <c r="B34" s="1375"/>
      <c r="C34" s="1073"/>
      <c r="D34" s="110" t="s">
        <v>116</v>
      </c>
      <c r="E34" s="86" t="s">
        <v>60</v>
      </c>
      <c r="F34" s="86">
        <v>5</v>
      </c>
      <c r="G34" s="96" t="s">
        <v>15</v>
      </c>
      <c r="H34" s="128">
        <v>5000000</v>
      </c>
      <c r="I34" s="129">
        <f>+H34*F34</f>
        <v>25000000</v>
      </c>
      <c r="J34" s="1334"/>
      <c r="K34" s="1073"/>
    </row>
    <row r="35" spans="1:11" ht="13.15" x14ac:dyDescent="0.35">
      <c r="A35" s="1072"/>
      <c r="B35" s="1375"/>
      <c r="C35" s="1073"/>
      <c r="D35" s="1084" t="s">
        <v>117</v>
      </c>
      <c r="E35" s="1084"/>
      <c r="F35" s="1084"/>
      <c r="G35" s="105"/>
      <c r="H35" s="106"/>
      <c r="I35" s="122"/>
      <c r="J35" s="1334"/>
      <c r="K35" s="1073"/>
    </row>
    <row r="36" spans="1:11" ht="51" x14ac:dyDescent="0.35">
      <c r="A36" s="1072"/>
      <c r="B36" s="1375"/>
      <c r="C36" s="1073"/>
      <c r="D36" s="111" t="s">
        <v>1178</v>
      </c>
      <c r="E36" s="99" t="s">
        <v>60</v>
      </c>
      <c r="F36" s="99">
        <v>5</v>
      </c>
      <c r="G36" s="96" t="s">
        <v>15</v>
      </c>
      <c r="H36" s="130">
        <v>17000000</v>
      </c>
      <c r="I36" s="118">
        <f>+H36*F36</f>
        <v>85000000</v>
      </c>
      <c r="J36" s="1334"/>
      <c r="K36" s="1073"/>
    </row>
    <row r="37" spans="1:11" ht="103.15" x14ac:dyDescent="0.35">
      <c r="A37" s="1072"/>
      <c r="B37" s="1375"/>
      <c r="C37" s="1073"/>
      <c r="D37" s="100" t="s">
        <v>1179</v>
      </c>
      <c r="E37" s="86" t="s">
        <v>111</v>
      </c>
      <c r="F37" s="86">
        <v>5</v>
      </c>
      <c r="G37" s="96" t="s">
        <v>15</v>
      </c>
      <c r="H37" s="117">
        <f>272250+480000</f>
        <v>752250</v>
      </c>
      <c r="I37" s="129">
        <f>+H37*F37</f>
        <v>3761250</v>
      </c>
      <c r="J37" s="1334"/>
      <c r="K37" s="1073"/>
    </row>
    <row r="38" spans="1:11" ht="13.15" x14ac:dyDescent="0.35">
      <c r="A38" s="1072"/>
      <c r="B38" s="1375"/>
      <c r="C38" s="1073"/>
      <c r="D38" s="1078" t="s">
        <v>118</v>
      </c>
      <c r="E38" s="1078"/>
      <c r="F38" s="1078"/>
      <c r="G38" s="1078"/>
      <c r="H38" s="1078"/>
      <c r="I38" s="131">
        <f>SUM(I21:I37)</f>
        <v>432522500</v>
      </c>
      <c r="J38" s="1334"/>
      <c r="K38" s="1073"/>
    </row>
    <row r="39" spans="1:11" ht="13.15" x14ac:dyDescent="0.35">
      <c r="A39" s="1072"/>
      <c r="B39" s="1375"/>
      <c r="C39" s="1080" t="s">
        <v>119</v>
      </c>
      <c r="D39" s="1080"/>
      <c r="E39" s="1080"/>
      <c r="F39" s="1080"/>
      <c r="G39" s="1080"/>
      <c r="H39" s="1080"/>
      <c r="I39" s="132">
        <f>SUM(I21:I37)</f>
        <v>432522500</v>
      </c>
      <c r="J39" s="1335"/>
      <c r="K39" s="1073"/>
    </row>
    <row r="40" spans="1:11" ht="51" x14ac:dyDescent="0.35">
      <c r="A40" s="1077" t="s">
        <v>120</v>
      </c>
      <c r="B40" s="1375"/>
      <c r="C40" s="1073" t="s">
        <v>121</v>
      </c>
      <c r="D40" s="110" t="s">
        <v>1180</v>
      </c>
      <c r="E40" s="89" t="s">
        <v>60</v>
      </c>
      <c r="F40" s="86">
        <v>5</v>
      </c>
      <c r="G40" s="86">
        <v>2</v>
      </c>
      <c r="H40" s="133">
        <v>17325035</v>
      </c>
      <c r="I40" s="129">
        <f>+H40*F40*G40</f>
        <v>173250350</v>
      </c>
      <c r="J40" s="1339" t="s">
        <v>1181</v>
      </c>
      <c r="K40" s="1073"/>
    </row>
    <row r="41" spans="1:11" ht="25.5" x14ac:dyDescent="0.35">
      <c r="A41" s="1077"/>
      <c r="B41" s="1375"/>
      <c r="C41" s="1073"/>
      <c r="D41" s="110" t="s">
        <v>122</v>
      </c>
      <c r="E41" s="89" t="s">
        <v>60</v>
      </c>
      <c r="F41" s="87">
        <v>5</v>
      </c>
      <c r="G41" s="87">
        <v>2</v>
      </c>
      <c r="H41" s="133">
        <v>4468800</v>
      </c>
      <c r="I41" s="129">
        <f>+H41*F41*G41</f>
        <v>44688000</v>
      </c>
      <c r="J41" s="1396"/>
      <c r="K41" s="1073"/>
    </row>
    <row r="42" spans="1:11" ht="51" x14ac:dyDescent="0.35">
      <c r="A42" s="1077"/>
      <c r="B42" s="1375"/>
      <c r="C42" s="1073"/>
      <c r="D42" s="78" t="s">
        <v>123</v>
      </c>
      <c r="E42" s="86" t="s">
        <v>14</v>
      </c>
      <c r="F42" s="86">
        <v>1</v>
      </c>
      <c r="G42" s="96" t="s">
        <v>15</v>
      </c>
      <c r="H42" s="134">
        <v>30900000</v>
      </c>
      <c r="I42" s="135">
        <f t="shared" ref="I42" si="1">+F42*H42</f>
        <v>30900000</v>
      </c>
      <c r="J42" s="1396"/>
      <c r="K42" s="1073"/>
    </row>
    <row r="43" spans="1:11" ht="13.15" x14ac:dyDescent="0.35">
      <c r="A43" s="1077"/>
      <c r="B43" s="1375"/>
      <c r="C43" s="1073"/>
      <c r="D43" s="1078" t="s">
        <v>124</v>
      </c>
      <c r="E43" s="1078"/>
      <c r="F43" s="1078"/>
      <c r="G43" s="1078"/>
      <c r="H43" s="1078"/>
      <c r="I43" s="136">
        <f>SUM(I40:I42)</f>
        <v>248838350</v>
      </c>
      <c r="J43" s="1397"/>
      <c r="K43" s="1073"/>
    </row>
    <row r="44" spans="1:11" ht="13.15" x14ac:dyDescent="0.35">
      <c r="A44" s="1077"/>
      <c r="B44" s="1375"/>
      <c r="C44" s="1073"/>
      <c r="D44" s="1079" t="s">
        <v>1182</v>
      </c>
      <c r="E44" s="1079"/>
      <c r="F44" s="1079"/>
      <c r="G44" s="1079"/>
      <c r="H44" s="1079"/>
      <c r="I44" s="1079"/>
      <c r="J44" s="1339" t="s">
        <v>1155</v>
      </c>
      <c r="K44" s="1073"/>
    </row>
    <row r="45" spans="1:11" ht="38.25" x14ac:dyDescent="0.35">
      <c r="A45" s="1077"/>
      <c r="B45" s="1375"/>
      <c r="C45" s="1073"/>
      <c r="D45" s="100" t="s">
        <v>1183</v>
      </c>
      <c r="E45" s="86" t="s">
        <v>125</v>
      </c>
      <c r="F45" s="86">
        <v>60</v>
      </c>
      <c r="G45" s="94" t="s">
        <v>15</v>
      </c>
      <c r="H45" s="134">
        <v>1400000</v>
      </c>
      <c r="I45" s="135">
        <f>+F45*H45</f>
        <v>84000000</v>
      </c>
      <c r="J45" s="1060"/>
      <c r="K45" s="1073"/>
    </row>
    <row r="46" spans="1:11" ht="25.5" x14ac:dyDescent="0.35">
      <c r="A46" s="1077"/>
      <c r="B46" s="1375"/>
      <c r="C46" s="1073"/>
      <c r="D46" s="100" t="s">
        <v>126</v>
      </c>
      <c r="E46" s="86" t="s">
        <v>14</v>
      </c>
      <c r="F46" s="86">
        <v>10</v>
      </c>
      <c r="G46" s="94" t="s">
        <v>15</v>
      </c>
      <c r="H46" s="134">
        <v>5000000</v>
      </c>
      <c r="I46" s="135">
        <f t="shared" ref="I46:I49" si="2">+F46*H46</f>
        <v>50000000</v>
      </c>
      <c r="J46" s="1060"/>
      <c r="K46" s="1073"/>
    </row>
    <row r="47" spans="1:11" ht="114.75" x14ac:dyDescent="0.35">
      <c r="A47" s="1077"/>
      <c r="B47" s="1375"/>
      <c r="C47" s="1073"/>
      <c r="D47" s="78" t="s">
        <v>1184</v>
      </c>
      <c r="E47" s="86" t="s">
        <v>14</v>
      </c>
      <c r="F47" s="86">
        <v>500</v>
      </c>
      <c r="G47" s="96" t="s">
        <v>15</v>
      </c>
      <c r="H47" s="134">
        <v>120000</v>
      </c>
      <c r="I47" s="135">
        <f t="shared" si="2"/>
        <v>60000000</v>
      </c>
      <c r="J47" s="1060"/>
      <c r="K47" s="1073"/>
    </row>
    <row r="48" spans="1:11" ht="140.25" x14ac:dyDescent="0.35">
      <c r="A48" s="1077"/>
      <c r="B48" s="1375"/>
      <c r="C48" s="1073"/>
      <c r="D48" s="78" t="s">
        <v>1185</v>
      </c>
      <c r="E48" s="86" t="s">
        <v>14</v>
      </c>
      <c r="F48" s="86">
        <v>1</v>
      </c>
      <c r="G48" s="96" t="s">
        <v>15</v>
      </c>
      <c r="H48" s="134">
        <v>12900400</v>
      </c>
      <c r="I48" s="135">
        <f t="shared" si="2"/>
        <v>12900400</v>
      </c>
      <c r="J48" s="1060"/>
      <c r="K48" s="1073"/>
    </row>
    <row r="49" spans="1:11" ht="51" x14ac:dyDescent="0.35">
      <c r="A49" s="1077"/>
      <c r="B49" s="1375"/>
      <c r="C49" s="1073"/>
      <c r="D49" s="78" t="s">
        <v>123</v>
      </c>
      <c r="E49" s="86" t="s">
        <v>14</v>
      </c>
      <c r="F49" s="86">
        <v>0</v>
      </c>
      <c r="G49" s="96" t="s">
        <v>15</v>
      </c>
      <c r="H49" s="134">
        <v>0</v>
      </c>
      <c r="I49" s="137">
        <f t="shared" si="2"/>
        <v>0</v>
      </c>
      <c r="J49" s="1060"/>
      <c r="K49" s="1073"/>
    </row>
    <row r="50" spans="1:11" ht="13.15" x14ac:dyDescent="0.35">
      <c r="A50" s="1077"/>
      <c r="B50" s="1375"/>
      <c r="C50" s="1073"/>
      <c r="D50" s="1078" t="s">
        <v>127</v>
      </c>
      <c r="E50" s="1078"/>
      <c r="F50" s="1078"/>
      <c r="G50" s="1078"/>
      <c r="H50" s="1078"/>
      <c r="I50" s="131">
        <f>SUM(I45:I49)</f>
        <v>206900400</v>
      </c>
      <c r="J50" s="1060"/>
      <c r="K50" s="1073"/>
    </row>
    <row r="51" spans="1:11" ht="13.15" x14ac:dyDescent="0.35">
      <c r="A51" s="1077"/>
      <c r="B51" s="1375"/>
      <c r="C51" s="1080" t="s">
        <v>128</v>
      </c>
      <c r="D51" s="1080"/>
      <c r="E51" s="1080"/>
      <c r="F51" s="1080"/>
      <c r="G51" s="1080"/>
      <c r="H51" s="1080"/>
      <c r="I51" s="132">
        <f>I50+I43</f>
        <v>455738750</v>
      </c>
      <c r="J51" s="1060"/>
      <c r="K51" s="1073"/>
    </row>
    <row r="52" spans="1:11" ht="49.15" customHeight="1" x14ac:dyDescent="0.35">
      <c r="A52" s="1077" t="s">
        <v>129</v>
      </c>
      <c r="B52" s="1375"/>
      <c r="C52" s="1081" t="s">
        <v>130</v>
      </c>
      <c r="D52" s="90" t="s">
        <v>131</v>
      </c>
      <c r="E52" s="89" t="s">
        <v>60</v>
      </c>
      <c r="F52" s="89">
        <v>30</v>
      </c>
      <c r="G52" s="96" t="s">
        <v>15</v>
      </c>
      <c r="H52" s="139">
        <v>1515025</v>
      </c>
      <c r="I52" s="135">
        <f>H52*F52</f>
        <v>45450750</v>
      </c>
      <c r="J52" s="1060"/>
      <c r="K52" s="1073"/>
    </row>
    <row r="53" spans="1:11" ht="13.15" x14ac:dyDescent="0.35">
      <c r="A53" s="1077"/>
      <c r="B53" s="1375"/>
      <c r="C53" s="1082"/>
      <c r="D53" s="1083" t="s">
        <v>132</v>
      </c>
      <c r="E53" s="1083"/>
      <c r="F53" s="1083"/>
      <c r="G53" s="1083"/>
      <c r="H53" s="1083"/>
      <c r="I53" s="131">
        <f>SUM(I52:I52)</f>
        <v>45450750</v>
      </c>
      <c r="J53" s="1060"/>
      <c r="K53" s="1073"/>
    </row>
    <row r="54" spans="1:11" ht="13.15" x14ac:dyDescent="0.35">
      <c r="A54" s="1077"/>
      <c r="B54" s="1375"/>
      <c r="C54" s="1080" t="s">
        <v>133</v>
      </c>
      <c r="D54" s="1080"/>
      <c r="E54" s="1080"/>
      <c r="F54" s="1080"/>
      <c r="G54" s="1080"/>
      <c r="H54" s="1080"/>
      <c r="I54" s="132">
        <f>SUM(I52:I52)</f>
        <v>45450750</v>
      </c>
      <c r="J54" s="1060"/>
      <c r="K54" s="1073"/>
    </row>
    <row r="55" spans="1:11" ht="38.25" x14ac:dyDescent="0.35">
      <c r="A55" s="1077" t="s">
        <v>134</v>
      </c>
      <c r="B55" s="1375"/>
      <c r="C55" s="1315" t="s">
        <v>135</v>
      </c>
      <c r="D55" s="90" t="s">
        <v>136</v>
      </c>
      <c r="E55" s="89" t="s">
        <v>60</v>
      </c>
      <c r="F55" s="89">
        <v>600</v>
      </c>
      <c r="G55" s="96" t="s">
        <v>15</v>
      </c>
      <c r="H55" s="139">
        <v>27980</v>
      </c>
      <c r="I55" s="135">
        <f>H55*F55</f>
        <v>16788000</v>
      </c>
      <c r="J55" s="1060"/>
      <c r="K55" s="1073"/>
    </row>
    <row r="56" spans="1:11" ht="25.5" x14ac:dyDescent="0.35">
      <c r="A56" s="1077"/>
      <c r="B56" s="1375"/>
      <c r="C56" s="1315"/>
      <c r="D56" s="90" t="s">
        <v>137</v>
      </c>
      <c r="E56" s="89" t="s">
        <v>60</v>
      </c>
      <c r="F56" s="89">
        <v>1000</v>
      </c>
      <c r="G56" s="96" t="s">
        <v>15</v>
      </c>
      <c r="H56" s="139">
        <v>50000</v>
      </c>
      <c r="I56" s="135">
        <f>H56*F56</f>
        <v>50000000</v>
      </c>
      <c r="J56" s="1060"/>
      <c r="K56" s="1073"/>
    </row>
    <row r="57" spans="1:11" ht="13.15" x14ac:dyDescent="0.35">
      <c r="A57" s="1077"/>
      <c r="B57" s="1375"/>
      <c r="C57" s="1315"/>
      <c r="D57" s="1083" t="s">
        <v>138</v>
      </c>
      <c r="E57" s="1083"/>
      <c r="F57" s="1083"/>
      <c r="G57" s="1083"/>
      <c r="H57" s="1083"/>
      <c r="I57" s="138">
        <f>(I55+I56)</f>
        <v>66788000</v>
      </c>
      <c r="J57" s="1060"/>
      <c r="K57" s="1073"/>
    </row>
    <row r="58" spans="1:11" ht="13.15" x14ac:dyDescent="0.35">
      <c r="A58" s="1077"/>
      <c r="B58" s="1376"/>
      <c r="C58" s="1098" t="s">
        <v>139</v>
      </c>
      <c r="D58" s="1080"/>
      <c r="E58" s="1080"/>
      <c r="F58" s="1080"/>
      <c r="G58" s="1080"/>
      <c r="H58" s="1080"/>
      <c r="I58" s="132">
        <f>I57</f>
        <v>66788000</v>
      </c>
      <c r="J58" s="1060"/>
      <c r="K58" s="1073"/>
    </row>
    <row r="59" spans="1:11" ht="13.15" x14ac:dyDescent="0.35">
      <c r="A59" s="1340" t="s">
        <v>67</v>
      </c>
      <c r="B59" s="1340"/>
      <c r="C59" s="1340"/>
      <c r="D59" s="1340"/>
      <c r="E59" s="1340"/>
      <c r="F59" s="1340"/>
      <c r="G59" s="1340"/>
      <c r="H59" s="1340"/>
      <c r="I59" s="1053">
        <f>+I51+I39+I54+I58</f>
        <v>1000500000</v>
      </c>
      <c r="J59" s="1061"/>
      <c r="K59" s="1073"/>
    </row>
    <row r="61" spans="1:11" ht="18" customHeight="1" x14ac:dyDescent="0.5">
      <c r="A61" s="1434" t="s">
        <v>275</v>
      </c>
      <c r="B61" s="1434"/>
      <c r="C61" s="1434"/>
      <c r="D61" s="1433" t="s">
        <v>274</v>
      </c>
      <c r="E61" s="1433"/>
      <c r="F61" s="1433"/>
      <c r="G61" s="1433"/>
      <c r="H61" s="1433"/>
      <c r="I61" s="1433"/>
      <c r="J61" s="1433"/>
      <c r="K61" s="1433"/>
    </row>
    <row r="63" spans="1:11" ht="39.4" x14ac:dyDescent="0.35">
      <c r="A63" s="1342" t="s">
        <v>140</v>
      </c>
      <c r="B63" s="1304" t="s">
        <v>1138</v>
      </c>
      <c r="C63" s="1316" t="s">
        <v>1134</v>
      </c>
      <c r="D63" s="1316" t="s">
        <v>1135</v>
      </c>
      <c r="E63" s="1343" t="s">
        <v>6</v>
      </c>
      <c r="F63" s="1343" t="s">
        <v>7</v>
      </c>
      <c r="G63" s="1344" t="s">
        <v>9</v>
      </c>
      <c r="H63" s="1345" t="s">
        <v>10</v>
      </c>
      <c r="I63" s="1346"/>
      <c r="J63" s="1332" t="s">
        <v>1148</v>
      </c>
      <c r="K63" s="8" t="s">
        <v>1128</v>
      </c>
    </row>
    <row r="64" spans="1:11" ht="255" x14ac:dyDescent="0.35">
      <c r="A64" s="1099" t="s">
        <v>143</v>
      </c>
      <c r="B64" s="1317" t="s">
        <v>1141</v>
      </c>
      <c r="C64" s="1100" t="s">
        <v>144</v>
      </c>
      <c r="D64" s="151" t="s">
        <v>145</v>
      </c>
      <c r="E64" s="150" t="s">
        <v>14</v>
      </c>
      <c r="F64" s="152">
        <v>1</v>
      </c>
      <c r="G64" s="1320">
        <v>150000000</v>
      </c>
      <c r="H64" s="1321">
        <v>150000000</v>
      </c>
      <c r="I64" s="1377"/>
      <c r="J64" s="1339" t="s">
        <v>1186</v>
      </c>
      <c r="K64" s="1380" t="s">
        <v>1132</v>
      </c>
    </row>
    <row r="65" spans="1:11" ht="13.15" x14ac:dyDescent="0.35">
      <c r="A65" s="1099"/>
      <c r="B65" s="1318"/>
      <c r="C65" s="1100"/>
      <c r="D65" s="1101" t="s">
        <v>146</v>
      </c>
      <c r="E65" s="1378"/>
      <c r="F65" s="1378"/>
      <c r="G65" s="1379"/>
      <c r="H65" s="1322">
        <v>150000000</v>
      </c>
      <c r="I65" s="1377"/>
      <c r="J65" s="1386"/>
      <c r="K65" s="1381"/>
    </row>
    <row r="66" spans="1:11" ht="13.15" customHeight="1" x14ac:dyDescent="0.35">
      <c r="A66" s="1398" t="s">
        <v>67</v>
      </c>
      <c r="B66" s="1399"/>
      <c r="C66" s="1399"/>
      <c r="D66" s="1399"/>
      <c r="E66" s="1399"/>
      <c r="F66" s="1399"/>
      <c r="G66" s="1400"/>
      <c r="H66" s="1401">
        <f>H65</f>
        <v>150000000</v>
      </c>
      <c r="J66" s="1387"/>
      <c r="K66" s="1374"/>
    </row>
    <row r="68" spans="1:11" ht="18.75" x14ac:dyDescent="0.5">
      <c r="A68" s="1435" t="s">
        <v>315</v>
      </c>
      <c r="B68" s="1435"/>
      <c r="C68" s="1435"/>
      <c r="D68" s="1433" t="s">
        <v>314</v>
      </c>
      <c r="E68" s="1433"/>
      <c r="F68" s="1433"/>
      <c r="G68" s="1433"/>
      <c r="H68" s="1433"/>
      <c r="I68" s="1433"/>
      <c r="J68" s="1433"/>
      <c r="K68" s="1433"/>
    </row>
    <row r="70" spans="1:11" ht="26.25" x14ac:dyDescent="0.35">
      <c r="A70" s="1347" t="s">
        <v>140</v>
      </c>
      <c r="B70" s="1304" t="s">
        <v>1138</v>
      </c>
      <c r="C70" s="1319" t="s">
        <v>1134</v>
      </c>
      <c r="D70" s="1319" t="s">
        <v>1135</v>
      </c>
      <c r="E70" s="1347" t="s">
        <v>295</v>
      </c>
      <c r="F70" s="1347" t="s">
        <v>106</v>
      </c>
      <c r="G70" s="1347" t="s">
        <v>296</v>
      </c>
      <c r="H70" s="1348" t="s">
        <v>297</v>
      </c>
      <c r="I70" s="1348" t="s">
        <v>298</v>
      </c>
      <c r="J70" s="1332" t="s">
        <v>1148</v>
      </c>
      <c r="K70" s="8" t="s">
        <v>1128</v>
      </c>
    </row>
    <row r="71" spans="1:11" ht="13.15" x14ac:dyDescent="0.35">
      <c r="A71" s="1102" t="s">
        <v>276</v>
      </c>
      <c r="B71" s="1323" t="s">
        <v>1143</v>
      </c>
      <c r="C71" s="1103" t="s">
        <v>277</v>
      </c>
      <c r="D71" s="1085" t="s">
        <v>279</v>
      </c>
      <c r="E71" s="1085"/>
      <c r="F71" s="1085"/>
      <c r="G71" s="1085"/>
      <c r="H71" s="1085"/>
      <c r="I71" s="1403"/>
      <c r="J71" s="1339" t="s">
        <v>1156</v>
      </c>
      <c r="K71" s="1081" t="s">
        <v>1132</v>
      </c>
    </row>
    <row r="72" spans="1:11" ht="63.75" x14ac:dyDescent="0.35">
      <c r="A72" s="1102"/>
      <c r="B72" s="1324"/>
      <c r="C72" s="1103"/>
      <c r="D72" s="331" t="s">
        <v>1187</v>
      </c>
      <c r="E72" s="112" t="s">
        <v>280</v>
      </c>
      <c r="F72" s="112">
        <v>1</v>
      </c>
      <c r="G72" s="332">
        <v>2</v>
      </c>
      <c r="H72" s="333">
        <v>42000000</v>
      </c>
      <c r="I72" s="1404">
        <f>H72*G72*F72</f>
        <v>84000000</v>
      </c>
      <c r="J72" s="1060"/>
      <c r="K72" s="1409"/>
    </row>
    <row r="73" spans="1:11" ht="63.75" x14ac:dyDescent="0.35">
      <c r="A73" s="1102"/>
      <c r="B73" s="1324"/>
      <c r="C73" s="1103"/>
      <c r="D73" s="331" t="s">
        <v>281</v>
      </c>
      <c r="E73" s="112" t="s">
        <v>14</v>
      </c>
      <c r="F73" s="112">
        <v>16</v>
      </c>
      <c r="G73" s="332">
        <v>2</v>
      </c>
      <c r="H73" s="333">
        <v>7137000</v>
      </c>
      <c r="I73" s="1404">
        <f>H73*G73*F73</f>
        <v>228384000</v>
      </c>
      <c r="J73" s="1060"/>
      <c r="K73" s="1409"/>
    </row>
    <row r="74" spans="1:11" ht="13.15" x14ac:dyDescent="0.35">
      <c r="A74" s="1102"/>
      <c r="B74" s="1324"/>
      <c r="C74" s="1103"/>
      <c r="D74" s="1085" t="s">
        <v>282</v>
      </c>
      <c r="E74" s="1085"/>
      <c r="F74" s="1085"/>
      <c r="G74" s="1085"/>
      <c r="H74" s="1085"/>
      <c r="I74" s="1405"/>
      <c r="J74" s="1060"/>
      <c r="K74" s="1409"/>
    </row>
    <row r="75" spans="1:11" ht="25.5" x14ac:dyDescent="0.35">
      <c r="A75" s="1102"/>
      <c r="B75" s="1324"/>
      <c r="C75" s="1103"/>
      <c r="D75" s="331" t="s">
        <v>283</v>
      </c>
      <c r="E75" s="112" t="s">
        <v>280</v>
      </c>
      <c r="F75" s="334">
        <v>1</v>
      </c>
      <c r="G75" s="335" t="s">
        <v>278</v>
      </c>
      <c r="H75" s="333">
        <v>15000000</v>
      </c>
      <c r="I75" s="1406">
        <f>F75*H75</f>
        <v>15000000</v>
      </c>
      <c r="J75" s="1060"/>
      <c r="K75" s="1409"/>
    </row>
    <row r="76" spans="1:11" x14ac:dyDescent="0.35">
      <c r="A76" s="1102"/>
      <c r="B76" s="1324"/>
      <c r="C76" s="1103"/>
      <c r="D76" s="331" t="s">
        <v>284</v>
      </c>
      <c r="E76" s="112" t="s">
        <v>280</v>
      </c>
      <c r="F76" s="112">
        <v>1</v>
      </c>
      <c r="G76" s="335" t="s">
        <v>278</v>
      </c>
      <c r="H76" s="333">
        <v>40000000</v>
      </c>
      <c r="I76" s="1406">
        <f>F76*H76</f>
        <v>40000000</v>
      </c>
      <c r="J76" s="1060"/>
      <c r="K76" s="1409"/>
    </row>
    <row r="77" spans="1:11" ht="13.15" x14ac:dyDescent="0.35">
      <c r="A77" s="1102"/>
      <c r="B77" s="1324"/>
      <c r="C77" s="1103"/>
      <c r="D77" s="1085" t="s">
        <v>1188</v>
      </c>
      <c r="E77" s="1085"/>
      <c r="F77" s="1085"/>
      <c r="G77" s="1085"/>
      <c r="H77" s="1085"/>
      <c r="I77" s="1405"/>
      <c r="J77" s="1060"/>
      <c r="K77" s="1409"/>
    </row>
    <row r="78" spans="1:11" ht="51" x14ac:dyDescent="0.35">
      <c r="A78" s="1102"/>
      <c r="B78" s="1324"/>
      <c r="C78" s="1103"/>
      <c r="D78" s="337" t="s">
        <v>1189</v>
      </c>
      <c r="E78" s="87" t="s">
        <v>14</v>
      </c>
      <c r="F78" s="112">
        <v>6</v>
      </c>
      <c r="G78" s="332">
        <v>2</v>
      </c>
      <c r="H78" s="333">
        <v>9050000</v>
      </c>
      <c r="I78" s="1407">
        <f>H78*G78*F78</f>
        <v>108600000</v>
      </c>
      <c r="J78" s="1060"/>
      <c r="K78" s="1409"/>
    </row>
    <row r="79" spans="1:11" ht="25.5" x14ac:dyDescent="0.35">
      <c r="A79" s="1102"/>
      <c r="B79" s="1324"/>
      <c r="C79" s="1103"/>
      <c r="D79" s="337" t="s">
        <v>287</v>
      </c>
      <c r="E79" s="87" t="s">
        <v>14</v>
      </c>
      <c r="F79" s="112">
        <v>6</v>
      </c>
      <c r="G79" s="332">
        <v>1</v>
      </c>
      <c r="H79" s="333">
        <v>3700000</v>
      </c>
      <c r="I79" s="1407">
        <f t="shared" ref="I79:I80" si="3">H79*G79*F79</f>
        <v>22200000</v>
      </c>
      <c r="J79" s="1060"/>
      <c r="K79" s="1409"/>
    </row>
    <row r="80" spans="1:11" ht="25.5" x14ac:dyDescent="0.35">
      <c r="A80" s="1102"/>
      <c r="B80" s="1324"/>
      <c r="C80" s="1103"/>
      <c r="D80" s="331" t="s">
        <v>288</v>
      </c>
      <c r="E80" s="112" t="s">
        <v>280</v>
      </c>
      <c r="F80" s="112">
        <v>6</v>
      </c>
      <c r="G80" s="332">
        <v>1</v>
      </c>
      <c r="H80" s="333">
        <v>15350000</v>
      </c>
      <c r="I80" s="1407">
        <f t="shared" si="3"/>
        <v>92100000</v>
      </c>
      <c r="J80" s="1060"/>
      <c r="K80" s="1409"/>
    </row>
    <row r="81" spans="1:11" ht="13.15" x14ac:dyDescent="0.35">
      <c r="A81" s="1102"/>
      <c r="B81" s="1324"/>
      <c r="C81" s="1103"/>
      <c r="D81" s="1085" t="s">
        <v>289</v>
      </c>
      <c r="E81" s="1085"/>
      <c r="F81" s="1085"/>
      <c r="G81" s="1085"/>
      <c r="H81" s="1085"/>
      <c r="I81" s="1405"/>
      <c r="J81" s="1060"/>
      <c r="K81" s="1409"/>
    </row>
    <row r="82" spans="1:11" x14ac:dyDescent="0.35">
      <c r="A82" s="1102"/>
      <c r="B82" s="1324"/>
      <c r="C82" s="1103"/>
      <c r="D82" s="339" t="s">
        <v>290</v>
      </c>
      <c r="E82" s="112" t="s">
        <v>14</v>
      </c>
      <c r="F82" s="112">
        <v>7</v>
      </c>
      <c r="G82" s="87" t="s">
        <v>278</v>
      </c>
      <c r="H82" s="333">
        <v>17500000</v>
      </c>
      <c r="I82" s="1406">
        <f>H82*F82</f>
        <v>122500000</v>
      </c>
      <c r="J82" s="1060"/>
      <c r="K82" s="1409"/>
    </row>
    <row r="83" spans="1:11" x14ac:dyDescent="0.35">
      <c r="A83" s="1102"/>
      <c r="B83" s="1324"/>
      <c r="C83" s="1103"/>
      <c r="D83" s="339" t="s">
        <v>291</v>
      </c>
      <c r="E83" s="87" t="s">
        <v>14</v>
      </c>
      <c r="F83" s="332">
        <v>6.9999996430028739</v>
      </c>
      <c r="G83" s="87" t="s">
        <v>278</v>
      </c>
      <c r="H83" s="333">
        <v>5602286</v>
      </c>
      <c r="I83" s="1406">
        <f>H83*F83</f>
        <v>39216000</v>
      </c>
      <c r="J83" s="1060"/>
      <c r="K83" s="1409"/>
    </row>
    <row r="84" spans="1:11" ht="13.15" x14ac:dyDescent="0.35">
      <c r="A84" s="1102"/>
      <c r="B84" s="1324"/>
      <c r="C84" s="1103"/>
      <c r="D84" s="1085" t="s">
        <v>292</v>
      </c>
      <c r="E84" s="1085"/>
      <c r="F84" s="1085"/>
      <c r="G84" s="1085"/>
      <c r="H84" s="1085"/>
      <c r="I84" s="1405"/>
      <c r="J84" s="1060"/>
      <c r="K84" s="1409"/>
    </row>
    <row r="85" spans="1:11" ht="25.5" x14ac:dyDescent="0.35">
      <c r="A85" s="1102"/>
      <c r="B85" s="1324"/>
      <c r="C85" s="1103"/>
      <c r="D85" s="340" t="s">
        <v>293</v>
      </c>
      <c r="E85" s="87" t="s">
        <v>14</v>
      </c>
      <c r="F85" s="87">
        <v>1</v>
      </c>
      <c r="G85" s="87">
        <v>2</v>
      </c>
      <c r="H85" s="330">
        <v>24000000</v>
      </c>
      <c r="I85" s="1404">
        <f>H85*G85*F85</f>
        <v>48000000</v>
      </c>
      <c r="J85" s="1060"/>
      <c r="K85" s="1409"/>
    </row>
    <row r="86" spans="1:11" ht="13.15" x14ac:dyDescent="0.35">
      <c r="A86" s="1102"/>
      <c r="B86" s="1325"/>
      <c r="C86" s="1103"/>
      <c r="D86" s="1096" t="s">
        <v>294</v>
      </c>
      <c r="E86" s="1097"/>
      <c r="F86" s="1097"/>
      <c r="G86" s="1097"/>
      <c r="H86" s="1097"/>
      <c r="I86" s="1408">
        <f>I72+I73+I75+I76+I78+I79+I80+I82+I83+I85</f>
        <v>800000000</v>
      </c>
      <c r="J86" s="1060"/>
      <c r="K86" s="1409"/>
    </row>
    <row r="87" spans="1:11" ht="15.75" customHeight="1" x14ac:dyDescent="0.35">
      <c r="A87" s="1340" t="s">
        <v>67</v>
      </c>
      <c r="B87" s="1340"/>
      <c r="C87" s="1340"/>
      <c r="D87" s="1340"/>
      <c r="E87" s="1340"/>
      <c r="F87" s="1340"/>
      <c r="G87" s="1340"/>
      <c r="H87" s="1340"/>
      <c r="I87" s="1349">
        <f>I86</f>
        <v>800000000</v>
      </c>
      <c r="J87" s="1061"/>
      <c r="K87" s="1311"/>
    </row>
    <row r="90" spans="1:11" ht="35.25" customHeight="1" x14ac:dyDescent="0.5">
      <c r="A90" s="1437" t="s">
        <v>316</v>
      </c>
      <c r="B90" s="1437"/>
      <c r="C90" s="1437"/>
      <c r="D90" s="1436" t="s">
        <v>317</v>
      </c>
      <c r="E90" s="1436"/>
      <c r="F90" s="1436"/>
      <c r="G90" s="1436"/>
      <c r="H90" s="1436"/>
      <c r="I90" s="1436"/>
      <c r="J90" s="1436"/>
      <c r="K90" s="1436"/>
    </row>
    <row r="92" spans="1:11" ht="39.4" x14ac:dyDescent="0.35">
      <c r="A92" s="1350" t="s">
        <v>140</v>
      </c>
      <c r="B92" s="1304" t="s">
        <v>1138</v>
      </c>
      <c r="C92" s="1326" t="s">
        <v>1134</v>
      </c>
      <c r="D92" s="1326" t="s">
        <v>1135</v>
      </c>
      <c r="E92" s="1351" t="s">
        <v>6</v>
      </c>
      <c r="F92" s="1352" t="s">
        <v>7</v>
      </c>
      <c r="G92" s="1352" t="s">
        <v>8</v>
      </c>
      <c r="H92" s="1353" t="s">
        <v>27</v>
      </c>
      <c r="I92" s="1353" t="s">
        <v>10</v>
      </c>
      <c r="J92" s="1332" t="s">
        <v>1148</v>
      </c>
      <c r="K92" s="8" t="s">
        <v>1128</v>
      </c>
    </row>
    <row r="93" spans="1:11" ht="102" x14ac:dyDescent="0.35">
      <c r="A93" s="1327" t="s">
        <v>318</v>
      </c>
      <c r="B93" s="1328" t="s">
        <v>1144</v>
      </c>
      <c r="C93" s="1327" t="s">
        <v>319</v>
      </c>
      <c r="D93" s="1354" t="s">
        <v>320</v>
      </c>
      <c r="E93" s="1355" t="s">
        <v>14</v>
      </c>
      <c r="F93" s="1356">
        <v>25</v>
      </c>
      <c r="G93" s="1356" t="s">
        <v>15</v>
      </c>
      <c r="H93" s="1357">
        <v>8000000</v>
      </c>
      <c r="I93" s="1358">
        <f>+H93*F93</f>
        <v>200000000</v>
      </c>
      <c r="J93" s="1339" t="s">
        <v>1157</v>
      </c>
      <c r="K93" s="89" t="s">
        <v>1132</v>
      </c>
    </row>
    <row r="94" spans="1:11" ht="15.75" customHeight="1" x14ac:dyDescent="0.35">
      <c r="A94" s="1340" t="s">
        <v>67</v>
      </c>
      <c r="B94" s="1340"/>
      <c r="C94" s="1340"/>
      <c r="D94" s="1340"/>
      <c r="E94" s="1340"/>
      <c r="F94" s="1340"/>
      <c r="G94" s="1340"/>
      <c r="H94" s="1340"/>
      <c r="I94" s="1359">
        <f>I93</f>
        <v>200000000</v>
      </c>
      <c r="J94" s="1061"/>
    </row>
    <row r="96" spans="1:11" ht="18.75" x14ac:dyDescent="0.5">
      <c r="A96" s="1438" t="s">
        <v>325</v>
      </c>
      <c r="B96" s="1438"/>
      <c r="C96" s="1438"/>
      <c r="D96" s="1433" t="s">
        <v>994</v>
      </c>
      <c r="E96" s="1433"/>
      <c r="F96" s="1433"/>
      <c r="G96" s="1433"/>
      <c r="H96" s="1433"/>
      <c r="I96" s="1433"/>
      <c r="J96" s="1433"/>
      <c r="K96" s="1433"/>
    </row>
    <row r="98" spans="1:11" ht="39.4" x14ac:dyDescent="0.35">
      <c r="A98" s="1360" t="s">
        <v>140</v>
      </c>
      <c r="B98" s="1304" t="s">
        <v>1138</v>
      </c>
      <c r="C98" s="1319" t="s">
        <v>1134</v>
      </c>
      <c r="D98" s="1319" t="s">
        <v>1135</v>
      </c>
      <c r="E98" s="1360" t="s">
        <v>6</v>
      </c>
      <c r="F98" s="1361" t="s">
        <v>7</v>
      </c>
      <c r="G98" s="1362" t="s">
        <v>9</v>
      </c>
      <c r="H98" s="1362" t="s">
        <v>10</v>
      </c>
      <c r="I98" s="376" t="s">
        <v>324</v>
      </c>
      <c r="J98" s="1332" t="s">
        <v>1148</v>
      </c>
      <c r="K98" s="8" t="s">
        <v>1128</v>
      </c>
    </row>
    <row r="99" spans="1:11" ht="63.75" x14ac:dyDescent="0.35">
      <c r="A99" s="1086" t="s">
        <v>322</v>
      </c>
      <c r="B99" s="1329" t="s">
        <v>1142</v>
      </c>
      <c r="C99" s="1086" t="s">
        <v>1190</v>
      </c>
      <c r="D99" s="44" t="s">
        <v>1191</v>
      </c>
      <c r="E99" s="364" t="s">
        <v>14</v>
      </c>
      <c r="F99" s="365">
        <v>40000</v>
      </c>
      <c r="G99" s="367">
        <v>12402</v>
      </c>
      <c r="H99" s="368">
        <v>496080000</v>
      </c>
      <c r="I99" s="1410">
        <v>40000</v>
      </c>
      <c r="J99" s="1312" t="s">
        <v>1158</v>
      </c>
      <c r="K99" s="1380" t="s">
        <v>1132</v>
      </c>
    </row>
    <row r="100" spans="1:11" ht="76.5" x14ac:dyDescent="0.35">
      <c r="A100" s="1382"/>
      <c r="B100" s="1330"/>
      <c r="C100" s="1382"/>
      <c r="D100" s="44" t="s">
        <v>1192</v>
      </c>
      <c r="E100" s="364" t="s">
        <v>14</v>
      </c>
      <c r="F100" s="365">
        <v>1</v>
      </c>
      <c r="G100" s="367">
        <v>1303920000</v>
      </c>
      <c r="H100" s="368">
        <v>1303920000</v>
      </c>
      <c r="I100" s="1410"/>
      <c r="J100" s="1313"/>
      <c r="K100" s="1381"/>
    </row>
    <row r="101" spans="1:11" ht="13.15" x14ac:dyDescent="0.35">
      <c r="A101" s="1383"/>
      <c r="B101" s="1331"/>
      <c r="C101" s="1383"/>
      <c r="D101" s="1089"/>
      <c r="E101" s="1384"/>
      <c r="F101" s="1384"/>
      <c r="G101" s="1385"/>
      <c r="H101" s="366">
        <v>1800000000</v>
      </c>
      <c r="I101" s="1410"/>
      <c r="J101" s="1313"/>
      <c r="K101" s="1381"/>
    </row>
    <row r="102" spans="1:11" ht="13.15" x14ac:dyDescent="0.35">
      <c r="A102" s="1363" t="s">
        <v>66</v>
      </c>
      <c r="B102" s="1364"/>
      <c r="C102" s="1384"/>
      <c r="D102" s="1384"/>
      <c r="E102" s="1384"/>
      <c r="F102" s="1384"/>
      <c r="G102" s="1385"/>
      <c r="H102" s="1365">
        <f>H101</f>
        <v>1800000000</v>
      </c>
      <c r="I102" s="1411"/>
      <c r="J102" s="1314"/>
      <c r="K102" s="1374"/>
    </row>
    <row r="105" spans="1:11" ht="18" customHeight="1" x14ac:dyDescent="0.5">
      <c r="A105" s="1439" t="s">
        <v>321</v>
      </c>
      <c r="B105" s="1439"/>
      <c r="C105" s="1439"/>
      <c r="D105" s="1433" t="s">
        <v>995</v>
      </c>
      <c r="E105" s="1433"/>
      <c r="F105" s="1433"/>
      <c r="G105" s="1433"/>
      <c r="H105" s="1433"/>
      <c r="I105" s="1433"/>
      <c r="J105" s="1433"/>
      <c r="K105" s="1433"/>
    </row>
    <row r="107" spans="1:11" ht="39.4" x14ac:dyDescent="0.35">
      <c r="A107" s="1366" t="s">
        <v>140</v>
      </c>
      <c r="B107" s="1304" t="s">
        <v>1138</v>
      </c>
      <c r="C107" s="1338" t="s">
        <v>1134</v>
      </c>
      <c r="D107" s="1338" t="s">
        <v>1135</v>
      </c>
      <c r="E107" s="1366" t="s">
        <v>6</v>
      </c>
      <c r="F107" s="1367" t="s">
        <v>7</v>
      </c>
      <c r="G107" s="1368" t="s">
        <v>9</v>
      </c>
      <c r="H107" s="1368" t="s">
        <v>10</v>
      </c>
      <c r="I107" s="961" t="s">
        <v>996</v>
      </c>
      <c r="J107" s="1332" t="s">
        <v>1148</v>
      </c>
      <c r="K107" s="8" t="s">
        <v>1128</v>
      </c>
    </row>
    <row r="108" spans="1:11" ht="63.75" customHeight="1" x14ac:dyDescent="0.35">
      <c r="A108" s="1055" t="s">
        <v>997</v>
      </c>
      <c r="B108" s="1333" t="s">
        <v>1145</v>
      </c>
      <c r="C108" s="1418" t="s">
        <v>998</v>
      </c>
      <c r="D108" s="1422" t="s">
        <v>999</v>
      </c>
      <c r="E108" s="1423" t="s">
        <v>14</v>
      </c>
      <c r="F108" s="1423">
        <v>1</v>
      </c>
      <c r="G108" s="1421">
        <f>516589480</f>
        <v>516589480</v>
      </c>
      <c r="H108" s="1421">
        <v>516589480</v>
      </c>
      <c r="I108" s="1426">
        <v>1951</v>
      </c>
      <c r="J108" s="1339" t="s">
        <v>1161</v>
      </c>
      <c r="K108" s="1380" t="s">
        <v>1131</v>
      </c>
    </row>
    <row r="109" spans="1:11" ht="89.25" x14ac:dyDescent="0.35">
      <c r="A109" s="1055"/>
      <c r="B109" s="1336"/>
      <c r="C109" s="1418"/>
      <c r="D109" s="1422" t="s">
        <v>1000</v>
      </c>
      <c r="E109" s="1423" t="s">
        <v>1163</v>
      </c>
      <c r="F109" s="1425">
        <v>1950.5048100615368</v>
      </c>
      <c r="G109" s="1421">
        <v>474838</v>
      </c>
      <c r="H109" s="1421">
        <f>F109*G109</f>
        <v>926173803</v>
      </c>
      <c r="I109" s="1427"/>
      <c r="J109" s="1386"/>
      <c r="K109" s="1381"/>
    </row>
    <row r="110" spans="1:11" ht="89.25" x14ac:dyDescent="0.35">
      <c r="A110" s="1055"/>
      <c r="B110" s="1336"/>
      <c r="C110" s="1418"/>
      <c r="D110" s="1422" t="s">
        <v>1164</v>
      </c>
      <c r="E110" s="1423" t="s">
        <v>14</v>
      </c>
      <c r="F110" s="1423">
        <v>1</v>
      </c>
      <c r="G110" s="1421">
        <f>218496000</f>
        <v>218496000</v>
      </c>
      <c r="H110" s="1421">
        <v>218496000</v>
      </c>
      <c r="I110" s="1427"/>
      <c r="J110" s="1386"/>
      <c r="K110" s="1381"/>
    </row>
    <row r="111" spans="1:11" ht="114.75" x14ac:dyDescent="0.35">
      <c r="A111" s="1055"/>
      <c r="B111" s="1336"/>
      <c r="C111" s="1418"/>
      <c r="D111" s="1424" t="s">
        <v>1001</v>
      </c>
      <c r="E111" s="1423" t="s">
        <v>14</v>
      </c>
      <c r="F111" s="1423">
        <v>1</v>
      </c>
      <c r="G111" s="1421">
        <v>353690717</v>
      </c>
      <c r="H111" s="1421">
        <v>353690717</v>
      </c>
      <c r="I111" s="1427"/>
      <c r="J111" s="1386"/>
      <c r="K111" s="1381"/>
    </row>
    <row r="112" spans="1:11" ht="13.15" x14ac:dyDescent="0.35">
      <c r="A112" s="1055"/>
      <c r="B112" s="1337"/>
      <c r="C112" s="1418"/>
      <c r="D112" s="1062" t="s">
        <v>1002</v>
      </c>
      <c r="E112" s="1062"/>
      <c r="F112" s="1062"/>
      <c r="G112" s="1062"/>
      <c r="H112" s="963">
        <f>SUM(H108:H111)</f>
        <v>2014950000</v>
      </c>
      <c r="I112" s="1427"/>
      <c r="J112" s="1387"/>
      <c r="K112" s="1374"/>
    </row>
    <row r="113" spans="1:11" ht="51" x14ac:dyDescent="0.35">
      <c r="A113" s="1055" t="s">
        <v>1003</v>
      </c>
      <c r="B113" s="1333" t="s">
        <v>1146</v>
      </c>
      <c r="C113" s="1418" t="s">
        <v>1004</v>
      </c>
      <c r="D113" s="1419" t="s">
        <v>1005</v>
      </c>
      <c r="E113" s="1420" t="s">
        <v>14</v>
      </c>
      <c r="F113" s="1420">
        <v>1</v>
      </c>
      <c r="G113" s="1421">
        <v>443254408</v>
      </c>
      <c r="H113" s="1421">
        <v>443254408</v>
      </c>
      <c r="J113" s="1339" t="s">
        <v>1160</v>
      </c>
      <c r="K113" s="1412" t="s">
        <v>1128</v>
      </c>
    </row>
    <row r="114" spans="1:11" ht="51" x14ac:dyDescent="0.35">
      <c r="A114" s="1055"/>
      <c r="B114" s="1386"/>
      <c r="C114" s="1418"/>
      <c r="D114" s="1422" t="s">
        <v>1006</v>
      </c>
      <c r="E114" s="1423" t="s">
        <v>14</v>
      </c>
      <c r="F114" s="1423">
        <v>1</v>
      </c>
      <c r="G114" s="1421">
        <v>316745588</v>
      </c>
      <c r="H114" s="1421">
        <v>316745588</v>
      </c>
      <c r="J114" s="1334"/>
      <c r="K114" s="1380" t="s">
        <v>1133</v>
      </c>
    </row>
    <row r="115" spans="1:11" ht="38.25" x14ac:dyDescent="0.35">
      <c r="A115" s="1055"/>
      <c r="B115" s="1386"/>
      <c r="C115" s="1418"/>
      <c r="D115" s="1422" t="s">
        <v>1007</v>
      </c>
      <c r="E115" s="1423" t="s">
        <v>14</v>
      </c>
      <c r="F115" s="1423">
        <v>1</v>
      </c>
      <c r="G115" s="1421">
        <v>86411352</v>
      </c>
      <c r="H115" s="1421">
        <v>86411352</v>
      </c>
      <c r="J115" s="1334"/>
      <c r="K115" s="1381"/>
    </row>
    <row r="116" spans="1:11" ht="51" x14ac:dyDescent="0.35">
      <c r="A116" s="1055"/>
      <c r="B116" s="1386"/>
      <c r="C116" s="1418"/>
      <c r="D116" s="1422" t="s">
        <v>1008</v>
      </c>
      <c r="E116" s="1423" t="s">
        <v>14</v>
      </c>
      <c r="F116" s="1423">
        <v>1</v>
      </c>
      <c r="G116" s="1421">
        <v>153588652</v>
      </c>
      <c r="H116" s="1421">
        <v>153588652</v>
      </c>
      <c r="J116" s="1334"/>
      <c r="K116" s="1381"/>
    </row>
    <row r="117" spans="1:11" ht="13.15" x14ac:dyDescent="0.35">
      <c r="A117" s="1055"/>
      <c r="B117" s="1387"/>
      <c r="C117" s="1418"/>
      <c r="D117" s="1062" t="s">
        <v>1009</v>
      </c>
      <c r="E117" s="1062"/>
      <c r="F117" s="1062"/>
      <c r="G117" s="1062"/>
      <c r="H117" s="963">
        <f>SUM(H113:H116)</f>
        <v>1000000000</v>
      </c>
      <c r="J117" s="1335"/>
      <c r="K117" s="1374"/>
    </row>
    <row r="118" spans="1:11" ht="22.5" customHeight="1" x14ac:dyDescent="0.35">
      <c r="A118" s="1055" t="s">
        <v>1010</v>
      </c>
      <c r="B118" s="1333" t="s">
        <v>1147</v>
      </c>
      <c r="C118" s="1418" t="s">
        <v>1165</v>
      </c>
      <c r="D118" s="1056" t="s">
        <v>1162</v>
      </c>
      <c r="E118" s="1057"/>
      <c r="F118" s="1057"/>
      <c r="G118" s="1058"/>
      <c r="H118" s="964"/>
      <c r="J118" s="1339" t="s">
        <v>1159</v>
      </c>
      <c r="K118" s="8" t="s">
        <v>1128</v>
      </c>
    </row>
    <row r="119" spans="1:11" ht="51" x14ac:dyDescent="0.35">
      <c r="A119" s="1055"/>
      <c r="B119" s="1381"/>
      <c r="C119" s="1418"/>
      <c r="D119" s="1413" t="s">
        <v>1166</v>
      </c>
      <c r="E119" s="1414" t="s">
        <v>14</v>
      </c>
      <c r="F119" s="1414">
        <v>1</v>
      </c>
      <c r="G119" s="1415">
        <f>'[5]ACT 1.1.21'!$E$15</f>
        <v>11680913</v>
      </c>
      <c r="H119" s="1415">
        <f t="shared" ref="H119:H124" si="4">F119*G119</f>
        <v>11680913</v>
      </c>
      <c r="J119" s="1386"/>
      <c r="K119" s="1380" t="s">
        <v>1132</v>
      </c>
    </row>
    <row r="120" spans="1:11" ht="51" x14ac:dyDescent="0.35">
      <c r="A120" s="1055"/>
      <c r="B120" s="1381"/>
      <c r="C120" s="1418"/>
      <c r="D120" s="1413" t="s">
        <v>1012</v>
      </c>
      <c r="E120" s="1416" t="s">
        <v>14</v>
      </c>
      <c r="F120" s="1416">
        <v>1</v>
      </c>
      <c r="G120" s="1415">
        <f>'[5]ACT 1.1.21'!$E$16</f>
        <v>14905424</v>
      </c>
      <c r="H120" s="1417">
        <f t="shared" si="4"/>
        <v>14905424</v>
      </c>
      <c r="J120" s="1386"/>
      <c r="K120" s="1381"/>
    </row>
    <row r="121" spans="1:11" ht="51" x14ac:dyDescent="0.35">
      <c r="A121" s="1055"/>
      <c r="B121" s="1381"/>
      <c r="C121" s="1418"/>
      <c r="D121" s="1413" t="s">
        <v>1013</v>
      </c>
      <c r="E121" s="1416" t="s">
        <v>14</v>
      </c>
      <c r="F121" s="1416">
        <v>1</v>
      </c>
      <c r="G121" s="1415">
        <f>'[5]ACT 1.1.21'!$E$17</f>
        <v>19220845</v>
      </c>
      <c r="H121" s="1417">
        <f t="shared" si="4"/>
        <v>19220845</v>
      </c>
      <c r="J121" s="1386"/>
      <c r="K121" s="1381"/>
    </row>
    <row r="122" spans="1:11" ht="51" x14ac:dyDescent="0.35">
      <c r="A122" s="1055"/>
      <c r="B122" s="1381"/>
      <c r="C122" s="1418"/>
      <c r="D122" s="1413" t="s">
        <v>1014</v>
      </c>
      <c r="E122" s="1416" t="s">
        <v>14</v>
      </c>
      <c r="F122" s="1416">
        <v>1</v>
      </c>
      <c r="G122" s="1415">
        <f>'[5]ACT 1.1.21'!$E$18</f>
        <v>18968700</v>
      </c>
      <c r="H122" s="1417">
        <f t="shared" si="4"/>
        <v>18968700</v>
      </c>
      <c r="J122" s="1386"/>
      <c r="K122" s="1381"/>
    </row>
    <row r="123" spans="1:11" ht="51" x14ac:dyDescent="0.35">
      <c r="A123" s="1055"/>
      <c r="B123" s="1381"/>
      <c r="C123" s="1418"/>
      <c r="D123" s="1413" t="s">
        <v>1015</v>
      </c>
      <c r="E123" s="1416" t="s">
        <v>14</v>
      </c>
      <c r="F123" s="1416">
        <v>1</v>
      </c>
      <c r="G123" s="1415">
        <f>'[5]ACT 1.1.21'!$E$19</f>
        <v>5888106</v>
      </c>
      <c r="H123" s="1417">
        <f t="shared" si="4"/>
        <v>5888106</v>
      </c>
      <c r="J123" s="1386"/>
      <c r="K123" s="1381"/>
    </row>
    <row r="124" spans="1:11" ht="51" x14ac:dyDescent="0.35">
      <c r="A124" s="1055"/>
      <c r="B124" s="1381"/>
      <c r="C124" s="1418"/>
      <c r="D124" s="1413" t="s">
        <v>1016</v>
      </c>
      <c r="E124" s="1416" t="s">
        <v>1017</v>
      </c>
      <c r="F124" s="1416">
        <f>'[5]ACT 1.1.21'!$D$20</f>
        <v>180</v>
      </c>
      <c r="G124" s="1415">
        <f>'[5]ACT 1.1.21'!$E$20</f>
        <v>718533.4</v>
      </c>
      <c r="H124" s="1417">
        <f t="shared" si="4"/>
        <v>129336012</v>
      </c>
      <c r="J124" s="1386"/>
      <c r="K124" s="1381"/>
    </row>
    <row r="125" spans="1:11" ht="13.15" customHeight="1" x14ac:dyDescent="0.35">
      <c r="A125" s="1055"/>
      <c r="B125" s="1374"/>
      <c r="C125" s="1418"/>
      <c r="D125" s="1059" t="s">
        <v>1018</v>
      </c>
      <c r="E125" s="1059"/>
      <c r="F125" s="1059"/>
      <c r="G125" s="1059"/>
      <c r="H125" s="962">
        <f>SUM(H119:H124)</f>
        <v>200000000</v>
      </c>
      <c r="J125" s="1386"/>
      <c r="K125" s="1381"/>
    </row>
    <row r="126" spans="1:11" ht="13.15" x14ac:dyDescent="0.35">
      <c r="A126" s="1369" t="s">
        <v>66</v>
      </c>
      <c r="B126" s="1370"/>
      <c r="C126" s="1370"/>
      <c r="D126" s="1370"/>
      <c r="E126" s="1370"/>
      <c r="F126" s="1370"/>
      <c r="G126" s="1371"/>
      <c r="H126" s="1372">
        <f>H125+H117+H112</f>
        <v>3214950000</v>
      </c>
      <c r="J126" s="1387"/>
      <c r="K126" s="1374"/>
    </row>
    <row r="128" spans="1:11" ht="18.75" x14ac:dyDescent="0.5">
      <c r="A128" s="1429" t="s">
        <v>244</v>
      </c>
      <c r="B128" s="1429"/>
      <c r="C128" s="1429"/>
      <c r="D128" s="1429"/>
      <c r="E128" s="1429"/>
      <c r="F128" s="1429"/>
      <c r="G128" s="1429"/>
      <c r="H128" s="1430">
        <f>H126+H102+I94+I87+H66+I59+I15</f>
        <v>8865450000</v>
      </c>
      <c r="I128" s="1402" t="s">
        <v>1194</v>
      </c>
    </row>
  </sheetData>
  <mergeCells count="108">
    <mergeCell ref="A128:G128"/>
    <mergeCell ref="D3:K3"/>
    <mergeCell ref="A1:K1"/>
    <mergeCell ref="D17:K17"/>
    <mergeCell ref="D61:K61"/>
    <mergeCell ref="D68:K68"/>
    <mergeCell ref="D90:K90"/>
    <mergeCell ref="D96:K96"/>
    <mergeCell ref="D105:K105"/>
    <mergeCell ref="J99:J102"/>
    <mergeCell ref="J118:J126"/>
    <mergeCell ref="K119:K126"/>
    <mergeCell ref="J113:J117"/>
    <mergeCell ref="K114:K117"/>
    <mergeCell ref="J108:J112"/>
    <mergeCell ref="K108:K112"/>
    <mergeCell ref="J64:J66"/>
    <mergeCell ref="K64:K66"/>
    <mergeCell ref="J71:J87"/>
    <mergeCell ref="K71:K87"/>
    <mergeCell ref="J93:J94"/>
    <mergeCell ref="J6:J7"/>
    <mergeCell ref="J8:J9"/>
    <mergeCell ref="J20:J39"/>
    <mergeCell ref="J44:J59"/>
    <mergeCell ref="J40:J43"/>
    <mergeCell ref="B10:B14"/>
    <mergeCell ref="B6:B9"/>
    <mergeCell ref="B20:B58"/>
    <mergeCell ref="B64:B65"/>
    <mergeCell ref="B71:B86"/>
    <mergeCell ref="A66:G66"/>
    <mergeCell ref="A126:G126"/>
    <mergeCell ref="A55:A58"/>
    <mergeCell ref="C55:C57"/>
    <mergeCell ref="D57:H57"/>
    <mergeCell ref="C58:H58"/>
    <mergeCell ref="A59:H59"/>
    <mergeCell ref="A64:A65"/>
    <mergeCell ref="C64:C65"/>
    <mergeCell ref="D65:G65"/>
    <mergeCell ref="A68:C68"/>
    <mergeCell ref="A71:A86"/>
    <mergeCell ref="C71:C86"/>
    <mergeCell ref="D71:H71"/>
    <mergeCell ref="D74:I74"/>
    <mergeCell ref="B99:B101"/>
    <mergeCell ref="B113:B117"/>
    <mergeCell ref="A96:C96"/>
    <mergeCell ref="A99:A101"/>
    <mergeCell ref="C99:C101"/>
    <mergeCell ref="D101:G101"/>
    <mergeCell ref="A10:A14"/>
    <mergeCell ref="C10:C14"/>
    <mergeCell ref="D14:H14"/>
    <mergeCell ref="A15:H15"/>
    <mergeCell ref="A17:C17"/>
    <mergeCell ref="A3:C3"/>
    <mergeCell ref="D84:I84"/>
    <mergeCell ref="D86:H86"/>
    <mergeCell ref="A90:C90"/>
    <mergeCell ref="D81:I81"/>
    <mergeCell ref="D20:E20"/>
    <mergeCell ref="D35:F35"/>
    <mergeCell ref="D38:H38"/>
    <mergeCell ref="C39:H39"/>
    <mergeCell ref="D77:I77"/>
    <mergeCell ref="A61:C61"/>
    <mergeCell ref="A102:G102"/>
    <mergeCell ref="A40:A51"/>
    <mergeCell ref="C40:C50"/>
    <mergeCell ref="D43:H43"/>
    <mergeCell ref="D44:I44"/>
    <mergeCell ref="D50:H50"/>
    <mergeCell ref="C51:H51"/>
    <mergeCell ref="A94:H94"/>
    <mergeCell ref="A52:A54"/>
    <mergeCell ref="C52:C53"/>
    <mergeCell ref="D53:H53"/>
    <mergeCell ref="C54:H54"/>
    <mergeCell ref="A87:H87"/>
    <mergeCell ref="K99:K102"/>
    <mergeCell ref="A113:A117"/>
    <mergeCell ref="C113:C117"/>
    <mergeCell ref="D117:G117"/>
    <mergeCell ref="A6:A7"/>
    <mergeCell ref="C6:C7"/>
    <mergeCell ref="D7:H7"/>
    <mergeCell ref="A8:A9"/>
    <mergeCell ref="C8:C9"/>
    <mergeCell ref="D9:H9"/>
    <mergeCell ref="A105:C105"/>
    <mergeCell ref="A108:A112"/>
    <mergeCell ref="C108:C112"/>
    <mergeCell ref="D112:G112"/>
    <mergeCell ref="A20:A39"/>
    <mergeCell ref="C20:C38"/>
    <mergeCell ref="K6:K7"/>
    <mergeCell ref="K8:K9"/>
    <mergeCell ref="K10:K13"/>
    <mergeCell ref="K20:K59"/>
    <mergeCell ref="A118:A125"/>
    <mergeCell ref="C118:C125"/>
    <mergeCell ref="D118:G118"/>
    <mergeCell ref="D125:G125"/>
    <mergeCell ref="B108:B112"/>
    <mergeCell ref="B118:B125"/>
    <mergeCell ref="I108:I112"/>
  </mergeCells>
  <conditionalFormatting sqref="D10:D13">
    <cfRule type="cellIs" dxfId="104" priority="1" operator="equal">
      <formula>"ESCRIBA AQUÍ EL NOMBRE DEL CAPITULO"</formula>
    </cfRule>
  </conditionalFormatting>
  <dataValidations count="1">
    <dataValidation type="decimal" operator="greaterThanOrEqual" allowBlank="1" showInputMessage="1" showErrorMessage="1" prompt=" - " sqref="H10:H13" xr:uid="{00000000-0002-0000-0000-000000000000}">
      <formula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I89"/>
  <sheetViews>
    <sheetView topLeftCell="E1" workbookViewId="0">
      <selection activeCell="A2" sqref="A2:I2"/>
    </sheetView>
  </sheetViews>
  <sheetFormatPr baseColWidth="10" defaultRowHeight="14.25" x14ac:dyDescent="0.45"/>
  <cols>
    <col min="3" max="3" width="28.6640625" customWidth="1"/>
    <col min="4" max="4" width="62" customWidth="1"/>
    <col min="6" max="6" width="14.33203125" bestFit="1" customWidth="1"/>
    <col min="7" max="7" width="15.46484375" bestFit="1" customWidth="1"/>
    <col min="8" max="8" width="17.1328125" bestFit="1" customWidth="1"/>
    <col min="9" max="9" width="15.46484375" bestFit="1" customWidth="1"/>
  </cols>
  <sheetData>
    <row r="1" spans="1:9" x14ac:dyDescent="0.45">
      <c r="A1" s="1104" t="s">
        <v>2</v>
      </c>
      <c r="B1" s="1105"/>
      <c r="C1" s="1105"/>
      <c r="D1" s="1105"/>
      <c r="E1" s="1105"/>
      <c r="F1" s="1105"/>
      <c r="G1" s="1105"/>
      <c r="H1" s="1105"/>
      <c r="I1" s="1105"/>
    </row>
    <row r="2" spans="1:9" ht="17" customHeight="1" x14ac:dyDescent="0.45">
      <c r="A2" s="1106" t="s">
        <v>21</v>
      </c>
      <c r="B2" s="1107"/>
      <c r="C2" s="1107"/>
      <c r="D2" s="1107"/>
      <c r="E2" s="1107"/>
      <c r="F2" s="1107"/>
      <c r="G2" s="1107"/>
      <c r="H2" s="1107"/>
      <c r="I2" s="1107"/>
    </row>
    <row r="3" spans="1:9" ht="26.25" x14ac:dyDescent="0.45">
      <c r="A3" s="11" t="s">
        <v>22</v>
      </c>
      <c r="B3" s="12" t="s">
        <v>23</v>
      </c>
      <c r="C3" s="11" t="s">
        <v>24</v>
      </c>
      <c r="D3" s="11" t="s">
        <v>25</v>
      </c>
      <c r="E3" s="11" t="s">
        <v>26</v>
      </c>
      <c r="F3" s="11" t="s">
        <v>27</v>
      </c>
      <c r="G3" s="13" t="s">
        <v>28</v>
      </c>
      <c r="H3" s="13" t="s">
        <v>29</v>
      </c>
      <c r="I3" s="11" t="s">
        <v>30</v>
      </c>
    </row>
    <row r="4" spans="1:9" ht="114.75" x14ac:dyDescent="0.45">
      <c r="A4" s="14">
        <v>1</v>
      </c>
      <c r="B4" s="14" t="s">
        <v>15</v>
      </c>
      <c r="C4" s="15" t="s">
        <v>31</v>
      </c>
      <c r="D4" s="15" t="s">
        <v>32</v>
      </c>
      <c r="E4" s="14">
        <v>1</v>
      </c>
      <c r="F4" s="16">
        <v>49025210.079999998</v>
      </c>
      <c r="G4" s="17">
        <f>F4*0.19</f>
        <v>9314789.9152000006</v>
      </c>
      <c r="H4" s="18">
        <f>F4+G4</f>
        <v>58339999.995200001</v>
      </c>
      <c r="I4" s="19">
        <f>H4</f>
        <v>58339999.995200001</v>
      </c>
    </row>
    <row r="5" spans="1:9" ht="243" x14ac:dyDescent="0.45">
      <c r="A5" s="20">
        <v>2</v>
      </c>
      <c r="B5" s="20" t="s">
        <v>15</v>
      </c>
      <c r="C5" s="21" t="s">
        <v>33</v>
      </c>
      <c r="D5" s="22" t="s">
        <v>34</v>
      </c>
      <c r="E5" s="20">
        <v>2</v>
      </c>
      <c r="F5" s="23">
        <v>7000000</v>
      </c>
      <c r="G5" s="17">
        <f>F5*0.19</f>
        <v>1330000</v>
      </c>
      <c r="H5" s="18">
        <f>F5+G5</f>
        <v>8330000</v>
      </c>
      <c r="I5" s="23">
        <f>E5*H5</f>
        <v>16660000</v>
      </c>
    </row>
    <row r="6" spans="1:9" x14ac:dyDescent="0.45">
      <c r="A6" s="1108" t="s">
        <v>35</v>
      </c>
      <c r="B6" s="1108"/>
      <c r="C6" s="1108"/>
      <c r="D6" s="1108"/>
      <c r="E6" s="1108"/>
      <c r="F6" s="1108"/>
      <c r="G6" s="24"/>
      <c r="H6" s="24"/>
      <c r="I6" s="25">
        <f>ROUND(I4+I5,0)</f>
        <v>75000000</v>
      </c>
    </row>
    <row r="7" spans="1:9" x14ac:dyDescent="0.45">
      <c r="A7" s="26"/>
      <c r="B7" s="26"/>
      <c r="C7" s="26"/>
      <c r="D7" s="26"/>
      <c r="E7" s="26"/>
      <c r="F7" s="27"/>
      <c r="G7" s="27"/>
      <c r="H7" s="27"/>
      <c r="I7" s="27"/>
    </row>
    <row r="8" spans="1:9" x14ac:dyDescent="0.45">
      <c r="A8" s="26"/>
      <c r="B8" s="26"/>
      <c r="C8" s="26"/>
      <c r="D8" s="26"/>
      <c r="E8" s="26"/>
      <c r="F8" s="27"/>
      <c r="G8" s="27"/>
      <c r="H8" s="27"/>
      <c r="I8" s="27"/>
    </row>
    <row r="9" spans="1:9" x14ac:dyDescent="0.45">
      <c r="A9" s="26"/>
      <c r="B9" s="26"/>
      <c r="C9" s="26"/>
      <c r="D9" s="26"/>
      <c r="E9" s="26"/>
      <c r="F9" s="27"/>
      <c r="G9" s="27"/>
      <c r="H9" s="27"/>
      <c r="I9" s="27"/>
    </row>
    <row r="10" spans="1:9" x14ac:dyDescent="0.45">
      <c r="A10" s="26"/>
      <c r="B10" s="26"/>
      <c r="C10" s="26"/>
      <c r="D10" s="26"/>
      <c r="E10" s="26"/>
      <c r="F10" s="27"/>
      <c r="G10" s="27"/>
      <c r="H10" s="27"/>
      <c r="I10" s="27"/>
    </row>
    <row r="11" spans="1:9" x14ac:dyDescent="0.45">
      <c r="A11" s="26"/>
      <c r="B11" s="26"/>
      <c r="C11" s="26"/>
      <c r="D11" s="26"/>
      <c r="E11" s="26"/>
      <c r="F11" s="27"/>
      <c r="G11" s="27"/>
      <c r="H11" s="27"/>
      <c r="I11" s="27"/>
    </row>
    <row r="12" spans="1:9" x14ac:dyDescent="0.45">
      <c r="A12" s="26"/>
      <c r="B12" s="26"/>
      <c r="C12" s="26"/>
      <c r="D12" s="26"/>
      <c r="E12" s="26"/>
      <c r="F12" s="27"/>
      <c r="G12" s="27"/>
      <c r="H12" s="27"/>
      <c r="I12" s="27"/>
    </row>
    <row r="13" spans="1:9" x14ac:dyDescent="0.45">
      <c r="A13" s="26"/>
      <c r="B13" s="26"/>
      <c r="C13" s="26"/>
      <c r="D13" s="26"/>
      <c r="E13" s="26"/>
      <c r="F13" s="27"/>
      <c r="G13" s="27"/>
      <c r="H13" s="27"/>
      <c r="I13" s="27"/>
    </row>
    <row r="14" spans="1:9" x14ac:dyDescent="0.45">
      <c r="A14" s="26"/>
      <c r="B14" s="26"/>
      <c r="C14" s="26"/>
      <c r="D14" s="26"/>
      <c r="E14" s="26"/>
      <c r="F14" s="27"/>
      <c r="G14" s="27"/>
      <c r="H14" s="27"/>
      <c r="I14" s="27"/>
    </row>
    <row r="15" spans="1:9" x14ac:dyDescent="0.45">
      <c r="A15" s="26"/>
      <c r="B15" s="26"/>
      <c r="C15" s="26"/>
      <c r="D15" s="26"/>
      <c r="E15" s="26"/>
      <c r="F15" s="27"/>
      <c r="G15" s="27"/>
      <c r="H15" s="27"/>
      <c r="I15" s="27"/>
    </row>
    <row r="16" spans="1:9" x14ac:dyDescent="0.45">
      <c r="A16" s="26"/>
      <c r="B16" s="26"/>
      <c r="C16" s="26"/>
      <c r="D16" s="26"/>
      <c r="E16" s="26"/>
      <c r="F16" s="27"/>
      <c r="G16" s="27"/>
      <c r="H16" s="27"/>
      <c r="I16" s="27"/>
    </row>
    <row r="17" spans="1:9" x14ac:dyDescent="0.45">
      <c r="A17" s="26"/>
      <c r="B17" s="26"/>
      <c r="C17" s="26"/>
      <c r="D17" s="26"/>
      <c r="E17" s="26"/>
      <c r="F17" s="27"/>
      <c r="G17" s="27"/>
      <c r="H17" s="27"/>
      <c r="I17" s="27"/>
    </row>
    <row r="18" spans="1:9" x14ac:dyDescent="0.45">
      <c r="A18" s="26"/>
      <c r="B18" s="26"/>
      <c r="C18" s="26"/>
      <c r="D18" s="26"/>
      <c r="E18" s="26"/>
      <c r="F18" s="27"/>
      <c r="G18" s="27"/>
      <c r="H18" s="27"/>
      <c r="I18" s="27"/>
    </row>
    <row r="19" spans="1:9" x14ac:dyDescent="0.45">
      <c r="A19" s="26"/>
      <c r="B19" s="26"/>
      <c r="C19" s="26"/>
      <c r="D19" s="26"/>
      <c r="E19" s="26"/>
      <c r="F19" s="27"/>
      <c r="G19" s="27"/>
      <c r="H19" s="27"/>
      <c r="I19" s="27"/>
    </row>
    <row r="20" spans="1:9" x14ac:dyDescent="0.45">
      <c r="A20" s="26"/>
      <c r="B20" s="26"/>
      <c r="C20" s="26"/>
      <c r="D20" s="26"/>
      <c r="E20" s="26"/>
      <c r="F20" s="27"/>
      <c r="G20" s="27"/>
      <c r="H20" s="27"/>
      <c r="I20" s="27"/>
    </row>
    <row r="21" spans="1:9" x14ac:dyDescent="0.45">
      <c r="A21" s="26"/>
      <c r="B21" s="26"/>
      <c r="C21" s="26"/>
      <c r="D21" s="26"/>
      <c r="E21" s="26"/>
      <c r="F21" s="27"/>
      <c r="G21" s="27"/>
      <c r="H21" s="27"/>
      <c r="I21" s="27"/>
    </row>
    <row r="22" spans="1:9" x14ac:dyDescent="0.45">
      <c r="A22" s="26"/>
      <c r="B22" s="26"/>
      <c r="C22" s="26"/>
      <c r="D22" s="26"/>
      <c r="E22" s="26"/>
      <c r="F22" s="27"/>
      <c r="G22" s="27"/>
      <c r="H22" s="27"/>
      <c r="I22" s="27"/>
    </row>
    <row r="23" spans="1:9" x14ac:dyDescent="0.45">
      <c r="A23" s="26"/>
      <c r="B23" s="26"/>
      <c r="C23" s="26"/>
      <c r="D23" s="26"/>
      <c r="E23" s="26"/>
      <c r="F23" s="27"/>
      <c r="G23" s="27"/>
      <c r="H23" s="27"/>
      <c r="I23" s="27"/>
    </row>
    <row r="24" spans="1:9" x14ac:dyDescent="0.45">
      <c r="A24" s="26"/>
      <c r="B24" s="26"/>
      <c r="C24" s="26"/>
      <c r="D24" s="26"/>
      <c r="E24" s="26"/>
      <c r="F24" s="27"/>
      <c r="G24" s="27"/>
      <c r="H24" s="27"/>
      <c r="I24" s="27"/>
    </row>
    <row r="25" spans="1:9" x14ac:dyDescent="0.45">
      <c r="A25" s="26"/>
      <c r="B25" s="26"/>
      <c r="C25" s="26"/>
      <c r="D25" s="26"/>
      <c r="E25" s="26"/>
      <c r="F25" s="27"/>
      <c r="G25" s="27"/>
      <c r="H25" s="27"/>
      <c r="I25" s="27"/>
    </row>
    <row r="26" spans="1:9" x14ac:dyDescent="0.45">
      <c r="A26" s="26"/>
      <c r="B26" s="26"/>
      <c r="C26" s="26"/>
      <c r="D26" s="26"/>
      <c r="E26" s="26"/>
      <c r="F26" s="27"/>
      <c r="G26" s="27"/>
      <c r="H26" s="27"/>
      <c r="I26" s="27"/>
    </row>
    <row r="27" spans="1:9" x14ac:dyDescent="0.45">
      <c r="A27" s="26"/>
      <c r="B27" s="26"/>
      <c r="C27" s="26"/>
      <c r="D27" s="26"/>
      <c r="E27" s="26"/>
      <c r="F27" s="27"/>
      <c r="G27" s="27"/>
      <c r="H27" s="27"/>
      <c r="I27" s="27"/>
    </row>
    <row r="28" spans="1:9" x14ac:dyDescent="0.45">
      <c r="A28" s="26"/>
      <c r="B28" s="26"/>
      <c r="C28" s="26"/>
      <c r="D28" s="26"/>
      <c r="E28" s="26"/>
      <c r="F28" s="27"/>
      <c r="G28" s="27"/>
      <c r="H28" s="27"/>
      <c r="I28" s="27"/>
    </row>
    <row r="29" spans="1:9" x14ac:dyDescent="0.45">
      <c r="A29" s="26"/>
      <c r="B29" s="26"/>
      <c r="C29" s="26"/>
      <c r="D29" s="26"/>
      <c r="E29" s="26"/>
      <c r="F29" s="27"/>
      <c r="G29" s="27"/>
      <c r="H29" s="27"/>
      <c r="I29" s="27"/>
    </row>
    <row r="30" spans="1:9" x14ac:dyDescent="0.45">
      <c r="A30" s="26"/>
      <c r="B30" s="26"/>
      <c r="C30" s="26"/>
      <c r="D30" s="26"/>
      <c r="E30" s="26"/>
      <c r="F30" s="27"/>
      <c r="G30" s="27"/>
      <c r="H30" s="27"/>
      <c r="I30" s="27"/>
    </row>
    <row r="31" spans="1:9" x14ac:dyDescent="0.45">
      <c r="A31" s="26"/>
      <c r="B31" s="26"/>
      <c r="C31" s="26"/>
      <c r="D31" s="26"/>
      <c r="E31" s="26"/>
      <c r="F31" s="27"/>
      <c r="G31" s="27"/>
      <c r="H31" s="27"/>
      <c r="I31" s="27"/>
    </row>
    <row r="32" spans="1:9" x14ac:dyDescent="0.45">
      <c r="A32" s="26"/>
      <c r="B32" s="26"/>
      <c r="C32" s="26"/>
      <c r="D32" s="26"/>
      <c r="E32" s="26"/>
      <c r="F32" s="27"/>
      <c r="G32" s="27"/>
      <c r="H32" s="27"/>
      <c r="I32" s="27"/>
    </row>
    <row r="33" spans="1:9" x14ac:dyDescent="0.45">
      <c r="A33" s="26"/>
      <c r="B33" s="26"/>
      <c r="C33" s="26"/>
      <c r="D33" s="26"/>
      <c r="E33" s="26"/>
      <c r="F33" s="27"/>
      <c r="G33" s="27"/>
      <c r="H33" s="27"/>
      <c r="I33" s="27"/>
    </row>
    <row r="34" spans="1:9" x14ac:dyDescent="0.45">
      <c r="A34" s="26"/>
      <c r="B34" s="26"/>
      <c r="C34" s="26"/>
      <c r="D34" s="26"/>
      <c r="E34" s="26"/>
      <c r="F34" s="27"/>
      <c r="G34" s="27"/>
      <c r="H34" s="27"/>
      <c r="I34" s="27"/>
    </row>
    <row r="35" spans="1:9" x14ac:dyDescent="0.45">
      <c r="A35" s="26"/>
      <c r="B35" s="26"/>
      <c r="C35" s="26"/>
      <c r="D35" s="26"/>
      <c r="E35" s="26"/>
      <c r="F35" s="27"/>
      <c r="G35" s="27"/>
      <c r="H35" s="27"/>
      <c r="I35" s="27"/>
    </row>
    <row r="36" spans="1:9" x14ac:dyDescent="0.45">
      <c r="A36" s="26"/>
      <c r="B36" s="26"/>
      <c r="C36" s="26"/>
      <c r="D36" s="26"/>
      <c r="E36" s="26"/>
      <c r="F36" s="27"/>
      <c r="G36" s="27"/>
      <c r="H36" s="27"/>
      <c r="I36" s="27"/>
    </row>
    <row r="37" spans="1:9" x14ac:dyDescent="0.45">
      <c r="A37" s="26"/>
      <c r="B37" s="26"/>
      <c r="C37" s="26"/>
      <c r="D37" s="26"/>
      <c r="E37" s="26"/>
      <c r="F37" s="27"/>
      <c r="G37" s="27"/>
      <c r="H37" s="27"/>
      <c r="I37" s="27"/>
    </row>
    <row r="38" spans="1:9" x14ac:dyDescent="0.45">
      <c r="A38" s="26"/>
      <c r="B38" s="26"/>
      <c r="C38" s="26"/>
      <c r="D38" s="26"/>
      <c r="E38" s="26"/>
      <c r="F38" s="27"/>
      <c r="G38" s="27"/>
      <c r="H38" s="27"/>
      <c r="I38" s="27"/>
    </row>
    <row r="39" spans="1:9" x14ac:dyDescent="0.45">
      <c r="A39" s="26"/>
      <c r="B39" s="26"/>
      <c r="C39" s="26"/>
      <c r="D39" s="26"/>
      <c r="E39" s="26"/>
      <c r="F39" s="27"/>
      <c r="G39" s="27"/>
      <c r="H39" s="27"/>
      <c r="I39" s="27"/>
    </row>
    <row r="40" spans="1:9" x14ac:dyDescent="0.45">
      <c r="A40" s="26"/>
      <c r="B40" s="26"/>
      <c r="C40" s="26"/>
      <c r="D40" s="26"/>
      <c r="E40" s="26"/>
      <c r="F40" s="27"/>
      <c r="G40" s="27"/>
      <c r="H40" s="27"/>
      <c r="I40" s="27"/>
    </row>
    <row r="41" spans="1:9" x14ac:dyDescent="0.45">
      <c r="A41" s="26"/>
      <c r="B41" s="26"/>
      <c r="C41" s="26"/>
      <c r="D41" s="26"/>
      <c r="E41" s="26"/>
      <c r="F41" s="27"/>
      <c r="G41" s="27"/>
      <c r="H41" s="27"/>
      <c r="I41" s="27"/>
    </row>
    <row r="42" spans="1:9" x14ac:dyDescent="0.45">
      <c r="A42" s="26"/>
      <c r="B42" s="26"/>
      <c r="C42" s="26"/>
      <c r="D42" s="26"/>
      <c r="E42" s="26"/>
      <c r="F42" s="27"/>
      <c r="G42" s="27"/>
      <c r="H42" s="27"/>
      <c r="I42" s="27"/>
    </row>
    <row r="43" spans="1:9" x14ac:dyDescent="0.45">
      <c r="A43" s="26"/>
      <c r="B43" s="26"/>
      <c r="C43" s="26"/>
      <c r="D43" s="26"/>
      <c r="E43" s="26"/>
      <c r="F43" s="27"/>
      <c r="G43" s="27"/>
      <c r="H43" s="27"/>
      <c r="I43" s="27"/>
    </row>
    <row r="44" spans="1:9" x14ac:dyDescent="0.45">
      <c r="A44" s="26"/>
      <c r="B44" s="26"/>
      <c r="C44" s="26"/>
      <c r="D44" s="26"/>
      <c r="E44" s="26"/>
      <c r="F44" s="27"/>
      <c r="G44" s="27"/>
      <c r="H44" s="27"/>
      <c r="I44" s="27"/>
    </row>
    <row r="45" spans="1:9" x14ac:dyDescent="0.45">
      <c r="A45" s="26"/>
      <c r="B45" s="26"/>
      <c r="C45" s="26"/>
      <c r="D45" s="26"/>
      <c r="E45" s="26"/>
      <c r="F45" s="27"/>
      <c r="G45" s="27"/>
      <c r="H45" s="27"/>
      <c r="I45" s="27"/>
    </row>
    <row r="46" spans="1:9" x14ac:dyDescent="0.45">
      <c r="A46" s="26"/>
      <c r="B46" s="26"/>
      <c r="C46" s="26"/>
      <c r="D46" s="26"/>
      <c r="E46" s="26"/>
      <c r="F46" s="27"/>
      <c r="G46" s="27"/>
      <c r="H46" s="27"/>
      <c r="I46" s="27"/>
    </row>
    <row r="47" spans="1:9" x14ac:dyDescent="0.45">
      <c r="A47" s="26"/>
      <c r="B47" s="26"/>
      <c r="C47" s="26"/>
      <c r="D47" s="26"/>
      <c r="E47" s="26"/>
      <c r="F47" s="27"/>
      <c r="G47" s="27"/>
      <c r="H47" s="27"/>
      <c r="I47" s="27"/>
    </row>
    <row r="48" spans="1:9" x14ac:dyDescent="0.45">
      <c r="A48" s="26"/>
      <c r="B48" s="26"/>
      <c r="C48" s="26"/>
      <c r="D48" s="26"/>
      <c r="E48" s="26"/>
      <c r="F48" s="27"/>
      <c r="G48" s="27"/>
      <c r="H48" s="27"/>
      <c r="I48" s="27"/>
    </row>
    <row r="49" spans="1:9" x14ac:dyDescent="0.45">
      <c r="A49" s="26"/>
      <c r="B49" s="26"/>
      <c r="C49" s="26"/>
      <c r="D49" s="26"/>
      <c r="E49" s="26"/>
      <c r="F49" s="27"/>
      <c r="G49" s="27"/>
      <c r="H49" s="27"/>
      <c r="I49" s="27"/>
    </row>
    <row r="50" spans="1:9" x14ac:dyDescent="0.45">
      <c r="A50" s="26"/>
      <c r="B50" s="26"/>
      <c r="C50" s="26"/>
      <c r="D50" s="26"/>
      <c r="E50" s="26"/>
      <c r="F50" s="27"/>
      <c r="G50" s="27"/>
      <c r="H50" s="27"/>
      <c r="I50" s="27"/>
    </row>
    <row r="51" spans="1:9" x14ac:dyDescent="0.45">
      <c r="A51" s="26"/>
      <c r="B51" s="26"/>
      <c r="C51" s="26"/>
      <c r="D51" s="26"/>
      <c r="E51" s="26"/>
      <c r="F51" s="27"/>
      <c r="G51" s="27"/>
      <c r="H51" s="27"/>
      <c r="I51" s="27"/>
    </row>
    <row r="52" spans="1:9" x14ac:dyDescent="0.45">
      <c r="A52" s="26"/>
      <c r="B52" s="26"/>
      <c r="C52" s="26"/>
      <c r="D52" s="26"/>
      <c r="E52" s="26"/>
      <c r="F52" s="27"/>
      <c r="G52" s="27"/>
      <c r="H52" s="27"/>
      <c r="I52" s="27"/>
    </row>
    <row r="53" spans="1:9" x14ac:dyDescent="0.45">
      <c r="A53" s="26"/>
      <c r="B53" s="26"/>
      <c r="C53" s="26"/>
      <c r="D53" s="26"/>
      <c r="E53" s="26"/>
      <c r="F53" s="27"/>
      <c r="G53" s="27"/>
      <c r="H53" s="27"/>
      <c r="I53" s="27"/>
    </row>
    <row r="54" spans="1:9" x14ac:dyDescent="0.45">
      <c r="A54" s="26"/>
      <c r="B54" s="26"/>
      <c r="C54" s="26"/>
      <c r="D54" s="26"/>
      <c r="E54" s="26"/>
      <c r="F54" s="27"/>
      <c r="G54" s="27"/>
      <c r="H54" s="27"/>
      <c r="I54" s="27"/>
    </row>
    <row r="55" spans="1:9" x14ac:dyDescent="0.45">
      <c r="A55" s="26"/>
      <c r="B55" s="26"/>
      <c r="C55" s="26"/>
      <c r="D55" s="26"/>
      <c r="E55" s="26"/>
      <c r="F55" s="27"/>
      <c r="G55" s="27"/>
      <c r="H55" s="27"/>
      <c r="I55" s="27"/>
    </row>
    <row r="56" spans="1:9" x14ac:dyDescent="0.45">
      <c r="A56" s="26"/>
      <c r="B56" s="26"/>
      <c r="C56" s="26"/>
      <c r="D56" s="26"/>
      <c r="E56" s="26"/>
      <c r="F56" s="27"/>
      <c r="G56" s="27"/>
      <c r="H56" s="27"/>
      <c r="I56" s="27"/>
    </row>
    <row r="57" spans="1:9" x14ac:dyDescent="0.45">
      <c r="A57" s="26"/>
      <c r="B57" s="26"/>
      <c r="C57" s="26"/>
      <c r="D57" s="26"/>
      <c r="E57" s="26"/>
      <c r="F57" s="27"/>
      <c r="G57" s="27"/>
      <c r="H57" s="27"/>
      <c r="I57" s="27"/>
    </row>
    <row r="58" spans="1:9" x14ac:dyDescent="0.45">
      <c r="A58" s="26"/>
      <c r="B58" s="26"/>
      <c r="C58" s="26"/>
      <c r="D58" s="26"/>
      <c r="E58" s="26"/>
      <c r="F58" s="27"/>
      <c r="G58" s="27"/>
      <c r="H58" s="27"/>
      <c r="I58" s="27"/>
    </row>
    <row r="59" spans="1:9" x14ac:dyDescent="0.45">
      <c r="A59" s="26"/>
      <c r="B59" s="26"/>
      <c r="C59" s="26"/>
      <c r="D59" s="26"/>
      <c r="E59" s="26"/>
      <c r="F59" s="27"/>
      <c r="G59" s="27"/>
      <c r="H59" s="27"/>
      <c r="I59" s="27"/>
    </row>
    <row r="60" spans="1:9" x14ac:dyDescent="0.45">
      <c r="A60" s="26"/>
      <c r="B60" s="26"/>
      <c r="C60" s="26"/>
      <c r="D60" s="26"/>
      <c r="E60" s="26"/>
      <c r="F60" s="27"/>
      <c r="G60" s="27"/>
      <c r="H60" s="27"/>
      <c r="I60" s="27"/>
    </row>
    <row r="61" spans="1:9" x14ac:dyDescent="0.45">
      <c r="A61" s="26"/>
      <c r="B61" s="26"/>
      <c r="C61" s="26"/>
      <c r="D61" s="26"/>
      <c r="E61" s="26"/>
      <c r="F61" s="27"/>
      <c r="G61" s="27"/>
      <c r="H61" s="27"/>
      <c r="I61" s="27"/>
    </row>
    <row r="62" spans="1:9" x14ac:dyDescent="0.45">
      <c r="A62" s="26"/>
      <c r="B62" s="26"/>
      <c r="C62" s="26"/>
      <c r="D62" s="26"/>
      <c r="E62" s="26"/>
      <c r="F62" s="27"/>
      <c r="G62" s="27"/>
      <c r="H62" s="27"/>
      <c r="I62" s="27"/>
    </row>
    <row r="63" spans="1:9" x14ac:dyDescent="0.45">
      <c r="A63" s="26"/>
      <c r="B63" s="26"/>
      <c r="C63" s="26"/>
      <c r="D63" s="26"/>
      <c r="E63" s="26"/>
      <c r="F63" s="27"/>
      <c r="G63" s="27"/>
      <c r="H63" s="27"/>
      <c r="I63" s="27"/>
    </row>
    <row r="64" spans="1:9" x14ac:dyDescent="0.45">
      <c r="A64" s="26"/>
      <c r="B64" s="26"/>
      <c r="C64" s="26"/>
      <c r="D64" s="26"/>
      <c r="E64" s="26"/>
      <c r="F64" s="27"/>
      <c r="G64" s="27"/>
      <c r="H64" s="27"/>
      <c r="I64" s="27"/>
    </row>
    <row r="65" spans="1:9" x14ac:dyDescent="0.45">
      <c r="A65" s="26"/>
      <c r="B65" s="26"/>
      <c r="C65" s="26"/>
      <c r="D65" s="26"/>
      <c r="E65" s="26"/>
      <c r="F65" s="27"/>
      <c r="G65" s="27"/>
      <c r="H65" s="27"/>
      <c r="I65" s="27"/>
    </row>
    <row r="66" spans="1:9" x14ac:dyDescent="0.45">
      <c r="A66" s="26"/>
      <c r="B66" s="26"/>
      <c r="C66" s="26"/>
      <c r="D66" s="26"/>
      <c r="E66" s="26"/>
      <c r="F66" s="27"/>
      <c r="G66" s="27"/>
      <c r="H66" s="27"/>
      <c r="I66" s="27"/>
    </row>
    <row r="67" spans="1:9" x14ac:dyDescent="0.45">
      <c r="A67" s="26"/>
      <c r="B67" s="26"/>
      <c r="C67" s="26"/>
      <c r="D67" s="26"/>
      <c r="E67" s="26"/>
      <c r="F67" s="27"/>
      <c r="G67" s="27"/>
      <c r="H67" s="27"/>
      <c r="I67" s="27"/>
    </row>
    <row r="68" spans="1:9" x14ac:dyDescent="0.45">
      <c r="A68" s="26"/>
      <c r="B68" s="26"/>
      <c r="C68" s="26"/>
      <c r="D68" s="26"/>
      <c r="E68" s="26"/>
      <c r="F68" s="27"/>
      <c r="G68" s="27"/>
      <c r="H68" s="27"/>
      <c r="I68" s="27"/>
    </row>
    <row r="69" spans="1:9" x14ac:dyDescent="0.45">
      <c r="A69" s="26"/>
      <c r="B69" s="26"/>
      <c r="C69" s="26"/>
      <c r="D69" s="26"/>
      <c r="E69" s="26"/>
      <c r="F69" s="27"/>
      <c r="G69" s="27"/>
      <c r="H69" s="27"/>
      <c r="I69" s="27"/>
    </row>
    <row r="70" spans="1:9" x14ac:dyDescent="0.45">
      <c r="A70" s="26"/>
      <c r="B70" s="26"/>
      <c r="C70" s="26"/>
      <c r="D70" s="26"/>
      <c r="E70" s="26"/>
      <c r="F70" s="27"/>
      <c r="G70" s="27"/>
      <c r="H70" s="27"/>
      <c r="I70" s="27"/>
    </row>
    <row r="71" spans="1:9" x14ac:dyDescent="0.45">
      <c r="A71" s="26"/>
      <c r="B71" s="26"/>
      <c r="C71" s="26"/>
      <c r="D71" s="26"/>
      <c r="E71" s="26"/>
      <c r="F71" s="27"/>
      <c r="G71" s="27"/>
      <c r="H71" s="27"/>
      <c r="I71" s="27"/>
    </row>
    <row r="72" spans="1:9" x14ac:dyDescent="0.45">
      <c r="A72" s="26"/>
      <c r="B72" s="26"/>
      <c r="C72" s="26"/>
      <c r="D72" s="26"/>
      <c r="E72" s="26"/>
      <c r="F72" s="27"/>
      <c r="G72" s="27"/>
      <c r="H72" s="27"/>
      <c r="I72" s="27"/>
    </row>
    <row r="73" spans="1:9" x14ac:dyDescent="0.45">
      <c r="A73" s="26"/>
      <c r="B73" s="26"/>
      <c r="C73" s="26"/>
      <c r="D73" s="26"/>
      <c r="E73" s="26"/>
      <c r="F73" s="27"/>
      <c r="G73" s="27"/>
      <c r="H73" s="27"/>
      <c r="I73" s="27"/>
    </row>
    <row r="74" spans="1:9" x14ac:dyDescent="0.45">
      <c r="A74" s="26"/>
      <c r="B74" s="26"/>
      <c r="C74" s="26"/>
      <c r="D74" s="26"/>
      <c r="E74" s="26"/>
      <c r="F74" s="27"/>
      <c r="G74" s="27"/>
      <c r="H74" s="27"/>
      <c r="I74" s="27"/>
    </row>
    <row r="75" spans="1:9" x14ac:dyDescent="0.45">
      <c r="A75" s="26"/>
      <c r="B75" s="26"/>
      <c r="C75" s="26"/>
      <c r="D75" s="26"/>
      <c r="E75" s="26"/>
      <c r="F75" s="27"/>
      <c r="G75" s="27"/>
      <c r="H75" s="27"/>
      <c r="I75" s="27"/>
    </row>
    <row r="76" spans="1:9" x14ac:dyDescent="0.45">
      <c r="A76" s="26"/>
      <c r="B76" s="26"/>
      <c r="C76" s="26"/>
      <c r="D76" s="26"/>
      <c r="E76" s="26"/>
      <c r="F76" s="27"/>
      <c r="G76" s="27"/>
      <c r="H76" s="27"/>
      <c r="I76" s="27"/>
    </row>
    <row r="77" spans="1:9" x14ac:dyDescent="0.45">
      <c r="A77" s="26"/>
      <c r="B77" s="26"/>
      <c r="C77" s="26"/>
      <c r="D77" s="26"/>
      <c r="E77" s="26"/>
      <c r="F77" s="27"/>
      <c r="G77" s="27"/>
      <c r="H77" s="27"/>
      <c r="I77" s="27"/>
    </row>
    <row r="78" spans="1:9" x14ac:dyDescent="0.45">
      <c r="A78" s="26"/>
      <c r="B78" s="26"/>
      <c r="C78" s="26"/>
      <c r="D78" s="26"/>
      <c r="E78" s="26"/>
      <c r="F78" s="27"/>
      <c r="G78" s="27"/>
      <c r="H78" s="27"/>
      <c r="I78" s="27"/>
    </row>
    <row r="79" spans="1:9" x14ac:dyDescent="0.45">
      <c r="A79" s="26"/>
      <c r="B79" s="26"/>
      <c r="C79" s="26"/>
      <c r="D79" s="26"/>
      <c r="E79" s="26"/>
      <c r="F79" s="27"/>
      <c r="G79" s="27"/>
      <c r="H79" s="27"/>
      <c r="I79" s="27"/>
    </row>
    <row r="80" spans="1:9" x14ac:dyDescent="0.45">
      <c r="A80" s="26"/>
      <c r="B80" s="26"/>
      <c r="C80" s="26"/>
      <c r="D80" s="26"/>
      <c r="E80" s="26"/>
      <c r="F80" s="27"/>
      <c r="G80" s="27"/>
      <c r="H80" s="27"/>
      <c r="I80" s="27"/>
    </row>
    <row r="81" spans="1:9" x14ac:dyDescent="0.45">
      <c r="A81" s="26"/>
      <c r="B81" s="26"/>
      <c r="C81" s="26"/>
      <c r="D81" s="26"/>
      <c r="E81" s="26"/>
      <c r="F81" s="27"/>
      <c r="G81" s="27"/>
      <c r="H81" s="27"/>
      <c r="I81" s="27"/>
    </row>
    <row r="82" spans="1:9" x14ac:dyDescent="0.45">
      <c r="A82" s="26"/>
      <c r="B82" s="26"/>
      <c r="C82" s="26"/>
      <c r="D82" s="26"/>
      <c r="E82" s="26"/>
      <c r="F82" s="27"/>
      <c r="G82" s="27"/>
      <c r="H82" s="27"/>
      <c r="I82" s="27"/>
    </row>
    <row r="83" spans="1:9" x14ac:dyDescent="0.45">
      <c r="A83" s="26"/>
      <c r="B83" s="26"/>
      <c r="C83" s="26"/>
      <c r="D83" s="26"/>
      <c r="E83" s="26"/>
      <c r="F83" s="27"/>
      <c r="G83" s="27"/>
      <c r="H83" s="27"/>
      <c r="I83" s="27"/>
    </row>
    <row r="84" spans="1:9" x14ac:dyDescent="0.45">
      <c r="A84" s="26"/>
      <c r="B84" s="26"/>
      <c r="C84" s="26"/>
      <c r="D84" s="26"/>
      <c r="E84" s="26"/>
      <c r="F84" s="27"/>
      <c r="G84" s="27"/>
      <c r="H84" s="27"/>
      <c r="I84" s="27"/>
    </row>
    <row r="85" spans="1:9" x14ac:dyDescent="0.45">
      <c r="A85" s="26"/>
      <c r="B85" s="26"/>
      <c r="C85" s="26"/>
      <c r="D85" s="26"/>
      <c r="E85" s="26"/>
      <c r="F85" s="27"/>
      <c r="G85" s="27"/>
      <c r="H85" s="27"/>
      <c r="I85" s="27"/>
    </row>
    <row r="86" spans="1:9" x14ac:dyDescent="0.45">
      <c r="A86" s="26"/>
      <c r="B86" s="26"/>
      <c r="C86" s="26"/>
      <c r="D86" s="26"/>
      <c r="E86" s="26"/>
      <c r="F86" s="27"/>
      <c r="G86" s="27"/>
      <c r="H86" s="27"/>
      <c r="I86" s="27"/>
    </row>
    <row r="87" spans="1:9" x14ac:dyDescent="0.45">
      <c r="A87" s="26"/>
      <c r="B87" s="26"/>
      <c r="C87" s="26"/>
      <c r="D87" s="26"/>
      <c r="E87" s="26"/>
      <c r="F87" s="27"/>
      <c r="G87" s="27"/>
      <c r="H87" s="27"/>
      <c r="I87" s="27"/>
    </row>
    <row r="88" spans="1:9" x14ac:dyDescent="0.45">
      <c r="A88" s="26"/>
      <c r="B88" s="26"/>
      <c r="C88" s="26"/>
      <c r="D88" s="26"/>
      <c r="E88" s="26"/>
      <c r="F88" s="27"/>
      <c r="G88" s="27"/>
      <c r="H88" s="27"/>
      <c r="I88" s="27"/>
    </row>
    <row r="89" spans="1:9" x14ac:dyDescent="0.45">
      <c r="A89" s="26"/>
      <c r="B89" s="26"/>
      <c r="C89" s="26"/>
      <c r="D89" s="26"/>
      <c r="E89" s="26"/>
      <c r="F89" s="27"/>
      <c r="G89" s="27"/>
      <c r="H89" s="27"/>
      <c r="I89" s="27"/>
    </row>
  </sheetData>
  <mergeCells count="3">
    <mergeCell ref="A1:I1"/>
    <mergeCell ref="A2:I2"/>
    <mergeCell ref="A6:F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21"/>
  <sheetViews>
    <sheetView workbookViewId="0">
      <selection sqref="A1:I16"/>
    </sheetView>
  </sheetViews>
  <sheetFormatPr baseColWidth="10" defaultRowHeight="14.25" x14ac:dyDescent="0.45"/>
  <cols>
    <col min="1" max="2" width="10.6640625" customWidth="1"/>
    <col min="3" max="3" width="41.1328125" customWidth="1"/>
    <col min="4" max="4" width="11" customWidth="1"/>
    <col min="5" max="5" width="7.1328125" customWidth="1"/>
    <col min="6" max="8" width="16.46484375" customWidth="1"/>
    <col min="9" max="9" width="19.1328125" customWidth="1"/>
  </cols>
  <sheetData>
    <row r="1" spans="1:16" x14ac:dyDescent="0.45">
      <c r="A1" s="1104" t="s">
        <v>2</v>
      </c>
      <c r="B1" s="1105"/>
      <c r="C1" s="1105"/>
      <c r="D1" s="1105"/>
      <c r="E1" s="1105"/>
      <c r="F1" s="1105"/>
      <c r="G1" s="1105"/>
      <c r="H1" s="1105"/>
      <c r="I1" s="1105"/>
    </row>
    <row r="2" spans="1:16" x14ac:dyDescent="0.45">
      <c r="A2" s="1106" t="s">
        <v>18</v>
      </c>
      <c r="B2" s="1107"/>
      <c r="C2" s="1107"/>
      <c r="D2" s="1107"/>
      <c r="E2" s="1107"/>
      <c r="F2" s="1107"/>
      <c r="G2" s="1107"/>
      <c r="H2" s="1107"/>
      <c r="I2" s="1107"/>
    </row>
    <row r="3" spans="1:16" ht="39.4" x14ac:dyDescent="0.45">
      <c r="A3" s="11" t="s">
        <v>22</v>
      </c>
      <c r="B3" s="12" t="s">
        <v>23</v>
      </c>
      <c r="C3" s="11" t="s">
        <v>25</v>
      </c>
      <c r="D3" s="11" t="s">
        <v>6</v>
      </c>
      <c r="E3" s="11" t="s">
        <v>26</v>
      </c>
      <c r="F3" s="11" t="s">
        <v>27</v>
      </c>
      <c r="G3" s="13" t="s">
        <v>28</v>
      </c>
      <c r="H3" s="13" t="s">
        <v>29</v>
      </c>
      <c r="I3" s="11" t="s">
        <v>30</v>
      </c>
    </row>
    <row r="4" spans="1:16" x14ac:dyDescent="0.45">
      <c r="A4" s="1110" t="s">
        <v>36</v>
      </c>
      <c r="B4" s="1111"/>
      <c r="C4" s="1111"/>
      <c r="D4" s="1111"/>
      <c r="E4" s="1111"/>
      <c r="F4" s="1111"/>
      <c r="G4" s="1111"/>
      <c r="H4" s="1111"/>
      <c r="I4" s="1112"/>
    </row>
    <row r="5" spans="1:16" x14ac:dyDescent="0.45">
      <c r="A5" s="28" t="s">
        <v>37</v>
      </c>
      <c r="B5" s="29">
        <v>85999</v>
      </c>
      <c r="C5" s="28" t="s">
        <v>38</v>
      </c>
      <c r="D5" s="30" t="s">
        <v>14</v>
      </c>
      <c r="E5" s="28">
        <v>6</v>
      </c>
      <c r="F5" s="31">
        <v>5900000</v>
      </c>
      <c r="G5" s="17">
        <f t="shared" ref="G5:G15" si="0">F5*0.19</f>
        <v>1121000</v>
      </c>
      <c r="H5" s="18">
        <f t="shared" ref="H5:H15" si="1">F5+G5</f>
        <v>7021000</v>
      </c>
      <c r="I5" s="19">
        <f>H5*E5</f>
        <v>42126000</v>
      </c>
    </row>
    <row r="6" spans="1:16" x14ac:dyDescent="0.45">
      <c r="A6" s="28" t="s">
        <v>39</v>
      </c>
      <c r="B6" s="29">
        <v>85999</v>
      </c>
      <c r="C6" s="28" t="s">
        <v>40</v>
      </c>
      <c r="D6" s="30" t="s">
        <v>14</v>
      </c>
      <c r="E6" s="28">
        <v>3</v>
      </c>
      <c r="F6" s="31">
        <v>4700000</v>
      </c>
      <c r="G6" s="17">
        <f t="shared" si="0"/>
        <v>893000</v>
      </c>
      <c r="H6" s="18">
        <f t="shared" si="1"/>
        <v>5593000</v>
      </c>
      <c r="I6" s="19">
        <f t="shared" ref="I6:I15" si="2">H6*E6</f>
        <v>16779000</v>
      </c>
    </row>
    <row r="7" spans="1:16" ht="13.25" customHeight="1" x14ac:dyDescent="0.45">
      <c r="A7" s="1110" t="s">
        <v>41</v>
      </c>
      <c r="B7" s="1111"/>
      <c r="C7" s="1111"/>
      <c r="D7" s="1111"/>
      <c r="E7" s="1111"/>
      <c r="F7" s="1111"/>
      <c r="G7" s="1111"/>
      <c r="H7" s="1111"/>
      <c r="I7" s="1112"/>
    </row>
    <row r="8" spans="1:16" x14ac:dyDescent="0.45">
      <c r="A8" s="28" t="s">
        <v>42</v>
      </c>
      <c r="B8" s="29">
        <v>85999</v>
      </c>
      <c r="C8" s="28" t="s">
        <v>43</v>
      </c>
      <c r="D8" s="30" t="s">
        <v>14</v>
      </c>
      <c r="E8" s="28">
        <v>1</v>
      </c>
      <c r="F8" s="31">
        <v>9000000</v>
      </c>
      <c r="G8" s="17">
        <f t="shared" si="0"/>
        <v>1710000</v>
      </c>
      <c r="H8" s="18">
        <f t="shared" si="1"/>
        <v>10710000</v>
      </c>
      <c r="I8" s="19">
        <f t="shared" si="2"/>
        <v>10710000</v>
      </c>
      <c r="O8" s="32"/>
      <c r="P8" s="32"/>
    </row>
    <row r="9" spans="1:16" x14ac:dyDescent="0.45">
      <c r="A9" s="28" t="s">
        <v>44</v>
      </c>
      <c r="B9" s="29">
        <v>85999</v>
      </c>
      <c r="C9" s="28" t="s">
        <v>45</v>
      </c>
      <c r="D9" s="30" t="s">
        <v>14</v>
      </c>
      <c r="E9" s="28">
        <v>1</v>
      </c>
      <c r="F9" s="31">
        <v>9000000</v>
      </c>
      <c r="G9" s="17">
        <f t="shared" si="0"/>
        <v>1710000</v>
      </c>
      <c r="H9" s="18">
        <f t="shared" si="1"/>
        <v>10710000</v>
      </c>
      <c r="I9" s="19">
        <f t="shared" si="2"/>
        <v>10710000</v>
      </c>
      <c r="O9" s="32"/>
      <c r="P9" s="32"/>
    </row>
    <row r="10" spans="1:16" x14ac:dyDescent="0.45">
      <c r="A10" s="1113" t="s">
        <v>46</v>
      </c>
      <c r="B10" s="1114"/>
      <c r="C10" s="1114"/>
      <c r="D10" s="1114"/>
      <c r="E10" s="1114"/>
      <c r="F10" s="1114"/>
      <c r="G10" s="1114"/>
      <c r="H10" s="1114"/>
      <c r="I10" s="1115"/>
    </row>
    <row r="11" spans="1:16" x14ac:dyDescent="0.45">
      <c r="A11" s="28" t="s">
        <v>47</v>
      </c>
      <c r="B11" s="29">
        <v>85999</v>
      </c>
      <c r="C11" s="28" t="s">
        <v>48</v>
      </c>
      <c r="D11" s="30" t="s">
        <v>14</v>
      </c>
      <c r="E11" s="28">
        <v>9</v>
      </c>
      <c r="F11" s="31">
        <v>242000</v>
      </c>
      <c r="G11" s="17">
        <f t="shared" si="0"/>
        <v>45980</v>
      </c>
      <c r="H11" s="18">
        <f t="shared" si="1"/>
        <v>287980</v>
      </c>
      <c r="I11" s="19">
        <f t="shared" si="2"/>
        <v>2591820</v>
      </c>
      <c r="O11" s="32"/>
      <c r="P11" s="32"/>
    </row>
    <row r="12" spans="1:16" x14ac:dyDescent="0.45">
      <c r="A12" s="28" t="s">
        <v>49</v>
      </c>
      <c r="B12" s="29">
        <v>85999</v>
      </c>
      <c r="C12" s="28" t="s">
        <v>50</v>
      </c>
      <c r="D12" s="30" t="s">
        <v>14</v>
      </c>
      <c r="E12" s="28">
        <v>9</v>
      </c>
      <c r="F12" s="31">
        <v>1800000</v>
      </c>
      <c r="G12" s="17">
        <f t="shared" si="0"/>
        <v>342000</v>
      </c>
      <c r="H12" s="18">
        <f t="shared" si="1"/>
        <v>2142000</v>
      </c>
      <c r="I12" s="19">
        <f t="shared" si="2"/>
        <v>19278000</v>
      </c>
      <c r="O12" s="32"/>
      <c r="P12" s="32"/>
    </row>
    <row r="13" spans="1:16" x14ac:dyDescent="0.45">
      <c r="A13" s="28" t="s">
        <v>51</v>
      </c>
      <c r="B13" s="29">
        <v>85999</v>
      </c>
      <c r="C13" s="28" t="s">
        <v>52</v>
      </c>
      <c r="D13" s="30" t="s">
        <v>14</v>
      </c>
      <c r="E13" s="28">
        <v>9</v>
      </c>
      <c r="F13" s="33">
        <v>923779.7</v>
      </c>
      <c r="G13" s="17">
        <f>F13*0.19</f>
        <v>175518.14299999998</v>
      </c>
      <c r="H13" s="18">
        <f>F13+G13</f>
        <v>1099297.8429999999</v>
      </c>
      <c r="I13" s="19">
        <f>ROUND(H13*E13,0)-1</f>
        <v>9893680</v>
      </c>
    </row>
    <row r="14" spans="1:16" x14ac:dyDescent="0.45">
      <c r="A14" s="28" t="s">
        <v>53</v>
      </c>
      <c r="B14" s="29">
        <v>85999</v>
      </c>
      <c r="C14" s="28" t="s">
        <v>54</v>
      </c>
      <c r="D14" s="30" t="s">
        <v>14</v>
      </c>
      <c r="E14" s="28">
        <v>9</v>
      </c>
      <c r="F14" s="31">
        <v>650000</v>
      </c>
      <c r="G14" s="17">
        <f t="shared" si="0"/>
        <v>123500</v>
      </c>
      <c r="H14" s="18">
        <f t="shared" si="1"/>
        <v>773500</v>
      </c>
      <c r="I14" s="19">
        <f t="shared" si="2"/>
        <v>6961500</v>
      </c>
      <c r="O14" s="32"/>
      <c r="P14" s="32"/>
    </row>
    <row r="15" spans="1:16" ht="14" customHeight="1" x14ac:dyDescent="0.45">
      <c r="A15" s="28" t="s">
        <v>55</v>
      </c>
      <c r="B15" s="29">
        <v>85999</v>
      </c>
      <c r="C15" s="34" t="s">
        <v>56</v>
      </c>
      <c r="D15" s="30" t="s">
        <v>14</v>
      </c>
      <c r="E15" s="28">
        <v>1</v>
      </c>
      <c r="F15" s="31">
        <v>5000000</v>
      </c>
      <c r="G15" s="17">
        <f t="shared" si="0"/>
        <v>950000</v>
      </c>
      <c r="H15" s="18">
        <f t="shared" si="1"/>
        <v>5950000</v>
      </c>
      <c r="I15" s="19">
        <f t="shared" si="2"/>
        <v>5950000</v>
      </c>
      <c r="O15" s="32"/>
      <c r="P15" s="32"/>
    </row>
    <row r="16" spans="1:16" x14ac:dyDescent="0.45">
      <c r="A16" s="1109" t="s">
        <v>35</v>
      </c>
      <c r="B16" s="1109"/>
      <c r="C16" s="1109"/>
      <c r="D16" s="1109"/>
      <c r="E16" s="1109"/>
      <c r="F16" s="1109"/>
      <c r="G16" s="1109"/>
      <c r="H16" s="1109"/>
      <c r="I16" s="35">
        <f>I5+I6+I8+I9+I11+I12+I13+I14+I15</f>
        <v>125000000</v>
      </c>
      <c r="O16" s="32"/>
      <c r="P16" s="32"/>
    </row>
    <row r="17" spans="6:16" x14ac:dyDescent="0.45">
      <c r="O17" s="32"/>
      <c r="P17" s="32"/>
    </row>
    <row r="18" spans="6:16" x14ac:dyDescent="0.45">
      <c r="F18" s="33"/>
      <c r="I18" s="36"/>
      <c r="O18" s="32"/>
      <c r="P18" s="32"/>
    </row>
    <row r="19" spans="6:16" x14ac:dyDescent="0.45">
      <c r="P19" s="32"/>
    </row>
    <row r="20" spans="6:16" x14ac:dyDescent="0.45">
      <c r="I20" s="36"/>
      <c r="P20" s="32"/>
    </row>
    <row r="21" spans="6:16" x14ac:dyDescent="0.45">
      <c r="I21" s="36"/>
      <c r="P21" s="32"/>
    </row>
  </sheetData>
  <mergeCells count="6">
    <mergeCell ref="A16:H16"/>
    <mergeCell ref="A1:I1"/>
    <mergeCell ref="A2:I2"/>
    <mergeCell ref="A4:I4"/>
    <mergeCell ref="A7:I7"/>
    <mergeCell ref="A10:I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I17"/>
  <sheetViews>
    <sheetView workbookViewId="0">
      <selection activeCell="A2" sqref="A2:I2"/>
    </sheetView>
  </sheetViews>
  <sheetFormatPr baseColWidth="10" defaultRowHeight="14.25" x14ac:dyDescent="0.45"/>
  <cols>
    <col min="2" max="2" width="11.46484375" customWidth="1"/>
    <col min="3" max="4" width="48.1328125" customWidth="1"/>
    <col min="6" max="6" width="14.33203125" customWidth="1"/>
    <col min="7" max="7" width="14.46484375" customWidth="1"/>
    <col min="8" max="8" width="17.1328125" bestFit="1" customWidth="1"/>
    <col min="9" max="9" width="14.33203125" bestFit="1" customWidth="1"/>
  </cols>
  <sheetData>
    <row r="1" spans="1:9" ht="14.55" customHeight="1" x14ac:dyDescent="0.45">
      <c r="A1" s="1104" t="s">
        <v>2</v>
      </c>
      <c r="B1" s="1105"/>
      <c r="C1" s="1105"/>
      <c r="D1" s="1105"/>
      <c r="E1" s="1105"/>
      <c r="F1" s="1105"/>
      <c r="G1" s="1105"/>
      <c r="H1" s="1105"/>
      <c r="I1" s="1105"/>
    </row>
    <row r="2" spans="1:9" ht="29.55" customHeight="1" x14ac:dyDescent="0.45">
      <c r="A2" s="1106" t="s">
        <v>68</v>
      </c>
      <c r="B2" s="1107"/>
      <c r="C2" s="1107"/>
      <c r="D2" s="1107"/>
      <c r="E2" s="1107"/>
      <c r="F2" s="1107"/>
      <c r="G2" s="1107"/>
      <c r="H2" s="1107"/>
      <c r="I2" s="1107"/>
    </row>
    <row r="3" spans="1:9" ht="26.25" x14ac:dyDescent="0.45">
      <c r="A3" s="46" t="s">
        <v>22</v>
      </c>
      <c r="B3" s="12" t="s">
        <v>23</v>
      </c>
      <c r="C3" s="46" t="s">
        <v>24</v>
      </c>
      <c r="D3" s="46" t="s">
        <v>25</v>
      </c>
      <c r="E3" s="46" t="s">
        <v>26</v>
      </c>
      <c r="F3" s="46" t="s">
        <v>27</v>
      </c>
      <c r="G3" s="47" t="s">
        <v>28</v>
      </c>
      <c r="H3" s="47" t="s">
        <v>29</v>
      </c>
      <c r="I3" s="46" t="s">
        <v>30</v>
      </c>
    </row>
    <row r="4" spans="1:9" ht="25.5" x14ac:dyDescent="0.45">
      <c r="A4" s="48">
        <v>1</v>
      </c>
      <c r="B4" s="48">
        <v>8715403</v>
      </c>
      <c r="C4" s="49" t="s">
        <v>69</v>
      </c>
      <c r="D4" s="49" t="s">
        <v>69</v>
      </c>
      <c r="E4" s="48">
        <v>1</v>
      </c>
      <c r="F4" s="50">
        <v>17000000</v>
      </c>
      <c r="G4" s="51">
        <v>3230000</v>
      </c>
      <c r="H4" s="52">
        <v>20230000</v>
      </c>
      <c r="I4" s="50">
        <v>20230000</v>
      </c>
    </row>
    <row r="5" spans="1:9" ht="25.5" x14ac:dyDescent="0.45">
      <c r="A5" s="48">
        <v>2</v>
      </c>
      <c r="B5" s="48">
        <v>8715403</v>
      </c>
      <c r="C5" s="49" t="s">
        <v>70</v>
      </c>
      <c r="D5" s="49" t="s">
        <v>71</v>
      </c>
      <c r="E5" s="48">
        <v>1</v>
      </c>
      <c r="F5" s="50">
        <v>13109000</v>
      </c>
      <c r="G5" s="51">
        <v>2490710</v>
      </c>
      <c r="H5" s="52">
        <v>15599710</v>
      </c>
      <c r="I5" s="50">
        <v>15599710</v>
      </c>
    </row>
    <row r="6" spans="1:9" ht="25.5" x14ac:dyDescent="0.45">
      <c r="A6" s="48">
        <v>3</v>
      </c>
      <c r="B6" s="48">
        <v>8715403</v>
      </c>
      <c r="C6" s="49" t="s">
        <v>72</v>
      </c>
      <c r="D6" s="49" t="s">
        <v>73</v>
      </c>
      <c r="E6" s="48">
        <v>4</v>
      </c>
      <c r="F6" s="50">
        <v>14200000</v>
      </c>
      <c r="G6" s="51">
        <v>2698000</v>
      </c>
      <c r="H6" s="52">
        <v>16898000</v>
      </c>
      <c r="I6" s="50">
        <v>67592000</v>
      </c>
    </row>
    <row r="7" spans="1:9" ht="25.5" x14ac:dyDescent="0.45">
      <c r="A7" s="48">
        <v>4</v>
      </c>
      <c r="B7" s="48">
        <v>8715403</v>
      </c>
      <c r="C7" s="49" t="s">
        <v>74</v>
      </c>
      <c r="D7" s="49" t="s">
        <v>74</v>
      </c>
      <c r="E7" s="48">
        <v>1</v>
      </c>
      <c r="F7" s="50">
        <v>6009000</v>
      </c>
      <c r="G7" s="51">
        <v>1141710</v>
      </c>
      <c r="H7" s="52">
        <v>7150710</v>
      </c>
      <c r="I7" s="50">
        <v>7150710</v>
      </c>
    </row>
    <row r="8" spans="1:9" ht="38.25" x14ac:dyDescent="0.45">
      <c r="A8" s="48">
        <v>5</v>
      </c>
      <c r="B8" s="48">
        <v>8715403</v>
      </c>
      <c r="C8" s="49" t="s">
        <v>75</v>
      </c>
      <c r="D8" s="49" t="s">
        <v>76</v>
      </c>
      <c r="E8" s="48">
        <v>1</v>
      </c>
      <c r="F8" s="50">
        <v>6069311</v>
      </c>
      <c r="G8" s="51">
        <v>1153169</v>
      </c>
      <c r="H8" s="52">
        <v>7222480.0899999999</v>
      </c>
      <c r="I8" s="50">
        <v>7222480</v>
      </c>
    </row>
    <row r="9" spans="1:9" ht="51" x14ac:dyDescent="0.45">
      <c r="A9" s="48">
        <v>6</v>
      </c>
      <c r="B9" s="48">
        <v>8715403</v>
      </c>
      <c r="C9" s="53" t="s">
        <v>77</v>
      </c>
      <c r="D9" s="53" t="s">
        <v>77</v>
      </c>
      <c r="E9" s="48">
        <v>5</v>
      </c>
      <c r="F9" s="50">
        <v>2008000</v>
      </c>
      <c r="G9" s="51">
        <v>381520</v>
      </c>
      <c r="H9" s="52">
        <v>2389520</v>
      </c>
      <c r="I9" s="50">
        <v>11947600</v>
      </c>
    </row>
    <row r="10" spans="1:9" ht="25.5" x14ac:dyDescent="0.45">
      <c r="A10" s="48">
        <v>7</v>
      </c>
      <c r="B10" s="48">
        <v>8715403</v>
      </c>
      <c r="C10" s="49" t="s">
        <v>78</v>
      </c>
      <c r="D10" s="49" t="s">
        <v>78</v>
      </c>
      <c r="E10" s="48">
        <v>5</v>
      </c>
      <c r="F10" s="50">
        <v>4050000</v>
      </c>
      <c r="G10" s="51">
        <v>769500</v>
      </c>
      <c r="H10" s="52">
        <v>4819500</v>
      </c>
      <c r="I10" s="50">
        <v>24097500</v>
      </c>
    </row>
    <row r="11" spans="1:9" ht="25.5" x14ac:dyDescent="0.45">
      <c r="A11" s="48">
        <v>8</v>
      </c>
      <c r="B11" s="48">
        <v>8715403</v>
      </c>
      <c r="C11" s="49" t="s">
        <v>79</v>
      </c>
      <c r="D11" s="49" t="s">
        <v>79</v>
      </c>
      <c r="E11" s="48">
        <v>2</v>
      </c>
      <c r="F11" s="50">
        <v>5300000</v>
      </c>
      <c r="G11" s="51">
        <v>1007000</v>
      </c>
      <c r="H11" s="52">
        <v>6307000</v>
      </c>
      <c r="I11" s="50">
        <v>12614000</v>
      </c>
    </row>
    <row r="12" spans="1:9" ht="25.5" x14ac:dyDescent="0.45">
      <c r="A12" s="48">
        <v>9</v>
      </c>
      <c r="B12" s="48">
        <v>8715403</v>
      </c>
      <c r="C12" s="49" t="s">
        <v>80</v>
      </c>
      <c r="D12" s="49" t="s">
        <v>80</v>
      </c>
      <c r="E12" s="48">
        <v>2</v>
      </c>
      <c r="F12" s="50">
        <v>5300000</v>
      </c>
      <c r="G12" s="51">
        <v>1007000</v>
      </c>
      <c r="H12" s="52">
        <v>6307000</v>
      </c>
      <c r="I12" s="50">
        <v>12614000</v>
      </c>
    </row>
    <row r="13" spans="1:9" ht="25.5" x14ac:dyDescent="0.45">
      <c r="A13" s="48">
        <v>10</v>
      </c>
      <c r="B13" s="48">
        <v>8715403</v>
      </c>
      <c r="C13" s="49" t="s">
        <v>81</v>
      </c>
      <c r="D13" s="49" t="s">
        <v>81</v>
      </c>
      <c r="E13" s="48">
        <v>2</v>
      </c>
      <c r="F13" s="50">
        <v>5500000</v>
      </c>
      <c r="G13" s="51">
        <v>1045000</v>
      </c>
      <c r="H13" s="52">
        <v>6545000</v>
      </c>
      <c r="I13" s="50">
        <v>13090000</v>
      </c>
    </row>
    <row r="14" spans="1:9" ht="27.75" x14ac:dyDescent="0.45">
      <c r="A14" s="48">
        <v>11</v>
      </c>
      <c r="B14" s="48">
        <v>8715403</v>
      </c>
      <c r="C14" s="49" t="s">
        <v>82</v>
      </c>
      <c r="D14" s="49" t="s">
        <v>82</v>
      </c>
      <c r="E14" s="48">
        <v>4</v>
      </c>
      <c r="F14" s="50">
        <v>5300000</v>
      </c>
      <c r="G14" s="51">
        <v>1007000</v>
      </c>
      <c r="H14" s="52">
        <v>6307000</v>
      </c>
      <c r="I14" s="50">
        <v>25228000</v>
      </c>
    </row>
    <row r="15" spans="1:9" ht="27.75" x14ac:dyDescent="0.45">
      <c r="A15" s="48">
        <v>12</v>
      </c>
      <c r="B15" s="48">
        <v>8715403</v>
      </c>
      <c r="C15" s="49" t="s">
        <v>83</v>
      </c>
      <c r="D15" s="49" t="s">
        <v>83</v>
      </c>
      <c r="E15" s="48">
        <v>1</v>
      </c>
      <c r="F15" s="50">
        <v>5300000</v>
      </c>
      <c r="G15" s="51">
        <v>1007000</v>
      </c>
      <c r="H15" s="52">
        <v>6307000</v>
      </c>
      <c r="I15" s="50">
        <v>6307000</v>
      </c>
    </row>
    <row r="16" spans="1:9" ht="27.75" x14ac:dyDescent="0.45">
      <c r="A16" s="48">
        <v>13</v>
      </c>
      <c r="B16" s="48">
        <v>8715403</v>
      </c>
      <c r="C16" s="49" t="s">
        <v>84</v>
      </c>
      <c r="D16" s="49" t="s">
        <v>84</v>
      </c>
      <c r="E16" s="48">
        <v>1</v>
      </c>
      <c r="F16" s="50">
        <v>5300000</v>
      </c>
      <c r="G16" s="51">
        <v>1007000</v>
      </c>
      <c r="H16" s="52">
        <v>6307000</v>
      </c>
      <c r="I16" s="50">
        <v>6307000</v>
      </c>
    </row>
    <row r="17" spans="1:9" x14ac:dyDescent="0.45">
      <c r="A17" s="1116" t="s">
        <v>35</v>
      </c>
      <c r="B17" s="1117"/>
      <c r="C17" s="1117"/>
      <c r="D17" s="1117"/>
      <c r="E17" s="1117"/>
      <c r="F17" s="1117"/>
      <c r="G17" s="54"/>
      <c r="H17" s="54"/>
      <c r="I17" s="55">
        <v>230000000</v>
      </c>
    </row>
  </sheetData>
  <mergeCells count="3">
    <mergeCell ref="A1:I1"/>
    <mergeCell ref="A2:I2"/>
    <mergeCell ref="A17:F1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G5"/>
  <sheetViews>
    <sheetView workbookViewId="0">
      <selection activeCell="A5" sqref="A5:G5"/>
    </sheetView>
  </sheetViews>
  <sheetFormatPr baseColWidth="10" defaultRowHeight="14.25" x14ac:dyDescent="0.45"/>
  <cols>
    <col min="3" max="4" width="39.46484375" customWidth="1"/>
    <col min="6" max="6" width="15.46484375" bestFit="1" customWidth="1"/>
    <col min="7" max="7" width="16.6640625" bestFit="1" customWidth="1"/>
  </cols>
  <sheetData>
    <row r="1" spans="1:7" x14ac:dyDescent="0.45">
      <c r="A1" s="1104" t="s">
        <v>2</v>
      </c>
      <c r="B1" s="1105"/>
      <c r="C1" s="1118"/>
      <c r="D1" s="1118"/>
      <c r="E1" s="1118"/>
      <c r="F1" s="1118"/>
      <c r="G1" s="1119"/>
    </row>
    <row r="2" spans="1:7" ht="35.549999999999997" customHeight="1" x14ac:dyDescent="0.45">
      <c r="A2" s="1120" t="s">
        <v>85</v>
      </c>
      <c r="B2" s="1121"/>
      <c r="C2" s="1122"/>
      <c r="D2" s="1122"/>
      <c r="E2" s="1122"/>
      <c r="F2" s="1123"/>
      <c r="G2" s="1124"/>
    </row>
    <row r="3" spans="1:7" x14ac:dyDescent="0.45">
      <c r="A3" s="46" t="s">
        <v>22</v>
      </c>
      <c r="B3" s="12" t="s">
        <v>23</v>
      </c>
      <c r="C3" s="46" t="s">
        <v>25</v>
      </c>
      <c r="D3" s="46" t="s">
        <v>25</v>
      </c>
      <c r="E3" s="56" t="s">
        <v>26</v>
      </c>
      <c r="F3" s="57" t="s">
        <v>86</v>
      </c>
      <c r="G3" s="57" t="s">
        <v>87</v>
      </c>
    </row>
    <row r="4" spans="1:7" ht="127.5" x14ac:dyDescent="0.45">
      <c r="A4" s="58">
        <v>1</v>
      </c>
      <c r="B4" s="48">
        <v>8715403</v>
      </c>
      <c r="C4" s="58" t="s">
        <v>88</v>
      </c>
      <c r="D4" s="59" t="s">
        <v>89</v>
      </c>
      <c r="E4" s="60">
        <v>5</v>
      </c>
      <c r="F4" s="61">
        <v>89200000</v>
      </c>
      <c r="G4" s="61">
        <f>E4*F4</f>
        <v>446000000</v>
      </c>
    </row>
    <row r="5" spans="1:7" x14ac:dyDescent="0.45">
      <c r="A5" s="1125" t="s">
        <v>35</v>
      </c>
      <c r="B5" s="1126"/>
      <c r="C5" s="1118"/>
      <c r="D5" s="1118"/>
      <c r="E5" s="1118"/>
      <c r="F5" s="1127"/>
      <c r="G5" s="62">
        <f>G4</f>
        <v>446000000</v>
      </c>
    </row>
  </sheetData>
  <mergeCells count="3">
    <mergeCell ref="A1:G1"/>
    <mergeCell ref="A2:G2"/>
    <mergeCell ref="A5:F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5"/>
  <sheetViews>
    <sheetView workbookViewId="0">
      <selection activeCell="A2" sqref="A2:H2"/>
    </sheetView>
  </sheetViews>
  <sheetFormatPr baseColWidth="10" defaultRowHeight="14.25" x14ac:dyDescent="0.45"/>
  <cols>
    <col min="3" max="3" width="22.33203125" customWidth="1"/>
    <col min="4" max="4" width="90.1328125" customWidth="1"/>
    <col min="7" max="7" width="16" customWidth="1"/>
    <col min="8" max="8" width="15.46484375" customWidth="1"/>
  </cols>
  <sheetData>
    <row r="1" spans="1:8" x14ac:dyDescent="0.45">
      <c r="A1" s="1128" t="s">
        <v>2</v>
      </c>
      <c r="B1" s="1129"/>
      <c r="C1" s="1130"/>
      <c r="D1" s="1130"/>
      <c r="E1" s="1130"/>
      <c r="F1" s="1130"/>
      <c r="G1" s="1130"/>
      <c r="H1" s="1131"/>
    </row>
    <row r="2" spans="1:8" ht="27.75" customHeight="1" x14ac:dyDescent="0.45">
      <c r="A2" s="1132" t="s">
        <v>90</v>
      </c>
      <c r="B2" s="1133"/>
      <c r="C2" s="1134"/>
      <c r="D2" s="1134"/>
      <c r="E2" s="1134"/>
      <c r="F2" s="1134"/>
      <c r="G2" s="1134"/>
      <c r="H2" s="1135"/>
    </row>
    <row r="3" spans="1:8" x14ac:dyDescent="0.45">
      <c r="A3" s="63" t="s">
        <v>91</v>
      </c>
      <c r="B3" s="64" t="s">
        <v>23</v>
      </c>
      <c r="C3" s="63" t="s">
        <v>22</v>
      </c>
      <c r="D3" s="63" t="s">
        <v>25</v>
      </c>
      <c r="E3" s="63" t="s">
        <v>26</v>
      </c>
      <c r="F3" s="63" t="s">
        <v>8</v>
      </c>
      <c r="G3" s="63" t="s">
        <v>86</v>
      </c>
      <c r="H3" s="63" t="s">
        <v>87</v>
      </c>
    </row>
    <row r="4" spans="1:8" ht="391.5" customHeight="1" x14ac:dyDescent="0.45">
      <c r="A4" s="65">
        <v>1</v>
      </c>
      <c r="B4" s="66">
        <v>8715403</v>
      </c>
      <c r="C4" s="65" t="s">
        <v>92</v>
      </c>
      <c r="D4" s="67" t="s">
        <v>93</v>
      </c>
      <c r="E4" s="65">
        <v>1</v>
      </c>
      <c r="F4" s="65">
        <v>6</v>
      </c>
      <c r="G4" s="68">
        <v>128333333.333</v>
      </c>
      <c r="H4" s="69">
        <f>ROUND(E4*F4*G4,0)</f>
        <v>770000000</v>
      </c>
    </row>
    <row r="5" spans="1:8" ht="21" customHeight="1" x14ac:dyDescent="0.45">
      <c r="A5" s="1136" t="s">
        <v>35</v>
      </c>
      <c r="B5" s="1137"/>
      <c r="C5" s="1130"/>
      <c r="D5" s="1130"/>
      <c r="E5" s="1130"/>
      <c r="F5" s="1130"/>
      <c r="G5" s="1131"/>
      <c r="H5" s="70">
        <f>+SUM(H4)</f>
        <v>770000000</v>
      </c>
    </row>
  </sheetData>
  <mergeCells count="3">
    <mergeCell ref="A1:H1"/>
    <mergeCell ref="A2:H2"/>
    <mergeCell ref="A5:G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I8"/>
  <sheetViews>
    <sheetView workbookViewId="0">
      <selection activeCell="A2" sqref="A2:I8"/>
    </sheetView>
  </sheetViews>
  <sheetFormatPr baseColWidth="10" defaultRowHeight="14.25" x14ac:dyDescent="0.45"/>
  <cols>
    <col min="1" max="1" width="9.33203125" customWidth="1"/>
    <col min="3" max="3" width="48" customWidth="1"/>
    <col min="4" max="4" width="57.33203125" customWidth="1"/>
    <col min="6" max="6" width="14.46484375" customWidth="1"/>
    <col min="7" max="7" width="14.33203125" customWidth="1"/>
    <col min="8" max="8" width="13.796875" customWidth="1"/>
    <col min="9" max="9" width="17.33203125" customWidth="1"/>
  </cols>
  <sheetData>
    <row r="1" spans="1:9" x14ac:dyDescent="0.45">
      <c r="A1" s="1138" t="s">
        <v>2</v>
      </c>
      <c r="B1" s="1139"/>
      <c r="C1" s="1139"/>
      <c r="D1" s="1139"/>
      <c r="E1" s="1139"/>
      <c r="F1" s="1139"/>
      <c r="G1" s="1139"/>
      <c r="H1" s="1139"/>
      <c r="I1" s="1139"/>
    </row>
    <row r="2" spans="1:9" x14ac:dyDescent="0.45">
      <c r="A2" s="1140" t="s">
        <v>94</v>
      </c>
      <c r="B2" s="1141"/>
      <c r="C2" s="1141"/>
      <c r="D2" s="1141"/>
      <c r="E2" s="1141"/>
      <c r="F2" s="1141"/>
      <c r="G2" s="1141"/>
      <c r="H2" s="1141"/>
      <c r="I2" s="1141"/>
    </row>
    <row r="3" spans="1:9" ht="39.75" x14ac:dyDescent="0.45">
      <c r="A3" s="71" t="s">
        <v>22</v>
      </c>
      <c r="B3" s="72" t="s">
        <v>23</v>
      </c>
      <c r="C3" s="73" t="s">
        <v>24</v>
      </c>
      <c r="D3" s="73" t="s">
        <v>25</v>
      </c>
      <c r="E3" s="73" t="s">
        <v>26</v>
      </c>
      <c r="F3" s="73" t="s">
        <v>27</v>
      </c>
      <c r="G3" s="74" t="s">
        <v>95</v>
      </c>
      <c r="H3" s="74" t="s">
        <v>96</v>
      </c>
      <c r="I3" s="73" t="s">
        <v>97</v>
      </c>
    </row>
    <row r="4" spans="1:9" ht="51.75" x14ac:dyDescent="0.45">
      <c r="A4" s="75">
        <v>1</v>
      </c>
      <c r="B4" s="76">
        <v>8715403</v>
      </c>
      <c r="C4" s="77" t="s">
        <v>98</v>
      </c>
      <c r="D4" s="78" t="s">
        <v>98</v>
      </c>
      <c r="E4" s="79">
        <v>5</v>
      </c>
      <c r="F4" s="80">
        <v>4050230</v>
      </c>
      <c r="G4" s="80">
        <v>902543.7</v>
      </c>
      <c r="H4" s="80">
        <f>F4+G4</f>
        <v>4952773.7</v>
      </c>
      <c r="I4" s="81">
        <f>E4*H4</f>
        <v>24763868.5</v>
      </c>
    </row>
    <row r="5" spans="1:9" ht="26.25" x14ac:dyDescent="0.45">
      <c r="A5" s="75">
        <v>2</v>
      </c>
      <c r="B5" s="79">
        <v>8715403</v>
      </c>
      <c r="C5" s="77" t="s">
        <v>99</v>
      </c>
      <c r="D5" s="78" t="s">
        <v>99</v>
      </c>
      <c r="E5" s="79">
        <v>5</v>
      </c>
      <c r="F5" s="80">
        <v>1348295.26</v>
      </c>
      <c r="G5" s="80">
        <v>256602.6</v>
      </c>
      <c r="H5" s="80">
        <f>F5+G5</f>
        <v>1604897.86</v>
      </c>
      <c r="I5" s="81">
        <f>E5*H5</f>
        <v>8024489.3000000007</v>
      </c>
    </row>
    <row r="6" spans="1:9" ht="39" x14ac:dyDescent="0.45">
      <c r="A6" s="75">
        <v>3</v>
      </c>
      <c r="B6" s="79">
        <v>8715403</v>
      </c>
      <c r="C6" s="77" t="s">
        <v>100</v>
      </c>
      <c r="D6" s="78" t="s">
        <v>100</v>
      </c>
      <c r="E6" s="79">
        <v>3</v>
      </c>
      <c r="F6" s="80">
        <v>1050460</v>
      </c>
      <c r="G6" s="80">
        <v>237587.4</v>
      </c>
      <c r="H6" s="80">
        <f>F6+G6</f>
        <v>1288047.3999999999</v>
      </c>
      <c r="I6" s="81">
        <f>E6*H6</f>
        <v>3864142.1999999997</v>
      </c>
    </row>
    <row r="7" spans="1:9" ht="26.25" x14ac:dyDescent="0.45">
      <c r="A7" s="75">
        <v>4</v>
      </c>
      <c r="B7" s="79">
        <v>8715403</v>
      </c>
      <c r="C7" s="82" t="s">
        <v>78</v>
      </c>
      <c r="D7" s="83" t="s">
        <v>78</v>
      </c>
      <c r="E7" s="79">
        <v>5</v>
      </c>
      <c r="F7" s="80">
        <v>2890000</v>
      </c>
      <c r="G7" s="80">
        <v>579500</v>
      </c>
      <c r="H7" s="80">
        <f>F7+G7</f>
        <v>3469500</v>
      </c>
      <c r="I7" s="81">
        <f>E7*H7</f>
        <v>17347500</v>
      </c>
    </row>
    <row r="8" spans="1:9" x14ac:dyDescent="0.45">
      <c r="A8" s="1142" t="s">
        <v>35</v>
      </c>
      <c r="B8" s="1143"/>
      <c r="C8" s="1143"/>
      <c r="D8" s="1143"/>
      <c r="E8" s="1143"/>
      <c r="F8" s="1143"/>
      <c r="G8" s="84" t="s">
        <v>101</v>
      </c>
      <c r="H8" s="84" t="s">
        <v>101</v>
      </c>
      <c r="I8" s="85">
        <f>SUM(I4:I7)</f>
        <v>54000000</v>
      </c>
    </row>
  </sheetData>
  <mergeCells count="3">
    <mergeCell ref="A1:I1"/>
    <mergeCell ref="A2:I2"/>
    <mergeCell ref="A8:F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T987"/>
  <sheetViews>
    <sheetView zoomScale="85" zoomScaleNormal="85" workbookViewId="0">
      <selection activeCell="E29" sqref="E29"/>
    </sheetView>
  </sheetViews>
  <sheetFormatPr baseColWidth="10" defaultColWidth="12.46484375" defaultRowHeight="14.25" x14ac:dyDescent="0.45"/>
  <cols>
    <col min="1" max="1" width="43.796875" style="156" customWidth="1"/>
    <col min="2" max="2" width="60.6640625" style="156" customWidth="1"/>
    <col min="3" max="4" width="14.6640625" style="156" customWidth="1"/>
    <col min="5" max="5" width="18.6640625" style="156" customWidth="1"/>
    <col min="6" max="6" width="20.6640625" style="156" customWidth="1"/>
    <col min="7" max="16384" width="12.46484375" style="156"/>
  </cols>
  <sheetData>
    <row r="1" spans="1:20" ht="15" customHeight="1" x14ac:dyDescent="0.45">
      <c r="A1" s="153"/>
      <c r="B1" s="154"/>
      <c r="C1" s="153"/>
      <c r="D1" s="153"/>
      <c r="E1" s="155"/>
      <c r="F1" s="155"/>
      <c r="G1" s="154"/>
      <c r="H1" s="154"/>
      <c r="I1" s="154"/>
      <c r="J1" s="154"/>
      <c r="K1" s="154"/>
      <c r="L1" s="154"/>
      <c r="M1" s="154"/>
      <c r="N1" s="154"/>
      <c r="O1" s="154"/>
      <c r="P1" s="154"/>
      <c r="Q1" s="154"/>
      <c r="R1" s="154"/>
      <c r="S1" s="154"/>
      <c r="T1" s="154"/>
    </row>
    <row r="2" spans="1:20" ht="15" customHeight="1" x14ac:dyDescent="0.45">
      <c r="A2" s="153"/>
      <c r="B2" s="154"/>
      <c r="C2" s="153"/>
      <c r="D2" s="153"/>
      <c r="E2" s="155"/>
      <c r="F2" s="155"/>
      <c r="G2" s="154"/>
      <c r="H2" s="154"/>
      <c r="I2" s="154"/>
      <c r="J2" s="154"/>
      <c r="K2" s="154"/>
      <c r="L2" s="154"/>
      <c r="M2" s="154"/>
      <c r="N2" s="154"/>
      <c r="O2" s="154"/>
      <c r="P2" s="154"/>
      <c r="Q2" s="154"/>
      <c r="R2" s="154"/>
      <c r="S2" s="154"/>
      <c r="T2" s="154"/>
    </row>
    <row r="3" spans="1:20" ht="15" customHeight="1" x14ac:dyDescent="0.45">
      <c r="A3" s="153"/>
      <c r="B3" s="154"/>
      <c r="C3" s="153"/>
      <c r="D3" s="153"/>
      <c r="E3" s="155"/>
      <c r="F3" s="155"/>
      <c r="G3" s="154"/>
      <c r="H3" s="154"/>
      <c r="I3" s="154"/>
      <c r="J3" s="154"/>
      <c r="K3" s="154"/>
      <c r="L3" s="154"/>
      <c r="M3" s="154"/>
      <c r="N3" s="154"/>
      <c r="O3" s="154"/>
      <c r="P3" s="154"/>
      <c r="Q3" s="154"/>
      <c r="R3" s="154"/>
      <c r="S3" s="154"/>
      <c r="T3" s="154"/>
    </row>
    <row r="4" spans="1:20" ht="15" customHeight="1" x14ac:dyDescent="0.45">
      <c r="A4" s="153"/>
      <c r="B4" s="154"/>
      <c r="C4" s="153"/>
      <c r="D4" s="153"/>
      <c r="E4" s="155"/>
      <c r="F4" s="155"/>
      <c r="G4" s="154"/>
      <c r="H4" s="154"/>
      <c r="I4" s="154"/>
      <c r="J4" s="154"/>
      <c r="K4" s="154"/>
      <c r="L4" s="154"/>
      <c r="M4" s="154"/>
      <c r="N4" s="154"/>
      <c r="O4" s="154"/>
      <c r="P4" s="154"/>
      <c r="Q4" s="154"/>
      <c r="R4" s="154"/>
      <c r="S4" s="154"/>
      <c r="T4" s="154"/>
    </row>
    <row r="5" spans="1:20" ht="15" customHeight="1" x14ac:dyDescent="0.45">
      <c r="A5" s="153"/>
      <c r="B5" s="154"/>
      <c r="C5" s="153"/>
      <c r="D5" s="153"/>
      <c r="E5" s="155"/>
      <c r="F5" s="155"/>
      <c r="G5" s="154"/>
      <c r="H5" s="154"/>
      <c r="I5" s="154"/>
      <c r="J5" s="154"/>
      <c r="K5" s="154"/>
      <c r="L5" s="154"/>
      <c r="M5" s="154"/>
      <c r="N5" s="154"/>
      <c r="O5" s="154"/>
      <c r="P5" s="154"/>
      <c r="Q5" s="154"/>
      <c r="R5" s="154"/>
      <c r="S5" s="154"/>
      <c r="T5" s="154"/>
    </row>
    <row r="6" spans="1:20" ht="15" customHeight="1" x14ac:dyDescent="0.45">
      <c r="A6" s="153"/>
      <c r="B6" s="154"/>
      <c r="C6" s="153"/>
      <c r="D6" s="153"/>
      <c r="E6" s="155"/>
      <c r="F6" s="155"/>
      <c r="G6" s="154"/>
      <c r="H6" s="154"/>
      <c r="I6" s="154"/>
      <c r="J6" s="154"/>
      <c r="K6" s="154"/>
      <c r="L6" s="154"/>
      <c r="M6" s="154"/>
      <c r="N6" s="154"/>
      <c r="O6" s="154"/>
      <c r="P6" s="154"/>
      <c r="Q6" s="154"/>
      <c r="R6" s="154"/>
      <c r="S6" s="154"/>
      <c r="T6" s="154"/>
    </row>
    <row r="7" spans="1:20" ht="15" customHeight="1" x14ac:dyDescent="0.45">
      <c r="A7" s="153"/>
      <c r="B7" s="154"/>
      <c r="C7" s="153"/>
      <c r="D7" s="153"/>
      <c r="E7" s="155"/>
      <c r="F7" s="155"/>
      <c r="G7" s="154"/>
      <c r="H7" s="154"/>
      <c r="I7" s="154"/>
      <c r="J7" s="154"/>
      <c r="K7" s="154"/>
      <c r="L7" s="154"/>
      <c r="M7" s="154"/>
      <c r="N7" s="154"/>
      <c r="O7" s="154"/>
      <c r="P7" s="154"/>
      <c r="Q7" s="154"/>
      <c r="R7" s="154"/>
      <c r="S7" s="154"/>
      <c r="T7" s="154"/>
    </row>
    <row r="8" spans="1:20" ht="15" customHeight="1" x14ac:dyDescent="0.45">
      <c r="A8" s="153"/>
      <c r="B8" s="154"/>
      <c r="C8" s="153"/>
      <c r="D8" s="153"/>
      <c r="E8" s="155"/>
      <c r="F8" s="155"/>
      <c r="G8" s="154"/>
      <c r="H8" s="154"/>
      <c r="I8" s="154"/>
      <c r="J8" s="154"/>
      <c r="K8" s="154"/>
      <c r="L8" s="154"/>
      <c r="M8" s="154"/>
      <c r="N8" s="154"/>
      <c r="O8" s="154"/>
      <c r="P8" s="154"/>
      <c r="Q8" s="154"/>
      <c r="R8" s="154"/>
      <c r="S8" s="154"/>
      <c r="T8" s="154"/>
    </row>
    <row r="9" spans="1:20" ht="15" customHeight="1" x14ac:dyDescent="0.45">
      <c r="A9" s="153"/>
      <c r="B9" s="154"/>
      <c r="C9" s="153"/>
      <c r="D9" s="153"/>
      <c r="E9" s="155"/>
      <c r="F9" s="155"/>
      <c r="G9" s="154"/>
      <c r="H9" s="154"/>
      <c r="I9" s="154"/>
      <c r="J9" s="154"/>
      <c r="K9" s="154"/>
      <c r="L9" s="154"/>
      <c r="M9" s="154"/>
      <c r="N9" s="154"/>
      <c r="O9" s="154"/>
      <c r="P9" s="154"/>
      <c r="Q9" s="154"/>
      <c r="R9" s="154"/>
      <c r="S9" s="154"/>
      <c r="T9" s="154"/>
    </row>
    <row r="10" spans="1:20" ht="12.75" customHeight="1" x14ac:dyDescent="0.45">
      <c r="A10" s="157" t="s">
        <v>140</v>
      </c>
      <c r="B10" s="157" t="s">
        <v>5</v>
      </c>
      <c r="C10" s="157" t="s">
        <v>6</v>
      </c>
      <c r="D10" s="158" t="s">
        <v>7</v>
      </c>
      <c r="E10" s="159" t="s">
        <v>9</v>
      </c>
      <c r="F10" s="159" t="s">
        <v>10</v>
      </c>
      <c r="G10" s="154"/>
      <c r="H10" s="154"/>
      <c r="I10" s="154"/>
      <c r="J10" s="154"/>
      <c r="K10" s="154"/>
      <c r="L10" s="154"/>
      <c r="M10" s="154"/>
      <c r="N10" s="154"/>
      <c r="O10" s="154"/>
      <c r="P10" s="154"/>
      <c r="Q10" s="154"/>
      <c r="R10" s="154"/>
      <c r="S10" s="154"/>
      <c r="T10" s="154"/>
    </row>
    <row r="11" spans="1:20" ht="90.75" customHeight="1" x14ac:dyDescent="0.45">
      <c r="A11" s="1144" t="s">
        <v>147</v>
      </c>
      <c r="B11" s="1147" t="s">
        <v>148</v>
      </c>
      <c r="C11" s="1148"/>
      <c r="D11" s="1148"/>
      <c r="E11" s="1148"/>
      <c r="F11" s="1149"/>
      <c r="G11" s="160"/>
      <c r="H11" s="160"/>
      <c r="I11" s="160"/>
      <c r="J11" s="160"/>
      <c r="K11" s="160"/>
      <c r="L11" s="160"/>
      <c r="M11" s="160"/>
      <c r="N11" s="160"/>
      <c r="O11" s="160"/>
      <c r="P11" s="160"/>
      <c r="Q11" s="160"/>
      <c r="R11" s="160"/>
      <c r="S11" s="160"/>
      <c r="T11" s="160"/>
    </row>
    <row r="12" spans="1:20" x14ac:dyDescent="0.45">
      <c r="A12" s="1145"/>
      <c r="B12" s="1150" t="s">
        <v>149</v>
      </c>
      <c r="C12" s="1151"/>
      <c r="D12" s="1151"/>
      <c r="E12" s="1151"/>
      <c r="F12" s="1152"/>
    </row>
    <row r="13" spans="1:20" ht="45" customHeight="1" x14ac:dyDescent="0.45">
      <c r="A13" s="1145"/>
      <c r="B13" s="165" t="s">
        <v>150</v>
      </c>
      <c r="C13" s="166" t="s">
        <v>14</v>
      </c>
      <c r="D13" s="167">
        <v>1</v>
      </c>
      <c r="E13" s="168">
        <v>136454916</v>
      </c>
      <c r="F13" s="168">
        <v>136454916</v>
      </c>
    </row>
    <row r="14" spans="1:20" ht="45.75" customHeight="1" x14ac:dyDescent="0.45">
      <c r="A14" s="1145"/>
      <c r="B14" s="1150" t="s">
        <v>151</v>
      </c>
      <c r="C14" s="1151"/>
      <c r="D14" s="1151"/>
      <c r="E14" s="1151"/>
      <c r="F14" s="1152"/>
    </row>
    <row r="15" spans="1:20" ht="39" customHeight="1" x14ac:dyDescent="0.45">
      <c r="A15" s="1145"/>
      <c r="B15" s="165" t="s">
        <v>152</v>
      </c>
      <c r="C15" s="166" t="s">
        <v>14</v>
      </c>
      <c r="D15" s="166">
        <v>5</v>
      </c>
      <c r="E15" s="168">
        <v>1200000</v>
      </c>
      <c r="F15" s="168">
        <v>6000000</v>
      </c>
    </row>
    <row r="16" spans="1:20" x14ac:dyDescent="0.45">
      <c r="A16" s="1145"/>
      <c r="B16" s="1150" t="s">
        <v>153</v>
      </c>
      <c r="C16" s="1151"/>
      <c r="D16" s="1151"/>
      <c r="E16" s="1151"/>
      <c r="F16" s="1152"/>
    </row>
    <row r="17" spans="1:6" ht="51" x14ac:dyDescent="0.45">
      <c r="A17" s="1145"/>
      <c r="B17" s="165" t="s">
        <v>154</v>
      </c>
      <c r="C17" s="166" t="s">
        <v>14</v>
      </c>
      <c r="D17" s="166">
        <v>1</v>
      </c>
      <c r="E17" s="168">
        <v>7545084</v>
      </c>
      <c r="F17" s="168">
        <v>7545084</v>
      </c>
    </row>
    <row r="18" spans="1:6" x14ac:dyDescent="0.45">
      <c r="A18" s="1146"/>
      <c r="B18" s="1153" t="s">
        <v>155</v>
      </c>
      <c r="C18" s="1154"/>
      <c r="D18" s="1154"/>
      <c r="E18" s="1155"/>
      <c r="F18" s="161">
        <f>SUM(F13:F17)</f>
        <v>150000000</v>
      </c>
    </row>
    <row r="19" spans="1:6" x14ac:dyDescent="0.45">
      <c r="A19" s="162"/>
      <c r="B19" s="163"/>
      <c r="C19" s="162"/>
      <c r="D19" s="162"/>
      <c r="E19" s="164"/>
      <c r="F19" s="164"/>
    </row>
    <row r="20" spans="1:6" x14ac:dyDescent="0.45">
      <c r="A20" s="162"/>
      <c r="B20" s="163"/>
      <c r="C20" s="162"/>
      <c r="D20" s="162"/>
      <c r="E20" s="164"/>
      <c r="F20" s="164"/>
    </row>
    <row r="21" spans="1:6" x14ac:dyDescent="0.45">
      <c r="A21" s="162"/>
      <c r="B21" s="163"/>
      <c r="C21" s="162"/>
      <c r="D21" s="162"/>
      <c r="E21" s="164"/>
      <c r="F21" s="164"/>
    </row>
    <row r="22" spans="1:6" x14ac:dyDescent="0.45">
      <c r="A22" s="162"/>
      <c r="B22" s="163"/>
      <c r="C22" s="162"/>
      <c r="D22" s="162"/>
      <c r="E22" s="164"/>
      <c r="F22" s="164"/>
    </row>
    <row r="23" spans="1:6" x14ac:dyDescent="0.45">
      <c r="A23" s="162"/>
      <c r="B23" s="163"/>
      <c r="C23" s="162"/>
      <c r="D23" s="162"/>
      <c r="E23" s="164"/>
      <c r="F23" s="164"/>
    </row>
    <row r="24" spans="1:6" x14ac:dyDescent="0.45">
      <c r="A24" s="162"/>
      <c r="B24" s="163"/>
      <c r="C24" s="162"/>
      <c r="D24" s="162"/>
      <c r="E24" s="164"/>
      <c r="F24" s="164"/>
    </row>
    <row r="25" spans="1:6" x14ac:dyDescent="0.45">
      <c r="A25" s="162"/>
      <c r="B25" s="163"/>
      <c r="C25" s="162"/>
      <c r="D25" s="162"/>
      <c r="E25" s="164"/>
      <c r="F25" s="164"/>
    </row>
    <row r="26" spans="1:6" x14ac:dyDescent="0.45">
      <c r="A26" s="162"/>
      <c r="B26" s="163"/>
      <c r="C26" s="162"/>
      <c r="D26" s="162"/>
      <c r="E26" s="164"/>
      <c r="F26" s="164"/>
    </row>
    <row r="27" spans="1:6" x14ac:dyDescent="0.45">
      <c r="A27" s="162"/>
      <c r="B27" s="163"/>
      <c r="C27" s="162"/>
      <c r="D27" s="162"/>
      <c r="E27" s="164"/>
      <c r="F27" s="164"/>
    </row>
    <row r="28" spans="1:6" x14ac:dyDescent="0.45">
      <c r="A28" s="162"/>
      <c r="B28" s="163"/>
      <c r="C28" s="162"/>
      <c r="D28" s="162"/>
      <c r="E28" s="164"/>
      <c r="F28" s="164"/>
    </row>
    <row r="29" spans="1:6" x14ac:dyDescent="0.45">
      <c r="A29" s="162"/>
      <c r="B29" s="163"/>
      <c r="C29" s="162"/>
      <c r="D29" s="162"/>
      <c r="E29" s="164"/>
      <c r="F29" s="164"/>
    </row>
    <row r="30" spans="1:6" x14ac:dyDescent="0.45">
      <c r="A30" s="162"/>
      <c r="B30" s="163"/>
      <c r="C30" s="162"/>
      <c r="D30" s="162"/>
      <c r="E30" s="164"/>
      <c r="F30" s="164"/>
    </row>
    <row r="31" spans="1:6" x14ac:dyDescent="0.45">
      <c r="A31" s="162"/>
      <c r="B31" s="163"/>
      <c r="C31" s="162"/>
      <c r="D31" s="162"/>
      <c r="E31" s="164"/>
      <c r="F31" s="164"/>
    </row>
    <row r="32" spans="1:6" x14ac:dyDescent="0.45">
      <c r="A32" s="162"/>
      <c r="B32" s="163"/>
      <c r="C32" s="162"/>
      <c r="D32" s="162"/>
      <c r="E32" s="164"/>
      <c r="F32" s="164"/>
    </row>
    <row r="33" spans="1:6" x14ac:dyDescent="0.45">
      <c r="A33" s="162"/>
      <c r="B33" s="163"/>
      <c r="C33" s="162"/>
      <c r="D33" s="162"/>
      <c r="E33" s="164"/>
      <c r="F33" s="164"/>
    </row>
    <row r="34" spans="1:6" x14ac:dyDescent="0.45">
      <c r="A34" s="162"/>
      <c r="B34" s="163"/>
      <c r="C34" s="162"/>
      <c r="D34" s="162"/>
      <c r="E34" s="164"/>
      <c r="F34" s="164"/>
    </row>
    <row r="35" spans="1:6" x14ac:dyDescent="0.45">
      <c r="A35" s="162"/>
      <c r="B35" s="163"/>
      <c r="C35" s="162"/>
      <c r="D35" s="162"/>
      <c r="E35" s="164"/>
      <c r="F35" s="164"/>
    </row>
    <row r="36" spans="1:6" x14ac:dyDescent="0.45">
      <c r="A36" s="162"/>
      <c r="B36" s="163"/>
      <c r="C36" s="162"/>
      <c r="D36" s="162"/>
      <c r="E36" s="164"/>
      <c r="F36" s="164"/>
    </row>
    <row r="37" spans="1:6" x14ac:dyDescent="0.45">
      <c r="A37" s="162"/>
      <c r="B37" s="163"/>
      <c r="C37" s="162"/>
      <c r="D37" s="162"/>
      <c r="E37" s="164"/>
      <c r="F37" s="164"/>
    </row>
    <row r="38" spans="1:6" x14ac:dyDescent="0.45">
      <c r="A38" s="162"/>
      <c r="B38" s="163"/>
      <c r="C38" s="162"/>
      <c r="D38" s="162"/>
      <c r="E38" s="164"/>
      <c r="F38" s="164"/>
    </row>
    <row r="39" spans="1:6" x14ac:dyDescent="0.45">
      <c r="A39" s="162"/>
      <c r="B39" s="163"/>
      <c r="C39" s="162"/>
      <c r="D39" s="162"/>
      <c r="E39" s="164"/>
      <c r="F39" s="164"/>
    </row>
    <row r="40" spans="1:6" x14ac:dyDescent="0.45">
      <c r="A40" s="162"/>
      <c r="B40" s="163"/>
      <c r="C40" s="162"/>
      <c r="D40" s="162"/>
      <c r="E40" s="164"/>
      <c r="F40" s="164"/>
    </row>
    <row r="41" spans="1:6" x14ac:dyDescent="0.45">
      <c r="A41" s="162"/>
      <c r="B41" s="163"/>
      <c r="C41" s="162"/>
      <c r="D41" s="162"/>
      <c r="E41" s="164"/>
      <c r="F41" s="164"/>
    </row>
    <row r="42" spans="1:6" x14ac:dyDescent="0.45">
      <c r="A42" s="162"/>
      <c r="B42" s="163"/>
      <c r="C42" s="162"/>
      <c r="D42" s="162"/>
      <c r="E42" s="164"/>
      <c r="F42" s="164"/>
    </row>
    <row r="43" spans="1:6" x14ac:dyDescent="0.45">
      <c r="A43" s="162"/>
      <c r="B43" s="163"/>
      <c r="C43" s="162"/>
      <c r="D43" s="162"/>
      <c r="E43" s="164"/>
      <c r="F43" s="164"/>
    </row>
    <row r="44" spans="1:6" x14ac:dyDescent="0.45">
      <c r="A44" s="162"/>
      <c r="B44" s="163"/>
      <c r="C44" s="162"/>
      <c r="D44" s="162"/>
      <c r="E44" s="164"/>
      <c r="F44" s="164"/>
    </row>
    <row r="45" spans="1:6" x14ac:dyDescent="0.45">
      <c r="A45" s="162"/>
      <c r="B45" s="163"/>
      <c r="C45" s="162"/>
      <c r="D45" s="162"/>
      <c r="E45" s="164"/>
      <c r="F45" s="164"/>
    </row>
    <row r="46" spans="1:6" x14ac:dyDescent="0.45">
      <c r="A46" s="162"/>
      <c r="B46" s="163"/>
      <c r="C46" s="162"/>
      <c r="D46" s="162"/>
      <c r="E46" s="164"/>
      <c r="F46" s="164"/>
    </row>
    <row r="47" spans="1:6" x14ac:dyDescent="0.45">
      <c r="A47" s="162"/>
      <c r="B47" s="163"/>
      <c r="C47" s="162"/>
      <c r="D47" s="162"/>
      <c r="E47" s="164"/>
      <c r="F47" s="164"/>
    </row>
    <row r="48" spans="1:6" x14ac:dyDescent="0.45">
      <c r="A48" s="162"/>
      <c r="B48" s="163"/>
      <c r="C48" s="162"/>
      <c r="D48" s="162"/>
      <c r="E48" s="164"/>
      <c r="F48" s="164"/>
    </row>
    <row r="49" spans="1:6" x14ac:dyDescent="0.45">
      <c r="A49" s="162"/>
      <c r="B49" s="163"/>
      <c r="C49" s="162"/>
      <c r="D49" s="162"/>
      <c r="E49" s="164"/>
      <c r="F49" s="164"/>
    </row>
    <row r="50" spans="1:6" x14ac:dyDescent="0.45">
      <c r="A50" s="162"/>
      <c r="B50" s="163"/>
      <c r="C50" s="162"/>
      <c r="D50" s="162"/>
      <c r="E50" s="164"/>
      <c r="F50" s="164"/>
    </row>
    <row r="51" spans="1:6" x14ac:dyDescent="0.45">
      <c r="A51" s="162"/>
      <c r="B51" s="163"/>
      <c r="C51" s="162"/>
      <c r="D51" s="162"/>
      <c r="E51" s="164"/>
      <c r="F51" s="164"/>
    </row>
    <row r="52" spans="1:6" x14ac:dyDescent="0.45">
      <c r="A52" s="162"/>
      <c r="B52" s="163"/>
      <c r="C52" s="162"/>
      <c r="D52" s="162"/>
      <c r="E52" s="164"/>
      <c r="F52" s="164"/>
    </row>
    <row r="53" spans="1:6" x14ac:dyDescent="0.45">
      <c r="A53" s="162"/>
      <c r="B53" s="163"/>
      <c r="C53" s="162"/>
      <c r="D53" s="162"/>
      <c r="E53" s="164"/>
      <c r="F53" s="164"/>
    </row>
    <row r="54" spans="1:6" x14ac:dyDescent="0.45">
      <c r="A54" s="162"/>
      <c r="B54" s="163"/>
      <c r="C54" s="162"/>
      <c r="D54" s="162"/>
      <c r="E54" s="164"/>
      <c r="F54" s="164"/>
    </row>
    <row r="55" spans="1:6" x14ac:dyDescent="0.45">
      <c r="A55" s="162"/>
      <c r="B55" s="163"/>
      <c r="C55" s="162"/>
      <c r="D55" s="162"/>
      <c r="E55" s="164"/>
      <c r="F55" s="164"/>
    </row>
    <row r="56" spans="1:6" x14ac:dyDescent="0.45">
      <c r="A56" s="162"/>
      <c r="B56" s="163"/>
      <c r="C56" s="162"/>
      <c r="D56" s="162"/>
      <c r="E56" s="164"/>
      <c r="F56" s="164"/>
    </row>
    <row r="57" spans="1:6" x14ac:dyDescent="0.45">
      <c r="A57" s="162"/>
      <c r="B57" s="163"/>
      <c r="C57" s="162"/>
      <c r="D57" s="162"/>
      <c r="E57" s="164"/>
      <c r="F57" s="164"/>
    </row>
    <row r="58" spans="1:6" x14ac:dyDescent="0.45">
      <c r="A58" s="162"/>
      <c r="B58" s="163"/>
      <c r="C58" s="162"/>
      <c r="D58" s="162"/>
      <c r="E58" s="164"/>
      <c r="F58" s="164"/>
    </row>
    <row r="59" spans="1:6" x14ac:dyDescent="0.45">
      <c r="A59" s="162"/>
      <c r="B59" s="163"/>
      <c r="C59" s="162"/>
      <c r="D59" s="162"/>
      <c r="E59" s="164"/>
      <c r="F59" s="164"/>
    </row>
    <row r="60" spans="1:6" x14ac:dyDescent="0.45">
      <c r="A60" s="162"/>
      <c r="B60" s="163"/>
      <c r="C60" s="162"/>
      <c r="D60" s="162"/>
      <c r="E60" s="164"/>
      <c r="F60" s="164"/>
    </row>
    <row r="61" spans="1:6" x14ac:dyDescent="0.45">
      <c r="A61" s="162"/>
      <c r="B61" s="163"/>
      <c r="C61" s="162"/>
      <c r="D61" s="162"/>
      <c r="E61" s="164"/>
      <c r="F61" s="164"/>
    </row>
    <row r="62" spans="1:6" x14ac:dyDescent="0.45">
      <c r="A62" s="162"/>
      <c r="B62" s="163"/>
      <c r="C62" s="162"/>
      <c r="D62" s="162"/>
      <c r="E62" s="164"/>
      <c r="F62" s="164"/>
    </row>
    <row r="63" spans="1:6" x14ac:dyDescent="0.45">
      <c r="A63" s="162"/>
      <c r="B63" s="163"/>
      <c r="C63" s="162"/>
      <c r="D63" s="162"/>
      <c r="E63" s="164"/>
      <c r="F63" s="164"/>
    </row>
    <row r="64" spans="1:6" x14ac:dyDescent="0.45">
      <c r="A64" s="162"/>
      <c r="B64" s="163"/>
      <c r="C64" s="162"/>
      <c r="D64" s="162"/>
      <c r="E64" s="164"/>
      <c r="F64" s="164"/>
    </row>
    <row r="65" spans="1:6" x14ac:dyDescent="0.45">
      <c r="A65" s="162"/>
      <c r="B65" s="163"/>
      <c r="C65" s="162"/>
      <c r="D65" s="162"/>
      <c r="E65" s="164"/>
      <c r="F65" s="164"/>
    </row>
    <row r="66" spans="1:6" x14ac:dyDescent="0.45">
      <c r="A66" s="162"/>
      <c r="B66" s="163"/>
      <c r="C66" s="162"/>
      <c r="D66" s="162"/>
      <c r="E66" s="164"/>
      <c r="F66" s="164"/>
    </row>
    <row r="67" spans="1:6" x14ac:dyDescent="0.45">
      <c r="A67" s="162"/>
      <c r="B67" s="163"/>
      <c r="C67" s="162"/>
      <c r="D67" s="162"/>
      <c r="E67" s="164"/>
      <c r="F67" s="164"/>
    </row>
    <row r="68" spans="1:6" x14ac:dyDescent="0.45">
      <c r="A68" s="162"/>
      <c r="B68" s="163"/>
      <c r="C68" s="162"/>
      <c r="D68" s="162"/>
      <c r="E68" s="164"/>
      <c r="F68" s="164"/>
    </row>
    <row r="69" spans="1:6" x14ac:dyDescent="0.45">
      <c r="A69" s="162"/>
      <c r="B69" s="163"/>
      <c r="C69" s="162"/>
      <c r="D69" s="162"/>
      <c r="E69" s="164"/>
      <c r="F69" s="164"/>
    </row>
    <row r="70" spans="1:6" x14ac:dyDescent="0.45">
      <c r="A70" s="162"/>
      <c r="B70" s="163"/>
      <c r="C70" s="162"/>
      <c r="D70" s="162"/>
      <c r="E70" s="164"/>
      <c r="F70" s="164"/>
    </row>
    <row r="71" spans="1:6" x14ac:dyDescent="0.45">
      <c r="A71" s="162"/>
      <c r="B71" s="163"/>
      <c r="C71" s="162"/>
      <c r="D71" s="162"/>
      <c r="E71" s="164"/>
      <c r="F71" s="164"/>
    </row>
    <row r="72" spans="1:6" x14ac:dyDescent="0.45">
      <c r="A72" s="162"/>
      <c r="B72" s="163"/>
      <c r="C72" s="162"/>
      <c r="D72" s="162"/>
      <c r="E72" s="164"/>
      <c r="F72" s="164"/>
    </row>
    <row r="73" spans="1:6" x14ac:dyDescent="0.45">
      <c r="A73" s="162"/>
      <c r="B73" s="163"/>
      <c r="C73" s="162"/>
      <c r="D73" s="162"/>
      <c r="E73" s="164"/>
      <c r="F73" s="164"/>
    </row>
    <row r="74" spans="1:6" x14ac:dyDescent="0.45">
      <c r="A74" s="162"/>
      <c r="B74" s="163"/>
      <c r="C74" s="162"/>
      <c r="D74" s="162"/>
      <c r="E74" s="164"/>
      <c r="F74" s="164"/>
    </row>
    <row r="75" spans="1:6" x14ac:dyDescent="0.45">
      <c r="A75" s="162"/>
      <c r="B75" s="163"/>
      <c r="C75" s="162"/>
      <c r="D75" s="162"/>
      <c r="E75" s="164"/>
      <c r="F75" s="164"/>
    </row>
    <row r="76" spans="1:6" x14ac:dyDescent="0.45">
      <c r="A76" s="162"/>
      <c r="B76" s="163"/>
      <c r="C76" s="162"/>
      <c r="D76" s="162"/>
      <c r="E76" s="164"/>
      <c r="F76" s="164"/>
    </row>
    <row r="77" spans="1:6" x14ac:dyDescent="0.45">
      <c r="A77" s="162"/>
      <c r="B77" s="163"/>
      <c r="C77" s="162"/>
      <c r="D77" s="162"/>
      <c r="E77" s="164"/>
      <c r="F77" s="164"/>
    </row>
    <row r="78" spans="1:6" x14ac:dyDescent="0.45">
      <c r="A78" s="162"/>
      <c r="B78" s="163"/>
      <c r="C78" s="162"/>
      <c r="D78" s="162"/>
      <c r="E78" s="164"/>
      <c r="F78" s="164"/>
    </row>
    <row r="79" spans="1:6" x14ac:dyDescent="0.45">
      <c r="A79" s="162"/>
      <c r="B79" s="163"/>
      <c r="C79" s="162"/>
      <c r="D79" s="162"/>
      <c r="E79" s="164"/>
      <c r="F79" s="164"/>
    </row>
    <row r="80" spans="1:6" x14ac:dyDescent="0.45">
      <c r="A80" s="162"/>
      <c r="B80" s="163"/>
      <c r="C80" s="162"/>
      <c r="D80" s="162"/>
      <c r="E80" s="164"/>
      <c r="F80" s="164"/>
    </row>
    <row r="81" spans="1:6" x14ac:dyDescent="0.45">
      <c r="A81" s="162"/>
      <c r="B81" s="163"/>
      <c r="C81" s="162"/>
      <c r="D81" s="162"/>
      <c r="E81" s="164"/>
      <c r="F81" s="164"/>
    </row>
    <row r="82" spans="1:6" x14ac:dyDescent="0.45">
      <c r="A82" s="162"/>
      <c r="B82" s="163"/>
      <c r="C82" s="162"/>
      <c r="D82" s="162"/>
      <c r="E82" s="164"/>
      <c r="F82" s="164"/>
    </row>
    <row r="83" spans="1:6" x14ac:dyDescent="0.45">
      <c r="A83" s="162"/>
      <c r="B83" s="163"/>
      <c r="C83" s="162"/>
      <c r="D83" s="162"/>
      <c r="E83" s="164"/>
      <c r="F83" s="164"/>
    </row>
    <row r="84" spans="1:6" x14ac:dyDescent="0.45">
      <c r="A84" s="162"/>
      <c r="B84" s="163"/>
      <c r="C84" s="162"/>
      <c r="D84" s="162"/>
      <c r="E84" s="164"/>
      <c r="F84" s="164"/>
    </row>
    <row r="85" spans="1:6" x14ac:dyDescent="0.45">
      <c r="A85" s="162"/>
      <c r="B85" s="163"/>
      <c r="C85" s="162"/>
      <c r="D85" s="162"/>
      <c r="E85" s="164"/>
      <c r="F85" s="164"/>
    </row>
    <row r="86" spans="1:6" x14ac:dyDescent="0.45">
      <c r="A86" s="162"/>
      <c r="B86" s="163"/>
      <c r="C86" s="162"/>
      <c r="D86" s="162"/>
      <c r="E86" s="164"/>
      <c r="F86" s="164"/>
    </row>
    <row r="87" spans="1:6" x14ac:dyDescent="0.45">
      <c r="A87" s="162"/>
      <c r="B87" s="163"/>
      <c r="C87" s="162"/>
      <c r="D87" s="162"/>
      <c r="E87" s="164"/>
      <c r="F87" s="164"/>
    </row>
    <row r="88" spans="1:6" x14ac:dyDescent="0.45">
      <c r="A88" s="162"/>
      <c r="B88" s="163"/>
      <c r="C88" s="162"/>
      <c r="D88" s="162"/>
      <c r="E88" s="164"/>
      <c r="F88" s="164"/>
    </row>
    <row r="89" spans="1:6" x14ac:dyDescent="0.45">
      <c r="A89" s="162"/>
      <c r="B89" s="163"/>
      <c r="C89" s="162"/>
      <c r="D89" s="162"/>
      <c r="E89" s="164"/>
      <c r="F89" s="164"/>
    </row>
    <row r="90" spans="1:6" x14ac:dyDescent="0.45">
      <c r="A90" s="162"/>
      <c r="B90" s="163"/>
      <c r="C90" s="162"/>
      <c r="D90" s="162"/>
      <c r="E90" s="164"/>
      <c r="F90" s="164"/>
    </row>
    <row r="91" spans="1:6" x14ac:dyDescent="0.45">
      <c r="A91" s="162"/>
      <c r="B91" s="163"/>
      <c r="C91" s="162"/>
      <c r="D91" s="162"/>
      <c r="E91" s="164"/>
      <c r="F91" s="164"/>
    </row>
    <row r="92" spans="1:6" x14ac:dyDescent="0.45">
      <c r="A92" s="162"/>
      <c r="B92" s="163"/>
      <c r="C92" s="162"/>
      <c r="D92" s="162"/>
      <c r="E92" s="164"/>
      <c r="F92" s="164"/>
    </row>
    <row r="93" spans="1:6" x14ac:dyDescent="0.45">
      <c r="A93" s="162"/>
      <c r="B93" s="163"/>
      <c r="C93" s="162"/>
      <c r="D93" s="162"/>
      <c r="E93" s="164"/>
      <c r="F93" s="164"/>
    </row>
    <row r="94" spans="1:6" x14ac:dyDescent="0.45">
      <c r="A94" s="162"/>
      <c r="B94" s="163"/>
      <c r="C94" s="162"/>
      <c r="D94" s="162"/>
      <c r="E94" s="164"/>
      <c r="F94" s="164"/>
    </row>
    <row r="95" spans="1:6" x14ac:dyDescent="0.45">
      <c r="A95" s="162"/>
      <c r="B95" s="163"/>
      <c r="C95" s="162"/>
      <c r="D95" s="162"/>
      <c r="E95" s="164"/>
      <c r="F95" s="164"/>
    </row>
    <row r="96" spans="1:6" x14ac:dyDescent="0.45">
      <c r="A96" s="162"/>
      <c r="B96" s="163"/>
      <c r="C96" s="162"/>
      <c r="D96" s="162"/>
      <c r="E96" s="164"/>
      <c r="F96" s="164"/>
    </row>
    <row r="97" spans="1:6" x14ac:dyDescent="0.45">
      <c r="A97" s="162"/>
      <c r="B97" s="163"/>
      <c r="C97" s="162"/>
      <c r="D97" s="162"/>
      <c r="E97" s="164"/>
      <c r="F97" s="164"/>
    </row>
    <row r="98" spans="1:6" x14ac:dyDescent="0.45">
      <c r="A98" s="162"/>
      <c r="B98" s="163"/>
      <c r="C98" s="162"/>
      <c r="D98" s="162"/>
      <c r="E98" s="164"/>
      <c r="F98" s="164"/>
    </row>
    <row r="99" spans="1:6" x14ac:dyDescent="0.45">
      <c r="A99" s="162"/>
      <c r="B99" s="163"/>
      <c r="C99" s="162"/>
      <c r="D99" s="162"/>
      <c r="E99" s="164"/>
      <c r="F99" s="164"/>
    </row>
    <row r="100" spans="1:6" x14ac:dyDescent="0.45">
      <c r="A100" s="162"/>
      <c r="B100" s="163"/>
      <c r="C100" s="162"/>
      <c r="D100" s="162"/>
      <c r="E100" s="164"/>
      <c r="F100" s="164"/>
    </row>
    <row r="101" spans="1:6" x14ac:dyDescent="0.45">
      <c r="A101" s="162"/>
      <c r="B101" s="163"/>
      <c r="C101" s="162"/>
      <c r="D101" s="162"/>
      <c r="E101" s="164"/>
      <c r="F101" s="164"/>
    </row>
    <row r="102" spans="1:6" x14ac:dyDescent="0.45">
      <c r="A102" s="162"/>
      <c r="B102" s="163"/>
      <c r="C102" s="162"/>
      <c r="D102" s="162"/>
      <c r="E102" s="164"/>
      <c r="F102" s="164"/>
    </row>
    <row r="103" spans="1:6" x14ac:dyDescent="0.45">
      <c r="A103" s="162"/>
      <c r="B103" s="163"/>
      <c r="C103" s="162"/>
      <c r="D103" s="162"/>
      <c r="E103" s="164"/>
      <c r="F103" s="164"/>
    </row>
    <row r="104" spans="1:6" x14ac:dyDescent="0.45">
      <c r="A104" s="162"/>
      <c r="B104" s="163"/>
      <c r="C104" s="162"/>
      <c r="D104" s="162"/>
      <c r="E104" s="164"/>
      <c r="F104" s="164"/>
    </row>
    <row r="105" spans="1:6" x14ac:dyDescent="0.45">
      <c r="A105" s="162"/>
      <c r="B105" s="163"/>
      <c r="C105" s="162"/>
      <c r="D105" s="162"/>
      <c r="E105" s="164"/>
      <c r="F105" s="164"/>
    </row>
    <row r="106" spans="1:6" x14ac:dyDescent="0.45">
      <c r="A106" s="162"/>
      <c r="B106" s="163"/>
      <c r="C106" s="162"/>
      <c r="D106" s="162"/>
      <c r="E106" s="164"/>
      <c r="F106" s="164"/>
    </row>
    <row r="107" spans="1:6" x14ac:dyDescent="0.45">
      <c r="A107" s="162"/>
      <c r="B107" s="163"/>
      <c r="C107" s="162"/>
      <c r="D107" s="162"/>
      <c r="E107" s="164"/>
      <c r="F107" s="164"/>
    </row>
    <row r="108" spans="1:6" x14ac:dyDescent="0.45">
      <c r="A108" s="162"/>
      <c r="B108" s="163"/>
      <c r="C108" s="162"/>
      <c r="D108" s="162"/>
      <c r="E108" s="164"/>
      <c r="F108" s="164"/>
    </row>
    <row r="109" spans="1:6" x14ac:dyDescent="0.45">
      <c r="A109" s="162"/>
      <c r="B109" s="163"/>
      <c r="C109" s="162"/>
      <c r="D109" s="162"/>
      <c r="E109" s="164"/>
      <c r="F109" s="164"/>
    </row>
    <row r="110" spans="1:6" x14ac:dyDescent="0.45">
      <c r="A110" s="162"/>
      <c r="B110" s="163"/>
      <c r="C110" s="162"/>
      <c r="D110" s="162"/>
      <c r="E110" s="164"/>
      <c r="F110" s="164"/>
    </row>
    <row r="111" spans="1:6" x14ac:dyDescent="0.45">
      <c r="A111" s="162"/>
      <c r="B111" s="163"/>
      <c r="C111" s="162"/>
      <c r="D111" s="162"/>
      <c r="E111" s="164"/>
      <c r="F111" s="164"/>
    </row>
    <row r="112" spans="1:6" x14ac:dyDescent="0.45">
      <c r="A112" s="162"/>
      <c r="B112" s="163"/>
      <c r="C112" s="162"/>
      <c r="D112" s="162"/>
      <c r="E112" s="164"/>
      <c r="F112" s="164"/>
    </row>
    <row r="113" spans="1:6" x14ac:dyDescent="0.45">
      <c r="A113" s="162"/>
      <c r="B113" s="163"/>
      <c r="C113" s="162"/>
      <c r="D113" s="162"/>
      <c r="E113" s="164"/>
      <c r="F113" s="164"/>
    </row>
    <row r="114" spans="1:6" x14ac:dyDescent="0.45">
      <c r="A114" s="162"/>
      <c r="B114" s="163"/>
      <c r="C114" s="162"/>
      <c r="D114" s="162"/>
      <c r="E114" s="164"/>
      <c r="F114" s="164"/>
    </row>
    <row r="115" spans="1:6" x14ac:dyDescent="0.45">
      <c r="A115" s="162"/>
      <c r="B115" s="163"/>
      <c r="C115" s="162"/>
      <c r="D115" s="162"/>
      <c r="E115" s="164"/>
      <c r="F115" s="164"/>
    </row>
    <row r="116" spans="1:6" x14ac:dyDescent="0.45">
      <c r="A116" s="162"/>
      <c r="B116" s="163"/>
      <c r="C116" s="162"/>
      <c r="D116" s="162"/>
      <c r="E116" s="164"/>
      <c r="F116" s="164"/>
    </row>
    <row r="117" spans="1:6" x14ac:dyDescent="0.45">
      <c r="A117" s="162"/>
      <c r="B117" s="163"/>
      <c r="C117" s="162"/>
      <c r="D117" s="162"/>
      <c r="E117" s="164"/>
      <c r="F117" s="164"/>
    </row>
    <row r="118" spans="1:6" x14ac:dyDescent="0.45">
      <c r="A118" s="162"/>
      <c r="B118" s="163"/>
      <c r="C118" s="162"/>
      <c r="D118" s="162"/>
      <c r="E118" s="164"/>
      <c r="F118" s="164"/>
    </row>
    <row r="119" spans="1:6" x14ac:dyDescent="0.45">
      <c r="A119" s="162"/>
      <c r="B119" s="163"/>
      <c r="C119" s="162"/>
      <c r="D119" s="162"/>
      <c r="E119" s="164"/>
      <c r="F119" s="164"/>
    </row>
    <row r="120" spans="1:6" x14ac:dyDescent="0.45">
      <c r="A120" s="162"/>
      <c r="B120" s="163"/>
      <c r="C120" s="162"/>
      <c r="D120" s="162"/>
      <c r="E120" s="164"/>
      <c r="F120" s="164"/>
    </row>
    <row r="121" spans="1:6" x14ac:dyDescent="0.45">
      <c r="A121" s="162"/>
      <c r="B121" s="163"/>
      <c r="C121" s="162"/>
      <c r="D121" s="162"/>
      <c r="E121" s="164"/>
      <c r="F121" s="164"/>
    </row>
    <row r="122" spans="1:6" x14ac:dyDescent="0.45">
      <c r="A122" s="162"/>
      <c r="B122" s="163"/>
      <c r="C122" s="162"/>
      <c r="D122" s="162"/>
      <c r="E122" s="164"/>
      <c r="F122" s="164"/>
    </row>
    <row r="123" spans="1:6" x14ac:dyDescent="0.45">
      <c r="A123" s="162"/>
      <c r="B123" s="163"/>
      <c r="C123" s="162"/>
      <c r="D123" s="162"/>
      <c r="E123" s="164"/>
      <c r="F123" s="164"/>
    </row>
    <row r="124" spans="1:6" x14ac:dyDescent="0.45">
      <c r="A124" s="162"/>
      <c r="B124" s="163"/>
      <c r="C124" s="162"/>
      <c r="D124" s="162"/>
      <c r="E124" s="164"/>
      <c r="F124" s="164"/>
    </row>
    <row r="125" spans="1:6" x14ac:dyDescent="0.45">
      <c r="A125" s="162"/>
      <c r="B125" s="163"/>
      <c r="C125" s="162"/>
      <c r="D125" s="162"/>
      <c r="E125" s="164"/>
      <c r="F125" s="164"/>
    </row>
    <row r="126" spans="1:6" x14ac:dyDescent="0.45">
      <c r="A126" s="162"/>
      <c r="B126" s="163"/>
      <c r="C126" s="162"/>
      <c r="D126" s="162"/>
      <c r="E126" s="164"/>
      <c r="F126" s="164"/>
    </row>
    <row r="127" spans="1:6" x14ac:dyDescent="0.45">
      <c r="A127" s="162"/>
      <c r="B127" s="163"/>
      <c r="C127" s="162"/>
      <c r="D127" s="162"/>
      <c r="E127" s="164"/>
      <c r="F127" s="164"/>
    </row>
    <row r="128" spans="1:6" x14ac:dyDescent="0.45">
      <c r="A128" s="162"/>
      <c r="B128" s="163"/>
      <c r="C128" s="162"/>
      <c r="D128" s="162"/>
      <c r="E128" s="164"/>
      <c r="F128" s="164"/>
    </row>
    <row r="129" spans="1:6" x14ac:dyDescent="0.45">
      <c r="A129" s="162"/>
      <c r="B129" s="163"/>
      <c r="C129" s="162"/>
      <c r="D129" s="162"/>
      <c r="E129" s="164"/>
      <c r="F129" s="164"/>
    </row>
    <row r="130" spans="1:6" x14ac:dyDescent="0.45">
      <c r="A130" s="162"/>
      <c r="B130" s="163"/>
      <c r="C130" s="162"/>
      <c r="D130" s="162"/>
      <c r="E130" s="164"/>
      <c r="F130" s="164"/>
    </row>
    <row r="131" spans="1:6" x14ac:dyDescent="0.45">
      <c r="A131" s="162"/>
      <c r="B131" s="163"/>
      <c r="C131" s="162"/>
      <c r="D131" s="162"/>
      <c r="E131" s="164"/>
      <c r="F131" s="164"/>
    </row>
    <row r="132" spans="1:6" x14ac:dyDescent="0.45">
      <c r="A132" s="162"/>
      <c r="B132" s="163"/>
      <c r="C132" s="162"/>
      <c r="D132" s="162"/>
      <c r="E132" s="164"/>
      <c r="F132" s="164"/>
    </row>
    <row r="133" spans="1:6" x14ac:dyDescent="0.45">
      <c r="A133" s="162"/>
      <c r="B133" s="163"/>
      <c r="C133" s="162"/>
      <c r="D133" s="162"/>
      <c r="E133" s="164"/>
      <c r="F133" s="164"/>
    </row>
    <row r="134" spans="1:6" x14ac:dyDescent="0.45">
      <c r="A134" s="162"/>
      <c r="B134" s="163"/>
      <c r="C134" s="162"/>
      <c r="D134" s="162"/>
      <c r="E134" s="164"/>
      <c r="F134" s="164"/>
    </row>
    <row r="135" spans="1:6" x14ac:dyDescent="0.45">
      <c r="A135" s="162"/>
      <c r="B135" s="163"/>
      <c r="C135" s="162"/>
      <c r="D135" s="162"/>
      <c r="E135" s="164"/>
      <c r="F135" s="164"/>
    </row>
    <row r="136" spans="1:6" x14ac:dyDescent="0.45">
      <c r="A136" s="162"/>
      <c r="B136" s="163"/>
      <c r="C136" s="162"/>
      <c r="D136" s="162"/>
      <c r="E136" s="164"/>
      <c r="F136" s="164"/>
    </row>
    <row r="137" spans="1:6" x14ac:dyDescent="0.45">
      <c r="A137" s="162"/>
      <c r="B137" s="163"/>
      <c r="C137" s="162"/>
      <c r="D137" s="162"/>
      <c r="E137" s="164"/>
      <c r="F137" s="164"/>
    </row>
    <row r="138" spans="1:6" x14ac:dyDescent="0.45">
      <c r="A138" s="162"/>
      <c r="B138" s="163"/>
      <c r="C138" s="162"/>
      <c r="D138" s="162"/>
      <c r="E138" s="164"/>
      <c r="F138" s="164"/>
    </row>
    <row r="139" spans="1:6" x14ac:dyDescent="0.45">
      <c r="A139" s="162"/>
      <c r="B139" s="163"/>
      <c r="C139" s="162"/>
      <c r="D139" s="162"/>
      <c r="E139" s="164"/>
      <c r="F139" s="164"/>
    </row>
    <row r="140" spans="1:6" x14ac:dyDescent="0.45">
      <c r="A140" s="162"/>
      <c r="B140" s="163"/>
      <c r="C140" s="162"/>
      <c r="D140" s="162"/>
      <c r="E140" s="164"/>
      <c r="F140" s="164"/>
    </row>
    <row r="141" spans="1:6" x14ac:dyDescent="0.45">
      <c r="A141" s="162"/>
      <c r="B141" s="163"/>
      <c r="C141" s="162"/>
      <c r="D141" s="162"/>
      <c r="E141" s="164"/>
      <c r="F141" s="164"/>
    </row>
    <row r="142" spans="1:6" x14ac:dyDescent="0.45">
      <c r="A142" s="162"/>
      <c r="B142" s="163"/>
      <c r="C142" s="162"/>
      <c r="D142" s="162"/>
      <c r="E142" s="164"/>
      <c r="F142" s="164"/>
    </row>
    <row r="143" spans="1:6" x14ac:dyDescent="0.45">
      <c r="A143" s="162"/>
      <c r="B143" s="163"/>
      <c r="C143" s="162"/>
      <c r="D143" s="162"/>
      <c r="E143" s="164"/>
      <c r="F143" s="164"/>
    </row>
    <row r="144" spans="1:6" x14ac:dyDescent="0.45">
      <c r="A144" s="162"/>
      <c r="B144" s="163"/>
      <c r="C144" s="162"/>
      <c r="D144" s="162"/>
      <c r="E144" s="164"/>
      <c r="F144" s="164"/>
    </row>
    <row r="145" spans="1:6" x14ac:dyDescent="0.45">
      <c r="A145" s="162"/>
      <c r="B145" s="163"/>
      <c r="C145" s="162"/>
      <c r="D145" s="162"/>
      <c r="E145" s="164"/>
      <c r="F145" s="164"/>
    </row>
    <row r="146" spans="1:6" x14ac:dyDescent="0.45">
      <c r="A146" s="162"/>
      <c r="B146" s="163"/>
      <c r="C146" s="162"/>
      <c r="D146" s="162"/>
      <c r="E146" s="164"/>
      <c r="F146" s="164"/>
    </row>
    <row r="147" spans="1:6" x14ac:dyDescent="0.45">
      <c r="A147" s="162"/>
      <c r="B147" s="163"/>
      <c r="C147" s="162"/>
      <c r="D147" s="162"/>
      <c r="E147" s="164"/>
      <c r="F147" s="164"/>
    </row>
    <row r="148" spans="1:6" x14ac:dyDescent="0.45">
      <c r="A148" s="162"/>
      <c r="B148" s="163"/>
      <c r="C148" s="162"/>
      <c r="D148" s="162"/>
      <c r="E148" s="164"/>
      <c r="F148" s="164"/>
    </row>
    <row r="149" spans="1:6" x14ac:dyDescent="0.45">
      <c r="A149" s="162"/>
      <c r="B149" s="163"/>
      <c r="C149" s="162"/>
      <c r="D149" s="162"/>
      <c r="E149" s="164"/>
      <c r="F149" s="164"/>
    </row>
    <row r="150" spans="1:6" x14ac:dyDescent="0.45">
      <c r="A150" s="162"/>
      <c r="B150" s="163"/>
      <c r="C150" s="162"/>
      <c r="D150" s="162"/>
      <c r="E150" s="164"/>
      <c r="F150" s="164"/>
    </row>
    <row r="151" spans="1:6" x14ac:dyDescent="0.45">
      <c r="A151" s="162"/>
      <c r="B151" s="163"/>
      <c r="C151" s="162"/>
      <c r="D151" s="162"/>
      <c r="E151" s="164"/>
      <c r="F151" s="164"/>
    </row>
    <row r="152" spans="1:6" x14ac:dyDescent="0.45">
      <c r="A152" s="162"/>
      <c r="B152" s="163"/>
      <c r="C152" s="162"/>
      <c r="D152" s="162"/>
      <c r="E152" s="164"/>
      <c r="F152" s="164"/>
    </row>
    <row r="153" spans="1:6" x14ac:dyDescent="0.45">
      <c r="A153" s="162"/>
      <c r="B153" s="163"/>
      <c r="C153" s="162"/>
      <c r="D153" s="162"/>
      <c r="E153" s="164"/>
      <c r="F153" s="164"/>
    </row>
    <row r="154" spans="1:6" x14ac:dyDescent="0.45">
      <c r="A154" s="162"/>
      <c r="B154" s="163"/>
      <c r="C154" s="162"/>
      <c r="D154" s="162"/>
      <c r="E154" s="164"/>
      <c r="F154" s="164"/>
    </row>
    <row r="155" spans="1:6" x14ac:dyDescent="0.45">
      <c r="A155" s="162"/>
      <c r="B155" s="163"/>
      <c r="C155" s="162"/>
      <c r="D155" s="162"/>
      <c r="E155" s="164"/>
      <c r="F155" s="164"/>
    </row>
    <row r="156" spans="1:6" x14ac:dyDescent="0.45">
      <c r="A156" s="162"/>
      <c r="B156" s="163"/>
      <c r="C156" s="162"/>
      <c r="D156" s="162"/>
      <c r="E156" s="164"/>
      <c r="F156" s="164"/>
    </row>
    <row r="157" spans="1:6" x14ac:dyDescent="0.45">
      <c r="A157" s="162"/>
      <c r="B157" s="163"/>
      <c r="C157" s="162"/>
      <c r="D157" s="162"/>
      <c r="E157" s="164"/>
      <c r="F157" s="164"/>
    </row>
    <row r="158" spans="1:6" x14ac:dyDescent="0.45">
      <c r="A158" s="162"/>
      <c r="B158" s="163"/>
      <c r="C158" s="162"/>
      <c r="D158" s="162"/>
      <c r="E158" s="164"/>
      <c r="F158" s="164"/>
    </row>
    <row r="159" spans="1:6" x14ac:dyDescent="0.45">
      <c r="A159" s="162"/>
      <c r="B159" s="163"/>
      <c r="C159" s="162"/>
      <c r="D159" s="162"/>
      <c r="E159" s="164"/>
      <c r="F159" s="164"/>
    </row>
    <row r="160" spans="1:6" x14ac:dyDescent="0.45">
      <c r="A160" s="162"/>
      <c r="B160" s="163"/>
      <c r="C160" s="162"/>
      <c r="D160" s="162"/>
      <c r="E160" s="164"/>
      <c r="F160" s="164"/>
    </row>
    <row r="161" spans="1:6" x14ac:dyDescent="0.45">
      <c r="A161" s="162"/>
      <c r="B161" s="163"/>
      <c r="C161" s="162"/>
      <c r="D161" s="162"/>
      <c r="E161" s="164"/>
      <c r="F161" s="164"/>
    </row>
    <row r="162" spans="1:6" x14ac:dyDescent="0.45">
      <c r="A162" s="162"/>
      <c r="B162" s="163"/>
      <c r="C162" s="162"/>
      <c r="D162" s="162"/>
      <c r="E162" s="164"/>
      <c r="F162" s="164"/>
    </row>
    <row r="163" spans="1:6" x14ac:dyDescent="0.45">
      <c r="A163" s="162"/>
      <c r="B163" s="163"/>
      <c r="C163" s="162"/>
      <c r="D163" s="162"/>
      <c r="E163" s="164"/>
      <c r="F163" s="164"/>
    </row>
    <row r="164" spans="1:6" x14ac:dyDescent="0.45">
      <c r="A164" s="162"/>
      <c r="B164" s="163"/>
      <c r="C164" s="162"/>
      <c r="D164" s="162"/>
      <c r="E164" s="164"/>
      <c r="F164" s="164"/>
    </row>
    <row r="165" spans="1:6" x14ac:dyDescent="0.45">
      <c r="A165" s="162"/>
      <c r="B165" s="163"/>
      <c r="C165" s="162"/>
      <c r="D165" s="162"/>
      <c r="E165" s="164"/>
      <c r="F165" s="164"/>
    </row>
    <row r="166" spans="1:6" x14ac:dyDescent="0.45">
      <c r="A166" s="162"/>
      <c r="B166" s="163"/>
      <c r="C166" s="162"/>
      <c r="D166" s="162"/>
      <c r="E166" s="164"/>
      <c r="F166" s="164"/>
    </row>
    <row r="167" spans="1:6" x14ac:dyDescent="0.45">
      <c r="A167" s="162"/>
      <c r="B167" s="163"/>
      <c r="C167" s="162"/>
      <c r="D167" s="162"/>
      <c r="E167" s="164"/>
      <c r="F167" s="164"/>
    </row>
    <row r="168" spans="1:6" x14ac:dyDescent="0.45">
      <c r="A168" s="162"/>
      <c r="B168" s="163"/>
      <c r="C168" s="162"/>
      <c r="D168" s="162"/>
      <c r="E168" s="164"/>
      <c r="F168" s="164"/>
    </row>
    <row r="169" spans="1:6" x14ac:dyDescent="0.45">
      <c r="A169" s="162"/>
      <c r="B169" s="163"/>
      <c r="C169" s="162"/>
      <c r="D169" s="162"/>
      <c r="E169" s="164"/>
      <c r="F169" s="164"/>
    </row>
    <row r="170" spans="1:6" x14ac:dyDescent="0.45">
      <c r="A170" s="162"/>
      <c r="B170" s="163"/>
      <c r="C170" s="162"/>
      <c r="D170" s="162"/>
      <c r="E170" s="164"/>
      <c r="F170" s="164"/>
    </row>
    <row r="171" spans="1:6" x14ac:dyDescent="0.45">
      <c r="A171" s="162"/>
      <c r="B171" s="163"/>
      <c r="C171" s="162"/>
      <c r="D171" s="162"/>
      <c r="E171" s="164"/>
      <c r="F171" s="164"/>
    </row>
    <row r="172" spans="1:6" x14ac:dyDescent="0.45">
      <c r="A172" s="162"/>
      <c r="B172" s="163"/>
      <c r="C172" s="162"/>
      <c r="D172" s="162"/>
      <c r="E172" s="164"/>
      <c r="F172" s="164"/>
    </row>
    <row r="173" spans="1:6" x14ac:dyDescent="0.45">
      <c r="A173" s="162"/>
      <c r="B173" s="163"/>
      <c r="C173" s="162"/>
      <c r="D173" s="162"/>
      <c r="E173" s="164"/>
      <c r="F173" s="164"/>
    </row>
    <row r="174" spans="1:6" x14ac:dyDescent="0.45">
      <c r="A174" s="162"/>
      <c r="B174" s="163"/>
      <c r="C174" s="162"/>
      <c r="D174" s="162"/>
      <c r="E174" s="164"/>
      <c r="F174" s="164"/>
    </row>
    <row r="175" spans="1:6" x14ac:dyDescent="0.45">
      <c r="A175" s="162"/>
      <c r="B175" s="163"/>
      <c r="C175" s="162"/>
      <c r="D175" s="162"/>
      <c r="E175" s="164"/>
      <c r="F175" s="164"/>
    </row>
    <row r="176" spans="1:6" x14ac:dyDescent="0.45">
      <c r="A176" s="162"/>
      <c r="B176" s="163"/>
      <c r="C176" s="162"/>
      <c r="D176" s="162"/>
      <c r="E176" s="164"/>
      <c r="F176" s="164"/>
    </row>
    <row r="177" spans="1:6" x14ac:dyDescent="0.45">
      <c r="A177" s="162"/>
      <c r="B177" s="163"/>
      <c r="C177" s="162"/>
      <c r="D177" s="162"/>
      <c r="E177" s="164"/>
      <c r="F177" s="164"/>
    </row>
    <row r="178" spans="1:6" x14ac:dyDescent="0.45">
      <c r="A178" s="162"/>
      <c r="B178" s="163"/>
      <c r="C178" s="162"/>
      <c r="D178" s="162"/>
      <c r="E178" s="164"/>
      <c r="F178" s="164"/>
    </row>
    <row r="179" spans="1:6" x14ac:dyDescent="0.45">
      <c r="A179" s="162"/>
      <c r="B179" s="163"/>
      <c r="C179" s="162"/>
      <c r="D179" s="162"/>
      <c r="E179" s="164"/>
      <c r="F179" s="164"/>
    </row>
    <row r="180" spans="1:6" x14ac:dyDescent="0.45">
      <c r="A180" s="162"/>
      <c r="B180" s="163"/>
      <c r="C180" s="162"/>
      <c r="D180" s="162"/>
      <c r="E180" s="164"/>
      <c r="F180" s="164"/>
    </row>
    <row r="181" spans="1:6" x14ac:dyDescent="0.45">
      <c r="A181" s="162"/>
      <c r="B181" s="163"/>
      <c r="C181" s="162"/>
      <c r="D181" s="162"/>
      <c r="E181" s="164"/>
      <c r="F181" s="164"/>
    </row>
    <row r="182" spans="1:6" x14ac:dyDescent="0.45">
      <c r="A182" s="162"/>
      <c r="B182" s="163"/>
      <c r="C182" s="162"/>
      <c r="D182" s="162"/>
      <c r="E182" s="164"/>
      <c r="F182" s="164"/>
    </row>
    <row r="183" spans="1:6" x14ac:dyDescent="0.45">
      <c r="A183" s="162"/>
      <c r="B183" s="163"/>
      <c r="C183" s="162"/>
      <c r="D183" s="162"/>
      <c r="E183" s="164"/>
      <c r="F183" s="164"/>
    </row>
    <row r="184" spans="1:6" x14ac:dyDescent="0.45">
      <c r="A184" s="162"/>
      <c r="B184" s="163"/>
      <c r="C184" s="162"/>
      <c r="D184" s="162"/>
      <c r="E184" s="164"/>
      <c r="F184" s="164"/>
    </row>
    <row r="185" spans="1:6" x14ac:dyDescent="0.45">
      <c r="A185" s="162"/>
      <c r="B185" s="163"/>
      <c r="C185" s="162"/>
      <c r="D185" s="162"/>
      <c r="E185" s="164"/>
      <c r="F185" s="164"/>
    </row>
    <row r="186" spans="1:6" x14ac:dyDescent="0.45">
      <c r="A186" s="162"/>
      <c r="B186" s="163"/>
      <c r="C186" s="162"/>
      <c r="D186" s="162"/>
      <c r="E186" s="164"/>
      <c r="F186" s="164"/>
    </row>
    <row r="187" spans="1:6" x14ac:dyDescent="0.45">
      <c r="A187" s="162"/>
      <c r="B187" s="163"/>
      <c r="C187" s="162"/>
      <c r="D187" s="162"/>
      <c r="E187" s="164"/>
      <c r="F187" s="164"/>
    </row>
    <row r="188" spans="1:6" x14ac:dyDescent="0.45">
      <c r="A188" s="162"/>
      <c r="B188" s="163"/>
      <c r="C188" s="162"/>
      <c r="D188" s="162"/>
      <c r="E188" s="164"/>
      <c r="F188" s="164"/>
    </row>
    <row r="189" spans="1:6" x14ac:dyDescent="0.45">
      <c r="A189" s="162"/>
      <c r="B189" s="163"/>
      <c r="C189" s="162"/>
      <c r="D189" s="162"/>
      <c r="E189" s="164"/>
      <c r="F189" s="164"/>
    </row>
    <row r="190" spans="1:6" x14ac:dyDescent="0.45">
      <c r="A190" s="162"/>
      <c r="B190" s="163"/>
      <c r="C190" s="162"/>
      <c r="D190" s="162"/>
      <c r="E190" s="164"/>
      <c r="F190" s="164"/>
    </row>
    <row r="191" spans="1:6" x14ac:dyDescent="0.45">
      <c r="A191" s="162"/>
      <c r="B191" s="163"/>
      <c r="C191" s="162"/>
      <c r="D191" s="162"/>
      <c r="E191" s="164"/>
      <c r="F191" s="164"/>
    </row>
    <row r="192" spans="1:6" x14ac:dyDescent="0.45">
      <c r="A192" s="162"/>
      <c r="B192" s="163"/>
      <c r="C192" s="162"/>
      <c r="D192" s="162"/>
      <c r="E192" s="164"/>
      <c r="F192" s="164"/>
    </row>
    <row r="193" spans="1:6" x14ac:dyDescent="0.45">
      <c r="A193" s="162"/>
      <c r="B193" s="163"/>
      <c r="C193" s="162"/>
      <c r="D193" s="162"/>
      <c r="E193" s="164"/>
      <c r="F193" s="164"/>
    </row>
    <row r="194" spans="1:6" x14ac:dyDescent="0.45">
      <c r="A194" s="162"/>
      <c r="B194" s="163"/>
      <c r="C194" s="162"/>
      <c r="D194" s="162"/>
      <c r="E194" s="164"/>
      <c r="F194" s="164"/>
    </row>
    <row r="195" spans="1:6" x14ac:dyDescent="0.45">
      <c r="A195" s="162"/>
      <c r="B195" s="163"/>
      <c r="C195" s="162"/>
      <c r="D195" s="162"/>
      <c r="E195" s="164"/>
      <c r="F195" s="164"/>
    </row>
    <row r="196" spans="1:6" x14ac:dyDescent="0.45">
      <c r="A196" s="162"/>
      <c r="B196" s="163"/>
      <c r="C196" s="162"/>
      <c r="D196" s="162"/>
      <c r="E196" s="164"/>
      <c r="F196" s="164"/>
    </row>
    <row r="197" spans="1:6" x14ac:dyDescent="0.45">
      <c r="A197" s="162"/>
      <c r="B197" s="163"/>
      <c r="C197" s="162"/>
      <c r="D197" s="162"/>
      <c r="E197" s="164"/>
      <c r="F197" s="164"/>
    </row>
    <row r="198" spans="1:6" x14ac:dyDescent="0.45">
      <c r="A198" s="162"/>
      <c r="B198" s="163"/>
      <c r="C198" s="162"/>
      <c r="D198" s="162"/>
      <c r="E198" s="164"/>
      <c r="F198" s="164"/>
    </row>
    <row r="199" spans="1:6" x14ac:dyDescent="0.45">
      <c r="A199" s="162"/>
      <c r="B199" s="163"/>
      <c r="C199" s="162"/>
      <c r="D199" s="162"/>
      <c r="E199" s="164"/>
      <c r="F199" s="164"/>
    </row>
    <row r="200" spans="1:6" x14ac:dyDescent="0.45">
      <c r="A200" s="162"/>
      <c r="B200" s="163"/>
      <c r="C200" s="162"/>
      <c r="D200" s="162"/>
      <c r="E200" s="164"/>
      <c r="F200" s="164"/>
    </row>
    <row r="201" spans="1:6" x14ac:dyDescent="0.45">
      <c r="A201" s="162"/>
      <c r="B201" s="163"/>
      <c r="C201" s="162"/>
      <c r="D201" s="162"/>
      <c r="E201" s="164"/>
      <c r="F201" s="164"/>
    </row>
    <row r="202" spans="1:6" x14ac:dyDescent="0.45">
      <c r="A202" s="162"/>
      <c r="B202" s="163"/>
      <c r="C202" s="162"/>
      <c r="D202" s="162"/>
      <c r="E202" s="164"/>
      <c r="F202" s="164"/>
    </row>
    <row r="203" spans="1:6" x14ac:dyDescent="0.45">
      <c r="A203" s="162"/>
      <c r="B203" s="163"/>
      <c r="C203" s="162"/>
      <c r="D203" s="162"/>
      <c r="E203" s="164"/>
      <c r="F203" s="164"/>
    </row>
    <row r="204" spans="1:6" x14ac:dyDescent="0.45">
      <c r="A204" s="162"/>
      <c r="B204" s="163"/>
      <c r="C204" s="162"/>
      <c r="D204" s="162"/>
      <c r="E204" s="164"/>
      <c r="F204" s="164"/>
    </row>
    <row r="205" spans="1:6" x14ac:dyDescent="0.45">
      <c r="A205" s="162"/>
      <c r="B205" s="163"/>
      <c r="C205" s="162"/>
      <c r="D205" s="162"/>
      <c r="E205" s="164"/>
      <c r="F205" s="164"/>
    </row>
    <row r="206" spans="1:6" x14ac:dyDescent="0.45">
      <c r="A206" s="162"/>
      <c r="B206" s="163"/>
      <c r="C206" s="162"/>
      <c r="D206" s="162"/>
      <c r="E206" s="164"/>
      <c r="F206" s="164"/>
    </row>
    <row r="207" spans="1:6" x14ac:dyDescent="0.45">
      <c r="A207" s="162"/>
      <c r="B207" s="163"/>
      <c r="C207" s="162"/>
      <c r="D207" s="162"/>
      <c r="E207" s="164"/>
      <c r="F207" s="164"/>
    </row>
    <row r="208" spans="1:6" x14ac:dyDescent="0.45">
      <c r="A208" s="162"/>
      <c r="B208" s="163"/>
      <c r="C208" s="162"/>
      <c r="D208" s="162"/>
      <c r="E208" s="164"/>
      <c r="F208" s="164"/>
    </row>
    <row r="209" spans="1:6" x14ac:dyDescent="0.45">
      <c r="A209" s="162"/>
      <c r="B209" s="163"/>
      <c r="C209" s="162"/>
      <c r="D209" s="162"/>
      <c r="E209" s="164"/>
      <c r="F209" s="164"/>
    </row>
    <row r="210" spans="1:6" x14ac:dyDescent="0.45">
      <c r="A210" s="162"/>
      <c r="B210" s="163"/>
      <c r="C210" s="162"/>
      <c r="D210" s="162"/>
      <c r="E210" s="164"/>
      <c r="F210" s="164"/>
    </row>
    <row r="211" spans="1:6" x14ac:dyDescent="0.45">
      <c r="A211" s="162"/>
      <c r="B211" s="163"/>
      <c r="C211" s="162"/>
      <c r="D211" s="162"/>
      <c r="E211" s="164"/>
      <c r="F211" s="164"/>
    </row>
    <row r="212" spans="1:6" x14ac:dyDescent="0.45">
      <c r="A212" s="162"/>
      <c r="B212" s="163"/>
      <c r="C212" s="162"/>
      <c r="D212" s="162"/>
      <c r="E212" s="164"/>
      <c r="F212" s="164"/>
    </row>
    <row r="213" spans="1:6" x14ac:dyDescent="0.45">
      <c r="A213" s="162"/>
      <c r="B213" s="163"/>
      <c r="C213" s="162"/>
      <c r="D213" s="162"/>
      <c r="E213" s="164"/>
      <c r="F213" s="164"/>
    </row>
    <row r="214" spans="1:6" x14ac:dyDescent="0.45">
      <c r="A214" s="162"/>
      <c r="B214" s="163"/>
      <c r="C214" s="162"/>
      <c r="D214" s="162"/>
      <c r="E214" s="164"/>
      <c r="F214" s="164"/>
    </row>
    <row r="215" spans="1:6" x14ac:dyDescent="0.45">
      <c r="A215" s="162"/>
      <c r="B215" s="163"/>
      <c r="C215" s="162"/>
      <c r="D215" s="162"/>
      <c r="E215" s="164"/>
      <c r="F215" s="164"/>
    </row>
    <row r="216" spans="1:6" x14ac:dyDescent="0.45">
      <c r="A216" s="162"/>
      <c r="B216" s="163"/>
      <c r="C216" s="162"/>
      <c r="D216" s="162"/>
      <c r="E216" s="164"/>
      <c r="F216" s="164"/>
    </row>
    <row r="217" spans="1:6" x14ac:dyDescent="0.45">
      <c r="A217" s="162"/>
      <c r="B217" s="163"/>
      <c r="C217" s="162"/>
      <c r="D217" s="162"/>
      <c r="E217" s="164"/>
      <c r="F217" s="164"/>
    </row>
    <row r="218" spans="1:6" x14ac:dyDescent="0.45">
      <c r="A218" s="162"/>
      <c r="B218" s="163"/>
      <c r="C218" s="162"/>
      <c r="D218" s="162"/>
      <c r="E218" s="164"/>
      <c r="F218" s="164"/>
    </row>
    <row r="219" spans="1:6" x14ac:dyDescent="0.45">
      <c r="A219" s="162"/>
      <c r="B219" s="163"/>
      <c r="C219" s="162"/>
      <c r="D219" s="162"/>
      <c r="E219" s="164"/>
      <c r="F219" s="164"/>
    </row>
    <row r="220" spans="1:6" x14ac:dyDescent="0.45">
      <c r="A220" s="162"/>
      <c r="B220" s="163"/>
      <c r="C220" s="162"/>
      <c r="D220" s="162"/>
      <c r="E220" s="164"/>
      <c r="F220" s="164"/>
    </row>
    <row r="221" spans="1:6" x14ac:dyDescent="0.45">
      <c r="A221" s="162"/>
      <c r="B221" s="163"/>
      <c r="C221" s="162"/>
      <c r="D221" s="162"/>
      <c r="E221" s="164"/>
      <c r="F221" s="164"/>
    </row>
    <row r="222" spans="1:6" x14ac:dyDescent="0.45">
      <c r="A222" s="162"/>
      <c r="B222" s="163"/>
      <c r="C222" s="162"/>
      <c r="D222" s="162"/>
      <c r="E222" s="164"/>
      <c r="F222" s="164"/>
    </row>
    <row r="223" spans="1:6" x14ac:dyDescent="0.45">
      <c r="A223" s="162"/>
      <c r="B223" s="163"/>
      <c r="C223" s="162"/>
      <c r="D223" s="162"/>
      <c r="E223" s="164"/>
      <c r="F223" s="164"/>
    </row>
    <row r="224" spans="1:6" x14ac:dyDescent="0.45">
      <c r="A224" s="162"/>
      <c r="B224" s="163"/>
      <c r="C224" s="162"/>
      <c r="D224" s="162"/>
      <c r="E224" s="164"/>
      <c r="F224" s="164"/>
    </row>
    <row r="225" spans="1:6" x14ac:dyDescent="0.45">
      <c r="A225" s="162"/>
      <c r="B225" s="163"/>
      <c r="C225" s="162"/>
      <c r="D225" s="162"/>
      <c r="E225" s="164"/>
      <c r="F225" s="164"/>
    </row>
    <row r="226" spans="1:6" x14ac:dyDescent="0.45">
      <c r="A226" s="162"/>
      <c r="B226" s="163"/>
      <c r="C226" s="162"/>
      <c r="D226" s="162"/>
      <c r="E226" s="164"/>
      <c r="F226" s="164"/>
    </row>
    <row r="227" spans="1:6" x14ac:dyDescent="0.45">
      <c r="A227" s="162"/>
      <c r="B227" s="163"/>
      <c r="C227" s="162"/>
      <c r="D227" s="162"/>
      <c r="E227" s="164"/>
      <c r="F227" s="164"/>
    </row>
    <row r="228" spans="1:6" x14ac:dyDescent="0.45">
      <c r="A228" s="162"/>
      <c r="B228" s="163"/>
      <c r="C228" s="162"/>
      <c r="D228" s="162"/>
      <c r="E228" s="164"/>
      <c r="F228" s="164"/>
    </row>
    <row r="229" spans="1:6" x14ac:dyDescent="0.45">
      <c r="A229" s="162"/>
      <c r="B229" s="163"/>
      <c r="C229" s="162"/>
      <c r="D229" s="162"/>
      <c r="E229" s="164"/>
      <c r="F229" s="164"/>
    </row>
    <row r="230" spans="1:6" x14ac:dyDescent="0.45">
      <c r="A230" s="162"/>
      <c r="B230" s="163"/>
      <c r="C230" s="162"/>
      <c r="D230" s="162"/>
      <c r="E230" s="164"/>
      <c r="F230" s="164"/>
    </row>
    <row r="231" spans="1:6" x14ac:dyDescent="0.45">
      <c r="A231" s="162"/>
      <c r="B231" s="163"/>
      <c r="C231" s="162"/>
      <c r="D231" s="162"/>
      <c r="E231" s="164"/>
      <c r="F231" s="164"/>
    </row>
    <row r="232" spans="1:6" x14ac:dyDescent="0.45">
      <c r="A232" s="162"/>
      <c r="B232" s="163"/>
      <c r="C232" s="162"/>
      <c r="D232" s="162"/>
      <c r="E232" s="164"/>
      <c r="F232" s="164"/>
    </row>
    <row r="233" spans="1:6" x14ac:dyDescent="0.45">
      <c r="A233" s="162"/>
      <c r="B233" s="163"/>
      <c r="C233" s="162"/>
      <c r="D233" s="162"/>
      <c r="E233" s="164"/>
      <c r="F233" s="164"/>
    </row>
    <row r="234" spans="1:6" x14ac:dyDescent="0.45">
      <c r="A234" s="162"/>
      <c r="B234" s="163"/>
      <c r="C234" s="162"/>
      <c r="D234" s="162"/>
      <c r="E234" s="164"/>
      <c r="F234" s="164"/>
    </row>
    <row r="235" spans="1:6" x14ac:dyDescent="0.45">
      <c r="A235" s="162"/>
      <c r="B235" s="163"/>
      <c r="C235" s="162"/>
      <c r="D235" s="162"/>
      <c r="E235" s="164"/>
      <c r="F235" s="164"/>
    </row>
    <row r="236" spans="1:6" x14ac:dyDescent="0.45">
      <c r="A236" s="162"/>
      <c r="B236" s="163"/>
      <c r="C236" s="162"/>
      <c r="D236" s="162"/>
      <c r="E236" s="164"/>
      <c r="F236" s="164"/>
    </row>
    <row r="237" spans="1:6" x14ac:dyDescent="0.45">
      <c r="A237" s="162"/>
      <c r="B237" s="163"/>
      <c r="C237" s="162"/>
      <c r="D237" s="162"/>
      <c r="E237" s="164"/>
      <c r="F237" s="164"/>
    </row>
    <row r="238" spans="1:6" x14ac:dyDescent="0.45">
      <c r="A238" s="162"/>
      <c r="B238" s="163"/>
      <c r="C238" s="162"/>
      <c r="D238" s="162"/>
      <c r="E238" s="164"/>
      <c r="F238" s="164"/>
    </row>
    <row r="239" spans="1:6" x14ac:dyDescent="0.45">
      <c r="A239" s="162"/>
      <c r="B239" s="163"/>
      <c r="C239" s="162"/>
      <c r="D239" s="162"/>
      <c r="E239" s="164"/>
      <c r="F239" s="164"/>
    </row>
    <row r="240" spans="1:6" x14ac:dyDescent="0.45">
      <c r="A240" s="162"/>
      <c r="B240" s="163"/>
      <c r="C240" s="162"/>
      <c r="D240" s="162"/>
      <c r="E240" s="164"/>
      <c r="F240" s="164"/>
    </row>
    <row r="241" spans="1:6" x14ac:dyDescent="0.45">
      <c r="A241" s="162"/>
      <c r="B241" s="163"/>
      <c r="C241" s="162"/>
      <c r="D241" s="162"/>
      <c r="E241" s="164"/>
      <c r="F241" s="164"/>
    </row>
    <row r="242" spans="1:6" x14ac:dyDescent="0.45">
      <c r="A242" s="162"/>
      <c r="B242" s="163"/>
      <c r="C242" s="162"/>
      <c r="D242" s="162"/>
      <c r="E242" s="164"/>
      <c r="F242" s="164"/>
    </row>
    <row r="243" spans="1:6" x14ac:dyDescent="0.45">
      <c r="A243" s="162"/>
      <c r="B243" s="163"/>
      <c r="C243" s="162"/>
      <c r="D243" s="162"/>
      <c r="E243" s="164"/>
      <c r="F243" s="164"/>
    </row>
    <row r="244" spans="1:6" x14ac:dyDescent="0.45">
      <c r="A244" s="162"/>
      <c r="B244" s="163"/>
      <c r="C244" s="162"/>
      <c r="D244" s="162"/>
      <c r="E244" s="164"/>
      <c r="F244" s="164"/>
    </row>
    <row r="245" spans="1:6" x14ac:dyDescent="0.45">
      <c r="A245" s="162"/>
      <c r="B245" s="163"/>
      <c r="C245" s="162"/>
      <c r="D245" s="162"/>
      <c r="E245" s="164"/>
      <c r="F245" s="164"/>
    </row>
    <row r="246" spans="1:6" x14ac:dyDescent="0.45">
      <c r="A246" s="162"/>
      <c r="B246" s="163"/>
      <c r="C246" s="162"/>
      <c r="D246" s="162"/>
      <c r="E246" s="164"/>
      <c r="F246" s="164"/>
    </row>
    <row r="247" spans="1:6" x14ac:dyDescent="0.45">
      <c r="A247" s="162"/>
      <c r="B247" s="163"/>
      <c r="C247" s="162"/>
      <c r="D247" s="162"/>
      <c r="E247" s="164"/>
      <c r="F247" s="164"/>
    </row>
    <row r="248" spans="1:6" x14ac:dyDescent="0.45">
      <c r="A248" s="162"/>
      <c r="B248" s="163"/>
      <c r="C248" s="162"/>
      <c r="D248" s="162"/>
      <c r="E248" s="164"/>
      <c r="F248" s="164"/>
    </row>
    <row r="249" spans="1:6" x14ac:dyDescent="0.45">
      <c r="A249" s="162"/>
      <c r="B249" s="163"/>
      <c r="C249" s="162"/>
      <c r="D249" s="162"/>
      <c r="E249" s="164"/>
      <c r="F249" s="164"/>
    </row>
    <row r="250" spans="1:6" x14ac:dyDescent="0.45">
      <c r="A250" s="162"/>
      <c r="B250" s="163"/>
      <c r="C250" s="162"/>
      <c r="D250" s="162"/>
      <c r="E250" s="164"/>
      <c r="F250" s="164"/>
    </row>
    <row r="251" spans="1:6" x14ac:dyDescent="0.45">
      <c r="A251" s="162"/>
      <c r="B251" s="163"/>
      <c r="C251" s="162"/>
      <c r="D251" s="162"/>
      <c r="E251" s="164"/>
      <c r="F251" s="164"/>
    </row>
    <row r="252" spans="1:6" x14ac:dyDescent="0.45">
      <c r="A252" s="162"/>
      <c r="B252" s="163"/>
      <c r="C252" s="162"/>
      <c r="D252" s="162"/>
      <c r="E252" s="164"/>
      <c r="F252" s="164"/>
    </row>
    <row r="253" spans="1:6" x14ac:dyDescent="0.45">
      <c r="A253" s="162"/>
      <c r="B253" s="163"/>
      <c r="C253" s="162"/>
      <c r="D253" s="162"/>
      <c r="E253" s="164"/>
      <c r="F253" s="164"/>
    </row>
    <row r="254" spans="1:6" x14ac:dyDescent="0.45">
      <c r="A254" s="162"/>
      <c r="B254" s="163"/>
      <c r="C254" s="162"/>
      <c r="D254" s="162"/>
      <c r="E254" s="164"/>
      <c r="F254" s="164"/>
    </row>
    <row r="255" spans="1:6" x14ac:dyDescent="0.45">
      <c r="A255" s="162"/>
      <c r="B255" s="163"/>
      <c r="C255" s="162"/>
      <c r="D255" s="162"/>
      <c r="E255" s="164"/>
      <c r="F255" s="164"/>
    </row>
    <row r="256" spans="1:6" x14ac:dyDescent="0.45">
      <c r="A256" s="162"/>
      <c r="B256" s="163"/>
      <c r="C256" s="162"/>
      <c r="D256" s="162"/>
      <c r="E256" s="164"/>
      <c r="F256" s="164"/>
    </row>
    <row r="257" spans="1:6" x14ac:dyDescent="0.45">
      <c r="A257" s="162"/>
      <c r="B257" s="163"/>
      <c r="C257" s="162"/>
      <c r="D257" s="162"/>
      <c r="E257" s="164"/>
      <c r="F257" s="164"/>
    </row>
    <row r="258" spans="1:6" x14ac:dyDescent="0.45">
      <c r="A258" s="162"/>
      <c r="B258" s="163"/>
      <c r="C258" s="162"/>
      <c r="D258" s="162"/>
      <c r="E258" s="164"/>
      <c r="F258" s="164"/>
    </row>
    <row r="259" spans="1:6" x14ac:dyDescent="0.45">
      <c r="A259" s="162"/>
      <c r="B259" s="163"/>
      <c r="C259" s="162"/>
      <c r="D259" s="162"/>
      <c r="E259" s="164"/>
      <c r="F259" s="164"/>
    </row>
    <row r="260" spans="1:6" x14ac:dyDescent="0.45">
      <c r="A260" s="162"/>
      <c r="B260" s="163"/>
      <c r="C260" s="162"/>
      <c r="D260" s="162"/>
      <c r="E260" s="164"/>
      <c r="F260" s="164"/>
    </row>
    <row r="261" spans="1:6" x14ac:dyDescent="0.45">
      <c r="A261" s="162"/>
      <c r="B261" s="163"/>
      <c r="C261" s="162"/>
      <c r="D261" s="162"/>
      <c r="E261" s="164"/>
      <c r="F261" s="164"/>
    </row>
    <row r="262" spans="1:6" x14ac:dyDescent="0.45">
      <c r="A262" s="162"/>
      <c r="B262" s="163"/>
      <c r="C262" s="162"/>
      <c r="D262" s="162"/>
      <c r="E262" s="164"/>
      <c r="F262" s="164"/>
    </row>
    <row r="263" spans="1:6" x14ac:dyDescent="0.45">
      <c r="A263" s="162"/>
      <c r="B263" s="163"/>
      <c r="C263" s="162"/>
      <c r="D263" s="162"/>
      <c r="E263" s="164"/>
      <c r="F263" s="164"/>
    </row>
    <row r="264" spans="1:6" x14ac:dyDescent="0.45">
      <c r="A264" s="162"/>
      <c r="B264" s="163"/>
      <c r="C264" s="162"/>
      <c r="D264" s="162"/>
      <c r="E264" s="164"/>
      <c r="F264" s="164"/>
    </row>
    <row r="265" spans="1:6" x14ac:dyDescent="0.45">
      <c r="A265" s="162"/>
      <c r="B265" s="163"/>
      <c r="C265" s="162"/>
      <c r="D265" s="162"/>
      <c r="E265" s="164"/>
      <c r="F265" s="164"/>
    </row>
    <row r="266" spans="1:6" x14ac:dyDescent="0.45">
      <c r="A266" s="162"/>
      <c r="B266" s="163"/>
      <c r="C266" s="162"/>
      <c r="D266" s="162"/>
      <c r="E266" s="164"/>
      <c r="F266" s="164"/>
    </row>
    <row r="267" spans="1:6" x14ac:dyDescent="0.45">
      <c r="A267" s="162"/>
      <c r="B267" s="163"/>
      <c r="C267" s="162"/>
      <c r="D267" s="162"/>
      <c r="E267" s="164"/>
      <c r="F267" s="164"/>
    </row>
    <row r="268" spans="1:6" x14ac:dyDescent="0.45">
      <c r="A268" s="162"/>
      <c r="B268" s="163"/>
      <c r="C268" s="162"/>
      <c r="D268" s="162"/>
      <c r="E268" s="164"/>
      <c r="F268" s="164"/>
    </row>
    <row r="269" spans="1:6" x14ac:dyDescent="0.45">
      <c r="A269" s="162"/>
      <c r="B269" s="163"/>
      <c r="C269" s="162"/>
      <c r="D269" s="162"/>
      <c r="E269" s="164"/>
      <c r="F269" s="164"/>
    </row>
    <row r="270" spans="1:6" x14ac:dyDescent="0.45">
      <c r="A270" s="162"/>
      <c r="B270" s="163"/>
      <c r="C270" s="162"/>
      <c r="D270" s="162"/>
      <c r="E270" s="164"/>
      <c r="F270" s="164"/>
    </row>
    <row r="271" spans="1:6" x14ac:dyDescent="0.45">
      <c r="A271" s="162"/>
      <c r="B271" s="163"/>
      <c r="C271" s="162"/>
      <c r="D271" s="162"/>
      <c r="E271" s="164"/>
      <c r="F271" s="164"/>
    </row>
    <row r="272" spans="1:6" x14ac:dyDescent="0.45">
      <c r="A272" s="162"/>
      <c r="B272" s="163"/>
      <c r="C272" s="162"/>
      <c r="D272" s="162"/>
      <c r="E272" s="164"/>
      <c r="F272" s="164"/>
    </row>
    <row r="273" spans="1:6" x14ac:dyDescent="0.45">
      <c r="A273" s="162"/>
      <c r="B273" s="163"/>
      <c r="C273" s="162"/>
      <c r="D273" s="162"/>
      <c r="E273" s="164"/>
      <c r="F273" s="164"/>
    </row>
    <row r="274" spans="1:6" x14ac:dyDescent="0.45">
      <c r="A274" s="162"/>
      <c r="B274" s="163"/>
      <c r="C274" s="162"/>
      <c r="D274" s="162"/>
      <c r="E274" s="164"/>
      <c r="F274" s="164"/>
    </row>
    <row r="275" spans="1:6" x14ac:dyDescent="0.45">
      <c r="A275" s="162"/>
      <c r="B275" s="163"/>
      <c r="C275" s="162"/>
      <c r="D275" s="162"/>
      <c r="E275" s="164"/>
      <c r="F275" s="164"/>
    </row>
    <row r="276" spans="1:6" x14ac:dyDescent="0.45">
      <c r="A276" s="162"/>
      <c r="B276" s="163"/>
      <c r="C276" s="162"/>
      <c r="D276" s="162"/>
      <c r="E276" s="164"/>
      <c r="F276" s="164"/>
    </row>
    <row r="277" spans="1:6" x14ac:dyDescent="0.45">
      <c r="A277" s="162"/>
      <c r="B277" s="163"/>
      <c r="C277" s="162"/>
      <c r="D277" s="162"/>
      <c r="E277" s="164"/>
      <c r="F277" s="164"/>
    </row>
    <row r="278" spans="1:6" x14ac:dyDescent="0.45">
      <c r="A278" s="162"/>
      <c r="B278" s="163"/>
      <c r="C278" s="162"/>
      <c r="D278" s="162"/>
      <c r="E278" s="164"/>
      <c r="F278" s="164"/>
    </row>
    <row r="279" spans="1:6" x14ac:dyDescent="0.45">
      <c r="A279" s="162"/>
      <c r="B279" s="163"/>
      <c r="C279" s="162"/>
      <c r="D279" s="162"/>
      <c r="E279" s="164"/>
      <c r="F279" s="164"/>
    </row>
    <row r="280" spans="1:6" x14ac:dyDescent="0.45">
      <c r="A280" s="162"/>
      <c r="B280" s="163"/>
      <c r="C280" s="162"/>
      <c r="D280" s="162"/>
      <c r="E280" s="164"/>
      <c r="F280" s="164"/>
    </row>
    <row r="281" spans="1:6" x14ac:dyDescent="0.45">
      <c r="A281" s="162"/>
      <c r="B281" s="163"/>
      <c r="C281" s="162"/>
      <c r="D281" s="162"/>
      <c r="E281" s="164"/>
      <c r="F281" s="164"/>
    </row>
    <row r="282" spans="1:6" x14ac:dyDescent="0.45">
      <c r="A282" s="162"/>
      <c r="B282" s="163"/>
      <c r="C282" s="162"/>
      <c r="D282" s="162"/>
      <c r="E282" s="164"/>
      <c r="F282" s="164"/>
    </row>
    <row r="283" spans="1:6" x14ac:dyDescent="0.45">
      <c r="A283" s="162"/>
      <c r="B283" s="163"/>
      <c r="C283" s="162"/>
      <c r="D283" s="162"/>
      <c r="E283" s="164"/>
      <c r="F283" s="164"/>
    </row>
    <row r="284" spans="1:6" x14ac:dyDescent="0.45">
      <c r="A284" s="162"/>
      <c r="B284" s="163"/>
      <c r="C284" s="162"/>
      <c r="D284" s="162"/>
      <c r="E284" s="164"/>
      <c r="F284" s="164"/>
    </row>
    <row r="285" spans="1:6" x14ac:dyDescent="0.45">
      <c r="A285" s="162"/>
      <c r="B285" s="163"/>
      <c r="C285" s="162"/>
      <c r="D285" s="162"/>
      <c r="E285" s="164"/>
      <c r="F285" s="164"/>
    </row>
    <row r="286" spans="1:6" x14ac:dyDescent="0.45">
      <c r="A286" s="162"/>
      <c r="B286" s="163"/>
      <c r="C286" s="162"/>
      <c r="D286" s="162"/>
      <c r="E286" s="164"/>
      <c r="F286" s="164"/>
    </row>
    <row r="287" spans="1:6" x14ac:dyDescent="0.45">
      <c r="A287" s="162"/>
      <c r="B287" s="163"/>
      <c r="C287" s="162"/>
      <c r="D287" s="162"/>
      <c r="E287" s="164"/>
      <c r="F287" s="164"/>
    </row>
    <row r="288" spans="1:6" x14ac:dyDescent="0.45">
      <c r="A288" s="162"/>
      <c r="B288" s="163"/>
      <c r="C288" s="162"/>
      <c r="D288" s="162"/>
      <c r="E288" s="164"/>
      <c r="F288" s="164"/>
    </row>
    <row r="289" spans="1:6" x14ac:dyDescent="0.45">
      <c r="A289" s="162"/>
      <c r="B289" s="163"/>
      <c r="C289" s="162"/>
      <c r="D289" s="162"/>
      <c r="E289" s="164"/>
      <c r="F289" s="164"/>
    </row>
    <row r="290" spans="1:6" x14ac:dyDescent="0.45">
      <c r="A290" s="162"/>
      <c r="B290" s="163"/>
      <c r="C290" s="162"/>
      <c r="D290" s="162"/>
      <c r="E290" s="164"/>
      <c r="F290" s="164"/>
    </row>
    <row r="291" spans="1:6" x14ac:dyDescent="0.45">
      <c r="A291" s="162"/>
      <c r="B291" s="163"/>
      <c r="C291" s="162"/>
      <c r="D291" s="162"/>
      <c r="E291" s="164"/>
      <c r="F291" s="164"/>
    </row>
    <row r="292" spans="1:6" x14ac:dyDescent="0.45">
      <c r="A292" s="162"/>
      <c r="B292" s="163"/>
      <c r="C292" s="162"/>
      <c r="D292" s="162"/>
      <c r="E292" s="164"/>
      <c r="F292" s="164"/>
    </row>
    <row r="293" spans="1:6" x14ac:dyDescent="0.45">
      <c r="A293" s="162"/>
      <c r="B293" s="163"/>
      <c r="C293" s="162"/>
      <c r="D293" s="162"/>
      <c r="E293" s="164"/>
      <c r="F293" s="164"/>
    </row>
    <row r="294" spans="1:6" x14ac:dyDescent="0.45">
      <c r="A294" s="162"/>
      <c r="B294" s="163"/>
      <c r="C294" s="162"/>
      <c r="D294" s="162"/>
      <c r="E294" s="164"/>
      <c r="F294" s="164"/>
    </row>
    <row r="295" spans="1:6" x14ac:dyDescent="0.45">
      <c r="A295" s="162"/>
      <c r="B295" s="163"/>
      <c r="C295" s="162"/>
      <c r="D295" s="162"/>
      <c r="E295" s="164"/>
      <c r="F295" s="164"/>
    </row>
    <row r="296" spans="1:6" x14ac:dyDescent="0.45">
      <c r="A296" s="162"/>
      <c r="B296" s="163"/>
      <c r="C296" s="162"/>
      <c r="D296" s="162"/>
      <c r="E296" s="164"/>
      <c r="F296" s="164"/>
    </row>
    <row r="297" spans="1:6" x14ac:dyDescent="0.45">
      <c r="A297" s="162"/>
      <c r="B297" s="163"/>
      <c r="C297" s="162"/>
      <c r="D297" s="162"/>
      <c r="E297" s="164"/>
      <c r="F297" s="164"/>
    </row>
    <row r="298" spans="1:6" x14ac:dyDescent="0.45">
      <c r="A298" s="162"/>
      <c r="B298" s="163"/>
      <c r="C298" s="162"/>
      <c r="D298" s="162"/>
      <c r="E298" s="164"/>
      <c r="F298" s="164"/>
    </row>
    <row r="299" spans="1:6" x14ac:dyDescent="0.45">
      <c r="A299" s="162"/>
      <c r="B299" s="163"/>
      <c r="C299" s="162"/>
      <c r="D299" s="162"/>
      <c r="E299" s="164"/>
      <c r="F299" s="164"/>
    </row>
    <row r="300" spans="1:6" x14ac:dyDescent="0.45">
      <c r="A300" s="162"/>
      <c r="B300" s="163"/>
      <c r="C300" s="162"/>
      <c r="D300" s="162"/>
      <c r="E300" s="164"/>
      <c r="F300" s="164"/>
    </row>
    <row r="301" spans="1:6" x14ac:dyDescent="0.45">
      <c r="A301" s="162"/>
      <c r="B301" s="163"/>
      <c r="C301" s="162"/>
      <c r="D301" s="162"/>
      <c r="E301" s="164"/>
      <c r="F301" s="164"/>
    </row>
    <row r="302" spans="1:6" x14ac:dyDescent="0.45">
      <c r="A302" s="162"/>
      <c r="B302" s="163"/>
      <c r="C302" s="162"/>
      <c r="D302" s="162"/>
      <c r="E302" s="164"/>
      <c r="F302" s="164"/>
    </row>
    <row r="303" spans="1:6" x14ac:dyDescent="0.45">
      <c r="A303" s="162"/>
      <c r="B303" s="163"/>
      <c r="C303" s="162"/>
      <c r="D303" s="162"/>
      <c r="E303" s="164"/>
      <c r="F303" s="164"/>
    </row>
    <row r="304" spans="1:6" x14ac:dyDescent="0.45">
      <c r="A304" s="162"/>
      <c r="B304" s="163"/>
      <c r="C304" s="162"/>
      <c r="D304" s="162"/>
      <c r="E304" s="164"/>
      <c r="F304" s="164"/>
    </row>
    <row r="305" spans="1:6" x14ac:dyDescent="0.45">
      <c r="A305" s="162"/>
      <c r="B305" s="163"/>
      <c r="C305" s="162"/>
      <c r="D305" s="162"/>
      <c r="E305" s="164"/>
      <c r="F305" s="164"/>
    </row>
    <row r="306" spans="1:6" x14ac:dyDescent="0.45">
      <c r="A306" s="162"/>
      <c r="B306" s="163"/>
      <c r="C306" s="162"/>
      <c r="D306" s="162"/>
      <c r="E306" s="164"/>
      <c r="F306" s="164"/>
    </row>
    <row r="307" spans="1:6" x14ac:dyDescent="0.45">
      <c r="A307" s="162"/>
      <c r="B307" s="163"/>
      <c r="C307" s="162"/>
      <c r="D307" s="162"/>
      <c r="E307" s="164"/>
      <c r="F307" s="164"/>
    </row>
    <row r="308" spans="1:6" x14ac:dyDescent="0.45">
      <c r="A308" s="162"/>
      <c r="B308" s="163"/>
      <c r="C308" s="162"/>
      <c r="D308" s="162"/>
      <c r="E308" s="164"/>
      <c r="F308" s="164"/>
    </row>
    <row r="309" spans="1:6" x14ac:dyDescent="0.45">
      <c r="A309" s="162"/>
      <c r="B309" s="163"/>
      <c r="C309" s="162"/>
      <c r="D309" s="162"/>
      <c r="E309" s="164"/>
      <c r="F309" s="164"/>
    </row>
    <row r="310" spans="1:6" x14ac:dyDescent="0.45">
      <c r="A310" s="162"/>
      <c r="B310" s="163"/>
      <c r="C310" s="162"/>
      <c r="D310" s="162"/>
      <c r="E310" s="164"/>
      <c r="F310" s="164"/>
    </row>
    <row r="311" spans="1:6" x14ac:dyDescent="0.45">
      <c r="A311" s="162"/>
      <c r="B311" s="163"/>
      <c r="C311" s="162"/>
      <c r="D311" s="162"/>
      <c r="E311" s="164"/>
      <c r="F311" s="164"/>
    </row>
    <row r="312" spans="1:6" x14ac:dyDescent="0.45">
      <c r="A312" s="162"/>
      <c r="B312" s="163"/>
      <c r="C312" s="162"/>
      <c r="D312" s="162"/>
      <c r="E312" s="164"/>
      <c r="F312" s="164"/>
    </row>
    <row r="313" spans="1:6" x14ac:dyDescent="0.45">
      <c r="A313" s="162"/>
      <c r="B313" s="163"/>
      <c r="C313" s="162"/>
      <c r="D313" s="162"/>
      <c r="E313" s="164"/>
      <c r="F313" s="164"/>
    </row>
    <row r="314" spans="1:6" x14ac:dyDescent="0.45">
      <c r="A314" s="162"/>
      <c r="B314" s="163"/>
      <c r="C314" s="162"/>
      <c r="D314" s="162"/>
      <c r="E314" s="164"/>
      <c r="F314" s="164"/>
    </row>
    <row r="315" spans="1:6" x14ac:dyDescent="0.45">
      <c r="A315" s="162"/>
      <c r="B315" s="163"/>
      <c r="C315" s="162"/>
      <c r="D315" s="162"/>
      <c r="E315" s="164"/>
      <c r="F315" s="164"/>
    </row>
    <row r="316" spans="1:6" x14ac:dyDescent="0.45">
      <c r="A316" s="162"/>
      <c r="B316" s="163"/>
      <c r="C316" s="162"/>
      <c r="D316" s="162"/>
      <c r="E316" s="164"/>
      <c r="F316" s="164"/>
    </row>
    <row r="317" spans="1:6" x14ac:dyDescent="0.45">
      <c r="A317" s="162"/>
      <c r="B317" s="163"/>
      <c r="C317" s="162"/>
      <c r="D317" s="162"/>
      <c r="E317" s="164"/>
      <c r="F317" s="164"/>
    </row>
    <row r="318" spans="1:6" x14ac:dyDescent="0.45">
      <c r="A318" s="162"/>
      <c r="B318" s="163"/>
      <c r="C318" s="162"/>
      <c r="D318" s="162"/>
      <c r="E318" s="164"/>
      <c r="F318" s="164"/>
    </row>
    <row r="319" spans="1:6" x14ac:dyDescent="0.45">
      <c r="A319" s="162"/>
      <c r="B319" s="163"/>
      <c r="C319" s="162"/>
      <c r="D319" s="162"/>
      <c r="E319" s="164"/>
      <c r="F319" s="164"/>
    </row>
    <row r="320" spans="1:6" x14ac:dyDescent="0.45">
      <c r="A320" s="162"/>
      <c r="B320" s="163"/>
      <c r="C320" s="162"/>
      <c r="D320" s="162"/>
      <c r="E320" s="164"/>
      <c r="F320" s="164"/>
    </row>
    <row r="321" spans="1:6" x14ac:dyDescent="0.45">
      <c r="A321" s="162"/>
      <c r="B321" s="163"/>
      <c r="C321" s="162"/>
      <c r="D321" s="162"/>
      <c r="E321" s="164"/>
      <c r="F321" s="164"/>
    </row>
    <row r="322" spans="1:6" x14ac:dyDescent="0.45">
      <c r="A322" s="162"/>
      <c r="B322" s="163"/>
      <c r="C322" s="162"/>
      <c r="D322" s="162"/>
      <c r="E322" s="164"/>
      <c r="F322" s="164"/>
    </row>
    <row r="323" spans="1:6" x14ac:dyDescent="0.45">
      <c r="A323" s="162"/>
      <c r="B323" s="163"/>
      <c r="C323" s="162"/>
      <c r="D323" s="162"/>
      <c r="E323" s="164"/>
      <c r="F323" s="164"/>
    </row>
    <row r="324" spans="1:6" x14ac:dyDescent="0.45">
      <c r="A324" s="162"/>
      <c r="B324" s="163"/>
      <c r="C324" s="162"/>
      <c r="D324" s="162"/>
      <c r="E324" s="164"/>
      <c r="F324" s="164"/>
    </row>
    <row r="325" spans="1:6" x14ac:dyDescent="0.45">
      <c r="A325" s="162"/>
      <c r="B325" s="163"/>
      <c r="C325" s="162"/>
      <c r="D325" s="162"/>
      <c r="E325" s="164"/>
      <c r="F325" s="164"/>
    </row>
    <row r="326" spans="1:6" x14ac:dyDescent="0.45">
      <c r="A326" s="162"/>
      <c r="B326" s="163"/>
      <c r="C326" s="162"/>
      <c r="D326" s="162"/>
      <c r="E326" s="164"/>
      <c r="F326" s="164"/>
    </row>
    <row r="327" spans="1:6" x14ac:dyDescent="0.45">
      <c r="A327" s="162"/>
      <c r="B327" s="163"/>
      <c r="C327" s="162"/>
      <c r="D327" s="162"/>
      <c r="E327" s="164"/>
      <c r="F327" s="164"/>
    </row>
    <row r="328" spans="1:6" x14ac:dyDescent="0.45">
      <c r="A328" s="162"/>
      <c r="B328" s="163"/>
      <c r="C328" s="162"/>
      <c r="D328" s="162"/>
      <c r="E328" s="164"/>
      <c r="F328" s="164"/>
    </row>
    <row r="329" spans="1:6" x14ac:dyDescent="0.45">
      <c r="A329" s="162"/>
      <c r="B329" s="163"/>
      <c r="C329" s="162"/>
      <c r="D329" s="162"/>
      <c r="E329" s="164"/>
      <c r="F329" s="164"/>
    </row>
    <row r="330" spans="1:6" x14ac:dyDescent="0.45">
      <c r="A330" s="162"/>
      <c r="B330" s="163"/>
      <c r="C330" s="162"/>
      <c r="D330" s="162"/>
      <c r="E330" s="164"/>
      <c r="F330" s="164"/>
    </row>
    <row r="331" spans="1:6" x14ac:dyDescent="0.45">
      <c r="A331" s="162"/>
      <c r="B331" s="163"/>
      <c r="C331" s="162"/>
      <c r="D331" s="162"/>
      <c r="E331" s="164"/>
      <c r="F331" s="164"/>
    </row>
    <row r="332" spans="1:6" x14ac:dyDescent="0.45">
      <c r="A332" s="162"/>
      <c r="B332" s="163"/>
      <c r="C332" s="162"/>
      <c r="D332" s="162"/>
      <c r="E332" s="164"/>
      <c r="F332" s="164"/>
    </row>
    <row r="333" spans="1:6" x14ac:dyDescent="0.45">
      <c r="A333" s="162"/>
      <c r="B333" s="163"/>
      <c r="C333" s="162"/>
      <c r="D333" s="162"/>
      <c r="E333" s="164"/>
      <c r="F333" s="164"/>
    </row>
    <row r="334" spans="1:6" x14ac:dyDescent="0.45">
      <c r="A334" s="162"/>
      <c r="B334" s="163"/>
      <c r="C334" s="162"/>
      <c r="D334" s="162"/>
      <c r="E334" s="164"/>
      <c r="F334" s="164"/>
    </row>
    <row r="335" spans="1:6" x14ac:dyDescent="0.45">
      <c r="A335" s="162"/>
      <c r="B335" s="163"/>
      <c r="C335" s="162"/>
      <c r="D335" s="162"/>
      <c r="E335" s="164"/>
      <c r="F335" s="164"/>
    </row>
    <row r="336" spans="1:6" x14ac:dyDescent="0.45">
      <c r="A336" s="162"/>
      <c r="B336" s="163"/>
      <c r="C336" s="162"/>
      <c r="D336" s="162"/>
      <c r="E336" s="164"/>
      <c r="F336" s="164"/>
    </row>
    <row r="337" spans="1:6" x14ac:dyDescent="0.45">
      <c r="A337" s="162"/>
      <c r="B337" s="163"/>
      <c r="C337" s="162"/>
      <c r="D337" s="162"/>
      <c r="E337" s="164"/>
      <c r="F337" s="164"/>
    </row>
    <row r="338" spans="1:6" x14ac:dyDescent="0.45">
      <c r="A338" s="162"/>
      <c r="B338" s="163"/>
      <c r="C338" s="162"/>
      <c r="D338" s="162"/>
      <c r="E338" s="164"/>
      <c r="F338" s="164"/>
    </row>
    <row r="339" spans="1:6" x14ac:dyDescent="0.45">
      <c r="A339" s="162"/>
      <c r="B339" s="163"/>
      <c r="C339" s="162"/>
      <c r="D339" s="162"/>
      <c r="E339" s="164"/>
      <c r="F339" s="164"/>
    </row>
    <row r="340" spans="1:6" x14ac:dyDescent="0.45">
      <c r="A340" s="162"/>
      <c r="B340" s="163"/>
      <c r="C340" s="162"/>
      <c r="D340" s="162"/>
      <c r="E340" s="164"/>
      <c r="F340" s="164"/>
    </row>
    <row r="341" spans="1:6" x14ac:dyDescent="0.45">
      <c r="A341" s="162"/>
      <c r="B341" s="163"/>
      <c r="C341" s="162"/>
      <c r="D341" s="162"/>
      <c r="E341" s="164"/>
      <c r="F341" s="164"/>
    </row>
    <row r="342" spans="1:6" x14ac:dyDescent="0.45">
      <c r="A342" s="162"/>
      <c r="B342" s="163"/>
      <c r="C342" s="162"/>
      <c r="D342" s="162"/>
      <c r="E342" s="164"/>
      <c r="F342" s="164"/>
    </row>
    <row r="343" spans="1:6" x14ac:dyDescent="0.45">
      <c r="A343" s="162"/>
      <c r="B343" s="163"/>
      <c r="C343" s="162"/>
      <c r="D343" s="162"/>
      <c r="E343" s="164"/>
      <c r="F343" s="164"/>
    </row>
    <row r="344" spans="1:6" x14ac:dyDescent="0.45">
      <c r="A344" s="162"/>
      <c r="B344" s="163"/>
      <c r="C344" s="162"/>
      <c r="D344" s="162"/>
      <c r="E344" s="164"/>
      <c r="F344" s="164"/>
    </row>
    <row r="345" spans="1:6" x14ac:dyDescent="0.45">
      <c r="A345" s="162"/>
      <c r="B345" s="163"/>
      <c r="C345" s="162"/>
      <c r="D345" s="162"/>
      <c r="E345" s="164"/>
      <c r="F345" s="164"/>
    </row>
    <row r="346" spans="1:6" x14ac:dyDescent="0.45">
      <c r="A346" s="162"/>
      <c r="B346" s="163"/>
      <c r="C346" s="162"/>
      <c r="D346" s="162"/>
      <c r="E346" s="164"/>
      <c r="F346" s="164"/>
    </row>
    <row r="347" spans="1:6" x14ac:dyDescent="0.45">
      <c r="A347" s="162"/>
      <c r="B347" s="163"/>
      <c r="C347" s="162"/>
      <c r="D347" s="162"/>
      <c r="E347" s="164"/>
      <c r="F347" s="164"/>
    </row>
    <row r="348" spans="1:6" x14ac:dyDescent="0.45">
      <c r="A348" s="162"/>
      <c r="B348" s="163"/>
      <c r="C348" s="162"/>
      <c r="D348" s="162"/>
      <c r="E348" s="164"/>
      <c r="F348" s="164"/>
    </row>
    <row r="349" spans="1:6" x14ac:dyDescent="0.45">
      <c r="A349" s="162"/>
      <c r="B349" s="163"/>
      <c r="C349" s="162"/>
      <c r="D349" s="162"/>
      <c r="E349" s="164"/>
      <c r="F349" s="164"/>
    </row>
    <row r="350" spans="1:6" x14ac:dyDescent="0.45">
      <c r="A350" s="162"/>
      <c r="B350" s="163"/>
      <c r="C350" s="162"/>
      <c r="D350" s="162"/>
      <c r="E350" s="164"/>
      <c r="F350" s="164"/>
    </row>
    <row r="351" spans="1:6" x14ac:dyDescent="0.45">
      <c r="A351" s="162"/>
      <c r="B351" s="163"/>
      <c r="C351" s="162"/>
      <c r="D351" s="162"/>
      <c r="E351" s="164"/>
      <c r="F351" s="164"/>
    </row>
    <row r="352" spans="1:6" x14ac:dyDescent="0.45">
      <c r="A352" s="162"/>
      <c r="B352" s="163"/>
      <c r="C352" s="162"/>
      <c r="D352" s="162"/>
      <c r="E352" s="164"/>
      <c r="F352" s="164"/>
    </row>
    <row r="353" spans="1:6" x14ac:dyDescent="0.45">
      <c r="A353" s="162"/>
      <c r="B353" s="163"/>
      <c r="C353" s="162"/>
      <c r="D353" s="162"/>
      <c r="E353" s="164"/>
      <c r="F353" s="164"/>
    </row>
    <row r="354" spans="1:6" x14ac:dyDescent="0.45">
      <c r="A354" s="162"/>
      <c r="B354" s="163"/>
      <c r="C354" s="162"/>
      <c r="D354" s="162"/>
      <c r="E354" s="164"/>
      <c r="F354" s="164"/>
    </row>
    <row r="355" spans="1:6" x14ac:dyDescent="0.45">
      <c r="A355" s="162"/>
      <c r="B355" s="163"/>
      <c r="C355" s="162"/>
      <c r="D355" s="162"/>
      <c r="E355" s="164"/>
      <c r="F355" s="164"/>
    </row>
    <row r="356" spans="1:6" x14ac:dyDescent="0.45">
      <c r="A356" s="162"/>
      <c r="B356" s="163"/>
      <c r="C356" s="162"/>
      <c r="D356" s="162"/>
      <c r="E356" s="164"/>
      <c r="F356" s="164"/>
    </row>
    <row r="357" spans="1:6" x14ac:dyDescent="0.45">
      <c r="A357" s="162"/>
      <c r="B357" s="163"/>
      <c r="C357" s="162"/>
      <c r="D357" s="162"/>
      <c r="E357" s="164"/>
      <c r="F357" s="164"/>
    </row>
    <row r="358" spans="1:6" x14ac:dyDescent="0.45">
      <c r="A358" s="162"/>
      <c r="B358" s="163"/>
      <c r="C358" s="162"/>
      <c r="D358" s="162"/>
      <c r="E358" s="164"/>
      <c r="F358" s="164"/>
    </row>
    <row r="359" spans="1:6" x14ac:dyDescent="0.45">
      <c r="A359" s="162"/>
      <c r="B359" s="163"/>
      <c r="C359" s="162"/>
      <c r="D359" s="162"/>
      <c r="E359" s="164"/>
      <c r="F359" s="164"/>
    </row>
    <row r="360" spans="1:6" x14ac:dyDescent="0.45">
      <c r="A360" s="162"/>
      <c r="B360" s="163"/>
      <c r="C360" s="162"/>
      <c r="D360" s="162"/>
      <c r="E360" s="164"/>
      <c r="F360" s="164"/>
    </row>
    <row r="361" spans="1:6" x14ac:dyDescent="0.45">
      <c r="A361" s="162"/>
      <c r="B361" s="163"/>
      <c r="C361" s="162"/>
      <c r="D361" s="162"/>
      <c r="E361" s="164"/>
      <c r="F361" s="164"/>
    </row>
    <row r="362" spans="1:6" x14ac:dyDescent="0.45">
      <c r="A362" s="162"/>
      <c r="B362" s="163"/>
      <c r="C362" s="162"/>
      <c r="D362" s="162"/>
      <c r="E362" s="164"/>
      <c r="F362" s="164"/>
    </row>
    <row r="363" spans="1:6" x14ac:dyDescent="0.45">
      <c r="A363" s="162"/>
      <c r="B363" s="163"/>
      <c r="C363" s="162"/>
      <c r="D363" s="162"/>
      <c r="E363" s="164"/>
      <c r="F363" s="164"/>
    </row>
    <row r="364" spans="1:6" x14ac:dyDescent="0.45">
      <c r="A364" s="162"/>
      <c r="B364" s="163"/>
      <c r="C364" s="162"/>
      <c r="D364" s="162"/>
      <c r="E364" s="164"/>
      <c r="F364" s="164"/>
    </row>
    <row r="365" spans="1:6" x14ac:dyDescent="0.45">
      <c r="A365" s="162"/>
      <c r="B365" s="163"/>
      <c r="C365" s="162"/>
      <c r="D365" s="162"/>
      <c r="E365" s="164"/>
      <c r="F365" s="164"/>
    </row>
    <row r="366" spans="1:6" x14ac:dyDescent="0.45">
      <c r="A366" s="162"/>
      <c r="B366" s="163"/>
      <c r="C366" s="162"/>
      <c r="D366" s="162"/>
      <c r="E366" s="164"/>
      <c r="F366" s="164"/>
    </row>
    <row r="367" spans="1:6" x14ac:dyDescent="0.45">
      <c r="A367" s="162"/>
      <c r="B367" s="163"/>
      <c r="C367" s="162"/>
      <c r="D367" s="162"/>
      <c r="E367" s="164"/>
      <c r="F367" s="164"/>
    </row>
    <row r="368" spans="1:6" x14ac:dyDescent="0.45">
      <c r="A368" s="162"/>
      <c r="B368" s="163"/>
      <c r="C368" s="162"/>
      <c r="D368" s="162"/>
      <c r="E368" s="164"/>
      <c r="F368" s="164"/>
    </row>
    <row r="369" spans="1:6" x14ac:dyDescent="0.45">
      <c r="A369" s="162"/>
      <c r="B369" s="163"/>
      <c r="C369" s="162"/>
      <c r="D369" s="162"/>
      <c r="E369" s="164"/>
      <c r="F369" s="164"/>
    </row>
    <row r="370" spans="1:6" x14ac:dyDescent="0.45">
      <c r="A370" s="162"/>
      <c r="B370" s="163"/>
      <c r="C370" s="162"/>
      <c r="D370" s="162"/>
      <c r="E370" s="164"/>
      <c r="F370" s="164"/>
    </row>
    <row r="371" spans="1:6" x14ac:dyDescent="0.45">
      <c r="A371" s="162"/>
      <c r="B371" s="163"/>
      <c r="C371" s="162"/>
      <c r="D371" s="162"/>
      <c r="E371" s="164"/>
      <c r="F371" s="164"/>
    </row>
    <row r="372" spans="1:6" x14ac:dyDescent="0.45">
      <c r="A372" s="162"/>
      <c r="B372" s="163"/>
      <c r="C372" s="162"/>
      <c r="D372" s="162"/>
      <c r="E372" s="164"/>
      <c r="F372" s="164"/>
    </row>
    <row r="373" spans="1:6" x14ac:dyDescent="0.45">
      <c r="A373" s="162"/>
      <c r="B373" s="163"/>
      <c r="C373" s="162"/>
      <c r="D373" s="162"/>
      <c r="E373" s="164"/>
      <c r="F373" s="164"/>
    </row>
    <row r="374" spans="1:6" x14ac:dyDescent="0.45">
      <c r="A374" s="162"/>
      <c r="B374" s="163"/>
      <c r="C374" s="162"/>
      <c r="D374" s="162"/>
      <c r="E374" s="164"/>
      <c r="F374" s="164"/>
    </row>
    <row r="375" spans="1:6" x14ac:dyDescent="0.45">
      <c r="A375" s="162"/>
      <c r="B375" s="163"/>
      <c r="C375" s="162"/>
      <c r="D375" s="162"/>
      <c r="E375" s="164"/>
      <c r="F375" s="164"/>
    </row>
    <row r="376" spans="1:6" x14ac:dyDescent="0.45">
      <c r="A376" s="162"/>
      <c r="B376" s="163"/>
      <c r="C376" s="162"/>
      <c r="D376" s="162"/>
      <c r="E376" s="164"/>
      <c r="F376" s="164"/>
    </row>
    <row r="377" spans="1:6" x14ac:dyDescent="0.45">
      <c r="A377" s="162"/>
      <c r="B377" s="163"/>
      <c r="C377" s="162"/>
      <c r="D377" s="162"/>
      <c r="E377" s="164"/>
      <c r="F377" s="164"/>
    </row>
    <row r="378" spans="1:6" x14ac:dyDescent="0.45">
      <c r="A378" s="162"/>
      <c r="B378" s="163"/>
      <c r="C378" s="162"/>
      <c r="D378" s="162"/>
      <c r="E378" s="164"/>
      <c r="F378" s="164"/>
    </row>
    <row r="379" spans="1:6" x14ac:dyDescent="0.45">
      <c r="A379" s="162"/>
      <c r="B379" s="163"/>
      <c r="C379" s="162"/>
      <c r="D379" s="162"/>
      <c r="E379" s="164"/>
      <c r="F379" s="164"/>
    </row>
    <row r="380" spans="1:6" x14ac:dyDescent="0.45">
      <c r="A380" s="162"/>
      <c r="B380" s="163"/>
      <c r="C380" s="162"/>
      <c r="D380" s="162"/>
      <c r="E380" s="164"/>
      <c r="F380" s="164"/>
    </row>
    <row r="381" spans="1:6" x14ac:dyDescent="0.45">
      <c r="A381" s="162"/>
      <c r="B381" s="163"/>
      <c r="C381" s="162"/>
      <c r="D381" s="162"/>
      <c r="E381" s="164"/>
      <c r="F381" s="164"/>
    </row>
    <row r="382" spans="1:6" x14ac:dyDescent="0.45">
      <c r="A382" s="162"/>
      <c r="B382" s="163"/>
      <c r="C382" s="162"/>
      <c r="D382" s="162"/>
      <c r="E382" s="164"/>
      <c r="F382" s="164"/>
    </row>
    <row r="383" spans="1:6" x14ac:dyDescent="0.45">
      <c r="A383" s="162"/>
      <c r="B383" s="163"/>
      <c r="C383" s="162"/>
      <c r="D383" s="162"/>
      <c r="E383" s="164"/>
      <c r="F383" s="164"/>
    </row>
    <row r="384" spans="1:6" x14ac:dyDescent="0.45">
      <c r="A384" s="162"/>
      <c r="B384" s="163"/>
      <c r="C384" s="162"/>
      <c r="D384" s="162"/>
      <c r="E384" s="164"/>
      <c r="F384" s="164"/>
    </row>
    <row r="385" spans="1:6" x14ac:dyDescent="0.45">
      <c r="A385" s="162"/>
      <c r="B385" s="163"/>
      <c r="C385" s="162"/>
      <c r="D385" s="162"/>
      <c r="E385" s="164"/>
      <c r="F385" s="164"/>
    </row>
    <row r="386" spans="1:6" x14ac:dyDescent="0.45">
      <c r="A386" s="162"/>
      <c r="B386" s="163"/>
      <c r="C386" s="162"/>
      <c r="D386" s="162"/>
      <c r="E386" s="164"/>
      <c r="F386" s="164"/>
    </row>
    <row r="387" spans="1:6" x14ac:dyDescent="0.45">
      <c r="A387" s="162"/>
      <c r="B387" s="163"/>
      <c r="C387" s="162"/>
      <c r="D387" s="162"/>
      <c r="E387" s="164"/>
      <c r="F387" s="164"/>
    </row>
    <row r="388" spans="1:6" x14ac:dyDescent="0.45">
      <c r="A388" s="162"/>
      <c r="B388" s="163"/>
      <c r="C388" s="162"/>
      <c r="D388" s="162"/>
      <c r="E388" s="164"/>
      <c r="F388" s="164"/>
    </row>
    <row r="389" spans="1:6" x14ac:dyDescent="0.45">
      <c r="A389" s="162"/>
      <c r="B389" s="163"/>
      <c r="C389" s="162"/>
      <c r="D389" s="162"/>
      <c r="E389" s="164"/>
      <c r="F389" s="164"/>
    </row>
    <row r="390" spans="1:6" x14ac:dyDescent="0.45">
      <c r="A390" s="162"/>
      <c r="B390" s="163"/>
      <c r="C390" s="162"/>
      <c r="D390" s="162"/>
      <c r="E390" s="164"/>
      <c r="F390" s="164"/>
    </row>
    <row r="391" spans="1:6" x14ac:dyDescent="0.45">
      <c r="A391" s="162"/>
      <c r="B391" s="163"/>
      <c r="C391" s="162"/>
      <c r="D391" s="162"/>
      <c r="E391" s="164"/>
      <c r="F391" s="164"/>
    </row>
    <row r="392" spans="1:6" x14ac:dyDescent="0.45">
      <c r="A392" s="162"/>
      <c r="B392" s="163"/>
      <c r="C392" s="162"/>
      <c r="D392" s="162"/>
      <c r="E392" s="164"/>
      <c r="F392" s="164"/>
    </row>
    <row r="393" spans="1:6" x14ac:dyDescent="0.45">
      <c r="A393" s="162"/>
      <c r="B393" s="163"/>
      <c r="C393" s="162"/>
      <c r="D393" s="162"/>
      <c r="E393" s="164"/>
      <c r="F393" s="164"/>
    </row>
    <row r="394" spans="1:6" x14ac:dyDescent="0.45">
      <c r="A394" s="162"/>
      <c r="B394" s="163"/>
      <c r="C394" s="162"/>
      <c r="D394" s="162"/>
      <c r="E394" s="164"/>
      <c r="F394" s="164"/>
    </row>
    <row r="395" spans="1:6" x14ac:dyDescent="0.45">
      <c r="A395" s="162"/>
      <c r="B395" s="163"/>
      <c r="C395" s="162"/>
      <c r="D395" s="162"/>
      <c r="E395" s="164"/>
      <c r="F395" s="164"/>
    </row>
    <row r="396" spans="1:6" x14ac:dyDescent="0.45">
      <c r="A396" s="162"/>
      <c r="B396" s="163"/>
      <c r="C396" s="162"/>
      <c r="D396" s="162"/>
      <c r="E396" s="164"/>
      <c r="F396" s="164"/>
    </row>
    <row r="397" spans="1:6" x14ac:dyDescent="0.45">
      <c r="A397" s="162"/>
      <c r="B397" s="163"/>
      <c r="C397" s="162"/>
      <c r="D397" s="162"/>
      <c r="E397" s="164"/>
      <c r="F397" s="164"/>
    </row>
    <row r="398" spans="1:6" x14ac:dyDescent="0.45">
      <c r="A398" s="162"/>
      <c r="B398" s="163"/>
      <c r="C398" s="162"/>
      <c r="D398" s="162"/>
      <c r="E398" s="164"/>
      <c r="F398" s="164"/>
    </row>
    <row r="399" spans="1:6" x14ac:dyDescent="0.45">
      <c r="A399" s="162"/>
      <c r="B399" s="163"/>
      <c r="C399" s="162"/>
      <c r="D399" s="162"/>
      <c r="E399" s="164"/>
      <c r="F399" s="164"/>
    </row>
    <row r="400" spans="1:6" x14ac:dyDescent="0.45">
      <c r="A400" s="162"/>
      <c r="B400" s="163"/>
      <c r="C400" s="162"/>
      <c r="D400" s="162"/>
      <c r="E400" s="164"/>
      <c r="F400" s="164"/>
    </row>
    <row r="401" spans="1:6" x14ac:dyDescent="0.45">
      <c r="A401" s="162"/>
      <c r="B401" s="163"/>
      <c r="C401" s="162"/>
      <c r="D401" s="162"/>
      <c r="E401" s="164"/>
      <c r="F401" s="164"/>
    </row>
    <row r="402" spans="1:6" x14ac:dyDescent="0.45">
      <c r="A402" s="162"/>
      <c r="B402" s="163"/>
      <c r="C402" s="162"/>
      <c r="D402" s="162"/>
      <c r="E402" s="164"/>
      <c r="F402" s="164"/>
    </row>
    <row r="403" spans="1:6" x14ac:dyDescent="0.45">
      <c r="A403" s="162"/>
      <c r="B403" s="163"/>
      <c r="C403" s="162"/>
      <c r="D403" s="162"/>
      <c r="E403" s="164"/>
      <c r="F403" s="164"/>
    </row>
    <row r="404" spans="1:6" x14ac:dyDescent="0.45">
      <c r="A404" s="162"/>
      <c r="B404" s="163"/>
      <c r="C404" s="162"/>
      <c r="D404" s="162"/>
      <c r="E404" s="164"/>
      <c r="F404" s="164"/>
    </row>
    <row r="405" spans="1:6" x14ac:dyDescent="0.45">
      <c r="A405" s="162"/>
      <c r="B405" s="163"/>
      <c r="C405" s="162"/>
      <c r="D405" s="162"/>
      <c r="E405" s="164"/>
      <c r="F405" s="164"/>
    </row>
    <row r="406" spans="1:6" x14ac:dyDescent="0.45">
      <c r="A406" s="162"/>
      <c r="B406" s="163"/>
      <c r="C406" s="162"/>
      <c r="D406" s="162"/>
      <c r="E406" s="164"/>
      <c r="F406" s="164"/>
    </row>
    <row r="407" spans="1:6" x14ac:dyDescent="0.45">
      <c r="A407" s="162"/>
      <c r="B407" s="163"/>
      <c r="C407" s="162"/>
      <c r="D407" s="162"/>
      <c r="E407" s="164"/>
      <c r="F407" s="164"/>
    </row>
    <row r="408" spans="1:6" x14ac:dyDescent="0.45">
      <c r="A408" s="162"/>
      <c r="B408" s="163"/>
      <c r="C408" s="162"/>
      <c r="D408" s="162"/>
      <c r="E408" s="164"/>
      <c r="F408" s="164"/>
    </row>
    <row r="409" spans="1:6" x14ac:dyDescent="0.45">
      <c r="A409" s="162"/>
      <c r="B409" s="163"/>
      <c r="C409" s="162"/>
      <c r="D409" s="162"/>
      <c r="E409" s="164"/>
      <c r="F409" s="164"/>
    </row>
    <row r="410" spans="1:6" x14ac:dyDescent="0.45">
      <c r="A410" s="162"/>
      <c r="B410" s="163"/>
      <c r="C410" s="162"/>
      <c r="D410" s="162"/>
      <c r="E410" s="164"/>
      <c r="F410" s="164"/>
    </row>
    <row r="411" spans="1:6" x14ac:dyDescent="0.45">
      <c r="A411" s="162"/>
      <c r="B411" s="163"/>
      <c r="C411" s="162"/>
      <c r="D411" s="162"/>
      <c r="E411" s="164"/>
      <c r="F411" s="164"/>
    </row>
    <row r="412" spans="1:6" x14ac:dyDescent="0.45">
      <c r="A412" s="162"/>
      <c r="B412" s="163"/>
      <c r="C412" s="162"/>
      <c r="D412" s="162"/>
      <c r="E412" s="164"/>
      <c r="F412" s="164"/>
    </row>
    <row r="413" spans="1:6" x14ac:dyDescent="0.45">
      <c r="A413" s="162"/>
      <c r="B413" s="163"/>
      <c r="C413" s="162"/>
      <c r="D413" s="162"/>
      <c r="E413" s="164"/>
      <c r="F413" s="164"/>
    </row>
    <row r="414" spans="1:6" x14ac:dyDescent="0.45">
      <c r="A414" s="162"/>
      <c r="B414" s="163"/>
      <c r="C414" s="162"/>
      <c r="D414" s="162"/>
      <c r="E414" s="164"/>
      <c r="F414" s="164"/>
    </row>
    <row r="415" spans="1:6" x14ac:dyDescent="0.45">
      <c r="A415" s="162"/>
      <c r="B415" s="163"/>
      <c r="C415" s="162"/>
      <c r="D415" s="162"/>
      <c r="E415" s="164"/>
      <c r="F415" s="164"/>
    </row>
    <row r="416" spans="1:6" x14ac:dyDescent="0.45">
      <c r="A416" s="162"/>
      <c r="B416" s="163"/>
      <c r="C416" s="162"/>
      <c r="D416" s="162"/>
      <c r="E416" s="164"/>
      <c r="F416" s="164"/>
    </row>
    <row r="417" spans="1:6" x14ac:dyDescent="0.45">
      <c r="A417" s="162"/>
      <c r="B417" s="163"/>
      <c r="C417" s="162"/>
      <c r="D417" s="162"/>
      <c r="E417" s="164"/>
      <c r="F417" s="164"/>
    </row>
    <row r="418" spans="1:6" x14ac:dyDescent="0.45">
      <c r="A418" s="162"/>
      <c r="B418" s="163"/>
      <c r="C418" s="162"/>
      <c r="D418" s="162"/>
      <c r="E418" s="164"/>
      <c r="F418" s="164"/>
    </row>
    <row r="419" spans="1:6" x14ac:dyDescent="0.45">
      <c r="A419" s="162"/>
      <c r="B419" s="163"/>
      <c r="C419" s="162"/>
      <c r="D419" s="162"/>
      <c r="E419" s="164"/>
      <c r="F419" s="164"/>
    </row>
    <row r="420" spans="1:6" x14ac:dyDescent="0.45">
      <c r="A420" s="162"/>
      <c r="B420" s="163"/>
      <c r="C420" s="162"/>
      <c r="D420" s="162"/>
      <c r="E420" s="164"/>
      <c r="F420" s="164"/>
    </row>
    <row r="421" spans="1:6" x14ac:dyDescent="0.45">
      <c r="A421" s="162"/>
      <c r="B421" s="163"/>
      <c r="C421" s="162"/>
      <c r="D421" s="162"/>
      <c r="E421" s="164"/>
      <c r="F421" s="164"/>
    </row>
    <row r="422" spans="1:6" x14ac:dyDescent="0.45">
      <c r="A422" s="162"/>
      <c r="B422" s="163"/>
      <c r="C422" s="162"/>
      <c r="D422" s="162"/>
      <c r="E422" s="164"/>
      <c r="F422" s="164"/>
    </row>
    <row r="423" spans="1:6" x14ac:dyDescent="0.45">
      <c r="A423" s="162"/>
      <c r="B423" s="163"/>
      <c r="C423" s="162"/>
      <c r="D423" s="162"/>
      <c r="E423" s="164"/>
      <c r="F423" s="164"/>
    </row>
    <row r="424" spans="1:6" x14ac:dyDescent="0.45">
      <c r="A424" s="162"/>
      <c r="B424" s="163"/>
      <c r="C424" s="162"/>
      <c r="D424" s="162"/>
      <c r="E424" s="164"/>
      <c r="F424" s="164"/>
    </row>
    <row r="425" spans="1:6" x14ac:dyDescent="0.45">
      <c r="A425" s="162"/>
      <c r="B425" s="163"/>
      <c r="C425" s="162"/>
      <c r="D425" s="162"/>
      <c r="E425" s="164"/>
      <c r="F425" s="164"/>
    </row>
    <row r="426" spans="1:6" x14ac:dyDescent="0.45">
      <c r="A426" s="162"/>
      <c r="B426" s="163"/>
      <c r="C426" s="162"/>
      <c r="D426" s="162"/>
      <c r="E426" s="164"/>
      <c r="F426" s="164"/>
    </row>
    <row r="427" spans="1:6" x14ac:dyDescent="0.45">
      <c r="A427" s="162"/>
      <c r="B427" s="163"/>
      <c r="C427" s="162"/>
      <c r="D427" s="162"/>
      <c r="E427" s="164"/>
      <c r="F427" s="164"/>
    </row>
    <row r="428" spans="1:6" x14ac:dyDescent="0.45">
      <c r="A428" s="162"/>
      <c r="B428" s="163"/>
      <c r="C428" s="162"/>
      <c r="D428" s="162"/>
      <c r="E428" s="164"/>
      <c r="F428" s="164"/>
    </row>
    <row r="429" spans="1:6" x14ac:dyDescent="0.45">
      <c r="A429" s="162"/>
      <c r="B429" s="163"/>
      <c r="C429" s="162"/>
      <c r="D429" s="162"/>
      <c r="E429" s="164"/>
      <c r="F429" s="164"/>
    </row>
    <row r="430" spans="1:6" x14ac:dyDescent="0.45">
      <c r="A430" s="162"/>
      <c r="B430" s="163"/>
      <c r="C430" s="162"/>
      <c r="D430" s="162"/>
      <c r="E430" s="164"/>
      <c r="F430" s="164"/>
    </row>
    <row r="431" spans="1:6" x14ac:dyDescent="0.45">
      <c r="A431" s="162"/>
      <c r="B431" s="163"/>
      <c r="C431" s="162"/>
      <c r="D431" s="162"/>
      <c r="E431" s="164"/>
      <c r="F431" s="164"/>
    </row>
    <row r="432" spans="1:6" x14ac:dyDescent="0.45">
      <c r="A432" s="162"/>
      <c r="B432" s="163"/>
      <c r="C432" s="162"/>
      <c r="D432" s="162"/>
      <c r="E432" s="164"/>
      <c r="F432" s="164"/>
    </row>
    <row r="433" spans="1:6" x14ac:dyDescent="0.45">
      <c r="A433" s="162"/>
      <c r="B433" s="163"/>
      <c r="C433" s="162"/>
      <c r="D433" s="162"/>
      <c r="E433" s="164"/>
      <c r="F433" s="164"/>
    </row>
    <row r="434" spans="1:6" x14ac:dyDescent="0.45">
      <c r="A434" s="162"/>
      <c r="B434" s="163"/>
      <c r="C434" s="162"/>
      <c r="D434" s="162"/>
      <c r="E434" s="164"/>
      <c r="F434" s="164"/>
    </row>
    <row r="435" spans="1:6" x14ac:dyDescent="0.45">
      <c r="A435" s="162"/>
      <c r="B435" s="163"/>
      <c r="C435" s="162"/>
      <c r="D435" s="162"/>
      <c r="E435" s="164"/>
      <c r="F435" s="164"/>
    </row>
    <row r="436" spans="1:6" x14ac:dyDescent="0.45">
      <c r="A436" s="162"/>
      <c r="B436" s="163"/>
      <c r="C436" s="162"/>
      <c r="D436" s="162"/>
      <c r="E436" s="164"/>
      <c r="F436" s="164"/>
    </row>
    <row r="437" spans="1:6" x14ac:dyDescent="0.45">
      <c r="A437" s="162"/>
      <c r="B437" s="163"/>
      <c r="C437" s="162"/>
      <c r="D437" s="162"/>
      <c r="E437" s="164"/>
      <c r="F437" s="164"/>
    </row>
    <row r="438" spans="1:6" x14ac:dyDescent="0.45">
      <c r="A438" s="162"/>
      <c r="B438" s="163"/>
      <c r="C438" s="162"/>
      <c r="D438" s="162"/>
      <c r="E438" s="164"/>
      <c r="F438" s="164"/>
    </row>
    <row r="439" spans="1:6" x14ac:dyDescent="0.45">
      <c r="A439" s="162"/>
      <c r="B439" s="163"/>
      <c r="C439" s="162"/>
      <c r="D439" s="162"/>
      <c r="E439" s="164"/>
      <c r="F439" s="164"/>
    </row>
    <row r="440" spans="1:6" x14ac:dyDescent="0.45">
      <c r="A440" s="162"/>
      <c r="B440" s="163"/>
      <c r="C440" s="162"/>
      <c r="D440" s="162"/>
      <c r="E440" s="164"/>
      <c r="F440" s="164"/>
    </row>
    <row r="441" spans="1:6" x14ac:dyDescent="0.45">
      <c r="A441" s="162"/>
      <c r="B441" s="163"/>
      <c r="C441" s="162"/>
      <c r="D441" s="162"/>
      <c r="E441" s="164"/>
      <c r="F441" s="164"/>
    </row>
    <row r="442" spans="1:6" x14ac:dyDescent="0.45">
      <c r="A442" s="162"/>
      <c r="B442" s="163"/>
      <c r="C442" s="162"/>
      <c r="D442" s="162"/>
      <c r="E442" s="164"/>
      <c r="F442" s="164"/>
    </row>
    <row r="443" spans="1:6" x14ac:dyDescent="0.45">
      <c r="A443" s="162"/>
      <c r="B443" s="163"/>
      <c r="C443" s="162"/>
      <c r="D443" s="162"/>
      <c r="E443" s="164"/>
      <c r="F443" s="164"/>
    </row>
    <row r="444" spans="1:6" x14ac:dyDescent="0.45">
      <c r="A444" s="162"/>
      <c r="B444" s="163"/>
      <c r="C444" s="162"/>
      <c r="D444" s="162"/>
      <c r="E444" s="164"/>
      <c r="F444" s="164"/>
    </row>
    <row r="445" spans="1:6" x14ac:dyDescent="0.45">
      <c r="A445" s="162"/>
      <c r="B445" s="163"/>
      <c r="C445" s="162"/>
      <c r="D445" s="162"/>
      <c r="E445" s="164"/>
      <c r="F445" s="164"/>
    </row>
    <row r="446" spans="1:6" x14ac:dyDescent="0.45">
      <c r="A446" s="162"/>
      <c r="B446" s="163"/>
      <c r="C446" s="162"/>
      <c r="D446" s="162"/>
      <c r="E446" s="164"/>
      <c r="F446" s="164"/>
    </row>
    <row r="447" spans="1:6" x14ac:dyDescent="0.45">
      <c r="A447" s="162"/>
      <c r="B447" s="163"/>
      <c r="C447" s="162"/>
      <c r="D447" s="162"/>
      <c r="E447" s="164"/>
      <c r="F447" s="164"/>
    </row>
    <row r="448" spans="1:6" x14ac:dyDescent="0.45">
      <c r="A448" s="162"/>
      <c r="B448" s="163"/>
      <c r="C448" s="162"/>
      <c r="D448" s="162"/>
      <c r="E448" s="164"/>
      <c r="F448" s="164"/>
    </row>
    <row r="449" spans="1:6" x14ac:dyDescent="0.45">
      <c r="A449" s="162"/>
      <c r="B449" s="163"/>
      <c r="C449" s="162"/>
      <c r="D449" s="162"/>
      <c r="E449" s="164"/>
      <c r="F449" s="164"/>
    </row>
    <row r="450" spans="1:6" x14ac:dyDescent="0.45">
      <c r="A450" s="162"/>
      <c r="B450" s="163"/>
      <c r="C450" s="162"/>
      <c r="D450" s="162"/>
      <c r="E450" s="164"/>
      <c r="F450" s="164"/>
    </row>
    <row r="451" spans="1:6" x14ac:dyDescent="0.45">
      <c r="A451" s="162"/>
      <c r="B451" s="163"/>
      <c r="C451" s="162"/>
      <c r="D451" s="162"/>
      <c r="E451" s="164"/>
      <c r="F451" s="164"/>
    </row>
    <row r="452" spans="1:6" x14ac:dyDescent="0.45">
      <c r="A452" s="162"/>
      <c r="B452" s="163"/>
      <c r="C452" s="162"/>
      <c r="D452" s="162"/>
      <c r="E452" s="164"/>
      <c r="F452" s="164"/>
    </row>
    <row r="453" spans="1:6" x14ac:dyDescent="0.45">
      <c r="A453" s="162"/>
      <c r="B453" s="163"/>
      <c r="C453" s="162"/>
      <c r="D453" s="162"/>
      <c r="E453" s="164"/>
      <c r="F453" s="164"/>
    </row>
    <row r="454" spans="1:6" x14ac:dyDescent="0.45">
      <c r="A454" s="162"/>
      <c r="B454" s="163"/>
      <c r="C454" s="162"/>
      <c r="D454" s="162"/>
      <c r="E454" s="164"/>
      <c r="F454" s="164"/>
    </row>
    <row r="455" spans="1:6" x14ac:dyDescent="0.45">
      <c r="A455" s="162"/>
      <c r="B455" s="163"/>
      <c r="C455" s="162"/>
      <c r="D455" s="162"/>
      <c r="E455" s="164"/>
      <c r="F455" s="164"/>
    </row>
    <row r="456" spans="1:6" x14ac:dyDescent="0.45">
      <c r="A456" s="162"/>
      <c r="B456" s="163"/>
      <c r="C456" s="162"/>
      <c r="D456" s="162"/>
      <c r="E456" s="164"/>
      <c r="F456" s="164"/>
    </row>
    <row r="457" spans="1:6" x14ac:dyDescent="0.45">
      <c r="A457" s="162"/>
      <c r="B457" s="163"/>
      <c r="C457" s="162"/>
      <c r="D457" s="162"/>
      <c r="E457" s="164"/>
      <c r="F457" s="164"/>
    </row>
    <row r="458" spans="1:6" x14ac:dyDescent="0.45">
      <c r="A458" s="162"/>
      <c r="B458" s="163"/>
      <c r="C458" s="162"/>
      <c r="D458" s="162"/>
      <c r="E458" s="164"/>
      <c r="F458" s="164"/>
    </row>
    <row r="459" spans="1:6" x14ac:dyDescent="0.45">
      <c r="A459" s="162"/>
      <c r="B459" s="163"/>
      <c r="C459" s="162"/>
      <c r="D459" s="162"/>
      <c r="E459" s="164"/>
      <c r="F459" s="164"/>
    </row>
    <row r="460" spans="1:6" x14ac:dyDescent="0.45">
      <c r="A460" s="162"/>
      <c r="B460" s="163"/>
      <c r="C460" s="162"/>
      <c r="D460" s="162"/>
      <c r="E460" s="164"/>
      <c r="F460" s="164"/>
    </row>
    <row r="461" spans="1:6" x14ac:dyDescent="0.45">
      <c r="A461" s="162"/>
      <c r="B461" s="163"/>
      <c r="C461" s="162"/>
      <c r="D461" s="162"/>
      <c r="E461" s="164"/>
      <c r="F461" s="164"/>
    </row>
    <row r="462" spans="1:6" x14ac:dyDescent="0.45">
      <c r="A462" s="162"/>
      <c r="B462" s="163"/>
      <c r="C462" s="162"/>
      <c r="D462" s="162"/>
      <c r="E462" s="164"/>
      <c r="F462" s="164"/>
    </row>
    <row r="463" spans="1:6" x14ac:dyDescent="0.45">
      <c r="A463" s="162"/>
      <c r="B463" s="163"/>
      <c r="C463" s="162"/>
      <c r="D463" s="162"/>
      <c r="E463" s="164"/>
      <c r="F463" s="164"/>
    </row>
    <row r="464" spans="1:6" x14ac:dyDescent="0.45">
      <c r="A464" s="162"/>
      <c r="B464" s="163"/>
      <c r="C464" s="162"/>
      <c r="D464" s="162"/>
      <c r="E464" s="164"/>
      <c r="F464" s="164"/>
    </row>
    <row r="465" spans="1:6" x14ac:dyDescent="0.45">
      <c r="A465" s="162"/>
      <c r="B465" s="163"/>
      <c r="C465" s="162"/>
      <c r="D465" s="162"/>
      <c r="E465" s="164"/>
      <c r="F465" s="164"/>
    </row>
    <row r="466" spans="1:6" x14ac:dyDescent="0.45">
      <c r="A466" s="162"/>
      <c r="B466" s="163"/>
      <c r="C466" s="162"/>
      <c r="D466" s="162"/>
      <c r="E466" s="164"/>
      <c r="F466" s="164"/>
    </row>
    <row r="467" spans="1:6" x14ac:dyDescent="0.45">
      <c r="A467" s="162"/>
      <c r="B467" s="163"/>
      <c r="C467" s="162"/>
      <c r="D467" s="162"/>
      <c r="E467" s="164"/>
      <c r="F467" s="164"/>
    </row>
    <row r="468" spans="1:6" x14ac:dyDescent="0.45">
      <c r="A468" s="162"/>
      <c r="B468" s="163"/>
      <c r="C468" s="162"/>
      <c r="D468" s="162"/>
      <c r="E468" s="164"/>
      <c r="F468" s="164"/>
    </row>
    <row r="469" spans="1:6" x14ac:dyDescent="0.45">
      <c r="A469" s="162"/>
      <c r="B469" s="163"/>
      <c r="C469" s="162"/>
      <c r="D469" s="162"/>
      <c r="E469" s="164"/>
      <c r="F469" s="164"/>
    </row>
    <row r="470" spans="1:6" x14ac:dyDescent="0.45">
      <c r="A470" s="162"/>
      <c r="B470" s="163"/>
      <c r="C470" s="162"/>
      <c r="D470" s="162"/>
      <c r="E470" s="164"/>
      <c r="F470" s="164"/>
    </row>
    <row r="471" spans="1:6" x14ac:dyDescent="0.45">
      <c r="A471" s="162"/>
      <c r="B471" s="163"/>
      <c r="C471" s="162"/>
      <c r="D471" s="162"/>
      <c r="E471" s="164"/>
      <c r="F471" s="164"/>
    </row>
    <row r="472" spans="1:6" x14ac:dyDescent="0.45">
      <c r="A472" s="162"/>
      <c r="B472" s="163"/>
      <c r="C472" s="162"/>
      <c r="D472" s="162"/>
      <c r="E472" s="164"/>
      <c r="F472" s="164"/>
    </row>
    <row r="473" spans="1:6" x14ac:dyDescent="0.45">
      <c r="A473" s="162"/>
      <c r="B473" s="163"/>
      <c r="C473" s="162"/>
      <c r="D473" s="162"/>
      <c r="E473" s="164"/>
      <c r="F473" s="164"/>
    </row>
    <row r="474" spans="1:6" x14ac:dyDescent="0.45">
      <c r="A474" s="162"/>
      <c r="B474" s="163"/>
      <c r="C474" s="162"/>
      <c r="D474" s="162"/>
      <c r="E474" s="164"/>
      <c r="F474" s="164"/>
    </row>
    <row r="475" spans="1:6" x14ac:dyDescent="0.45">
      <c r="A475" s="162"/>
      <c r="B475" s="163"/>
      <c r="C475" s="162"/>
      <c r="D475" s="162"/>
      <c r="E475" s="164"/>
      <c r="F475" s="164"/>
    </row>
    <row r="476" spans="1:6" x14ac:dyDescent="0.45">
      <c r="A476" s="162"/>
      <c r="B476" s="163"/>
      <c r="C476" s="162"/>
      <c r="D476" s="162"/>
      <c r="E476" s="164"/>
      <c r="F476" s="164"/>
    </row>
    <row r="477" spans="1:6" x14ac:dyDescent="0.45">
      <c r="A477" s="162"/>
      <c r="B477" s="163"/>
      <c r="C477" s="162"/>
      <c r="D477" s="162"/>
      <c r="E477" s="164"/>
      <c r="F477" s="164"/>
    </row>
    <row r="478" spans="1:6" x14ac:dyDescent="0.45">
      <c r="A478" s="162"/>
      <c r="B478" s="163"/>
      <c r="C478" s="162"/>
      <c r="D478" s="162"/>
      <c r="E478" s="164"/>
      <c r="F478" s="164"/>
    </row>
    <row r="479" spans="1:6" x14ac:dyDescent="0.45">
      <c r="A479" s="162"/>
      <c r="B479" s="163"/>
      <c r="C479" s="162"/>
      <c r="D479" s="162"/>
      <c r="E479" s="164"/>
      <c r="F479" s="164"/>
    </row>
    <row r="480" spans="1:6" x14ac:dyDescent="0.45">
      <c r="A480" s="162"/>
      <c r="B480" s="163"/>
      <c r="C480" s="162"/>
      <c r="D480" s="162"/>
      <c r="E480" s="164"/>
      <c r="F480" s="164"/>
    </row>
    <row r="481" spans="1:6" x14ac:dyDescent="0.45">
      <c r="A481" s="162"/>
      <c r="B481" s="163"/>
      <c r="C481" s="162"/>
      <c r="D481" s="162"/>
      <c r="E481" s="164"/>
      <c r="F481" s="164"/>
    </row>
    <row r="482" spans="1:6" x14ac:dyDescent="0.45">
      <c r="A482" s="162"/>
      <c r="B482" s="163"/>
      <c r="C482" s="162"/>
      <c r="D482" s="162"/>
      <c r="E482" s="164"/>
      <c r="F482" s="164"/>
    </row>
    <row r="483" spans="1:6" x14ac:dyDescent="0.45">
      <c r="A483" s="162"/>
      <c r="B483" s="163"/>
      <c r="C483" s="162"/>
      <c r="D483" s="162"/>
      <c r="E483" s="164"/>
      <c r="F483" s="164"/>
    </row>
    <row r="484" spans="1:6" x14ac:dyDescent="0.45">
      <c r="A484" s="162"/>
      <c r="B484" s="163"/>
      <c r="C484" s="162"/>
      <c r="D484" s="162"/>
      <c r="E484" s="164"/>
      <c r="F484" s="164"/>
    </row>
    <row r="485" spans="1:6" x14ac:dyDescent="0.45">
      <c r="A485" s="162"/>
      <c r="B485" s="163"/>
      <c r="C485" s="162"/>
      <c r="D485" s="162"/>
      <c r="E485" s="164"/>
      <c r="F485" s="164"/>
    </row>
    <row r="486" spans="1:6" x14ac:dyDescent="0.45">
      <c r="A486" s="162"/>
      <c r="B486" s="163"/>
      <c r="C486" s="162"/>
      <c r="D486" s="162"/>
      <c r="E486" s="164"/>
      <c r="F486" s="164"/>
    </row>
    <row r="487" spans="1:6" x14ac:dyDescent="0.45">
      <c r="A487" s="162"/>
      <c r="B487" s="163"/>
      <c r="C487" s="162"/>
      <c r="D487" s="162"/>
      <c r="E487" s="164"/>
      <c r="F487" s="164"/>
    </row>
    <row r="488" spans="1:6" x14ac:dyDescent="0.45">
      <c r="A488" s="162"/>
      <c r="B488" s="163"/>
      <c r="C488" s="162"/>
      <c r="D488" s="162"/>
      <c r="E488" s="164"/>
      <c r="F488" s="164"/>
    </row>
    <row r="489" spans="1:6" x14ac:dyDescent="0.45">
      <c r="A489" s="162"/>
      <c r="B489" s="163"/>
      <c r="C489" s="162"/>
      <c r="D489" s="162"/>
      <c r="E489" s="164"/>
      <c r="F489" s="164"/>
    </row>
    <row r="490" spans="1:6" x14ac:dyDescent="0.45">
      <c r="A490" s="162"/>
      <c r="B490" s="163"/>
      <c r="C490" s="162"/>
      <c r="D490" s="162"/>
      <c r="E490" s="164"/>
      <c r="F490" s="164"/>
    </row>
    <row r="491" spans="1:6" x14ac:dyDescent="0.45">
      <c r="A491" s="162"/>
      <c r="B491" s="163"/>
      <c r="C491" s="162"/>
      <c r="D491" s="162"/>
      <c r="E491" s="164"/>
      <c r="F491" s="164"/>
    </row>
    <row r="492" spans="1:6" x14ac:dyDescent="0.45">
      <c r="A492" s="162"/>
      <c r="B492" s="163"/>
      <c r="C492" s="162"/>
      <c r="D492" s="162"/>
      <c r="E492" s="164"/>
      <c r="F492" s="164"/>
    </row>
    <row r="493" spans="1:6" x14ac:dyDescent="0.45">
      <c r="A493" s="162"/>
      <c r="B493" s="163"/>
      <c r="C493" s="162"/>
      <c r="D493" s="162"/>
      <c r="E493" s="164"/>
      <c r="F493" s="164"/>
    </row>
    <row r="494" spans="1:6" x14ac:dyDescent="0.45">
      <c r="A494" s="162"/>
      <c r="B494" s="163"/>
      <c r="C494" s="162"/>
      <c r="D494" s="162"/>
      <c r="E494" s="164"/>
      <c r="F494" s="164"/>
    </row>
    <row r="495" spans="1:6" x14ac:dyDescent="0.45">
      <c r="A495" s="162"/>
      <c r="B495" s="163"/>
      <c r="C495" s="162"/>
      <c r="D495" s="162"/>
      <c r="E495" s="164"/>
      <c r="F495" s="164"/>
    </row>
    <row r="496" spans="1:6" x14ac:dyDescent="0.45">
      <c r="A496" s="162"/>
      <c r="B496" s="163"/>
      <c r="C496" s="162"/>
      <c r="D496" s="162"/>
      <c r="E496" s="164"/>
      <c r="F496" s="164"/>
    </row>
    <row r="497" spans="1:6" x14ac:dyDescent="0.45">
      <c r="A497" s="162"/>
      <c r="B497" s="163"/>
      <c r="C497" s="162"/>
      <c r="D497" s="162"/>
      <c r="E497" s="164"/>
      <c r="F497" s="164"/>
    </row>
    <row r="498" spans="1:6" x14ac:dyDescent="0.45">
      <c r="A498" s="162"/>
      <c r="B498" s="163"/>
      <c r="C498" s="162"/>
      <c r="D498" s="162"/>
      <c r="E498" s="164"/>
      <c r="F498" s="164"/>
    </row>
    <row r="499" spans="1:6" x14ac:dyDescent="0.45">
      <c r="A499" s="162"/>
      <c r="B499" s="163"/>
      <c r="C499" s="162"/>
      <c r="D499" s="162"/>
      <c r="E499" s="164"/>
      <c r="F499" s="164"/>
    </row>
    <row r="500" spans="1:6" x14ac:dyDescent="0.45">
      <c r="A500" s="162"/>
      <c r="B500" s="163"/>
      <c r="C500" s="162"/>
      <c r="D500" s="162"/>
      <c r="E500" s="164"/>
      <c r="F500" s="164"/>
    </row>
    <row r="501" spans="1:6" x14ac:dyDescent="0.45">
      <c r="A501" s="162"/>
      <c r="B501" s="163"/>
      <c r="C501" s="162"/>
      <c r="D501" s="162"/>
      <c r="E501" s="164"/>
      <c r="F501" s="164"/>
    </row>
    <row r="502" spans="1:6" x14ac:dyDescent="0.45">
      <c r="A502" s="162"/>
      <c r="B502" s="163"/>
      <c r="C502" s="162"/>
      <c r="D502" s="162"/>
      <c r="E502" s="164"/>
      <c r="F502" s="164"/>
    </row>
    <row r="503" spans="1:6" x14ac:dyDescent="0.45">
      <c r="A503" s="162"/>
      <c r="B503" s="163"/>
      <c r="C503" s="162"/>
      <c r="D503" s="162"/>
      <c r="E503" s="164"/>
      <c r="F503" s="164"/>
    </row>
    <row r="504" spans="1:6" x14ac:dyDescent="0.45">
      <c r="A504" s="162"/>
      <c r="B504" s="163"/>
      <c r="C504" s="162"/>
      <c r="D504" s="162"/>
      <c r="E504" s="164"/>
      <c r="F504" s="164"/>
    </row>
    <row r="505" spans="1:6" x14ac:dyDescent="0.45">
      <c r="A505" s="162"/>
      <c r="B505" s="163"/>
      <c r="C505" s="162"/>
      <c r="D505" s="162"/>
      <c r="E505" s="164"/>
      <c r="F505" s="164"/>
    </row>
    <row r="506" spans="1:6" x14ac:dyDescent="0.45">
      <c r="A506" s="162"/>
      <c r="B506" s="163"/>
      <c r="C506" s="162"/>
      <c r="D506" s="162"/>
      <c r="E506" s="164"/>
      <c r="F506" s="164"/>
    </row>
    <row r="507" spans="1:6" x14ac:dyDescent="0.45">
      <c r="A507" s="162"/>
      <c r="B507" s="163"/>
      <c r="C507" s="162"/>
      <c r="D507" s="162"/>
      <c r="E507" s="164"/>
      <c r="F507" s="164"/>
    </row>
    <row r="508" spans="1:6" x14ac:dyDescent="0.45">
      <c r="A508" s="162"/>
      <c r="B508" s="163"/>
      <c r="C508" s="162"/>
      <c r="D508" s="162"/>
      <c r="E508" s="164"/>
      <c r="F508" s="164"/>
    </row>
    <row r="509" spans="1:6" x14ac:dyDescent="0.45">
      <c r="A509" s="162"/>
      <c r="B509" s="163"/>
      <c r="C509" s="162"/>
      <c r="D509" s="162"/>
      <c r="E509" s="164"/>
      <c r="F509" s="164"/>
    </row>
    <row r="510" spans="1:6" x14ac:dyDescent="0.45">
      <c r="A510" s="162"/>
      <c r="B510" s="163"/>
      <c r="C510" s="162"/>
      <c r="D510" s="162"/>
      <c r="E510" s="164"/>
      <c r="F510" s="164"/>
    </row>
    <row r="511" spans="1:6" x14ac:dyDescent="0.45">
      <c r="A511" s="162"/>
      <c r="B511" s="163"/>
      <c r="C511" s="162"/>
      <c r="D511" s="162"/>
      <c r="E511" s="164"/>
      <c r="F511" s="164"/>
    </row>
    <row r="512" spans="1:6" x14ac:dyDescent="0.45">
      <c r="A512" s="162"/>
      <c r="B512" s="163"/>
      <c r="C512" s="162"/>
      <c r="D512" s="162"/>
      <c r="E512" s="164"/>
      <c r="F512" s="164"/>
    </row>
    <row r="513" spans="1:6" x14ac:dyDescent="0.45">
      <c r="A513" s="162"/>
      <c r="B513" s="163"/>
      <c r="C513" s="162"/>
      <c r="D513" s="162"/>
      <c r="E513" s="164"/>
      <c r="F513" s="164"/>
    </row>
    <row r="514" spans="1:6" x14ac:dyDescent="0.45">
      <c r="A514" s="162"/>
      <c r="B514" s="163"/>
      <c r="C514" s="162"/>
      <c r="D514" s="162"/>
      <c r="E514" s="164"/>
      <c r="F514" s="164"/>
    </row>
    <row r="515" spans="1:6" x14ac:dyDescent="0.45">
      <c r="A515" s="162"/>
      <c r="B515" s="163"/>
      <c r="C515" s="162"/>
      <c r="D515" s="162"/>
      <c r="E515" s="164"/>
      <c r="F515" s="164"/>
    </row>
    <row r="516" spans="1:6" x14ac:dyDescent="0.45">
      <c r="A516" s="162"/>
      <c r="B516" s="163"/>
      <c r="C516" s="162"/>
      <c r="D516" s="162"/>
      <c r="E516" s="164"/>
      <c r="F516" s="164"/>
    </row>
    <row r="517" spans="1:6" x14ac:dyDescent="0.45">
      <c r="A517" s="162"/>
      <c r="B517" s="163"/>
      <c r="C517" s="162"/>
      <c r="D517" s="162"/>
      <c r="E517" s="164"/>
      <c r="F517" s="164"/>
    </row>
    <row r="518" spans="1:6" x14ac:dyDescent="0.45">
      <c r="A518" s="162"/>
      <c r="B518" s="163"/>
      <c r="C518" s="162"/>
      <c r="D518" s="162"/>
      <c r="E518" s="164"/>
      <c r="F518" s="164"/>
    </row>
    <row r="519" spans="1:6" x14ac:dyDescent="0.45">
      <c r="A519" s="162"/>
      <c r="B519" s="163"/>
      <c r="C519" s="162"/>
      <c r="D519" s="162"/>
      <c r="E519" s="164"/>
      <c r="F519" s="164"/>
    </row>
    <row r="520" spans="1:6" x14ac:dyDescent="0.45">
      <c r="A520" s="162"/>
      <c r="B520" s="163"/>
      <c r="C520" s="162"/>
      <c r="D520" s="162"/>
      <c r="E520" s="164"/>
      <c r="F520" s="164"/>
    </row>
    <row r="521" spans="1:6" x14ac:dyDescent="0.45">
      <c r="A521" s="162"/>
      <c r="B521" s="163"/>
      <c r="C521" s="162"/>
      <c r="D521" s="162"/>
      <c r="E521" s="164"/>
      <c r="F521" s="164"/>
    </row>
    <row r="522" spans="1:6" x14ac:dyDescent="0.45">
      <c r="A522" s="162"/>
      <c r="B522" s="163"/>
      <c r="C522" s="162"/>
      <c r="D522" s="162"/>
      <c r="E522" s="164"/>
      <c r="F522" s="164"/>
    </row>
    <row r="523" spans="1:6" x14ac:dyDescent="0.45">
      <c r="A523" s="162"/>
      <c r="B523" s="163"/>
      <c r="C523" s="162"/>
      <c r="D523" s="162"/>
      <c r="E523" s="164"/>
      <c r="F523" s="164"/>
    </row>
    <row r="524" spans="1:6" x14ac:dyDescent="0.45">
      <c r="A524" s="162"/>
      <c r="B524" s="163"/>
      <c r="C524" s="162"/>
      <c r="D524" s="162"/>
      <c r="E524" s="164"/>
      <c r="F524" s="164"/>
    </row>
    <row r="525" spans="1:6" x14ac:dyDescent="0.45">
      <c r="A525" s="162"/>
      <c r="B525" s="163"/>
      <c r="C525" s="162"/>
      <c r="D525" s="162"/>
      <c r="E525" s="164"/>
      <c r="F525" s="164"/>
    </row>
    <row r="526" spans="1:6" x14ac:dyDescent="0.45">
      <c r="A526" s="162"/>
      <c r="B526" s="163"/>
      <c r="C526" s="162"/>
      <c r="D526" s="162"/>
      <c r="E526" s="164"/>
      <c r="F526" s="164"/>
    </row>
    <row r="527" spans="1:6" x14ac:dyDescent="0.45">
      <c r="A527" s="162"/>
      <c r="B527" s="163"/>
      <c r="C527" s="162"/>
      <c r="D527" s="162"/>
      <c r="E527" s="164"/>
      <c r="F527" s="164"/>
    </row>
    <row r="528" spans="1:6" x14ac:dyDescent="0.45">
      <c r="A528" s="162"/>
      <c r="B528" s="163"/>
      <c r="C528" s="162"/>
      <c r="D528" s="162"/>
      <c r="E528" s="164"/>
      <c r="F528" s="164"/>
    </row>
    <row r="529" spans="1:6" x14ac:dyDescent="0.45">
      <c r="A529" s="162"/>
      <c r="B529" s="163"/>
      <c r="C529" s="162"/>
      <c r="D529" s="162"/>
      <c r="E529" s="164"/>
      <c r="F529" s="164"/>
    </row>
    <row r="530" spans="1:6" x14ac:dyDescent="0.45">
      <c r="A530" s="162"/>
      <c r="B530" s="163"/>
      <c r="C530" s="162"/>
      <c r="D530" s="162"/>
      <c r="E530" s="164"/>
      <c r="F530" s="164"/>
    </row>
    <row r="531" spans="1:6" x14ac:dyDescent="0.45">
      <c r="A531" s="162"/>
      <c r="B531" s="163"/>
      <c r="C531" s="162"/>
      <c r="D531" s="162"/>
      <c r="E531" s="164"/>
      <c r="F531" s="164"/>
    </row>
    <row r="532" spans="1:6" x14ac:dyDescent="0.45">
      <c r="A532" s="162"/>
      <c r="B532" s="163"/>
      <c r="C532" s="162"/>
      <c r="D532" s="162"/>
      <c r="E532" s="164"/>
      <c r="F532" s="164"/>
    </row>
    <row r="533" spans="1:6" x14ac:dyDescent="0.45">
      <c r="A533" s="162"/>
      <c r="B533" s="163"/>
      <c r="C533" s="162"/>
      <c r="D533" s="162"/>
      <c r="E533" s="164"/>
      <c r="F533" s="164"/>
    </row>
    <row r="534" spans="1:6" x14ac:dyDescent="0.45">
      <c r="A534" s="162"/>
      <c r="B534" s="163"/>
      <c r="C534" s="162"/>
      <c r="D534" s="162"/>
      <c r="E534" s="164"/>
      <c r="F534" s="164"/>
    </row>
    <row r="535" spans="1:6" x14ac:dyDescent="0.45">
      <c r="A535" s="162"/>
      <c r="B535" s="163"/>
      <c r="C535" s="162"/>
      <c r="D535" s="162"/>
      <c r="E535" s="164"/>
      <c r="F535" s="164"/>
    </row>
    <row r="536" spans="1:6" x14ac:dyDescent="0.45">
      <c r="A536" s="162"/>
      <c r="B536" s="163"/>
      <c r="C536" s="162"/>
      <c r="D536" s="162"/>
      <c r="E536" s="164"/>
      <c r="F536" s="164"/>
    </row>
    <row r="537" spans="1:6" x14ac:dyDescent="0.45">
      <c r="A537" s="162"/>
      <c r="B537" s="163"/>
      <c r="C537" s="162"/>
      <c r="D537" s="162"/>
      <c r="E537" s="164"/>
      <c r="F537" s="164"/>
    </row>
    <row r="538" spans="1:6" x14ac:dyDescent="0.45">
      <c r="A538" s="162"/>
      <c r="B538" s="163"/>
      <c r="C538" s="162"/>
      <c r="D538" s="162"/>
      <c r="E538" s="164"/>
      <c r="F538" s="164"/>
    </row>
    <row r="539" spans="1:6" x14ac:dyDescent="0.45">
      <c r="A539" s="162"/>
      <c r="B539" s="163"/>
      <c r="C539" s="162"/>
      <c r="D539" s="162"/>
      <c r="E539" s="164"/>
      <c r="F539" s="164"/>
    </row>
    <row r="540" spans="1:6" x14ac:dyDescent="0.45">
      <c r="A540" s="162"/>
      <c r="B540" s="163"/>
      <c r="C540" s="162"/>
      <c r="D540" s="162"/>
      <c r="E540" s="164"/>
      <c r="F540" s="164"/>
    </row>
    <row r="541" spans="1:6" x14ac:dyDescent="0.45">
      <c r="A541" s="162"/>
      <c r="B541" s="163"/>
      <c r="C541" s="162"/>
      <c r="D541" s="162"/>
      <c r="E541" s="164"/>
      <c r="F541" s="164"/>
    </row>
    <row r="542" spans="1:6" x14ac:dyDescent="0.45">
      <c r="A542" s="162"/>
      <c r="B542" s="163"/>
      <c r="C542" s="162"/>
      <c r="D542" s="162"/>
      <c r="E542" s="164"/>
      <c r="F542" s="164"/>
    </row>
    <row r="543" spans="1:6" x14ac:dyDescent="0.45">
      <c r="A543" s="162"/>
      <c r="B543" s="163"/>
      <c r="C543" s="162"/>
      <c r="D543" s="162"/>
      <c r="E543" s="164"/>
      <c r="F543" s="164"/>
    </row>
    <row r="544" spans="1:6" x14ac:dyDescent="0.45">
      <c r="A544" s="162"/>
      <c r="B544" s="163"/>
      <c r="C544" s="162"/>
      <c r="D544" s="162"/>
      <c r="E544" s="164"/>
      <c r="F544" s="164"/>
    </row>
    <row r="545" spans="1:6" x14ac:dyDescent="0.45">
      <c r="A545" s="162"/>
      <c r="B545" s="163"/>
      <c r="C545" s="162"/>
      <c r="D545" s="162"/>
      <c r="E545" s="164"/>
      <c r="F545" s="164"/>
    </row>
    <row r="546" spans="1:6" x14ac:dyDescent="0.45">
      <c r="A546" s="162"/>
      <c r="B546" s="163"/>
      <c r="C546" s="162"/>
      <c r="D546" s="162"/>
      <c r="E546" s="164"/>
      <c r="F546" s="164"/>
    </row>
    <row r="547" spans="1:6" x14ac:dyDescent="0.45">
      <c r="A547" s="162"/>
      <c r="B547" s="163"/>
      <c r="C547" s="162"/>
      <c r="D547" s="162"/>
      <c r="E547" s="164"/>
      <c r="F547" s="164"/>
    </row>
    <row r="548" spans="1:6" x14ac:dyDescent="0.45">
      <c r="A548" s="162"/>
      <c r="B548" s="163"/>
      <c r="C548" s="162"/>
      <c r="D548" s="162"/>
      <c r="E548" s="164"/>
      <c r="F548" s="164"/>
    </row>
    <row r="549" spans="1:6" x14ac:dyDescent="0.45">
      <c r="A549" s="162"/>
      <c r="B549" s="163"/>
      <c r="C549" s="162"/>
      <c r="D549" s="162"/>
      <c r="E549" s="164"/>
      <c r="F549" s="164"/>
    </row>
    <row r="550" spans="1:6" x14ac:dyDescent="0.45">
      <c r="A550" s="162"/>
      <c r="B550" s="163"/>
      <c r="C550" s="162"/>
      <c r="D550" s="162"/>
      <c r="E550" s="164"/>
      <c r="F550" s="164"/>
    </row>
    <row r="551" spans="1:6" x14ac:dyDescent="0.45">
      <c r="A551" s="162"/>
      <c r="B551" s="163"/>
      <c r="C551" s="162"/>
      <c r="D551" s="162"/>
      <c r="E551" s="164"/>
      <c r="F551" s="164"/>
    </row>
    <row r="552" spans="1:6" x14ac:dyDescent="0.45">
      <c r="A552" s="162"/>
      <c r="B552" s="163"/>
      <c r="C552" s="162"/>
      <c r="D552" s="162"/>
      <c r="E552" s="164"/>
      <c r="F552" s="164"/>
    </row>
    <row r="553" spans="1:6" x14ac:dyDescent="0.45">
      <c r="A553" s="162"/>
      <c r="B553" s="163"/>
      <c r="C553" s="162"/>
      <c r="D553" s="162"/>
      <c r="E553" s="164"/>
      <c r="F553" s="164"/>
    </row>
    <row r="554" spans="1:6" x14ac:dyDescent="0.45">
      <c r="A554" s="162"/>
      <c r="B554" s="163"/>
      <c r="C554" s="162"/>
      <c r="D554" s="162"/>
      <c r="E554" s="164"/>
      <c r="F554" s="164"/>
    </row>
    <row r="555" spans="1:6" x14ac:dyDescent="0.45">
      <c r="A555" s="162"/>
      <c r="B555" s="163"/>
      <c r="C555" s="162"/>
      <c r="D555" s="162"/>
      <c r="E555" s="164"/>
      <c r="F555" s="164"/>
    </row>
    <row r="556" spans="1:6" x14ac:dyDescent="0.45">
      <c r="A556" s="162"/>
      <c r="B556" s="163"/>
      <c r="C556" s="162"/>
      <c r="D556" s="162"/>
      <c r="E556" s="164"/>
      <c r="F556" s="164"/>
    </row>
    <row r="557" spans="1:6" x14ac:dyDescent="0.45">
      <c r="A557" s="162"/>
      <c r="B557" s="163"/>
      <c r="C557" s="162"/>
      <c r="D557" s="162"/>
      <c r="E557" s="164"/>
      <c r="F557" s="164"/>
    </row>
    <row r="558" spans="1:6" x14ac:dyDescent="0.45">
      <c r="A558" s="162"/>
      <c r="B558" s="163"/>
      <c r="C558" s="162"/>
      <c r="D558" s="162"/>
      <c r="E558" s="164"/>
      <c r="F558" s="164"/>
    </row>
    <row r="559" spans="1:6" x14ac:dyDescent="0.45">
      <c r="A559" s="162"/>
      <c r="B559" s="163"/>
      <c r="C559" s="162"/>
      <c r="D559" s="162"/>
      <c r="E559" s="164"/>
      <c r="F559" s="164"/>
    </row>
    <row r="560" spans="1:6" x14ac:dyDescent="0.45">
      <c r="A560" s="162"/>
      <c r="B560" s="163"/>
      <c r="C560" s="162"/>
      <c r="D560" s="162"/>
      <c r="E560" s="164"/>
      <c r="F560" s="164"/>
    </row>
    <row r="561" spans="1:6" x14ac:dyDescent="0.45">
      <c r="A561" s="162"/>
      <c r="B561" s="163"/>
      <c r="C561" s="162"/>
      <c r="D561" s="162"/>
      <c r="E561" s="164"/>
      <c r="F561" s="164"/>
    </row>
    <row r="562" spans="1:6" x14ac:dyDescent="0.45">
      <c r="A562" s="162"/>
      <c r="B562" s="163"/>
      <c r="C562" s="162"/>
      <c r="D562" s="162"/>
      <c r="E562" s="164"/>
      <c r="F562" s="164"/>
    </row>
    <row r="563" spans="1:6" x14ac:dyDescent="0.45">
      <c r="A563" s="162"/>
      <c r="B563" s="163"/>
      <c r="C563" s="162"/>
      <c r="D563" s="162"/>
      <c r="E563" s="164"/>
      <c r="F563" s="164"/>
    </row>
    <row r="564" spans="1:6" x14ac:dyDescent="0.45">
      <c r="A564" s="162"/>
      <c r="B564" s="163"/>
      <c r="C564" s="162"/>
      <c r="D564" s="162"/>
      <c r="E564" s="164"/>
      <c r="F564" s="164"/>
    </row>
    <row r="565" spans="1:6" x14ac:dyDescent="0.45">
      <c r="A565" s="162"/>
      <c r="B565" s="163"/>
      <c r="C565" s="162"/>
      <c r="D565" s="162"/>
      <c r="E565" s="164"/>
      <c r="F565" s="164"/>
    </row>
    <row r="566" spans="1:6" x14ac:dyDescent="0.45">
      <c r="A566" s="162"/>
      <c r="B566" s="163"/>
      <c r="C566" s="162"/>
      <c r="D566" s="162"/>
      <c r="E566" s="164"/>
      <c r="F566" s="164"/>
    </row>
    <row r="567" spans="1:6" x14ac:dyDescent="0.45">
      <c r="A567" s="162"/>
      <c r="B567" s="163"/>
      <c r="C567" s="162"/>
      <c r="D567" s="162"/>
      <c r="E567" s="164"/>
      <c r="F567" s="164"/>
    </row>
    <row r="568" spans="1:6" x14ac:dyDescent="0.45">
      <c r="A568" s="162"/>
      <c r="B568" s="163"/>
      <c r="C568" s="162"/>
      <c r="D568" s="162"/>
      <c r="E568" s="164"/>
      <c r="F568" s="164"/>
    </row>
    <row r="569" spans="1:6" x14ac:dyDescent="0.45">
      <c r="A569" s="162"/>
      <c r="B569" s="163"/>
      <c r="C569" s="162"/>
      <c r="D569" s="162"/>
      <c r="E569" s="164"/>
      <c r="F569" s="164"/>
    </row>
    <row r="570" spans="1:6" x14ac:dyDescent="0.45">
      <c r="A570" s="162"/>
      <c r="B570" s="163"/>
      <c r="C570" s="162"/>
      <c r="D570" s="162"/>
      <c r="E570" s="164"/>
      <c r="F570" s="164"/>
    </row>
    <row r="571" spans="1:6" x14ac:dyDescent="0.45">
      <c r="A571" s="162"/>
      <c r="B571" s="163"/>
      <c r="C571" s="162"/>
      <c r="D571" s="162"/>
      <c r="E571" s="164"/>
      <c r="F571" s="164"/>
    </row>
    <row r="572" spans="1:6" x14ac:dyDescent="0.45">
      <c r="A572" s="162"/>
      <c r="B572" s="163"/>
      <c r="C572" s="162"/>
      <c r="D572" s="162"/>
      <c r="E572" s="164"/>
      <c r="F572" s="164"/>
    </row>
    <row r="573" spans="1:6" x14ac:dyDescent="0.45">
      <c r="A573" s="162"/>
      <c r="B573" s="163"/>
      <c r="C573" s="162"/>
      <c r="D573" s="162"/>
      <c r="E573" s="164"/>
      <c r="F573" s="164"/>
    </row>
    <row r="574" spans="1:6" x14ac:dyDescent="0.45">
      <c r="A574" s="162"/>
      <c r="B574" s="163"/>
      <c r="C574" s="162"/>
      <c r="D574" s="162"/>
      <c r="E574" s="164"/>
      <c r="F574" s="164"/>
    </row>
    <row r="575" spans="1:6" x14ac:dyDescent="0.45">
      <c r="A575" s="162"/>
      <c r="B575" s="163"/>
      <c r="C575" s="162"/>
      <c r="D575" s="162"/>
      <c r="E575" s="164"/>
      <c r="F575" s="164"/>
    </row>
    <row r="576" spans="1:6" x14ac:dyDescent="0.45">
      <c r="A576" s="162"/>
      <c r="B576" s="163"/>
      <c r="C576" s="162"/>
      <c r="D576" s="162"/>
      <c r="E576" s="164"/>
      <c r="F576" s="164"/>
    </row>
    <row r="577" spans="1:6" x14ac:dyDescent="0.45">
      <c r="A577" s="162"/>
      <c r="B577" s="163"/>
      <c r="C577" s="162"/>
      <c r="D577" s="162"/>
      <c r="E577" s="164"/>
      <c r="F577" s="164"/>
    </row>
    <row r="578" spans="1:6" x14ac:dyDescent="0.45">
      <c r="A578" s="162"/>
      <c r="B578" s="163"/>
      <c r="C578" s="162"/>
      <c r="D578" s="162"/>
      <c r="E578" s="164"/>
      <c r="F578" s="164"/>
    </row>
    <row r="579" spans="1:6" x14ac:dyDescent="0.45">
      <c r="A579" s="162"/>
      <c r="B579" s="163"/>
      <c r="C579" s="162"/>
      <c r="D579" s="162"/>
      <c r="E579" s="164"/>
      <c r="F579" s="164"/>
    </row>
    <row r="580" spans="1:6" x14ac:dyDescent="0.45">
      <c r="A580" s="162"/>
      <c r="B580" s="163"/>
      <c r="C580" s="162"/>
      <c r="D580" s="162"/>
      <c r="E580" s="164"/>
      <c r="F580" s="164"/>
    </row>
    <row r="581" spans="1:6" x14ac:dyDescent="0.45">
      <c r="A581" s="162"/>
      <c r="B581" s="163"/>
      <c r="C581" s="162"/>
      <c r="D581" s="162"/>
      <c r="E581" s="164"/>
      <c r="F581" s="164"/>
    </row>
    <row r="582" spans="1:6" x14ac:dyDescent="0.45">
      <c r="A582" s="162"/>
      <c r="B582" s="163"/>
      <c r="C582" s="162"/>
      <c r="D582" s="162"/>
      <c r="E582" s="164"/>
      <c r="F582" s="164"/>
    </row>
    <row r="583" spans="1:6" x14ac:dyDescent="0.45">
      <c r="A583" s="162"/>
      <c r="B583" s="163"/>
      <c r="C583" s="162"/>
      <c r="D583" s="162"/>
      <c r="E583" s="164"/>
      <c r="F583" s="164"/>
    </row>
    <row r="584" spans="1:6" x14ac:dyDescent="0.45">
      <c r="A584" s="162"/>
      <c r="B584" s="163"/>
      <c r="C584" s="162"/>
      <c r="D584" s="162"/>
      <c r="E584" s="164"/>
      <c r="F584" s="164"/>
    </row>
    <row r="585" spans="1:6" x14ac:dyDescent="0.45">
      <c r="A585" s="162"/>
      <c r="B585" s="163"/>
      <c r="C585" s="162"/>
      <c r="D585" s="162"/>
      <c r="E585" s="164"/>
      <c r="F585" s="164"/>
    </row>
    <row r="586" spans="1:6" x14ac:dyDescent="0.45">
      <c r="A586" s="162"/>
      <c r="B586" s="163"/>
      <c r="C586" s="162"/>
      <c r="D586" s="162"/>
      <c r="E586" s="164"/>
      <c r="F586" s="164"/>
    </row>
    <row r="587" spans="1:6" x14ac:dyDescent="0.45">
      <c r="A587" s="162"/>
      <c r="B587" s="163"/>
      <c r="C587" s="162"/>
      <c r="D587" s="162"/>
      <c r="E587" s="164"/>
      <c r="F587" s="164"/>
    </row>
    <row r="588" spans="1:6" x14ac:dyDescent="0.45">
      <c r="A588" s="162"/>
      <c r="B588" s="163"/>
      <c r="C588" s="162"/>
      <c r="D588" s="162"/>
      <c r="E588" s="164"/>
      <c r="F588" s="164"/>
    </row>
    <row r="589" spans="1:6" x14ac:dyDescent="0.45">
      <c r="A589" s="162"/>
      <c r="B589" s="163"/>
      <c r="C589" s="162"/>
      <c r="D589" s="162"/>
      <c r="E589" s="164"/>
      <c r="F589" s="164"/>
    </row>
    <row r="590" spans="1:6" x14ac:dyDescent="0.45">
      <c r="A590" s="162"/>
      <c r="B590" s="163"/>
      <c r="C590" s="162"/>
      <c r="D590" s="162"/>
      <c r="E590" s="164"/>
      <c r="F590" s="164"/>
    </row>
    <row r="591" spans="1:6" x14ac:dyDescent="0.45">
      <c r="A591" s="162"/>
      <c r="B591" s="163"/>
      <c r="C591" s="162"/>
      <c r="D591" s="162"/>
      <c r="E591" s="164"/>
      <c r="F591" s="164"/>
    </row>
    <row r="592" spans="1:6" x14ac:dyDescent="0.45">
      <c r="A592" s="162"/>
      <c r="B592" s="163"/>
      <c r="C592" s="162"/>
      <c r="D592" s="162"/>
      <c r="E592" s="164"/>
      <c r="F592" s="164"/>
    </row>
    <row r="593" spans="1:6" x14ac:dyDescent="0.45">
      <c r="A593" s="162"/>
      <c r="B593" s="163"/>
      <c r="C593" s="162"/>
      <c r="D593" s="162"/>
      <c r="E593" s="164"/>
      <c r="F593" s="164"/>
    </row>
    <row r="594" spans="1:6" x14ac:dyDescent="0.45">
      <c r="A594" s="162"/>
      <c r="B594" s="163"/>
      <c r="C594" s="162"/>
      <c r="D594" s="162"/>
      <c r="E594" s="164"/>
      <c r="F594" s="164"/>
    </row>
    <row r="595" spans="1:6" x14ac:dyDescent="0.45">
      <c r="A595" s="162"/>
      <c r="B595" s="163"/>
      <c r="C595" s="162"/>
      <c r="D595" s="162"/>
      <c r="E595" s="164"/>
      <c r="F595" s="164"/>
    </row>
    <row r="596" spans="1:6" x14ac:dyDescent="0.45">
      <c r="A596" s="162"/>
      <c r="B596" s="163"/>
      <c r="C596" s="162"/>
      <c r="D596" s="162"/>
      <c r="E596" s="164"/>
      <c r="F596" s="164"/>
    </row>
    <row r="597" spans="1:6" x14ac:dyDescent="0.45">
      <c r="A597" s="162"/>
      <c r="B597" s="163"/>
      <c r="C597" s="162"/>
      <c r="D597" s="162"/>
      <c r="E597" s="164"/>
      <c r="F597" s="164"/>
    </row>
    <row r="598" spans="1:6" x14ac:dyDescent="0.45">
      <c r="A598" s="162"/>
      <c r="B598" s="163"/>
      <c r="C598" s="162"/>
      <c r="D598" s="162"/>
      <c r="E598" s="164"/>
      <c r="F598" s="164"/>
    </row>
    <row r="599" spans="1:6" x14ac:dyDescent="0.45">
      <c r="A599" s="162"/>
      <c r="B599" s="163"/>
      <c r="C599" s="162"/>
      <c r="D599" s="162"/>
      <c r="E599" s="164"/>
      <c r="F599" s="164"/>
    </row>
    <row r="600" spans="1:6" x14ac:dyDescent="0.45">
      <c r="A600" s="162"/>
      <c r="B600" s="163"/>
      <c r="C600" s="162"/>
      <c r="D600" s="162"/>
      <c r="E600" s="164"/>
      <c r="F600" s="164"/>
    </row>
    <row r="601" spans="1:6" x14ac:dyDescent="0.45">
      <c r="A601" s="162"/>
      <c r="B601" s="163"/>
      <c r="C601" s="162"/>
      <c r="D601" s="162"/>
      <c r="E601" s="164"/>
      <c r="F601" s="164"/>
    </row>
    <row r="602" spans="1:6" x14ac:dyDescent="0.45">
      <c r="A602" s="162"/>
      <c r="B602" s="163"/>
      <c r="C602" s="162"/>
      <c r="D602" s="162"/>
      <c r="E602" s="164"/>
      <c r="F602" s="164"/>
    </row>
    <row r="603" spans="1:6" x14ac:dyDescent="0.45">
      <c r="A603" s="162"/>
      <c r="B603" s="163"/>
      <c r="C603" s="162"/>
      <c r="D603" s="162"/>
      <c r="E603" s="164"/>
      <c r="F603" s="164"/>
    </row>
    <row r="604" spans="1:6" x14ac:dyDescent="0.45">
      <c r="A604" s="162"/>
      <c r="B604" s="163"/>
      <c r="C604" s="162"/>
      <c r="D604" s="162"/>
      <c r="E604" s="164"/>
      <c r="F604" s="164"/>
    </row>
    <row r="605" spans="1:6" x14ac:dyDescent="0.45">
      <c r="A605" s="162"/>
      <c r="B605" s="163"/>
      <c r="C605" s="162"/>
      <c r="D605" s="162"/>
      <c r="E605" s="164"/>
      <c r="F605" s="164"/>
    </row>
    <row r="606" spans="1:6" x14ac:dyDescent="0.45">
      <c r="A606" s="162"/>
      <c r="B606" s="163"/>
      <c r="C606" s="162"/>
      <c r="D606" s="162"/>
      <c r="E606" s="164"/>
      <c r="F606" s="164"/>
    </row>
    <row r="607" spans="1:6" x14ac:dyDescent="0.45">
      <c r="A607" s="162"/>
      <c r="B607" s="163"/>
      <c r="C607" s="162"/>
      <c r="D607" s="162"/>
      <c r="E607" s="164"/>
      <c r="F607" s="164"/>
    </row>
    <row r="608" spans="1:6" x14ac:dyDescent="0.45">
      <c r="A608" s="162"/>
      <c r="B608" s="163"/>
      <c r="C608" s="162"/>
      <c r="D608" s="162"/>
      <c r="E608" s="164"/>
      <c r="F608" s="164"/>
    </row>
    <row r="609" spans="1:6" x14ac:dyDescent="0.45">
      <c r="A609" s="162"/>
      <c r="B609" s="163"/>
      <c r="C609" s="162"/>
      <c r="D609" s="162"/>
      <c r="E609" s="164"/>
      <c r="F609" s="164"/>
    </row>
    <row r="610" spans="1:6" x14ac:dyDescent="0.45">
      <c r="A610" s="162"/>
      <c r="B610" s="163"/>
      <c r="C610" s="162"/>
      <c r="D610" s="162"/>
      <c r="E610" s="164"/>
      <c r="F610" s="164"/>
    </row>
    <row r="611" spans="1:6" x14ac:dyDescent="0.45">
      <c r="A611" s="162"/>
      <c r="B611" s="163"/>
      <c r="C611" s="162"/>
      <c r="D611" s="162"/>
      <c r="E611" s="164"/>
      <c r="F611" s="164"/>
    </row>
    <row r="612" spans="1:6" x14ac:dyDescent="0.45">
      <c r="A612" s="162"/>
      <c r="B612" s="163"/>
      <c r="C612" s="162"/>
      <c r="D612" s="162"/>
      <c r="E612" s="164"/>
      <c r="F612" s="164"/>
    </row>
    <row r="613" spans="1:6" x14ac:dyDescent="0.45">
      <c r="A613" s="162"/>
      <c r="B613" s="163"/>
      <c r="C613" s="162"/>
      <c r="D613" s="162"/>
      <c r="E613" s="164"/>
      <c r="F613" s="164"/>
    </row>
    <row r="614" spans="1:6" x14ac:dyDescent="0.45">
      <c r="A614" s="162"/>
      <c r="B614" s="163"/>
      <c r="C614" s="162"/>
      <c r="D614" s="162"/>
      <c r="E614" s="164"/>
      <c r="F614" s="164"/>
    </row>
    <row r="615" spans="1:6" x14ac:dyDescent="0.45">
      <c r="A615" s="162"/>
      <c r="B615" s="163"/>
      <c r="C615" s="162"/>
      <c r="D615" s="162"/>
      <c r="E615" s="164"/>
      <c r="F615" s="164"/>
    </row>
    <row r="616" spans="1:6" x14ac:dyDescent="0.45">
      <c r="A616" s="162"/>
      <c r="B616" s="163"/>
      <c r="C616" s="162"/>
      <c r="D616" s="162"/>
      <c r="E616" s="164"/>
      <c r="F616" s="164"/>
    </row>
    <row r="617" spans="1:6" x14ac:dyDescent="0.45">
      <c r="A617" s="162"/>
      <c r="B617" s="163"/>
      <c r="C617" s="162"/>
      <c r="D617" s="162"/>
      <c r="E617" s="164"/>
      <c r="F617" s="164"/>
    </row>
    <row r="618" spans="1:6" x14ac:dyDescent="0.45">
      <c r="A618" s="162"/>
      <c r="B618" s="163"/>
      <c r="C618" s="162"/>
      <c r="D618" s="162"/>
      <c r="E618" s="164"/>
      <c r="F618" s="164"/>
    </row>
    <row r="619" spans="1:6" x14ac:dyDescent="0.45">
      <c r="A619" s="162"/>
      <c r="B619" s="163"/>
      <c r="C619" s="162"/>
      <c r="D619" s="162"/>
      <c r="E619" s="164"/>
      <c r="F619" s="164"/>
    </row>
    <row r="620" spans="1:6" x14ac:dyDescent="0.45">
      <c r="A620" s="162"/>
      <c r="B620" s="163"/>
      <c r="C620" s="162"/>
      <c r="D620" s="162"/>
      <c r="E620" s="164"/>
      <c r="F620" s="164"/>
    </row>
    <row r="621" spans="1:6" x14ac:dyDescent="0.45">
      <c r="A621" s="162"/>
      <c r="B621" s="163"/>
      <c r="C621" s="162"/>
      <c r="D621" s="162"/>
      <c r="E621" s="164"/>
      <c r="F621" s="164"/>
    </row>
    <row r="622" spans="1:6" x14ac:dyDescent="0.45">
      <c r="A622" s="162"/>
      <c r="B622" s="163"/>
      <c r="C622" s="162"/>
      <c r="D622" s="162"/>
      <c r="E622" s="164"/>
      <c r="F622" s="164"/>
    </row>
    <row r="623" spans="1:6" x14ac:dyDescent="0.45">
      <c r="A623" s="162"/>
      <c r="B623" s="163"/>
      <c r="C623" s="162"/>
      <c r="D623" s="162"/>
      <c r="E623" s="164"/>
      <c r="F623" s="164"/>
    </row>
    <row r="624" spans="1:6" x14ac:dyDescent="0.45">
      <c r="A624" s="162"/>
      <c r="B624" s="163"/>
      <c r="C624" s="162"/>
      <c r="D624" s="162"/>
      <c r="E624" s="164"/>
      <c r="F624" s="164"/>
    </row>
    <row r="625" spans="1:6" x14ac:dyDescent="0.45">
      <c r="A625" s="162"/>
      <c r="B625" s="163"/>
      <c r="C625" s="162"/>
      <c r="D625" s="162"/>
      <c r="E625" s="164"/>
      <c r="F625" s="164"/>
    </row>
    <row r="626" spans="1:6" x14ac:dyDescent="0.45">
      <c r="A626" s="162"/>
      <c r="B626" s="163"/>
      <c r="C626" s="162"/>
      <c r="D626" s="162"/>
      <c r="E626" s="164"/>
      <c r="F626" s="164"/>
    </row>
    <row r="627" spans="1:6" x14ac:dyDescent="0.45">
      <c r="A627" s="162"/>
      <c r="B627" s="163"/>
      <c r="C627" s="162"/>
      <c r="D627" s="162"/>
      <c r="E627" s="164"/>
      <c r="F627" s="164"/>
    </row>
    <row r="628" spans="1:6" x14ac:dyDescent="0.45">
      <c r="A628" s="162"/>
      <c r="B628" s="163"/>
      <c r="C628" s="162"/>
      <c r="D628" s="162"/>
      <c r="E628" s="164"/>
      <c r="F628" s="164"/>
    </row>
    <row r="629" spans="1:6" x14ac:dyDescent="0.45">
      <c r="A629" s="162"/>
      <c r="B629" s="163"/>
      <c r="C629" s="162"/>
      <c r="D629" s="162"/>
      <c r="E629" s="164"/>
      <c r="F629" s="164"/>
    </row>
    <row r="630" spans="1:6" x14ac:dyDescent="0.45">
      <c r="A630" s="162"/>
      <c r="B630" s="163"/>
      <c r="C630" s="162"/>
      <c r="D630" s="162"/>
      <c r="E630" s="164"/>
      <c r="F630" s="164"/>
    </row>
    <row r="631" spans="1:6" x14ac:dyDescent="0.45">
      <c r="A631" s="162"/>
      <c r="B631" s="163"/>
      <c r="C631" s="162"/>
      <c r="D631" s="162"/>
      <c r="E631" s="164"/>
      <c r="F631" s="164"/>
    </row>
    <row r="632" spans="1:6" x14ac:dyDescent="0.45">
      <c r="A632" s="162"/>
      <c r="B632" s="163"/>
      <c r="C632" s="162"/>
      <c r="D632" s="162"/>
      <c r="E632" s="164"/>
      <c r="F632" s="164"/>
    </row>
    <row r="633" spans="1:6" x14ac:dyDescent="0.45">
      <c r="A633" s="162"/>
      <c r="B633" s="163"/>
      <c r="C633" s="162"/>
      <c r="D633" s="162"/>
      <c r="E633" s="164"/>
      <c r="F633" s="164"/>
    </row>
    <row r="634" spans="1:6" x14ac:dyDescent="0.45">
      <c r="A634" s="162"/>
      <c r="B634" s="163"/>
      <c r="C634" s="162"/>
      <c r="D634" s="162"/>
      <c r="E634" s="164"/>
      <c r="F634" s="164"/>
    </row>
    <row r="635" spans="1:6" x14ac:dyDescent="0.45">
      <c r="A635" s="162"/>
      <c r="B635" s="163"/>
      <c r="C635" s="162"/>
      <c r="D635" s="162"/>
      <c r="E635" s="164"/>
      <c r="F635" s="164"/>
    </row>
    <row r="636" spans="1:6" x14ac:dyDescent="0.45">
      <c r="A636" s="162"/>
      <c r="B636" s="163"/>
      <c r="C636" s="162"/>
      <c r="D636" s="162"/>
      <c r="E636" s="164"/>
      <c r="F636" s="164"/>
    </row>
    <row r="637" spans="1:6" x14ac:dyDescent="0.45">
      <c r="A637" s="162"/>
      <c r="B637" s="163"/>
      <c r="C637" s="162"/>
      <c r="D637" s="162"/>
      <c r="E637" s="164"/>
      <c r="F637" s="164"/>
    </row>
    <row r="638" spans="1:6" x14ac:dyDescent="0.45">
      <c r="A638" s="162"/>
      <c r="B638" s="163"/>
      <c r="C638" s="162"/>
      <c r="D638" s="162"/>
      <c r="E638" s="164"/>
      <c r="F638" s="164"/>
    </row>
    <row r="639" spans="1:6" x14ac:dyDescent="0.45">
      <c r="A639" s="162"/>
      <c r="B639" s="163"/>
      <c r="C639" s="162"/>
      <c r="D639" s="162"/>
      <c r="E639" s="164"/>
      <c r="F639" s="164"/>
    </row>
    <row r="640" spans="1:6" x14ac:dyDescent="0.45">
      <c r="A640" s="162"/>
      <c r="B640" s="163"/>
      <c r="C640" s="162"/>
      <c r="D640" s="162"/>
      <c r="E640" s="164"/>
      <c r="F640" s="164"/>
    </row>
    <row r="641" spans="1:6" x14ac:dyDescent="0.45">
      <c r="A641" s="162"/>
      <c r="B641" s="163"/>
      <c r="C641" s="162"/>
      <c r="D641" s="162"/>
      <c r="E641" s="164"/>
      <c r="F641" s="164"/>
    </row>
    <row r="642" spans="1:6" x14ac:dyDescent="0.45">
      <c r="A642" s="162"/>
      <c r="B642" s="163"/>
      <c r="C642" s="162"/>
      <c r="D642" s="162"/>
      <c r="E642" s="164"/>
      <c r="F642" s="164"/>
    </row>
    <row r="643" spans="1:6" x14ac:dyDescent="0.45">
      <c r="A643" s="162"/>
      <c r="B643" s="163"/>
      <c r="C643" s="162"/>
      <c r="D643" s="162"/>
      <c r="E643" s="164"/>
      <c r="F643" s="164"/>
    </row>
    <row r="644" spans="1:6" x14ac:dyDescent="0.45">
      <c r="A644" s="162"/>
      <c r="B644" s="163"/>
      <c r="C644" s="162"/>
      <c r="D644" s="162"/>
      <c r="E644" s="164"/>
      <c r="F644" s="164"/>
    </row>
    <row r="645" spans="1:6" x14ac:dyDescent="0.45">
      <c r="A645" s="162"/>
      <c r="B645" s="163"/>
      <c r="C645" s="162"/>
      <c r="D645" s="162"/>
      <c r="E645" s="164"/>
      <c r="F645" s="164"/>
    </row>
    <row r="646" spans="1:6" x14ac:dyDescent="0.45">
      <c r="A646" s="162"/>
      <c r="B646" s="163"/>
      <c r="C646" s="162"/>
      <c r="D646" s="162"/>
      <c r="E646" s="164"/>
      <c r="F646" s="164"/>
    </row>
    <row r="647" spans="1:6" x14ac:dyDescent="0.45">
      <c r="A647" s="162"/>
      <c r="B647" s="163"/>
      <c r="C647" s="162"/>
      <c r="D647" s="162"/>
      <c r="E647" s="164"/>
      <c r="F647" s="164"/>
    </row>
    <row r="648" spans="1:6" x14ac:dyDescent="0.45">
      <c r="A648" s="162"/>
      <c r="B648" s="163"/>
      <c r="C648" s="162"/>
      <c r="D648" s="162"/>
      <c r="E648" s="164"/>
      <c r="F648" s="164"/>
    </row>
    <row r="649" spans="1:6" x14ac:dyDescent="0.45">
      <c r="A649" s="162"/>
      <c r="B649" s="163"/>
      <c r="C649" s="162"/>
      <c r="D649" s="162"/>
      <c r="E649" s="164"/>
      <c r="F649" s="164"/>
    </row>
    <row r="650" spans="1:6" x14ac:dyDescent="0.45">
      <c r="A650" s="162"/>
      <c r="B650" s="163"/>
      <c r="C650" s="162"/>
      <c r="D650" s="162"/>
      <c r="E650" s="164"/>
      <c r="F650" s="164"/>
    </row>
    <row r="651" spans="1:6" x14ac:dyDescent="0.45">
      <c r="A651" s="162"/>
      <c r="B651" s="163"/>
      <c r="C651" s="162"/>
      <c r="D651" s="162"/>
      <c r="E651" s="164"/>
      <c r="F651" s="164"/>
    </row>
    <row r="652" spans="1:6" x14ac:dyDescent="0.45">
      <c r="A652" s="162"/>
      <c r="B652" s="163"/>
      <c r="C652" s="162"/>
      <c r="D652" s="162"/>
      <c r="E652" s="164"/>
      <c r="F652" s="164"/>
    </row>
    <row r="653" spans="1:6" x14ac:dyDescent="0.45">
      <c r="A653" s="162"/>
      <c r="B653" s="163"/>
      <c r="C653" s="162"/>
      <c r="D653" s="162"/>
      <c r="E653" s="164"/>
      <c r="F653" s="164"/>
    </row>
    <row r="654" spans="1:6" x14ac:dyDescent="0.45">
      <c r="A654" s="162"/>
      <c r="B654" s="163"/>
      <c r="C654" s="162"/>
      <c r="D654" s="162"/>
      <c r="E654" s="164"/>
      <c r="F654" s="164"/>
    </row>
    <row r="655" spans="1:6" x14ac:dyDescent="0.45">
      <c r="A655" s="162"/>
      <c r="B655" s="163"/>
      <c r="C655" s="162"/>
      <c r="D655" s="162"/>
      <c r="E655" s="164"/>
      <c r="F655" s="164"/>
    </row>
    <row r="656" spans="1:6" x14ac:dyDescent="0.45">
      <c r="A656" s="162"/>
      <c r="B656" s="163"/>
      <c r="C656" s="162"/>
      <c r="D656" s="162"/>
      <c r="E656" s="164"/>
      <c r="F656" s="164"/>
    </row>
    <row r="657" spans="1:6" x14ac:dyDescent="0.45">
      <c r="A657" s="162"/>
      <c r="B657" s="163"/>
      <c r="C657" s="162"/>
      <c r="D657" s="162"/>
      <c r="E657" s="164"/>
      <c r="F657" s="164"/>
    </row>
    <row r="658" spans="1:6" x14ac:dyDescent="0.45">
      <c r="A658" s="162"/>
      <c r="B658" s="163"/>
      <c r="C658" s="162"/>
      <c r="D658" s="162"/>
      <c r="E658" s="164"/>
      <c r="F658" s="164"/>
    </row>
    <row r="659" spans="1:6" x14ac:dyDescent="0.45">
      <c r="A659" s="162"/>
      <c r="B659" s="163"/>
      <c r="C659" s="162"/>
      <c r="D659" s="162"/>
      <c r="E659" s="164"/>
      <c r="F659" s="164"/>
    </row>
    <row r="660" spans="1:6" x14ac:dyDescent="0.45">
      <c r="A660" s="162"/>
      <c r="B660" s="163"/>
      <c r="C660" s="162"/>
      <c r="D660" s="162"/>
      <c r="E660" s="164"/>
      <c r="F660" s="164"/>
    </row>
    <row r="661" spans="1:6" x14ac:dyDescent="0.45">
      <c r="A661" s="162"/>
      <c r="B661" s="163"/>
      <c r="C661" s="162"/>
      <c r="D661" s="162"/>
      <c r="E661" s="164"/>
      <c r="F661" s="164"/>
    </row>
    <row r="662" spans="1:6" x14ac:dyDescent="0.45">
      <c r="A662" s="162"/>
      <c r="B662" s="163"/>
      <c r="C662" s="162"/>
      <c r="D662" s="162"/>
      <c r="E662" s="164"/>
      <c r="F662" s="164"/>
    </row>
    <row r="663" spans="1:6" x14ac:dyDescent="0.45">
      <c r="A663" s="162"/>
      <c r="B663" s="163"/>
      <c r="C663" s="162"/>
      <c r="D663" s="162"/>
      <c r="E663" s="164"/>
      <c r="F663" s="164"/>
    </row>
    <row r="664" spans="1:6" x14ac:dyDescent="0.45">
      <c r="A664" s="162"/>
      <c r="B664" s="163"/>
      <c r="C664" s="162"/>
      <c r="D664" s="162"/>
      <c r="E664" s="164"/>
      <c r="F664" s="164"/>
    </row>
    <row r="665" spans="1:6" x14ac:dyDescent="0.45">
      <c r="A665" s="162"/>
      <c r="B665" s="163"/>
      <c r="C665" s="162"/>
      <c r="D665" s="162"/>
      <c r="E665" s="164"/>
      <c r="F665" s="164"/>
    </row>
    <row r="666" spans="1:6" x14ac:dyDescent="0.45">
      <c r="A666" s="162"/>
      <c r="B666" s="163"/>
      <c r="C666" s="162"/>
      <c r="D666" s="162"/>
      <c r="E666" s="164"/>
      <c r="F666" s="164"/>
    </row>
    <row r="667" spans="1:6" x14ac:dyDescent="0.45">
      <c r="A667" s="162"/>
      <c r="B667" s="163"/>
      <c r="C667" s="162"/>
      <c r="D667" s="162"/>
      <c r="E667" s="164"/>
      <c r="F667" s="164"/>
    </row>
    <row r="668" spans="1:6" x14ac:dyDescent="0.45">
      <c r="A668" s="162"/>
      <c r="B668" s="163"/>
      <c r="C668" s="162"/>
      <c r="D668" s="162"/>
      <c r="E668" s="164"/>
      <c r="F668" s="164"/>
    </row>
    <row r="669" spans="1:6" x14ac:dyDescent="0.45">
      <c r="A669" s="162"/>
      <c r="B669" s="163"/>
      <c r="C669" s="162"/>
      <c r="D669" s="162"/>
      <c r="E669" s="164"/>
      <c r="F669" s="164"/>
    </row>
    <row r="670" spans="1:6" x14ac:dyDescent="0.45">
      <c r="A670" s="162"/>
      <c r="B670" s="163"/>
      <c r="C670" s="162"/>
      <c r="D670" s="162"/>
      <c r="E670" s="164"/>
      <c r="F670" s="164"/>
    </row>
    <row r="671" spans="1:6" x14ac:dyDescent="0.45">
      <c r="A671" s="162"/>
      <c r="B671" s="163"/>
      <c r="C671" s="162"/>
      <c r="D671" s="162"/>
      <c r="E671" s="164"/>
      <c r="F671" s="164"/>
    </row>
    <row r="672" spans="1:6" x14ac:dyDescent="0.45">
      <c r="A672" s="162"/>
      <c r="B672" s="163"/>
      <c r="C672" s="162"/>
      <c r="D672" s="162"/>
      <c r="E672" s="164"/>
      <c r="F672" s="164"/>
    </row>
    <row r="673" spans="1:6" x14ac:dyDescent="0.45">
      <c r="A673" s="162"/>
      <c r="B673" s="163"/>
      <c r="C673" s="162"/>
      <c r="D673" s="162"/>
      <c r="E673" s="164"/>
      <c r="F673" s="164"/>
    </row>
    <row r="674" spans="1:6" x14ac:dyDescent="0.45">
      <c r="A674" s="162"/>
      <c r="B674" s="163"/>
      <c r="C674" s="162"/>
      <c r="D674" s="162"/>
      <c r="E674" s="164"/>
      <c r="F674" s="164"/>
    </row>
    <row r="675" spans="1:6" x14ac:dyDescent="0.45">
      <c r="A675" s="162"/>
      <c r="B675" s="163"/>
      <c r="C675" s="162"/>
      <c r="D675" s="162"/>
      <c r="E675" s="164"/>
      <c r="F675" s="164"/>
    </row>
    <row r="676" spans="1:6" x14ac:dyDescent="0.45">
      <c r="A676" s="162"/>
      <c r="B676" s="163"/>
      <c r="C676" s="162"/>
      <c r="D676" s="162"/>
      <c r="E676" s="164"/>
      <c r="F676" s="164"/>
    </row>
    <row r="677" spans="1:6" x14ac:dyDescent="0.45">
      <c r="A677" s="162"/>
      <c r="B677" s="163"/>
      <c r="C677" s="162"/>
      <c r="D677" s="162"/>
      <c r="E677" s="164"/>
      <c r="F677" s="164"/>
    </row>
    <row r="678" spans="1:6" x14ac:dyDescent="0.45">
      <c r="A678" s="162"/>
      <c r="B678" s="163"/>
      <c r="C678" s="162"/>
      <c r="D678" s="162"/>
      <c r="E678" s="164"/>
      <c r="F678" s="164"/>
    </row>
    <row r="679" spans="1:6" x14ac:dyDescent="0.45">
      <c r="A679" s="162"/>
      <c r="B679" s="163"/>
      <c r="C679" s="162"/>
      <c r="D679" s="162"/>
      <c r="E679" s="164"/>
      <c r="F679" s="164"/>
    </row>
    <row r="680" spans="1:6" x14ac:dyDescent="0.45">
      <c r="A680" s="162"/>
      <c r="B680" s="163"/>
      <c r="C680" s="162"/>
      <c r="D680" s="162"/>
      <c r="E680" s="164"/>
      <c r="F680" s="164"/>
    </row>
    <row r="681" spans="1:6" x14ac:dyDescent="0.45">
      <c r="A681" s="162"/>
      <c r="B681" s="163"/>
      <c r="C681" s="162"/>
      <c r="D681" s="162"/>
      <c r="E681" s="164"/>
      <c r="F681" s="164"/>
    </row>
    <row r="682" spans="1:6" x14ac:dyDescent="0.45">
      <c r="A682" s="162"/>
      <c r="B682" s="163"/>
      <c r="C682" s="162"/>
      <c r="D682" s="162"/>
      <c r="E682" s="164"/>
      <c r="F682" s="164"/>
    </row>
    <row r="683" spans="1:6" x14ac:dyDescent="0.45">
      <c r="A683" s="162"/>
      <c r="B683" s="163"/>
      <c r="C683" s="162"/>
      <c r="D683" s="162"/>
      <c r="E683" s="164"/>
      <c r="F683" s="164"/>
    </row>
    <row r="684" spans="1:6" x14ac:dyDescent="0.45">
      <c r="A684" s="162"/>
      <c r="B684" s="163"/>
      <c r="C684" s="162"/>
      <c r="D684" s="162"/>
      <c r="E684" s="164"/>
      <c r="F684" s="164"/>
    </row>
    <row r="685" spans="1:6" x14ac:dyDescent="0.45">
      <c r="A685" s="162"/>
      <c r="B685" s="163"/>
      <c r="C685" s="162"/>
      <c r="D685" s="162"/>
      <c r="E685" s="164"/>
      <c r="F685" s="164"/>
    </row>
    <row r="686" spans="1:6" x14ac:dyDescent="0.45">
      <c r="A686" s="162"/>
      <c r="B686" s="163"/>
      <c r="C686" s="162"/>
      <c r="D686" s="162"/>
      <c r="E686" s="164"/>
      <c r="F686" s="164"/>
    </row>
    <row r="687" spans="1:6" x14ac:dyDescent="0.45">
      <c r="A687" s="162"/>
      <c r="B687" s="163"/>
      <c r="C687" s="162"/>
      <c r="D687" s="162"/>
      <c r="E687" s="164"/>
      <c r="F687" s="164"/>
    </row>
    <row r="688" spans="1:6" x14ac:dyDescent="0.45">
      <c r="A688" s="162"/>
      <c r="B688" s="163"/>
      <c r="C688" s="162"/>
      <c r="D688" s="162"/>
      <c r="E688" s="164"/>
      <c r="F688" s="164"/>
    </row>
    <row r="689" spans="1:6" x14ac:dyDescent="0.45">
      <c r="A689" s="162"/>
      <c r="B689" s="163"/>
      <c r="C689" s="162"/>
      <c r="D689" s="162"/>
      <c r="E689" s="164"/>
      <c r="F689" s="164"/>
    </row>
    <row r="690" spans="1:6" x14ac:dyDescent="0.45">
      <c r="A690" s="162"/>
      <c r="B690" s="163"/>
      <c r="C690" s="162"/>
      <c r="D690" s="162"/>
      <c r="E690" s="164"/>
      <c r="F690" s="164"/>
    </row>
    <row r="691" spans="1:6" x14ac:dyDescent="0.45">
      <c r="A691" s="162"/>
      <c r="B691" s="163"/>
      <c r="C691" s="162"/>
      <c r="D691" s="162"/>
      <c r="E691" s="164"/>
      <c r="F691" s="164"/>
    </row>
    <row r="692" spans="1:6" x14ac:dyDescent="0.45">
      <c r="A692" s="162"/>
      <c r="B692" s="163"/>
      <c r="C692" s="162"/>
      <c r="D692" s="162"/>
      <c r="E692" s="164"/>
      <c r="F692" s="164"/>
    </row>
    <row r="693" spans="1:6" x14ac:dyDescent="0.45">
      <c r="A693" s="162"/>
      <c r="B693" s="163"/>
      <c r="C693" s="162"/>
      <c r="D693" s="162"/>
      <c r="E693" s="164"/>
      <c r="F693" s="164"/>
    </row>
    <row r="694" spans="1:6" x14ac:dyDescent="0.45">
      <c r="A694" s="162"/>
      <c r="B694" s="163"/>
      <c r="C694" s="162"/>
      <c r="D694" s="162"/>
      <c r="E694" s="164"/>
      <c r="F694" s="164"/>
    </row>
    <row r="695" spans="1:6" x14ac:dyDescent="0.45">
      <c r="A695" s="162"/>
      <c r="B695" s="163"/>
      <c r="C695" s="162"/>
      <c r="D695" s="162"/>
      <c r="E695" s="164"/>
      <c r="F695" s="164"/>
    </row>
    <row r="696" spans="1:6" x14ac:dyDescent="0.45">
      <c r="A696" s="162"/>
      <c r="B696" s="163"/>
      <c r="C696" s="162"/>
      <c r="D696" s="162"/>
      <c r="E696" s="164"/>
      <c r="F696" s="164"/>
    </row>
    <row r="697" spans="1:6" x14ac:dyDescent="0.45">
      <c r="A697" s="162"/>
      <c r="B697" s="163"/>
      <c r="C697" s="162"/>
      <c r="D697" s="162"/>
      <c r="E697" s="164"/>
      <c r="F697" s="164"/>
    </row>
    <row r="698" spans="1:6" x14ac:dyDescent="0.45">
      <c r="A698" s="162"/>
      <c r="B698" s="163"/>
      <c r="C698" s="162"/>
      <c r="D698" s="162"/>
      <c r="E698" s="164"/>
      <c r="F698" s="164"/>
    </row>
    <row r="699" spans="1:6" x14ac:dyDescent="0.45">
      <c r="A699" s="162"/>
      <c r="B699" s="163"/>
      <c r="C699" s="162"/>
      <c r="D699" s="162"/>
      <c r="E699" s="164"/>
      <c r="F699" s="164"/>
    </row>
    <row r="700" spans="1:6" x14ac:dyDescent="0.45">
      <c r="A700" s="162"/>
      <c r="B700" s="163"/>
      <c r="C700" s="162"/>
      <c r="D700" s="162"/>
      <c r="E700" s="164"/>
      <c r="F700" s="164"/>
    </row>
    <row r="701" spans="1:6" x14ac:dyDescent="0.45">
      <c r="A701" s="162"/>
      <c r="B701" s="163"/>
      <c r="C701" s="162"/>
      <c r="D701" s="162"/>
      <c r="E701" s="164"/>
      <c r="F701" s="164"/>
    </row>
    <row r="702" spans="1:6" x14ac:dyDescent="0.45">
      <c r="A702" s="162"/>
      <c r="B702" s="163"/>
      <c r="C702" s="162"/>
      <c r="D702" s="162"/>
      <c r="E702" s="164"/>
      <c r="F702" s="164"/>
    </row>
    <row r="703" spans="1:6" x14ac:dyDescent="0.45">
      <c r="A703" s="162"/>
      <c r="B703" s="163"/>
      <c r="C703" s="162"/>
      <c r="D703" s="162"/>
      <c r="E703" s="164"/>
      <c r="F703" s="164"/>
    </row>
    <row r="704" spans="1:6" x14ac:dyDescent="0.45">
      <c r="A704" s="162"/>
      <c r="B704" s="163"/>
      <c r="C704" s="162"/>
      <c r="D704" s="162"/>
      <c r="E704" s="164"/>
      <c r="F704" s="164"/>
    </row>
    <row r="705" spans="1:6" x14ac:dyDescent="0.45">
      <c r="A705" s="162"/>
      <c r="B705" s="163"/>
      <c r="C705" s="162"/>
      <c r="D705" s="162"/>
      <c r="E705" s="164"/>
      <c r="F705" s="164"/>
    </row>
    <row r="706" spans="1:6" x14ac:dyDescent="0.45">
      <c r="A706" s="162"/>
      <c r="B706" s="163"/>
      <c r="C706" s="162"/>
      <c r="D706" s="162"/>
      <c r="E706" s="164"/>
      <c r="F706" s="164"/>
    </row>
    <row r="707" spans="1:6" x14ac:dyDescent="0.45">
      <c r="A707" s="162"/>
      <c r="B707" s="163"/>
      <c r="C707" s="162"/>
      <c r="D707" s="162"/>
      <c r="E707" s="164"/>
      <c r="F707" s="164"/>
    </row>
    <row r="708" spans="1:6" x14ac:dyDescent="0.45">
      <c r="A708" s="162"/>
      <c r="B708" s="163"/>
      <c r="C708" s="162"/>
      <c r="D708" s="162"/>
      <c r="E708" s="164"/>
      <c r="F708" s="164"/>
    </row>
    <row r="709" spans="1:6" x14ac:dyDescent="0.45">
      <c r="A709" s="162"/>
      <c r="B709" s="163"/>
      <c r="C709" s="162"/>
      <c r="D709" s="162"/>
      <c r="E709" s="164"/>
      <c r="F709" s="164"/>
    </row>
    <row r="710" spans="1:6" x14ac:dyDescent="0.45">
      <c r="A710" s="162"/>
      <c r="B710" s="163"/>
      <c r="C710" s="162"/>
      <c r="D710" s="162"/>
      <c r="E710" s="164"/>
      <c r="F710" s="164"/>
    </row>
    <row r="711" spans="1:6" x14ac:dyDescent="0.45">
      <c r="A711" s="162"/>
      <c r="B711" s="163"/>
      <c r="C711" s="162"/>
      <c r="D711" s="162"/>
      <c r="E711" s="164"/>
      <c r="F711" s="164"/>
    </row>
    <row r="712" spans="1:6" x14ac:dyDescent="0.45">
      <c r="A712" s="162"/>
      <c r="B712" s="163"/>
      <c r="C712" s="162"/>
      <c r="D712" s="162"/>
      <c r="E712" s="164"/>
      <c r="F712" s="164"/>
    </row>
    <row r="713" spans="1:6" x14ac:dyDescent="0.45">
      <c r="A713" s="162"/>
      <c r="B713" s="163"/>
      <c r="C713" s="162"/>
      <c r="D713" s="162"/>
      <c r="E713" s="164"/>
      <c r="F713" s="164"/>
    </row>
    <row r="714" spans="1:6" x14ac:dyDescent="0.45">
      <c r="A714" s="162"/>
      <c r="B714" s="163"/>
      <c r="C714" s="162"/>
      <c r="D714" s="162"/>
      <c r="E714" s="164"/>
      <c r="F714" s="164"/>
    </row>
    <row r="715" spans="1:6" x14ac:dyDescent="0.45">
      <c r="A715" s="162"/>
      <c r="B715" s="163"/>
      <c r="C715" s="162"/>
      <c r="D715" s="162"/>
      <c r="E715" s="164"/>
      <c r="F715" s="164"/>
    </row>
    <row r="716" spans="1:6" x14ac:dyDescent="0.45">
      <c r="A716" s="162"/>
      <c r="B716" s="163"/>
      <c r="C716" s="162"/>
      <c r="D716" s="162"/>
      <c r="E716" s="164"/>
      <c r="F716" s="164"/>
    </row>
    <row r="717" spans="1:6" x14ac:dyDescent="0.45">
      <c r="A717" s="162"/>
      <c r="B717" s="163"/>
      <c r="C717" s="162"/>
      <c r="D717" s="162"/>
      <c r="E717" s="164"/>
      <c r="F717" s="164"/>
    </row>
    <row r="718" spans="1:6" x14ac:dyDescent="0.45">
      <c r="A718" s="162"/>
      <c r="B718" s="163"/>
      <c r="C718" s="162"/>
      <c r="D718" s="162"/>
      <c r="E718" s="164"/>
      <c r="F718" s="164"/>
    </row>
    <row r="719" spans="1:6" x14ac:dyDescent="0.45">
      <c r="A719" s="162"/>
      <c r="B719" s="163"/>
      <c r="C719" s="162"/>
      <c r="D719" s="162"/>
      <c r="E719" s="164"/>
      <c r="F719" s="164"/>
    </row>
    <row r="720" spans="1:6" x14ac:dyDescent="0.45">
      <c r="A720" s="162"/>
      <c r="B720" s="163"/>
      <c r="C720" s="162"/>
      <c r="D720" s="162"/>
      <c r="E720" s="164"/>
      <c r="F720" s="164"/>
    </row>
    <row r="721" spans="1:6" x14ac:dyDescent="0.45">
      <c r="A721" s="162"/>
      <c r="B721" s="163"/>
      <c r="C721" s="162"/>
      <c r="D721" s="162"/>
      <c r="E721" s="164"/>
      <c r="F721" s="164"/>
    </row>
    <row r="722" spans="1:6" x14ac:dyDescent="0.45">
      <c r="A722" s="162"/>
      <c r="B722" s="163"/>
      <c r="C722" s="162"/>
      <c r="D722" s="162"/>
      <c r="E722" s="164"/>
      <c r="F722" s="164"/>
    </row>
    <row r="723" spans="1:6" x14ac:dyDescent="0.45">
      <c r="A723" s="162"/>
      <c r="B723" s="163"/>
      <c r="C723" s="162"/>
      <c r="D723" s="162"/>
      <c r="E723" s="164"/>
      <c r="F723" s="164"/>
    </row>
    <row r="724" spans="1:6" x14ac:dyDescent="0.45">
      <c r="A724" s="162"/>
      <c r="B724" s="163"/>
      <c r="C724" s="162"/>
      <c r="D724" s="162"/>
      <c r="E724" s="164"/>
      <c r="F724" s="164"/>
    </row>
    <row r="725" spans="1:6" x14ac:dyDescent="0.45">
      <c r="A725" s="162"/>
      <c r="B725" s="163"/>
      <c r="C725" s="162"/>
      <c r="D725" s="162"/>
      <c r="E725" s="164"/>
      <c r="F725" s="164"/>
    </row>
    <row r="726" spans="1:6" x14ac:dyDescent="0.45">
      <c r="A726" s="162"/>
      <c r="B726" s="163"/>
      <c r="C726" s="162"/>
      <c r="D726" s="162"/>
      <c r="E726" s="164"/>
      <c r="F726" s="164"/>
    </row>
    <row r="727" spans="1:6" x14ac:dyDescent="0.45">
      <c r="A727" s="162"/>
      <c r="B727" s="163"/>
      <c r="C727" s="162"/>
      <c r="D727" s="162"/>
      <c r="E727" s="164"/>
      <c r="F727" s="164"/>
    </row>
    <row r="728" spans="1:6" x14ac:dyDescent="0.45">
      <c r="A728" s="162"/>
      <c r="B728" s="163"/>
      <c r="C728" s="162"/>
      <c r="D728" s="162"/>
      <c r="E728" s="164"/>
      <c r="F728" s="164"/>
    </row>
    <row r="729" spans="1:6" x14ac:dyDescent="0.45">
      <c r="A729" s="162"/>
      <c r="B729" s="163"/>
      <c r="C729" s="162"/>
      <c r="D729" s="162"/>
      <c r="E729" s="164"/>
      <c r="F729" s="164"/>
    </row>
    <row r="730" spans="1:6" x14ac:dyDescent="0.45">
      <c r="A730" s="162"/>
      <c r="B730" s="163"/>
      <c r="C730" s="162"/>
      <c r="D730" s="162"/>
      <c r="E730" s="164"/>
      <c r="F730" s="164"/>
    </row>
    <row r="731" spans="1:6" x14ac:dyDescent="0.45">
      <c r="A731" s="162"/>
      <c r="B731" s="163"/>
      <c r="C731" s="162"/>
      <c r="D731" s="162"/>
      <c r="E731" s="164"/>
      <c r="F731" s="164"/>
    </row>
    <row r="732" spans="1:6" x14ac:dyDescent="0.45">
      <c r="A732" s="162"/>
      <c r="B732" s="163"/>
      <c r="C732" s="162"/>
      <c r="D732" s="162"/>
      <c r="E732" s="164"/>
      <c r="F732" s="164"/>
    </row>
    <row r="733" spans="1:6" x14ac:dyDescent="0.45">
      <c r="A733" s="162"/>
      <c r="B733" s="163"/>
      <c r="C733" s="162"/>
      <c r="D733" s="162"/>
      <c r="E733" s="164"/>
      <c r="F733" s="164"/>
    </row>
    <row r="734" spans="1:6" x14ac:dyDescent="0.45">
      <c r="A734" s="162"/>
      <c r="B734" s="163"/>
      <c r="C734" s="162"/>
      <c r="D734" s="162"/>
      <c r="E734" s="164"/>
      <c r="F734" s="164"/>
    </row>
    <row r="735" spans="1:6" x14ac:dyDescent="0.45">
      <c r="A735" s="162"/>
      <c r="B735" s="163"/>
      <c r="C735" s="162"/>
      <c r="D735" s="162"/>
      <c r="E735" s="164"/>
      <c r="F735" s="164"/>
    </row>
    <row r="736" spans="1:6" x14ac:dyDescent="0.45">
      <c r="A736" s="162"/>
      <c r="B736" s="163"/>
      <c r="C736" s="162"/>
      <c r="D736" s="162"/>
      <c r="E736" s="164"/>
      <c r="F736" s="164"/>
    </row>
    <row r="737" spans="1:6" x14ac:dyDescent="0.45">
      <c r="A737" s="162"/>
      <c r="B737" s="163"/>
      <c r="C737" s="162"/>
      <c r="D737" s="162"/>
      <c r="E737" s="164"/>
      <c r="F737" s="164"/>
    </row>
    <row r="738" spans="1:6" x14ac:dyDescent="0.45">
      <c r="A738" s="162"/>
      <c r="B738" s="163"/>
      <c r="C738" s="162"/>
      <c r="D738" s="162"/>
      <c r="E738" s="164"/>
      <c r="F738" s="164"/>
    </row>
    <row r="739" spans="1:6" x14ac:dyDescent="0.45">
      <c r="A739" s="162"/>
      <c r="B739" s="163"/>
      <c r="C739" s="162"/>
      <c r="D739" s="162"/>
      <c r="E739" s="164"/>
      <c r="F739" s="164"/>
    </row>
    <row r="740" spans="1:6" x14ac:dyDescent="0.45">
      <c r="A740" s="162"/>
      <c r="B740" s="163"/>
      <c r="C740" s="162"/>
      <c r="D740" s="162"/>
      <c r="E740" s="164"/>
      <c r="F740" s="164"/>
    </row>
    <row r="741" spans="1:6" x14ac:dyDescent="0.45">
      <c r="A741" s="162"/>
      <c r="B741" s="163"/>
      <c r="C741" s="162"/>
      <c r="D741" s="162"/>
      <c r="E741" s="164"/>
      <c r="F741" s="164"/>
    </row>
    <row r="742" spans="1:6" x14ac:dyDescent="0.45">
      <c r="A742" s="162"/>
      <c r="B742" s="163"/>
      <c r="C742" s="162"/>
      <c r="D742" s="162"/>
      <c r="E742" s="164"/>
      <c r="F742" s="164"/>
    </row>
    <row r="743" spans="1:6" x14ac:dyDescent="0.45">
      <c r="A743" s="162"/>
      <c r="B743" s="163"/>
      <c r="C743" s="162"/>
      <c r="D743" s="162"/>
      <c r="E743" s="164"/>
      <c r="F743" s="164"/>
    </row>
    <row r="744" spans="1:6" x14ac:dyDescent="0.45">
      <c r="A744" s="162"/>
      <c r="B744" s="163"/>
      <c r="C744" s="162"/>
      <c r="D744" s="162"/>
      <c r="E744" s="164"/>
      <c r="F744" s="164"/>
    </row>
    <row r="745" spans="1:6" x14ac:dyDescent="0.45">
      <c r="A745" s="162"/>
      <c r="B745" s="163"/>
      <c r="C745" s="162"/>
      <c r="D745" s="162"/>
      <c r="E745" s="164"/>
      <c r="F745" s="164"/>
    </row>
    <row r="746" spans="1:6" x14ac:dyDescent="0.45">
      <c r="A746" s="162"/>
      <c r="B746" s="163"/>
      <c r="C746" s="162"/>
      <c r="D746" s="162"/>
      <c r="E746" s="164"/>
      <c r="F746" s="164"/>
    </row>
    <row r="747" spans="1:6" x14ac:dyDescent="0.45">
      <c r="A747" s="162"/>
      <c r="B747" s="163"/>
      <c r="C747" s="162"/>
      <c r="D747" s="162"/>
      <c r="E747" s="164"/>
      <c r="F747" s="164"/>
    </row>
    <row r="748" spans="1:6" x14ac:dyDescent="0.45">
      <c r="A748" s="162"/>
      <c r="B748" s="163"/>
      <c r="C748" s="162"/>
      <c r="D748" s="162"/>
      <c r="E748" s="164"/>
      <c r="F748" s="164"/>
    </row>
    <row r="749" spans="1:6" x14ac:dyDescent="0.45">
      <c r="A749" s="162"/>
      <c r="B749" s="163"/>
      <c r="C749" s="162"/>
      <c r="D749" s="162"/>
      <c r="E749" s="164"/>
      <c r="F749" s="164"/>
    </row>
    <row r="750" spans="1:6" x14ac:dyDescent="0.45">
      <c r="A750" s="162"/>
      <c r="B750" s="163"/>
      <c r="C750" s="162"/>
      <c r="D750" s="162"/>
      <c r="E750" s="164"/>
      <c r="F750" s="164"/>
    </row>
    <row r="751" spans="1:6" x14ac:dyDescent="0.45">
      <c r="A751" s="162"/>
      <c r="B751" s="163"/>
      <c r="C751" s="162"/>
      <c r="D751" s="162"/>
      <c r="E751" s="164"/>
      <c r="F751" s="164"/>
    </row>
    <row r="752" spans="1:6" x14ac:dyDescent="0.45">
      <c r="A752" s="162"/>
      <c r="B752" s="163"/>
      <c r="C752" s="162"/>
      <c r="D752" s="162"/>
      <c r="E752" s="164"/>
      <c r="F752" s="164"/>
    </row>
    <row r="753" spans="1:6" x14ac:dyDescent="0.45">
      <c r="A753" s="162"/>
      <c r="B753" s="163"/>
      <c r="C753" s="162"/>
      <c r="D753" s="162"/>
      <c r="E753" s="164"/>
      <c r="F753" s="164"/>
    </row>
    <row r="754" spans="1:6" x14ac:dyDescent="0.45">
      <c r="A754" s="162"/>
      <c r="B754" s="163"/>
      <c r="C754" s="162"/>
      <c r="D754" s="162"/>
      <c r="E754" s="164"/>
      <c r="F754" s="164"/>
    </row>
    <row r="755" spans="1:6" x14ac:dyDescent="0.45">
      <c r="A755" s="162"/>
      <c r="B755" s="163"/>
      <c r="C755" s="162"/>
      <c r="D755" s="162"/>
      <c r="E755" s="164"/>
      <c r="F755" s="164"/>
    </row>
    <row r="756" spans="1:6" x14ac:dyDescent="0.45">
      <c r="A756" s="162"/>
      <c r="B756" s="163"/>
      <c r="C756" s="162"/>
      <c r="D756" s="162"/>
      <c r="E756" s="164"/>
      <c r="F756" s="164"/>
    </row>
    <row r="757" spans="1:6" x14ac:dyDescent="0.45">
      <c r="A757" s="162"/>
      <c r="B757" s="163"/>
      <c r="C757" s="162"/>
      <c r="D757" s="162"/>
      <c r="E757" s="164"/>
      <c r="F757" s="164"/>
    </row>
    <row r="758" spans="1:6" x14ac:dyDescent="0.45">
      <c r="A758" s="162"/>
      <c r="B758" s="163"/>
      <c r="C758" s="162"/>
      <c r="D758" s="162"/>
      <c r="E758" s="164"/>
      <c r="F758" s="164"/>
    </row>
    <row r="759" spans="1:6" x14ac:dyDescent="0.45">
      <c r="A759" s="162"/>
      <c r="B759" s="163"/>
      <c r="C759" s="162"/>
      <c r="D759" s="162"/>
      <c r="E759" s="164"/>
      <c r="F759" s="164"/>
    </row>
    <row r="760" spans="1:6" x14ac:dyDescent="0.45">
      <c r="A760" s="162"/>
      <c r="B760" s="163"/>
      <c r="C760" s="162"/>
      <c r="D760" s="162"/>
      <c r="E760" s="164"/>
      <c r="F760" s="164"/>
    </row>
    <row r="761" spans="1:6" x14ac:dyDescent="0.45">
      <c r="A761" s="162"/>
      <c r="B761" s="163"/>
      <c r="C761" s="162"/>
      <c r="D761" s="162"/>
      <c r="E761" s="164"/>
      <c r="F761" s="164"/>
    </row>
    <row r="762" spans="1:6" x14ac:dyDescent="0.45">
      <c r="A762" s="162"/>
      <c r="B762" s="163"/>
      <c r="C762" s="162"/>
      <c r="D762" s="162"/>
      <c r="E762" s="164"/>
      <c r="F762" s="164"/>
    </row>
    <row r="763" spans="1:6" x14ac:dyDescent="0.45">
      <c r="A763" s="162"/>
      <c r="B763" s="163"/>
      <c r="C763" s="162"/>
      <c r="D763" s="162"/>
      <c r="E763" s="164"/>
      <c r="F763" s="164"/>
    </row>
    <row r="764" spans="1:6" x14ac:dyDescent="0.45">
      <c r="A764" s="162"/>
      <c r="B764" s="163"/>
      <c r="C764" s="162"/>
      <c r="D764" s="162"/>
      <c r="E764" s="164"/>
      <c r="F764" s="164"/>
    </row>
    <row r="765" spans="1:6" x14ac:dyDescent="0.45">
      <c r="A765" s="162"/>
      <c r="B765" s="163"/>
      <c r="C765" s="162"/>
      <c r="D765" s="162"/>
      <c r="E765" s="164"/>
      <c r="F765" s="164"/>
    </row>
    <row r="766" spans="1:6" x14ac:dyDescent="0.45">
      <c r="A766" s="162"/>
      <c r="B766" s="163"/>
      <c r="C766" s="162"/>
      <c r="D766" s="162"/>
      <c r="E766" s="164"/>
      <c r="F766" s="164"/>
    </row>
    <row r="767" spans="1:6" x14ac:dyDescent="0.45">
      <c r="A767" s="162"/>
      <c r="B767" s="163"/>
      <c r="C767" s="162"/>
      <c r="D767" s="162"/>
      <c r="E767" s="164"/>
      <c r="F767" s="164"/>
    </row>
    <row r="768" spans="1:6" x14ac:dyDescent="0.45">
      <c r="A768" s="162"/>
      <c r="B768" s="163"/>
      <c r="C768" s="162"/>
      <c r="D768" s="162"/>
      <c r="E768" s="164"/>
      <c r="F768" s="164"/>
    </row>
    <row r="769" spans="1:6" x14ac:dyDescent="0.45">
      <c r="A769" s="162"/>
      <c r="B769" s="163"/>
      <c r="C769" s="162"/>
      <c r="D769" s="162"/>
      <c r="E769" s="164"/>
      <c r="F769" s="164"/>
    </row>
    <row r="770" spans="1:6" x14ac:dyDescent="0.45">
      <c r="A770" s="162"/>
      <c r="B770" s="163"/>
      <c r="C770" s="162"/>
      <c r="D770" s="162"/>
      <c r="E770" s="164"/>
      <c r="F770" s="164"/>
    </row>
    <row r="771" spans="1:6" x14ac:dyDescent="0.45">
      <c r="A771" s="162"/>
      <c r="B771" s="163"/>
      <c r="C771" s="162"/>
      <c r="D771" s="162"/>
      <c r="E771" s="164"/>
      <c r="F771" s="164"/>
    </row>
    <row r="772" spans="1:6" x14ac:dyDescent="0.45">
      <c r="A772" s="162"/>
      <c r="B772" s="163"/>
      <c r="C772" s="162"/>
      <c r="D772" s="162"/>
      <c r="E772" s="164"/>
      <c r="F772" s="164"/>
    </row>
    <row r="773" spans="1:6" x14ac:dyDescent="0.45">
      <c r="A773" s="162"/>
      <c r="B773" s="163"/>
      <c r="C773" s="162"/>
      <c r="D773" s="162"/>
      <c r="E773" s="164"/>
      <c r="F773" s="164"/>
    </row>
    <row r="774" spans="1:6" x14ac:dyDescent="0.45">
      <c r="A774" s="162"/>
      <c r="B774" s="163"/>
      <c r="C774" s="162"/>
      <c r="D774" s="162"/>
      <c r="E774" s="164"/>
      <c r="F774" s="164"/>
    </row>
    <row r="775" spans="1:6" x14ac:dyDescent="0.45">
      <c r="A775" s="162"/>
      <c r="B775" s="163"/>
      <c r="C775" s="162"/>
      <c r="D775" s="162"/>
      <c r="E775" s="164"/>
      <c r="F775" s="164"/>
    </row>
    <row r="776" spans="1:6" x14ac:dyDescent="0.45">
      <c r="A776" s="162"/>
      <c r="B776" s="163"/>
      <c r="C776" s="162"/>
      <c r="D776" s="162"/>
      <c r="E776" s="164"/>
      <c r="F776" s="164"/>
    </row>
    <row r="777" spans="1:6" x14ac:dyDescent="0.45">
      <c r="A777" s="162"/>
      <c r="B777" s="163"/>
      <c r="C777" s="162"/>
      <c r="D777" s="162"/>
      <c r="E777" s="164"/>
      <c r="F777" s="164"/>
    </row>
    <row r="778" spans="1:6" x14ac:dyDescent="0.45">
      <c r="A778" s="162"/>
      <c r="B778" s="163"/>
      <c r="C778" s="162"/>
      <c r="D778" s="162"/>
      <c r="E778" s="164"/>
      <c r="F778" s="164"/>
    </row>
    <row r="779" spans="1:6" x14ac:dyDescent="0.45">
      <c r="A779" s="162"/>
      <c r="B779" s="163"/>
      <c r="C779" s="162"/>
      <c r="D779" s="162"/>
      <c r="E779" s="164"/>
      <c r="F779" s="164"/>
    </row>
    <row r="780" spans="1:6" x14ac:dyDescent="0.45">
      <c r="A780" s="162"/>
      <c r="B780" s="163"/>
      <c r="C780" s="162"/>
      <c r="D780" s="162"/>
      <c r="E780" s="164"/>
      <c r="F780" s="164"/>
    </row>
    <row r="781" spans="1:6" x14ac:dyDescent="0.45">
      <c r="A781" s="162"/>
      <c r="B781" s="163"/>
      <c r="C781" s="162"/>
      <c r="D781" s="162"/>
      <c r="E781" s="164"/>
      <c r="F781" s="164"/>
    </row>
    <row r="782" spans="1:6" x14ac:dyDescent="0.45">
      <c r="A782" s="162"/>
      <c r="B782" s="163"/>
      <c r="C782" s="162"/>
      <c r="D782" s="162"/>
      <c r="E782" s="164"/>
      <c r="F782" s="164"/>
    </row>
    <row r="783" spans="1:6" x14ac:dyDescent="0.45">
      <c r="A783" s="162"/>
      <c r="B783" s="163"/>
      <c r="C783" s="162"/>
      <c r="D783" s="162"/>
      <c r="E783" s="164"/>
      <c r="F783" s="164"/>
    </row>
    <row r="784" spans="1:6" x14ac:dyDescent="0.45">
      <c r="A784" s="162"/>
      <c r="B784" s="163"/>
      <c r="C784" s="162"/>
      <c r="D784" s="162"/>
      <c r="E784" s="164"/>
      <c r="F784" s="164"/>
    </row>
    <row r="785" spans="1:6" x14ac:dyDescent="0.45">
      <c r="A785" s="162"/>
      <c r="B785" s="163"/>
      <c r="C785" s="162"/>
      <c r="D785" s="162"/>
      <c r="E785" s="164"/>
      <c r="F785" s="164"/>
    </row>
    <row r="786" spans="1:6" x14ac:dyDescent="0.45">
      <c r="A786" s="162"/>
      <c r="B786" s="163"/>
      <c r="C786" s="162"/>
      <c r="D786" s="162"/>
      <c r="E786" s="164"/>
      <c r="F786" s="164"/>
    </row>
    <row r="787" spans="1:6" x14ac:dyDescent="0.45">
      <c r="A787" s="162"/>
      <c r="B787" s="163"/>
      <c r="C787" s="162"/>
      <c r="D787" s="162"/>
      <c r="E787" s="164"/>
      <c r="F787" s="164"/>
    </row>
    <row r="788" spans="1:6" x14ac:dyDescent="0.45">
      <c r="A788" s="162"/>
      <c r="B788" s="163"/>
      <c r="C788" s="162"/>
      <c r="D788" s="162"/>
      <c r="E788" s="164"/>
      <c r="F788" s="164"/>
    </row>
    <row r="789" spans="1:6" x14ac:dyDescent="0.45">
      <c r="A789" s="162"/>
      <c r="B789" s="163"/>
      <c r="C789" s="162"/>
      <c r="D789" s="162"/>
      <c r="E789" s="164"/>
      <c r="F789" s="164"/>
    </row>
    <row r="790" spans="1:6" x14ac:dyDescent="0.45">
      <c r="A790" s="162"/>
      <c r="B790" s="163"/>
      <c r="C790" s="162"/>
      <c r="D790" s="162"/>
      <c r="E790" s="164"/>
      <c r="F790" s="164"/>
    </row>
    <row r="791" spans="1:6" x14ac:dyDescent="0.45">
      <c r="A791" s="162"/>
      <c r="B791" s="163"/>
      <c r="C791" s="162"/>
      <c r="D791" s="162"/>
      <c r="E791" s="164"/>
      <c r="F791" s="164"/>
    </row>
    <row r="792" spans="1:6" x14ac:dyDescent="0.45">
      <c r="A792" s="162"/>
      <c r="B792" s="163"/>
      <c r="C792" s="162"/>
      <c r="D792" s="162"/>
      <c r="E792" s="164"/>
      <c r="F792" s="164"/>
    </row>
    <row r="793" spans="1:6" x14ac:dyDescent="0.45">
      <c r="A793" s="162"/>
      <c r="B793" s="163"/>
      <c r="C793" s="162"/>
      <c r="D793" s="162"/>
      <c r="E793" s="164"/>
      <c r="F793" s="164"/>
    </row>
    <row r="794" spans="1:6" x14ac:dyDescent="0.45">
      <c r="A794" s="162"/>
      <c r="B794" s="163"/>
      <c r="C794" s="162"/>
      <c r="D794" s="162"/>
      <c r="E794" s="164"/>
      <c r="F794" s="164"/>
    </row>
    <row r="795" spans="1:6" x14ac:dyDescent="0.45">
      <c r="A795" s="162"/>
      <c r="B795" s="163"/>
      <c r="C795" s="162"/>
      <c r="D795" s="162"/>
      <c r="E795" s="164"/>
      <c r="F795" s="164"/>
    </row>
    <row r="796" spans="1:6" x14ac:dyDescent="0.45">
      <c r="A796" s="162"/>
      <c r="B796" s="163"/>
      <c r="C796" s="162"/>
      <c r="D796" s="162"/>
      <c r="E796" s="164"/>
      <c r="F796" s="164"/>
    </row>
    <row r="797" spans="1:6" x14ac:dyDescent="0.45">
      <c r="A797" s="162"/>
      <c r="B797" s="163"/>
      <c r="C797" s="162"/>
      <c r="D797" s="162"/>
      <c r="E797" s="164"/>
      <c r="F797" s="164"/>
    </row>
    <row r="798" spans="1:6" x14ac:dyDescent="0.45">
      <c r="A798" s="162"/>
      <c r="B798" s="163"/>
      <c r="C798" s="162"/>
      <c r="D798" s="162"/>
      <c r="E798" s="164"/>
      <c r="F798" s="164"/>
    </row>
    <row r="799" spans="1:6" x14ac:dyDescent="0.45">
      <c r="A799" s="162"/>
      <c r="B799" s="163"/>
      <c r="C799" s="162"/>
      <c r="D799" s="162"/>
      <c r="E799" s="164"/>
      <c r="F799" s="164"/>
    </row>
    <row r="800" spans="1:6" x14ac:dyDescent="0.45">
      <c r="A800" s="162"/>
      <c r="B800" s="163"/>
      <c r="C800" s="162"/>
      <c r="D800" s="162"/>
      <c r="E800" s="164"/>
      <c r="F800" s="164"/>
    </row>
    <row r="801" spans="1:6" x14ac:dyDescent="0.45">
      <c r="A801" s="162"/>
      <c r="B801" s="163"/>
      <c r="C801" s="162"/>
      <c r="D801" s="162"/>
      <c r="E801" s="164"/>
      <c r="F801" s="164"/>
    </row>
    <row r="802" spans="1:6" x14ac:dyDescent="0.45">
      <c r="A802" s="162"/>
      <c r="B802" s="163"/>
      <c r="C802" s="162"/>
      <c r="D802" s="162"/>
      <c r="E802" s="164"/>
      <c r="F802" s="164"/>
    </row>
    <row r="803" spans="1:6" x14ac:dyDescent="0.45">
      <c r="A803" s="162"/>
      <c r="B803" s="163"/>
      <c r="C803" s="162"/>
      <c r="D803" s="162"/>
      <c r="E803" s="164"/>
      <c r="F803" s="164"/>
    </row>
    <row r="804" spans="1:6" x14ac:dyDescent="0.45">
      <c r="A804" s="162"/>
      <c r="B804" s="163"/>
      <c r="C804" s="162"/>
      <c r="D804" s="162"/>
      <c r="E804" s="164"/>
      <c r="F804" s="164"/>
    </row>
    <row r="805" spans="1:6" x14ac:dyDescent="0.45">
      <c r="A805" s="162"/>
      <c r="B805" s="163"/>
      <c r="C805" s="162"/>
      <c r="D805" s="162"/>
      <c r="E805" s="164"/>
      <c r="F805" s="164"/>
    </row>
    <row r="806" spans="1:6" x14ac:dyDescent="0.45">
      <c r="A806" s="162"/>
      <c r="B806" s="163"/>
      <c r="C806" s="162"/>
      <c r="D806" s="162"/>
      <c r="E806" s="164"/>
      <c r="F806" s="164"/>
    </row>
    <row r="807" spans="1:6" x14ac:dyDescent="0.45">
      <c r="A807" s="162"/>
      <c r="B807" s="163"/>
      <c r="C807" s="162"/>
      <c r="D807" s="162"/>
      <c r="E807" s="164"/>
      <c r="F807" s="164"/>
    </row>
    <row r="808" spans="1:6" x14ac:dyDescent="0.45">
      <c r="A808" s="162"/>
      <c r="B808" s="163"/>
      <c r="C808" s="162"/>
      <c r="D808" s="162"/>
      <c r="E808" s="164"/>
      <c r="F808" s="164"/>
    </row>
    <row r="809" spans="1:6" x14ac:dyDescent="0.45">
      <c r="A809" s="162"/>
      <c r="B809" s="163"/>
      <c r="C809" s="162"/>
      <c r="D809" s="162"/>
      <c r="E809" s="164"/>
      <c r="F809" s="164"/>
    </row>
    <row r="810" spans="1:6" x14ac:dyDescent="0.45">
      <c r="A810" s="162"/>
      <c r="B810" s="163"/>
      <c r="C810" s="162"/>
      <c r="D810" s="162"/>
      <c r="E810" s="164"/>
      <c r="F810" s="164"/>
    </row>
    <row r="811" spans="1:6" x14ac:dyDescent="0.45">
      <c r="A811" s="162"/>
      <c r="B811" s="163"/>
      <c r="C811" s="162"/>
      <c r="D811" s="162"/>
      <c r="E811" s="164"/>
      <c r="F811" s="164"/>
    </row>
    <row r="812" spans="1:6" x14ac:dyDescent="0.45">
      <c r="A812" s="162"/>
      <c r="B812" s="163"/>
      <c r="C812" s="162"/>
      <c r="D812" s="162"/>
      <c r="E812" s="164"/>
      <c r="F812" s="164"/>
    </row>
    <row r="813" spans="1:6" x14ac:dyDescent="0.45">
      <c r="A813" s="162"/>
      <c r="B813" s="163"/>
      <c r="C813" s="162"/>
      <c r="D813" s="162"/>
      <c r="E813" s="164"/>
      <c r="F813" s="164"/>
    </row>
    <row r="814" spans="1:6" x14ac:dyDescent="0.45">
      <c r="A814" s="162"/>
      <c r="B814" s="163"/>
      <c r="C814" s="162"/>
      <c r="D814" s="162"/>
      <c r="E814" s="164"/>
      <c r="F814" s="164"/>
    </row>
    <row r="815" spans="1:6" x14ac:dyDescent="0.45">
      <c r="A815" s="162"/>
      <c r="B815" s="163"/>
      <c r="C815" s="162"/>
      <c r="D815" s="162"/>
      <c r="E815" s="164"/>
      <c r="F815" s="164"/>
    </row>
    <row r="816" spans="1:6" x14ac:dyDescent="0.45">
      <c r="A816" s="162"/>
      <c r="B816" s="163"/>
      <c r="C816" s="162"/>
      <c r="D816" s="162"/>
      <c r="E816" s="164"/>
      <c r="F816" s="164"/>
    </row>
    <row r="817" spans="1:6" x14ac:dyDescent="0.45">
      <c r="A817" s="162"/>
      <c r="B817" s="163"/>
      <c r="C817" s="162"/>
      <c r="D817" s="162"/>
      <c r="E817" s="164"/>
      <c r="F817" s="164"/>
    </row>
    <row r="818" spans="1:6" x14ac:dyDescent="0.45">
      <c r="A818" s="162"/>
      <c r="B818" s="163"/>
      <c r="C818" s="162"/>
      <c r="D818" s="162"/>
      <c r="E818" s="164"/>
      <c r="F818" s="164"/>
    </row>
    <row r="819" spans="1:6" x14ac:dyDescent="0.45">
      <c r="A819" s="162"/>
      <c r="B819" s="163"/>
      <c r="C819" s="162"/>
      <c r="D819" s="162"/>
      <c r="E819" s="164"/>
      <c r="F819" s="164"/>
    </row>
    <row r="820" spans="1:6" x14ac:dyDescent="0.45">
      <c r="A820" s="162"/>
      <c r="B820" s="163"/>
      <c r="C820" s="162"/>
      <c r="D820" s="162"/>
      <c r="E820" s="164"/>
      <c r="F820" s="164"/>
    </row>
    <row r="821" spans="1:6" x14ac:dyDescent="0.45">
      <c r="A821" s="162"/>
      <c r="B821" s="163"/>
      <c r="C821" s="162"/>
      <c r="D821" s="162"/>
      <c r="E821" s="164"/>
      <c r="F821" s="164"/>
    </row>
    <row r="822" spans="1:6" x14ac:dyDescent="0.45">
      <c r="A822" s="162"/>
      <c r="B822" s="163"/>
      <c r="C822" s="162"/>
      <c r="D822" s="162"/>
      <c r="E822" s="164"/>
      <c r="F822" s="164"/>
    </row>
    <row r="823" spans="1:6" x14ac:dyDescent="0.45">
      <c r="A823" s="162"/>
      <c r="B823" s="163"/>
      <c r="C823" s="162"/>
      <c r="D823" s="162"/>
      <c r="E823" s="164"/>
      <c r="F823" s="164"/>
    </row>
    <row r="824" spans="1:6" x14ac:dyDescent="0.45">
      <c r="A824" s="162"/>
      <c r="B824" s="163"/>
      <c r="C824" s="162"/>
      <c r="D824" s="162"/>
      <c r="E824" s="164"/>
      <c r="F824" s="164"/>
    </row>
    <row r="825" spans="1:6" x14ac:dyDescent="0.45">
      <c r="A825" s="162"/>
      <c r="B825" s="163"/>
      <c r="C825" s="162"/>
      <c r="D825" s="162"/>
      <c r="E825" s="164"/>
      <c r="F825" s="164"/>
    </row>
    <row r="826" spans="1:6" x14ac:dyDescent="0.45">
      <c r="A826" s="162"/>
      <c r="B826" s="163"/>
      <c r="C826" s="162"/>
      <c r="D826" s="162"/>
      <c r="E826" s="164"/>
      <c r="F826" s="164"/>
    </row>
    <row r="827" spans="1:6" x14ac:dyDescent="0.45">
      <c r="A827" s="162"/>
      <c r="B827" s="163"/>
      <c r="C827" s="162"/>
      <c r="D827" s="162"/>
      <c r="E827" s="164"/>
      <c r="F827" s="164"/>
    </row>
    <row r="828" spans="1:6" x14ac:dyDescent="0.45">
      <c r="A828" s="162"/>
      <c r="B828" s="163"/>
      <c r="C828" s="162"/>
      <c r="D828" s="162"/>
      <c r="E828" s="164"/>
      <c r="F828" s="164"/>
    </row>
    <row r="829" spans="1:6" x14ac:dyDescent="0.45">
      <c r="A829" s="162"/>
      <c r="B829" s="163"/>
      <c r="C829" s="162"/>
      <c r="D829" s="162"/>
      <c r="E829" s="164"/>
      <c r="F829" s="164"/>
    </row>
    <row r="830" spans="1:6" x14ac:dyDescent="0.45">
      <c r="A830" s="162"/>
      <c r="B830" s="163"/>
      <c r="C830" s="162"/>
      <c r="D830" s="162"/>
      <c r="E830" s="164"/>
      <c r="F830" s="164"/>
    </row>
    <row r="831" spans="1:6" x14ac:dyDescent="0.45">
      <c r="A831" s="162"/>
      <c r="B831" s="163"/>
      <c r="C831" s="162"/>
      <c r="D831" s="162"/>
      <c r="E831" s="164"/>
      <c r="F831" s="164"/>
    </row>
    <row r="832" spans="1:6" x14ac:dyDescent="0.45">
      <c r="A832" s="162"/>
      <c r="B832" s="163"/>
      <c r="C832" s="162"/>
      <c r="D832" s="162"/>
      <c r="E832" s="164"/>
      <c r="F832" s="164"/>
    </row>
    <row r="833" spans="1:6" x14ac:dyDescent="0.45">
      <c r="A833" s="162"/>
      <c r="B833" s="163"/>
      <c r="C833" s="162"/>
      <c r="D833" s="162"/>
      <c r="E833" s="164"/>
      <c r="F833" s="164"/>
    </row>
    <row r="834" spans="1:6" x14ac:dyDescent="0.45">
      <c r="A834" s="162"/>
      <c r="B834" s="163"/>
      <c r="C834" s="162"/>
      <c r="D834" s="162"/>
      <c r="E834" s="164"/>
      <c r="F834" s="164"/>
    </row>
    <row r="835" spans="1:6" x14ac:dyDescent="0.45">
      <c r="A835" s="162"/>
      <c r="B835" s="163"/>
      <c r="C835" s="162"/>
      <c r="D835" s="162"/>
      <c r="E835" s="164"/>
      <c r="F835" s="164"/>
    </row>
    <row r="836" spans="1:6" x14ac:dyDescent="0.45">
      <c r="A836" s="162"/>
      <c r="B836" s="163"/>
      <c r="C836" s="162"/>
      <c r="D836" s="162"/>
      <c r="E836" s="164"/>
      <c r="F836" s="164"/>
    </row>
    <row r="837" spans="1:6" x14ac:dyDescent="0.45">
      <c r="A837" s="162"/>
      <c r="B837" s="163"/>
      <c r="C837" s="162"/>
      <c r="D837" s="162"/>
      <c r="E837" s="164"/>
      <c r="F837" s="164"/>
    </row>
    <row r="838" spans="1:6" x14ac:dyDescent="0.45">
      <c r="A838" s="162"/>
      <c r="B838" s="163"/>
      <c r="C838" s="162"/>
      <c r="D838" s="162"/>
      <c r="E838" s="164"/>
      <c r="F838" s="164"/>
    </row>
    <row r="839" spans="1:6" x14ac:dyDescent="0.45">
      <c r="A839" s="162"/>
      <c r="B839" s="163"/>
      <c r="C839" s="162"/>
      <c r="D839" s="162"/>
      <c r="E839" s="164"/>
      <c r="F839" s="164"/>
    </row>
    <row r="840" spans="1:6" x14ac:dyDescent="0.45">
      <c r="A840" s="162"/>
      <c r="B840" s="163"/>
      <c r="C840" s="162"/>
      <c r="D840" s="162"/>
      <c r="E840" s="164"/>
      <c r="F840" s="164"/>
    </row>
    <row r="841" spans="1:6" x14ac:dyDescent="0.45">
      <c r="A841" s="162"/>
      <c r="B841" s="163"/>
      <c r="C841" s="162"/>
      <c r="D841" s="162"/>
      <c r="E841" s="164"/>
      <c r="F841" s="164"/>
    </row>
    <row r="842" spans="1:6" x14ac:dyDescent="0.45">
      <c r="A842" s="162"/>
      <c r="B842" s="163"/>
      <c r="C842" s="162"/>
      <c r="D842" s="162"/>
      <c r="E842" s="164"/>
      <c r="F842" s="164"/>
    </row>
    <row r="843" spans="1:6" x14ac:dyDescent="0.45">
      <c r="A843" s="162"/>
      <c r="B843" s="163"/>
      <c r="C843" s="162"/>
      <c r="D843" s="162"/>
      <c r="E843" s="164"/>
      <c r="F843" s="164"/>
    </row>
    <row r="844" spans="1:6" x14ac:dyDescent="0.45">
      <c r="A844" s="162"/>
      <c r="B844" s="163"/>
      <c r="C844" s="162"/>
      <c r="D844" s="162"/>
      <c r="E844" s="164"/>
      <c r="F844" s="164"/>
    </row>
    <row r="845" spans="1:6" x14ac:dyDescent="0.45">
      <c r="A845" s="162"/>
      <c r="B845" s="163"/>
      <c r="C845" s="162"/>
      <c r="D845" s="162"/>
      <c r="E845" s="164"/>
      <c r="F845" s="164"/>
    </row>
    <row r="846" spans="1:6" x14ac:dyDescent="0.45">
      <c r="A846" s="162"/>
      <c r="B846" s="163"/>
      <c r="C846" s="162"/>
      <c r="D846" s="162"/>
      <c r="E846" s="164"/>
      <c r="F846" s="164"/>
    </row>
    <row r="847" spans="1:6" x14ac:dyDescent="0.45">
      <c r="A847" s="162"/>
      <c r="B847" s="163"/>
      <c r="C847" s="162"/>
      <c r="D847" s="162"/>
      <c r="E847" s="164"/>
      <c r="F847" s="164"/>
    </row>
    <row r="848" spans="1:6" x14ac:dyDescent="0.45">
      <c r="A848" s="162"/>
      <c r="B848" s="163"/>
      <c r="C848" s="162"/>
      <c r="D848" s="162"/>
      <c r="E848" s="164"/>
      <c r="F848" s="164"/>
    </row>
    <row r="849" spans="1:6" x14ac:dyDescent="0.45">
      <c r="A849" s="162"/>
      <c r="B849" s="163"/>
      <c r="C849" s="162"/>
      <c r="D849" s="162"/>
      <c r="E849" s="164"/>
      <c r="F849" s="164"/>
    </row>
    <row r="850" spans="1:6" x14ac:dyDescent="0.45">
      <c r="A850" s="162"/>
      <c r="B850" s="163"/>
      <c r="C850" s="162"/>
      <c r="D850" s="162"/>
      <c r="E850" s="164"/>
      <c r="F850" s="164"/>
    </row>
    <row r="851" spans="1:6" x14ac:dyDescent="0.45">
      <c r="A851" s="162"/>
      <c r="B851" s="163"/>
      <c r="C851" s="162"/>
      <c r="D851" s="162"/>
      <c r="E851" s="164"/>
      <c r="F851" s="164"/>
    </row>
    <row r="852" spans="1:6" x14ac:dyDescent="0.45">
      <c r="A852" s="162"/>
      <c r="B852" s="163"/>
      <c r="C852" s="162"/>
      <c r="D852" s="162"/>
      <c r="E852" s="164"/>
      <c r="F852" s="164"/>
    </row>
    <row r="853" spans="1:6" x14ac:dyDescent="0.45">
      <c r="A853" s="162"/>
      <c r="B853" s="163"/>
      <c r="C853" s="162"/>
      <c r="D853" s="162"/>
      <c r="E853" s="164"/>
      <c r="F853" s="164"/>
    </row>
    <row r="854" spans="1:6" x14ac:dyDescent="0.45">
      <c r="A854" s="162"/>
      <c r="B854" s="163"/>
      <c r="C854" s="162"/>
      <c r="D854" s="162"/>
      <c r="E854" s="164"/>
      <c r="F854" s="164"/>
    </row>
    <row r="855" spans="1:6" x14ac:dyDescent="0.45">
      <c r="A855" s="162"/>
      <c r="B855" s="163"/>
      <c r="C855" s="162"/>
      <c r="D855" s="162"/>
      <c r="E855" s="164"/>
      <c r="F855" s="164"/>
    </row>
    <row r="856" spans="1:6" x14ac:dyDescent="0.45">
      <c r="A856" s="162"/>
      <c r="B856" s="163"/>
      <c r="C856" s="162"/>
      <c r="D856" s="162"/>
      <c r="E856" s="164"/>
      <c r="F856" s="164"/>
    </row>
    <row r="857" spans="1:6" x14ac:dyDescent="0.45">
      <c r="A857" s="162"/>
      <c r="B857" s="163"/>
      <c r="C857" s="162"/>
      <c r="D857" s="162"/>
      <c r="E857" s="164"/>
      <c r="F857" s="164"/>
    </row>
    <row r="858" spans="1:6" x14ac:dyDescent="0.45">
      <c r="A858" s="162"/>
      <c r="B858" s="163"/>
      <c r="C858" s="162"/>
      <c r="D858" s="162"/>
      <c r="E858" s="164"/>
      <c r="F858" s="164"/>
    </row>
    <row r="859" spans="1:6" x14ac:dyDescent="0.45">
      <c r="A859" s="162"/>
      <c r="B859" s="163"/>
      <c r="C859" s="162"/>
      <c r="D859" s="162"/>
      <c r="E859" s="164"/>
      <c r="F859" s="164"/>
    </row>
    <row r="860" spans="1:6" x14ac:dyDescent="0.45">
      <c r="A860" s="162"/>
      <c r="B860" s="163"/>
      <c r="C860" s="162"/>
      <c r="D860" s="162"/>
      <c r="E860" s="164"/>
      <c r="F860" s="164"/>
    </row>
    <row r="861" spans="1:6" x14ac:dyDescent="0.45">
      <c r="A861" s="162"/>
      <c r="B861" s="163"/>
      <c r="C861" s="162"/>
      <c r="D861" s="162"/>
      <c r="E861" s="164"/>
      <c r="F861" s="164"/>
    </row>
    <row r="862" spans="1:6" x14ac:dyDescent="0.45">
      <c r="A862" s="162"/>
      <c r="B862" s="163"/>
      <c r="C862" s="162"/>
      <c r="D862" s="162"/>
      <c r="E862" s="164"/>
      <c r="F862" s="164"/>
    </row>
    <row r="863" spans="1:6" x14ac:dyDescent="0.45">
      <c r="A863" s="162"/>
      <c r="B863" s="163"/>
      <c r="C863" s="162"/>
      <c r="D863" s="162"/>
      <c r="E863" s="164"/>
      <c r="F863" s="164"/>
    </row>
    <row r="864" spans="1:6" x14ac:dyDescent="0.45">
      <c r="A864" s="162"/>
      <c r="B864" s="163"/>
      <c r="C864" s="162"/>
      <c r="D864" s="162"/>
      <c r="E864" s="164"/>
      <c r="F864" s="164"/>
    </row>
    <row r="865" spans="1:6" x14ac:dyDescent="0.45">
      <c r="A865" s="162"/>
      <c r="B865" s="163"/>
      <c r="C865" s="162"/>
      <c r="D865" s="162"/>
      <c r="E865" s="164"/>
      <c r="F865" s="164"/>
    </row>
    <row r="866" spans="1:6" x14ac:dyDescent="0.45">
      <c r="A866" s="162"/>
      <c r="B866" s="163"/>
      <c r="C866" s="162"/>
      <c r="D866" s="162"/>
      <c r="E866" s="164"/>
      <c r="F866" s="164"/>
    </row>
    <row r="867" spans="1:6" x14ac:dyDescent="0.45">
      <c r="A867" s="162"/>
      <c r="B867" s="163"/>
      <c r="C867" s="162"/>
      <c r="D867" s="162"/>
      <c r="E867" s="164"/>
      <c r="F867" s="164"/>
    </row>
    <row r="868" spans="1:6" x14ac:dyDescent="0.45">
      <c r="A868" s="162"/>
      <c r="B868" s="163"/>
      <c r="C868" s="162"/>
      <c r="D868" s="162"/>
      <c r="E868" s="164"/>
      <c r="F868" s="164"/>
    </row>
    <row r="869" spans="1:6" x14ac:dyDescent="0.45">
      <c r="A869" s="162"/>
      <c r="B869" s="163"/>
      <c r="C869" s="162"/>
      <c r="D869" s="162"/>
      <c r="E869" s="164"/>
      <c r="F869" s="164"/>
    </row>
    <row r="870" spans="1:6" x14ac:dyDescent="0.45">
      <c r="A870" s="162"/>
      <c r="B870" s="163"/>
      <c r="C870" s="162"/>
      <c r="D870" s="162"/>
      <c r="E870" s="164"/>
      <c r="F870" s="164"/>
    </row>
    <row r="871" spans="1:6" x14ac:dyDescent="0.45">
      <c r="A871" s="162"/>
      <c r="B871" s="163"/>
      <c r="C871" s="162"/>
      <c r="D871" s="162"/>
      <c r="E871" s="164"/>
      <c r="F871" s="164"/>
    </row>
    <row r="872" spans="1:6" x14ac:dyDescent="0.45">
      <c r="A872" s="162"/>
      <c r="B872" s="163"/>
      <c r="C872" s="162"/>
      <c r="D872" s="162"/>
      <c r="E872" s="164"/>
      <c r="F872" s="164"/>
    </row>
    <row r="873" spans="1:6" x14ac:dyDescent="0.45">
      <c r="A873" s="162"/>
      <c r="B873" s="163"/>
      <c r="C873" s="162"/>
      <c r="D873" s="162"/>
      <c r="E873" s="164"/>
      <c r="F873" s="164"/>
    </row>
    <row r="874" spans="1:6" x14ac:dyDescent="0.45">
      <c r="A874" s="162"/>
      <c r="B874" s="163"/>
      <c r="C874" s="162"/>
      <c r="D874" s="162"/>
      <c r="E874" s="164"/>
      <c r="F874" s="164"/>
    </row>
    <row r="875" spans="1:6" x14ac:dyDescent="0.45">
      <c r="A875" s="162"/>
      <c r="B875" s="163"/>
      <c r="C875" s="162"/>
      <c r="D875" s="162"/>
      <c r="E875" s="164"/>
      <c r="F875" s="164"/>
    </row>
    <row r="876" spans="1:6" x14ac:dyDescent="0.45">
      <c r="A876" s="162"/>
      <c r="B876" s="163"/>
      <c r="C876" s="162"/>
      <c r="D876" s="162"/>
      <c r="E876" s="164"/>
      <c r="F876" s="164"/>
    </row>
    <row r="877" spans="1:6" x14ac:dyDescent="0.45">
      <c r="A877" s="162"/>
      <c r="B877" s="163"/>
      <c r="C877" s="162"/>
      <c r="D877" s="162"/>
      <c r="E877" s="164"/>
      <c r="F877" s="164"/>
    </row>
    <row r="878" spans="1:6" x14ac:dyDescent="0.45">
      <c r="A878" s="162"/>
      <c r="B878" s="163"/>
      <c r="C878" s="162"/>
      <c r="D878" s="162"/>
      <c r="E878" s="164"/>
      <c r="F878" s="164"/>
    </row>
    <row r="879" spans="1:6" x14ac:dyDescent="0.45">
      <c r="A879" s="162"/>
      <c r="B879" s="163"/>
      <c r="C879" s="162"/>
      <c r="D879" s="162"/>
      <c r="E879" s="164"/>
      <c r="F879" s="164"/>
    </row>
    <row r="880" spans="1:6" x14ac:dyDescent="0.45">
      <c r="A880" s="162"/>
      <c r="B880" s="163"/>
      <c r="C880" s="162"/>
      <c r="D880" s="162"/>
      <c r="E880" s="164"/>
      <c r="F880" s="164"/>
    </row>
    <row r="881" spans="1:6" x14ac:dyDescent="0.45">
      <c r="A881" s="162"/>
      <c r="B881" s="163"/>
      <c r="C881" s="162"/>
      <c r="D881" s="162"/>
      <c r="E881" s="164"/>
      <c r="F881" s="164"/>
    </row>
    <row r="882" spans="1:6" x14ac:dyDescent="0.45">
      <c r="A882" s="162"/>
      <c r="B882" s="163"/>
      <c r="C882" s="162"/>
      <c r="D882" s="162"/>
      <c r="E882" s="164"/>
      <c r="F882" s="164"/>
    </row>
    <row r="883" spans="1:6" x14ac:dyDescent="0.45">
      <c r="A883" s="162"/>
      <c r="B883" s="163"/>
      <c r="C883" s="162"/>
      <c r="D883" s="162"/>
      <c r="E883" s="164"/>
      <c r="F883" s="164"/>
    </row>
    <row r="884" spans="1:6" x14ac:dyDescent="0.45">
      <c r="A884" s="162"/>
      <c r="B884" s="163"/>
      <c r="C884" s="162"/>
      <c r="D884" s="162"/>
      <c r="E884" s="164"/>
      <c r="F884" s="164"/>
    </row>
    <row r="885" spans="1:6" x14ac:dyDescent="0.45">
      <c r="A885" s="162"/>
      <c r="B885" s="163"/>
      <c r="C885" s="162"/>
      <c r="D885" s="162"/>
      <c r="E885" s="164"/>
      <c r="F885" s="164"/>
    </row>
    <row r="886" spans="1:6" x14ac:dyDescent="0.45">
      <c r="A886" s="162"/>
      <c r="B886" s="163"/>
      <c r="C886" s="162"/>
      <c r="D886" s="162"/>
      <c r="E886" s="164"/>
      <c r="F886" s="164"/>
    </row>
    <row r="887" spans="1:6" x14ac:dyDescent="0.45">
      <c r="A887" s="162"/>
      <c r="B887" s="163"/>
      <c r="C887" s="162"/>
      <c r="D887" s="162"/>
      <c r="E887" s="164"/>
      <c r="F887" s="164"/>
    </row>
    <row r="888" spans="1:6" x14ac:dyDescent="0.45">
      <c r="A888" s="162"/>
      <c r="B888" s="163"/>
      <c r="C888" s="162"/>
      <c r="D888" s="162"/>
      <c r="E888" s="164"/>
      <c r="F888" s="164"/>
    </row>
    <row r="889" spans="1:6" x14ac:dyDescent="0.45">
      <c r="A889" s="162"/>
      <c r="B889" s="163"/>
      <c r="C889" s="162"/>
      <c r="D889" s="162"/>
      <c r="E889" s="164"/>
      <c r="F889" s="164"/>
    </row>
    <row r="890" spans="1:6" x14ac:dyDescent="0.45">
      <c r="A890" s="162"/>
      <c r="B890" s="163"/>
      <c r="C890" s="162"/>
      <c r="D890" s="162"/>
      <c r="E890" s="164"/>
      <c r="F890" s="164"/>
    </row>
    <row r="891" spans="1:6" x14ac:dyDescent="0.45">
      <c r="A891" s="162"/>
      <c r="B891" s="163"/>
      <c r="C891" s="162"/>
      <c r="D891" s="162"/>
      <c r="E891" s="164"/>
      <c r="F891" s="164"/>
    </row>
    <row r="892" spans="1:6" x14ac:dyDescent="0.45">
      <c r="A892" s="162"/>
      <c r="B892" s="163"/>
      <c r="C892" s="162"/>
      <c r="D892" s="162"/>
      <c r="E892" s="164"/>
      <c r="F892" s="164"/>
    </row>
    <row r="893" spans="1:6" x14ac:dyDescent="0.45">
      <c r="A893" s="162"/>
      <c r="B893" s="163"/>
      <c r="C893" s="162"/>
      <c r="D893" s="162"/>
      <c r="E893" s="164"/>
      <c r="F893" s="164"/>
    </row>
    <row r="894" spans="1:6" x14ac:dyDescent="0.45">
      <c r="A894" s="162"/>
      <c r="B894" s="163"/>
      <c r="C894" s="162"/>
      <c r="D894" s="162"/>
      <c r="E894" s="164"/>
      <c r="F894" s="164"/>
    </row>
    <row r="895" spans="1:6" x14ac:dyDescent="0.45">
      <c r="A895" s="162"/>
      <c r="B895" s="163"/>
      <c r="C895" s="162"/>
      <c r="D895" s="162"/>
      <c r="E895" s="164"/>
      <c r="F895" s="164"/>
    </row>
    <row r="896" spans="1:6" x14ac:dyDescent="0.45">
      <c r="A896" s="162"/>
      <c r="B896" s="163"/>
      <c r="C896" s="162"/>
      <c r="D896" s="162"/>
      <c r="E896" s="164"/>
      <c r="F896" s="164"/>
    </row>
    <row r="897" spans="1:6" x14ac:dyDescent="0.45">
      <c r="A897" s="162"/>
      <c r="B897" s="163"/>
      <c r="C897" s="162"/>
      <c r="D897" s="162"/>
      <c r="E897" s="164"/>
      <c r="F897" s="164"/>
    </row>
    <row r="898" spans="1:6" x14ac:dyDescent="0.45">
      <c r="A898" s="162"/>
      <c r="B898" s="163"/>
      <c r="C898" s="162"/>
      <c r="D898" s="162"/>
      <c r="E898" s="164"/>
      <c r="F898" s="164"/>
    </row>
    <row r="899" spans="1:6" x14ac:dyDescent="0.45">
      <c r="A899" s="162"/>
      <c r="B899" s="163"/>
      <c r="C899" s="162"/>
      <c r="D899" s="162"/>
      <c r="E899" s="164"/>
      <c r="F899" s="164"/>
    </row>
    <row r="900" spans="1:6" x14ac:dyDescent="0.45">
      <c r="A900" s="162"/>
      <c r="B900" s="163"/>
      <c r="C900" s="162"/>
      <c r="D900" s="162"/>
      <c r="E900" s="164"/>
      <c r="F900" s="164"/>
    </row>
    <row r="901" spans="1:6" x14ac:dyDescent="0.45">
      <c r="A901" s="162"/>
      <c r="B901" s="163"/>
      <c r="C901" s="162"/>
      <c r="D901" s="162"/>
      <c r="E901" s="164"/>
      <c r="F901" s="164"/>
    </row>
    <row r="902" spans="1:6" x14ac:dyDescent="0.45">
      <c r="A902" s="162"/>
      <c r="B902" s="163"/>
      <c r="C902" s="162"/>
      <c r="D902" s="162"/>
      <c r="E902" s="164"/>
      <c r="F902" s="164"/>
    </row>
    <row r="903" spans="1:6" x14ac:dyDescent="0.45">
      <c r="A903" s="162"/>
      <c r="B903" s="163"/>
      <c r="C903" s="162"/>
      <c r="D903" s="162"/>
      <c r="E903" s="164"/>
      <c r="F903" s="164"/>
    </row>
    <row r="904" spans="1:6" x14ac:dyDescent="0.45">
      <c r="A904" s="162"/>
      <c r="B904" s="163"/>
      <c r="C904" s="162"/>
      <c r="D904" s="162"/>
      <c r="E904" s="164"/>
      <c r="F904" s="164"/>
    </row>
    <row r="905" spans="1:6" x14ac:dyDescent="0.45">
      <c r="A905" s="162"/>
      <c r="B905" s="163"/>
      <c r="C905" s="162"/>
      <c r="D905" s="162"/>
      <c r="E905" s="164"/>
      <c r="F905" s="164"/>
    </row>
    <row r="906" spans="1:6" x14ac:dyDescent="0.45">
      <c r="A906" s="162"/>
      <c r="B906" s="163"/>
      <c r="C906" s="162"/>
      <c r="D906" s="162"/>
      <c r="E906" s="164"/>
      <c r="F906" s="164"/>
    </row>
    <row r="907" spans="1:6" x14ac:dyDescent="0.45">
      <c r="A907" s="162"/>
      <c r="B907" s="163"/>
      <c r="C907" s="162"/>
      <c r="D907" s="162"/>
      <c r="E907" s="164"/>
      <c r="F907" s="164"/>
    </row>
    <row r="908" spans="1:6" x14ac:dyDescent="0.45">
      <c r="A908" s="162"/>
      <c r="B908" s="163"/>
      <c r="C908" s="162"/>
      <c r="D908" s="162"/>
      <c r="E908" s="164"/>
      <c r="F908" s="164"/>
    </row>
    <row r="909" spans="1:6" x14ac:dyDescent="0.45">
      <c r="A909" s="162"/>
      <c r="B909" s="163"/>
      <c r="C909" s="162"/>
      <c r="D909" s="162"/>
      <c r="E909" s="164"/>
      <c r="F909" s="164"/>
    </row>
    <row r="910" spans="1:6" x14ac:dyDescent="0.45">
      <c r="A910" s="162"/>
      <c r="B910" s="163"/>
      <c r="C910" s="162"/>
      <c r="D910" s="162"/>
      <c r="E910" s="164"/>
      <c r="F910" s="164"/>
    </row>
    <row r="911" spans="1:6" x14ac:dyDescent="0.45">
      <c r="A911" s="162"/>
      <c r="B911" s="163"/>
      <c r="C911" s="162"/>
      <c r="D911" s="162"/>
      <c r="E911" s="164"/>
      <c r="F911" s="164"/>
    </row>
    <row r="912" spans="1:6" x14ac:dyDescent="0.45">
      <c r="A912" s="162"/>
      <c r="B912" s="163"/>
      <c r="C912" s="162"/>
      <c r="D912" s="162"/>
      <c r="E912" s="164"/>
      <c r="F912" s="164"/>
    </row>
    <row r="913" spans="1:6" x14ac:dyDescent="0.45">
      <c r="A913" s="162"/>
      <c r="B913" s="163"/>
      <c r="C913" s="162"/>
      <c r="D913" s="162"/>
      <c r="E913" s="164"/>
      <c r="F913" s="164"/>
    </row>
    <row r="914" spans="1:6" x14ac:dyDescent="0.45">
      <c r="A914" s="162"/>
      <c r="B914" s="163"/>
      <c r="C914" s="162"/>
      <c r="D914" s="162"/>
      <c r="E914" s="164"/>
      <c r="F914" s="164"/>
    </row>
    <row r="915" spans="1:6" x14ac:dyDescent="0.45">
      <c r="A915" s="162"/>
      <c r="B915" s="163"/>
      <c r="C915" s="162"/>
      <c r="D915" s="162"/>
      <c r="E915" s="164"/>
      <c r="F915" s="164"/>
    </row>
    <row r="916" spans="1:6" x14ac:dyDescent="0.45">
      <c r="A916" s="162"/>
      <c r="B916" s="163"/>
      <c r="C916" s="162"/>
      <c r="D916" s="162"/>
      <c r="E916" s="164"/>
      <c r="F916" s="164"/>
    </row>
    <row r="917" spans="1:6" x14ac:dyDescent="0.45">
      <c r="A917" s="162"/>
      <c r="B917" s="163"/>
      <c r="C917" s="162"/>
      <c r="D917" s="162"/>
      <c r="E917" s="164"/>
      <c r="F917" s="164"/>
    </row>
    <row r="918" spans="1:6" x14ac:dyDescent="0.45">
      <c r="A918" s="162"/>
      <c r="B918" s="163"/>
      <c r="C918" s="162"/>
      <c r="D918" s="162"/>
      <c r="E918" s="164"/>
      <c r="F918" s="164"/>
    </row>
    <row r="919" spans="1:6" x14ac:dyDescent="0.45">
      <c r="A919" s="162"/>
      <c r="B919" s="163"/>
      <c r="C919" s="162"/>
      <c r="D919" s="162"/>
      <c r="E919" s="164"/>
      <c r="F919" s="164"/>
    </row>
    <row r="920" spans="1:6" x14ac:dyDescent="0.45">
      <c r="A920" s="162"/>
      <c r="B920" s="163"/>
      <c r="C920" s="162"/>
      <c r="D920" s="162"/>
      <c r="E920" s="164"/>
      <c r="F920" s="164"/>
    </row>
    <row r="921" spans="1:6" x14ac:dyDescent="0.45">
      <c r="A921" s="162"/>
      <c r="B921" s="163"/>
      <c r="C921" s="162"/>
      <c r="D921" s="162"/>
      <c r="E921" s="164"/>
      <c r="F921" s="164"/>
    </row>
    <row r="922" spans="1:6" x14ac:dyDescent="0.45">
      <c r="A922" s="162"/>
      <c r="B922" s="163"/>
      <c r="C922" s="162"/>
      <c r="D922" s="162"/>
      <c r="E922" s="164"/>
      <c r="F922" s="164"/>
    </row>
    <row r="923" spans="1:6" x14ac:dyDescent="0.45">
      <c r="A923" s="162"/>
      <c r="B923" s="163"/>
      <c r="C923" s="162"/>
      <c r="D923" s="162"/>
      <c r="E923" s="164"/>
      <c r="F923" s="164"/>
    </row>
    <row r="924" spans="1:6" x14ac:dyDescent="0.45">
      <c r="A924" s="162"/>
      <c r="B924" s="163"/>
      <c r="C924" s="162"/>
      <c r="D924" s="162"/>
      <c r="E924" s="164"/>
      <c r="F924" s="164"/>
    </row>
    <row r="925" spans="1:6" x14ac:dyDescent="0.45">
      <c r="A925" s="162"/>
      <c r="B925" s="163"/>
      <c r="C925" s="162"/>
      <c r="D925" s="162"/>
      <c r="E925" s="164"/>
      <c r="F925" s="164"/>
    </row>
    <row r="926" spans="1:6" x14ac:dyDescent="0.45">
      <c r="A926" s="162"/>
      <c r="B926" s="163"/>
      <c r="C926" s="162"/>
      <c r="D926" s="162"/>
      <c r="E926" s="164"/>
      <c r="F926" s="164"/>
    </row>
    <row r="927" spans="1:6" x14ac:dyDescent="0.45">
      <c r="A927" s="162"/>
      <c r="B927" s="163"/>
      <c r="C927" s="162"/>
      <c r="D927" s="162"/>
      <c r="E927" s="164"/>
      <c r="F927" s="164"/>
    </row>
    <row r="928" spans="1:6" x14ac:dyDescent="0.45">
      <c r="A928" s="162"/>
      <c r="B928" s="163"/>
      <c r="C928" s="162"/>
      <c r="D928" s="162"/>
      <c r="E928" s="164"/>
      <c r="F928" s="164"/>
    </row>
    <row r="929" spans="1:6" x14ac:dyDescent="0.45">
      <c r="A929" s="162"/>
      <c r="B929" s="163"/>
      <c r="C929" s="162"/>
      <c r="D929" s="162"/>
      <c r="E929" s="164"/>
      <c r="F929" s="164"/>
    </row>
    <row r="930" spans="1:6" x14ac:dyDescent="0.45">
      <c r="A930" s="162"/>
      <c r="B930" s="163"/>
      <c r="C930" s="162"/>
      <c r="D930" s="162"/>
      <c r="E930" s="164"/>
      <c r="F930" s="164"/>
    </row>
    <row r="931" spans="1:6" x14ac:dyDescent="0.45">
      <c r="A931" s="162"/>
      <c r="B931" s="163"/>
      <c r="C931" s="162"/>
      <c r="D931" s="162"/>
      <c r="E931" s="164"/>
      <c r="F931" s="164"/>
    </row>
    <row r="932" spans="1:6" x14ac:dyDescent="0.45">
      <c r="A932" s="162"/>
      <c r="B932" s="163"/>
      <c r="C932" s="162"/>
      <c r="D932" s="162"/>
      <c r="E932" s="164"/>
      <c r="F932" s="164"/>
    </row>
    <row r="933" spans="1:6" x14ac:dyDescent="0.45">
      <c r="A933" s="162"/>
      <c r="B933" s="163"/>
      <c r="C933" s="162"/>
      <c r="D933" s="162"/>
      <c r="E933" s="164"/>
      <c r="F933" s="164"/>
    </row>
    <row r="934" spans="1:6" x14ac:dyDescent="0.45">
      <c r="A934" s="162"/>
      <c r="B934" s="163"/>
      <c r="C934" s="162"/>
      <c r="D934" s="162"/>
      <c r="E934" s="164"/>
      <c r="F934" s="164"/>
    </row>
    <row r="935" spans="1:6" x14ac:dyDescent="0.45">
      <c r="A935" s="162"/>
      <c r="B935" s="163"/>
      <c r="C935" s="162"/>
      <c r="D935" s="162"/>
      <c r="E935" s="164"/>
      <c r="F935" s="164"/>
    </row>
    <row r="936" spans="1:6" x14ac:dyDescent="0.45">
      <c r="A936" s="162"/>
      <c r="B936" s="163"/>
      <c r="C936" s="162"/>
      <c r="D936" s="162"/>
      <c r="E936" s="164"/>
      <c r="F936" s="164"/>
    </row>
    <row r="937" spans="1:6" x14ac:dyDescent="0.45">
      <c r="A937" s="162"/>
      <c r="B937" s="163"/>
      <c r="C937" s="162"/>
      <c r="D937" s="162"/>
      <c r="E937" s="164"/>
      <c r="F937" s="164"/>
    </row>
    <row r="938" spans="1:6" x14ac:dyDescent="0.45">
      <c r="A938" s="162"/>
      <c r="B938" s="163"/>
      <c r="C938" s="162"/>
      <c r="D938" s="162"/>
      <c r="E938" s="164"/>
      <c r="F938" s="164"/>
    </row>
    <row r="939" spans="1:6" x14ac:dyDescent="0.45">
      <c r="A939" s="162"/>
      <c r="B939" s="163"/>
      <c r="C939" s="162"/>
      <c r="D939" s="162"/>
      <c r="E939" s="164"/>
      <c r="F939" s="164"/>
    </row>
    <row r="940" spans="1:6" x14ac:dyDescent="0.45">
      <c r="A940" s="162"/>
      <c r="B940" s="163"/>
      <c r="C940" s="162"/>
      <c r="D940" s="162"/>
      <c r="E940" s="164"/>
      <c r="F940" s="164"/>
    </row>
    <row r="941" spans="1:6" x14ac:dyDescent="0.45">
      <c r="A941" s="162"/>
      <c r="B941" s="163"/>
      <c r="C941" s="162"/>
      <c r="D941" s="162"/>
      <c r="E941" s="164"/>
      <c r="F941" s="164"/>
    </row>
    <row r="942" spans="1:6" x14ac:dyDescent="0.45">
      <c r="A942" s="162"/>
      <c r="B942" s="163"/>
      <c r="C942" s="162"/>
      <c r="D942" s="162"/>
      <c r="E942" s="164"/>
      <c r="F942" s="164"/>
    </row>
    <row r="943" spans="1:6" x14ac:dyDescent="0.45">
      <c r="A943" s="162"/>
      <c r="B943" s="163"/>
      <c r="C943" s="162"/>
      <c r="D943" s="162"/>
      <c r="E943" s="164"/>
      <c r="F943" s="164"/>
    </row>
    <row r="944" spans="1:6" x14ac:dyDescent="0.45">
      <c r="A944" s="162"/>
      <c r="B944" s="163"/>
      <c r="C944" s="162"/>
      <c r="D944" s="162"/>
      <c r="E944" s="164"/>
      <c r="F944" s="164"/>
    </row>
    <row r="945" spans="1:6" x14ac:dyDescent="0.45">
      <c r="A945" s="162"/>
      <c r="B945" s="163"/>
      <c r="C945" s="162"/>
      <c r="D945" s="162"/>
      <c r="E945" s="164"/>
      <c r="F945" s="164"/>
    </row>
    <row r="946" spans="1:6" x14ac:dyDescent="0.45">
      <c r="A946" s="162"/>
      <c r="B946" s="163"/>
      <c r="C946" s="162"/>
      <c r="D946" s="162"/>
      <c r="E946" s="164"/>
      <c r="F946" s="164"/>
    </row>
    <row r="947" spans="1:6" x14ac:dyDescent="0.45">
      <c r="A947" s="162"/>
      <c r="B947" s="163"/>
      <c r="C947" s="162"/>
      <c r="D947" s="162"/>
      <c r="E947" s="164"/>
      <c r="F947" s="164"/>
    </row>
    <row r="948" spans="1:6" x14ac:dyDescent="0.45">
      <c r="A948" s="162"/>
      <c r="B948" s="163"/>
      <c r="C948" s="162"/>
      <c r="D948" s="162"/>
      <c r="E948" s="164"/>
      <c r="F948" s="164"/>
    </row>
    <row r="949" spans="1:6" x14ac:dyDescent="0.45">
      <c r="A949" s="162"/>
      <c r="B949" s="163"/>
      <c r="C949" s="162"/>
      <c r="D949" s="162"/>
      <c r="E949" s="164"/>
      <c r="F949" s="164"/>
    </row>
    <row r="950" spans="1:6" x14ac:dyDescent="0.45">
      <c r="A950" s="162"/>
      <c r="B950" s="163"/>
      <c r="C950" s="162"/>
      <c r="D950" s="162"/>
      <c r="E950" s="164"/>
      <c r="F950" s="164"/>
    </row>
    <row r="951" spans="1:6" x14ac:dyDescent="0.45">
      <c r="A951" s="162"/>
      <c r="B951" s="163"/>
      <c r="C951" s="162"/>
      <c r="D951" s="162"/>
      <c r="E951" s="164"/>
      <c r="F951" s="164"/>
    </row>
    <row r="952" spans="1:6" x14ac:dyDescent="0.45">
      <c r="A952" s="162"/>
      <c r="B952" s="163"/>
      <c r="C952" s="162"/>
      <c r="D952" s="162"/>
      <c r="E952" s="164"/>
      <c r="F952" s="164"/>
    </row>
    <row r="953" spans="1:6" x14ac:dyDescent="0.45">
      <c r="A953" s="162"/>
      <c r="B953" s="163"/>
      <c r="C953" s="162"/>
      <c r="D953" s="162"/>
      <c r="E953" s="164"/>
      <c r="F953" s="164"/>
    </row>
    <row r="954" spans="1:6" x14ac:dyDescent="0.45">
      <c r="A954" s="162"/>
      <c r="B954" s="163"/>
      <c r="C954" s="162"/>
      <c r="D954" s="162"/>
      <c r="E954" s="164"/>
      <c r="F954" s="164"/>
    </row>
    <row r="955" spans="1:6" x14ac:dyDescent="0.45">
      <c r="A955" s="162"/>
      <c r="B955" s="163"/>
      <c r="C955" s="162"/>
      <c r="D955" s="162"/>
      <c r="E955" s="164"/>
      <c r="F955" s="164"/>
    </row>
    <row r="956" spans="1:6" x14ac:dyDescent="0.45">
      <c r="A956" s="162"/>
      <c r="B956" s="163"/>
      <c r="C956" s="162"/>
      <c r="D956" s="162"/>
      <c r="E956" s="164"/>
      <c r="F956" s="164"/>
    </row>
    <row r="957" spans="1:6" x14ac:dyDescent="0.45">
      <c r="A957" s="162"/>
      <c r="B957" s="163"/>
      <c r="C957" s="162"/>
      <c r="D957" s="162"/>
      <c r="E957" s="164"/>
      <c r="F957" s="164"/>
    </row>
    <row r="958" spans="1:6" x14ac:dyDescent="0.45">
      <c r="A958" s="162"/>
      <c r="B958" s="163"/>
      <c r="C958" s="162"/>
      <c r="D958" s="162"/>
      <c r="E958" s="164"/>
      <c r="F958" s="164"/>
    </row>
    <row r="959" spans="1:6" x14ac:dyDescent="0.45">
      <c r="A959" s="162"/>
      <c r="B959" s="163"/>
      <c r="C959" s="162"/>
      <c r="D959" s="162"/>
      <c r="E959" s="164"/>
      <c r="F959" s="164"/>
    </row>
    <row r="960" spans="1:6" x14ac:dyDescent="0.45">
      <c r="A960" s="162"/>
      <c r="B960" s="163"/>
      <c r="C960" s="162"/>
      <c r="D960" s="162"/>
      <c r="E960" s="164"/>
      <c r="F960" s="164"/>
    </row>
    <row r="961" spans="1:6" x14ac:dyDescent="0.45">
      <c r="A961" s="162"/>
      <c r="B961" s="163"/>
      <c r="C961" s="162"/>
      <c r="D961" s="162"/>
      <c r="E961" s="164"/>
      <c r="F961" s="164"/>
    </row>
    <row r="962" spans="1:6" x14ac:dyDescent="0.45">
      <c r="A962" s="162"/>
      <c r="B962" s="163"/>
      <c r="C962" s="162"/>
      <c r="D962" s="162"/>
      <c r="E962" s="164"/>
      <c r="F962" s="164"/>
    </row>
    <row r="963" spans="1:6" x14ac:dyDescent="0.45">
      <c r="A963" s="162"/>
      <c r="B963" s="163"/>
      <c r="C963" s="162"/>
      <c r="D963" s="162"/>
      <c r="E963" s="164"/>
      <c r="F963" s="164"/>
    </row>
    <row r="964" spans="1:6" x14ac:dyDescent="0.45">
      <c r="A964" s="162"/>
      <c r="B964" s="163"/>
      <c r="C964" s="162"/>
      <c r="D964" s="162"/>
      <c r="E964" s="164"/>
      <c r="F964" s="164"/>
    </row>
    <row r="965" spans="1:6" x14ac:dyDescent="0.45">
      <c r="A965" s="162"/>
      <c r="B965" s="163"/>
      <c r="C965" s="162"/>
      <c r="D965" s="162"/>
      <c r="E965" s="164"/>
      <c r="F965" s="164"/>
    </row>
    <row r="966" spans="1:6" x14ac:dyDescent="0.45">
      <c r="A966" s="162"/>
      <c r="B966" s="163"/>
      <c r="C966" s="162"/>
      <c r="D966" s="162"/>
      <c r="E966" s="164"/>
      <c r="F966" s="164"/>
    </row>
    <row r="967" spans="1:6" x14ac:dyDescent="0.45">
      <c r="A967" s="162"/>
      <c r="B967" s="163"/>
      <c r="C967" s="162"/>
      <c r="D967" s="162"/>
      <c r="E967" s="164"/>
      <c r="F967" s="164"/>
    </row>
    <row r="968" spans="1:6" x14ac:dyDescent="0.45">
      <c r="A968" s="162"/>
      <c r="B968" s="163"/>
      <c r="C968" s="162"/>
      <c r="D968" s="162"/>
      <c r="E968" s="164"/>
      <c r="F968" s="164"/>
    </row>
    <row r="969" spans="1:6" x14ac:dyDescent="0.45">
      <c r="A969" s="162"/>
      <c r="B969" s="163"/>
      <c r="C969" s="162"/>
      <c r="D969" s="162"/>
      <c r="E969" s="164"/>
      <c r="F969" s="164"/>
    </row>
    <row r="970" spans="1:6" x14ac:dyDescent="0.45">
      <c r="A970" s="162"/>
      <c r="B970" s="163"/>
      <c r="C970" s="162"/>
      <c r="D970" s="162"/>
      <c r="E970" s="164"/>
      <c r="F970" s="164"/>
    </row>
    <row r="971" spans="1:6" x14ac:dyDescent="0.45">
      <c r="A971" s="162"/>
      <c r="B971" s="163"/>
      <c r="C971" s="162"/>
      <c r="D971" s="162"/>
      <c r="E971" s="164"/>
      <c r="F971" s="164"/>
    </row>
    <row r="972" spans="1:6" x14ac:dyDescent="0.45">
      <c r="A972" s="162"/>
      <c r="B972" s="163"/>
      <c r="C972" s="162"/>
      <c r="D972" s="162"/>
      <c r="E972" s="164"/>
      <c r="F972" s="164"/>
    </row>
    <row r="973" spans="1:6" x14ac:dyDescent="0.45">
      <c r="A973" s="162"/>
      <c r="B973" s="163"/>
      <c r="C973" s="162"/>
      <c r="D973" s="162"/>
      <c r="E973" s="164"/>
      <c r="F973" s="164"/>
    </row>
    <row r="974" spans="1:6" x14ac:dyDescent="0.45">
      <c r="A974" s="162"/>
      <c r="B974" s="163"/>
      <c r="C974" s="162"/>
      <c r="D974" s="162"/>
      <c r="E974" s="164"/>
      <c r="F974" s="164"/>
    </row>
    <row r="975" spans="1:6" x14ac:dyDescent="0.45">
      <c r="A975" s="162"/>
      <c r="B975" s="163"/>
      <c r="C975" s="162"/>
      <c r="D975" s="162"/>
      <c r="E975" s="164"/>
      <c r="F975" s="164"/>
    </row>
    <row r="976" spans="1:6" x14ac:dyDescent="0.45">
      <c r="A976" s="162"/>
      <c r="B976" s="163"/>
      <c r="C976" s="162"/>
      <c r="D976" s="162"/>
      <c r="E976" s="164"/>
      <c r="F976" s="164"/>
    </row>
    <row r="977" spans="1:6" x14ac:dyDescent="0.45">
      <c r="A977" s="162"/>
      <c r="B977" s="163"/>
      <c r="C977" s="162"/>
      <c r="D977" s="162"/>
      <c r="E977" s="164"/>
      <c r="F977" s="164"/>
    </row>
    <row r="978" spans="1:6" x14ac:dyDescent="0.45">
      <c r="A978" s="162"/>
      <c r="B978" s="163"/>
      <c r="C978" s="162"/>
      <c r="D978" s="162"/>
      <c r="E978" s="164"/>
      <c r="F978" s="164"/>
    </row>
    <row r="979" spans="1:6" x14ac:dyDescent="0.45">
      <c r="A979" s="162"/>
      <c r="B979" s="163"/>
      <c r="C979" s="162"/>
      <c r="D979" s="162"/>
      <c r="E979" s="164"/>
      <c r="F979" s="164"/>
    </row>
    <row r="980" spans="1:6" x14ac:dyDescent="0.45">
      <c r="A980" s="162"/>
      <c r="B980" s="163"/>
      <c r="C980" s="162"/>
      <c r="D980" s="162"/>
      <c r="E980" s="164"/>
      <c r="F980" s="164"/>
    </row>
    <row r="981" spans="1:6" x14ac:dyDescent="0.45">
      <c r="A981" s="162"/>
      <c r="B981" s="163"/>
      <c r="C981" s="162"/>
      <c r="D981" s="162"/>
      <c r="E981" s="164"/>
      <c r="F981" s="164"/>
    </row>
    <row r="982" spans="1:6" x14ac:dyDescent="0.45">
      <c r="A982" s="162"/>
      <c r="B982" s="163"/>
      <c r="C982" s="162"/>
      <c r="D982" s="162"/>
      <c r="E982" s="164"/>
      <c r="F982" s="164"/>
    </row>
    <row r="983" spans="1:6" x14ac:dyDescent="0.45">
      <c r="A983" s="162"/>
      <c r="B983" s="163"/>
      <c r="C983" s="162"/>
      <c r="D983" s="162"/>
      <c r="E983" s="164"/>
      <c r="F983" s="164"/>
    </row>
    <row r="984" spans="1:6" x14ac:dyDescent="0.45">
      <c r="A984" s="162"/>
      <c r="B984" s="163"/>
      <c r="C984" s="162"/>
      <c r="D984" s="162"/>
      <c r="E984" s="164"/>
      <c r="F984" s="164"/>
    </row>
    <row r="985" spans="1:6" x14ac:dyDescent="0.45">
      <c r="A985" s="162"/>
      <c r="B985" s="163"/>
      <c r="C985" s="162"/>
      <c r="D985" s="162"/>
      <c r="E985" s="164"/>
      <c r="F985" s="164"/>
    </row>
    <row r="986" spans="1:6" x14ac:dyDescent="0.45">
      <c r="A986" s="162"/>
      <c r="B986" s="163"/>
      <c r="C986" s="162"/>
      <c r="D986" s="162"/>
      <c r="E986" s="164"/>
      <c r="F986" s="164"/>
    </row>
    <row r="987" spans="1:6" x14ac:dyDescent="0.45">
      <c r="A987" s="162"/>
      <c r="B987" s="163"/>
      <c r="C987" s="162"/>
      <c r="D987" s="162"/>
      <c r="E987" s="164"/>
      <c r="F987" s="164"/>
    </row>
  </sheetData>
  <mergeCells count="6">
    <mergeCell ref="A11:A18"/>
    <mergeCell ref="B11:F11"/>
    <mergeCell ref="B12:F12"/>
    <mergeCell ref="B14:F14"/>
    <mergeCell ref="B16:F16"/>
    <mergeCell ref="B18:E1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pageSetUpPr fitToPage="1"/>
  </sheetPr>
  <dimension ref="A8:J61"/>
  <sheetViews>
    <sheetView zoomScale="85" zoomScaleNormal="53" workbookViewId="0">
      <selection activeCell="L7" sqref="L7"/>
    </sheetView>
  </sheetViews>
  <sheetFormatPr baseColWidth="10" defaultColWidth="12.6640625" defaultRowHeight="15" customHeight="1" x14ac:dyDescent="0.5"/>
  <cols>
    <col min="1" max="2" width="13" style="169" bestFit="1" customWidth="1"/>
    <col min="3" max="3" width="24.46484375" style="169" customWidth="1"/>
    <col min="4" max="4" width="24.46484375" style="169" bestFit="1" customWidth="1"/>
    <col min="5" max="5" width="14.1328125" style="181" bestFit="1" customWidth="1"/>
    <col min="6" max="6" width="20.46484375" style="326" bestFit="1" customWidth="1"/>
    <col min="7" max="7" width="28" style="327" bestFit="1" customWidth="1"/>
    <col min="8" max="8" width="23.46484375" style="328" bestFit="1" customWidth="1"/>
    <col min="9" max="9" width="13" style="169" bestFit="1" customWidth="1"/>
    <col min="10" max="16384" width="12.6640625" style="169"/>
  </cols>
  <sheetData>
    <row r="8" spans="1:10" ht="15" customHeight="1" x14ac:dyDescent="0.5">
      <c r="A8" s="1158" t="s">
        <v>2</v>
      </c>
      <c r="B8" s="1157"/>
      <c r="C8" s="1157"/>
      <c r="D8" s="1157"/>
      <c r="E8" s="1157"/>
      <c r="F8" s="1157"/>
      <c r="G8" s="1157"/>
      <c r="H8" s="1157"/>
      <c r="I8" s="1159"/>
      <c r="J8" s="219"/>
    </row>
    <row r="9" spans="1:10" ht="15" customHeight="1" x14ac:dyDescent="0.5">
      <c r="A9" s="170" t="s">
        <v>156</v>
      </c>
      <c r="B9" s="170" t="s">
        <v>22</v>
      </c>
      <c r="C9" s="170" t="s">
        <v>25</v>
      </c>
      <c r="D9" s="170" t="s">
        <v>6</v>
      </c>
      <c r="E9" s="171" t="s">
        <v>7</v>
      </c>
      <c r="F9" s="141" t="s">
        <v>9</v>
      </c>
      <c r="G9" s="140" t="s">
        <v>157</v>
      </c>
      <c r="H9" s="149" t="s">
        <v>10</v>
      </c>
      <c r="I9" s="172" t="s">
        <v>142</v>
      </c>
      <c r="J9" s="219"/>
    </row>
    <row r="10" spans="1:10" ht="15" customHeight="1" x14ac:dyDescent="0.5">
      <c r="A10" s="1160" t="s">
        <v>158</v>
      </c>
      <c r="B10" s="1157"/>
      <c r="C10" s="1157"/>
      <c r="D10" s="1157"/>
      <c r="E10" s="1161"/>
      <c r="F10" s="1157"/>
      <c r="G10" s="1157"/>
      <c r="H10" s="1157"/>
      <c r="I10" s="220"/>
      <c r="J10" s="219"/>
    </row>
    <row r="11" spans="1:10" ht="15" customHeight="1" x14ac:dyDescent="0.5">
      <c r="A11" s="173" t="s">
        <v>159</v>
      </c>
      <c r="B11" s="173"/>
      <c r="C11" s="1162" t="s">
        <v>160</v>
      </c>
      <c r="D11" s="1157"/>
      <c r="E11" s="221"/>
      <c r="F11" s="1163"/>
      <c r="G11" s="1157"/>
      <c r="H11" s="1159"/>
      <c r="I11" s="220"/>
      <c r="J11" s="219"/>
    </row>
    <row r="12" spans="1:10" ht="15" customHeight="1" x14ac:dyDescent="0.5">
      <c r="A12" s="222"/>
      <c r="B12" s="223">
        <v>1</v>
      </c>
      <c r="C12" s="224" t="s">
        <v>161</v>
      </c>
      <c r="D12" s="224"/>
      <c r="E12" s="224"/>
      <c r="F12" s="142"/>
      <c r="G12" s="144"/>
      <c r="H12" s="143"/>
      <c r="I12" s="220"/>
      <c r="J12" s="219"/>
    </row>
    <row r="13" spans="1:10" ht="25.5" x14ac:dyDescent="0.5">
      <c r="A13" s="225" t="s">
        <v>162</v>
      </c>
      <c r="B13" s="226" t="s">
        <v>163</v>
      </c>
      <c r="C13" s="174" t="s">
        <v>164</v>
      </c>
      <c r="D13" s="175" t="s">
        <v>165</v>
      </c>
      <c r="E13" s="176">
        <v>1367.0812894871235</v>
      </c>
      <c r="F13" s="147">
        <v>2057</v>
      </c>
      <c r="G13" s="147">
        <f>ROUND(F13*1.33,0)</f>
        <v>2736</v>
      </c>
      <c r="H13" s="145">
        <f>ROUND(G13*E13,0)</f>
        <v>3740334</v>
      </c>
      <c r="I13" s="220">
        <f>ROUND(E13,0)</f>
        <v>1367</v>
      </c>
      <c r="J13" s="219"/>
    </row>
    <row r="14" spans="1:10" ht="15.75" x14ac:dyDescent="0.5">
      <c r="A14" s="225" t="s">
        <v>166</v>
      </c>
      <c r="B14" s="226" t="s">
        <v>167</v>
      </c>
      <c r="C14" s="227" t="s">
        <v>168</v>
      </c>
      <c r="D14" s="228" t="s">
        <v>169</v>
      </c>
      <c r="E14" s="229">
        <v>3</v>
      </c>
      <c r="F14" s="147">
        <v>178561</v>
      </c>
      <c r="G14" s="147">
        <f>ROUND(F14*1.33,0)</f>
        <v>237486</v>
      </c>
      <c r="H14" s="145">
        <f>ROUND(G14*E14,0)</f>
        <v>712458</v>
      </c>
      <c r="I14" s="220"/>
      <c r="J14" s="219"/>
    </row>
    <row r="15" spans="1:10" ht="25.5" x14ac:dyDescent="0.5">
      <c r="A15" s="225" t="s">
        <v>170</v>
      </c>
      <c r="B15" s="226" t="s">
        <v>171</v>
      </c>
      <c r="C15" s="174" t="s">
        <v>172</v>
      </c>
      <c r="D15" s="175" t="s">
        <v>173</v>
      </c>
      <c r="E15" s="290">
        <v>4.0086808510638301</v>
      </c>
      <c r="F15" s="147">
        <v>16657</v>
      </c>
      <c r="G15" s="147">
        <f>ROUND(F15*1.33,0)</f>
        <v>22154</v>
      </c>
      <c r="H15" s="145">
        <f>ROUND(G15*E15,0)</f>
        <v>88808</v>
      </c>
      <c r="I15" s="220"/>
      <c r="J15" s="219"/>
    </row>
    <row r="16" spans="1:10" ht="15" customHeight="1" x14ac:dyDescent="0.5">
      <c r="A16" s="230"/>
      <c r="B16" s="231"/>
      <c r="C16" s="1164" t="s">
        <v>174</v>
      </c>
      <c r="D16" s="1157"/>
      <c r="E16" s="1157"/>
      <c r="F16" s="1159"/>
      <c r="G16" s="148"/>
      <c r="H16" s="146">
        <f>SUM(H13:H15)</f>
        <v>4541600</v>
      </c>
      <c r="I16" s="220"/>
      <c r="J16" s="219"/>
    </row>
    <row r="17" spans="1:10" ht="15" customHeight="1" x14ac:dyDescent="0.5">
      <c r="A17" s="1156" t="s">
        <v>175</v>
      </c>
      <c r="B17" s="1157"/>
      <c r="C17" s="1157"/>
      <c r="D17" s="1157"/>
      <c r="E17" s="1157"/>
      <c r="F17" s="1157"/>
      <c r="G17" s="1157"/>
      <c r="H17" s="1157"/>
      <c r="I17" s="220"/>
      <c r="J17" s="219"/>
    </row>
    <row r="18" spans="1:10" ht="15" customHeight="1" x14ac:dyDescent="0.5">
      <c r="A18" s="222"/>
      <c r="B18" s="223">
        <v>2</v>
      </c>
      <c r="C18" s="224" t="s">
        <v>176</v>
      </c>
      <c r="D18" s="224"/>
      <c r="E18" s="224"/>
      <c r="F18" s="142"/>
      <c r="G18" s="144"/>
      <c r="H18" s="143"/>
      <c r="I18" s="220"/>
      <c r="J18" s="219"/>
    </row>
    <row r="19" spans="1:10" ht="15" customHeight="1" x14ac:dyDescent="0.5">
      <c r="A19" s="232"/>
      <c r="B19" s="233">
        <v>2.1</v>
      </c>
      <c r="C19" s="234" t="s">
        <v>177</v>
      </c>
      <c r="D19" s="234"/>
      <c r="E19" s="234"/>
      <c r="F19" s="291"/>
      <c r="G19" s="292"/>
      <c r="H19" s="293"/>
      <c r="I19" s="220"/>
      <c r="J19" s="219"/>
    </row>
    <row r="20" spans="1:10" ht="25.5" x14ac:dyDescent="0.5">
      <c r="A20" s="225" t="s">
        <v>178</v>
      </c>
      <c r="B20" s="226" t="s">
        <v>179</v>
      </c>
      <c r="C20" s="174" t="s">
        <v>180</v>
      </c>
      <c r="D20" s="175" t="s">
        <v>165</v>
      </c>
      <c r="E20" s="176">
        <f>1.5</f>
        <v>1.5</v>
      </c>
      <c r="F20" s="147">
        <v>6023</v>
      </c>
      <c r="G20" s="147">
        <f t="shared" ref="G20:G28" si="0">ROUND(F20*1.33,0)</f>
        <v>8011</v>
      </c>
      <c r="H20" s="145">
        <f t="shared" ref="H20:H28" si="1">ROUND(G20*E20,0)</f>
        <v>12017</v>
      </c>
      <c r="I20" s="220"/>
      <c r="J20" s="219"/>
    </row>
    <row r="21" spans="1:10" ht="25.5" x14ac:dyDescent="0.5">
      <c r="A21" s="235">
        <v>60810</v>
      </c>
      <c r="B21" s="177" t="s">
        <v>181</v>
      </c>
      <c r="C21" s="174" t="s">
        <v>182</v>
      </c>
      <c r="D21" s="175" t="s">
        <v>183</v>
      </c>
      <c r="E21" s="176">
        <v>0.2</v>
      </c>
      <c r="F21" s="145">
        <v>21956</v>
      </c>
      <c r="G21" s="147">
        <f t="shared" si="0"/>
        <v>29201</v>
      </c>
      <c r="H21" s="145">
        <f t="shared" si="1"/>
        <v>5840</v>
      </c>
      <c r="I21" s="220"/>
      <c r="J21" s="219"/>
    </row>
    <row r="22" spans="1:10" ht="25.5" x14ac:dyDescent="0.5">
      <c r="A22" s="236" t="s">
        <v>184</v>
      </c>
      <c r="B22" s="175" t="s">
        <v>185</v>
      </c>
      <c r="C22" s="174" t="s">
        <v>186</v>
      </c>
      <c r="D22" s="175" t="s">
        <v>183</v>
      </c>
      <c r="E22" s="237">
        <v>0.05</v>
      </c>
      <c r="F22" s="145">
        <v>80077</v>
      </c>
      <c r="G22" s="147">
        <f t="shared" si="0"/>
        <v>106502</v>
      </c>
      <c r="H22" s="145">
        <f t="shared" si="1"/>
        <v>5325</v>
      </c>
      <c r="I22" s="220"/>
      <c r="J22" s="219"/>
    </row>
    <row r="23" spans="1:10" ht="38.25" x14ac:dyDescent="0.5">
      <c r="A23" s="236" t="s">
        <v>187</v>
      </c>
      <c r="B23" s="175" t="s">
        <v>188</v>
      </c>
      <c r="C23" s="174" t="s">
        <v>189</v>
      </c>
      <c r="D23" s="175" t="s">
        <v>190</v>
      </c>
      <c r="E23" s="176">
        <v>6.2872000000000003</v>
      </c>
      <c r="F23" s="145">
        <v>6959</v>
      </c>
      <c r="G23" s="147">
        <f t="shared" si="0"/>
        <v>9255</v>
      </c>
      <c r="H23" s="145">
        <f t="shared" si="1"/>
        <v>58188</v>
      </c>
      <c r="I23" s="220"/>
      <c r="J23" s="219"/>
    </row>
    <row r="24" spans="1:10" ht="38.25" x14ac:dyDescent="0.5">
      <c r="A24" s="236" t="s">
        <v>191</v>
      </c>
      <c r="B24" s="175" t="s">
        <v>192</v>
      </c>
      <c r="C24" s="174" t="s">
        <v>193</v>
      </c>
      <c r="D24" s="175" t="s">
        <v>183</v>
      </c>
      <c r="E24" s="176">
        <v>0.19</v>
      </c>
      <c r="F24" s="145">
        <v>920835</v>
      </c>
      <c r="G24" s="147">
        <f t="shared" si="0"/>
        <v>1224711</v>
      </c>
      <c r="H24" s="145">
        <f t="shared" si="1"/>
        <v>232695</v>
      </c>
      <c r="I24" s="220"/>
      <c r="J24" s="219"/>
    </row>
    <row r="25" spans="1:10" ht="63.75" x14ac:dyDescent="0.5">
      <c r="A25" s="238" t="s">
        <v>194</v>
      </c>
      <c r="B25" s="184" t="s">
        <v>195</v>
      </c>
      <c r="C25" s="218" t="s">
        <v>196</v>
      </c>
      <c r="D25" s="175" t="s">
        <v>197</v>
      </c>
      <c r="E25" s="176">
        <v>1</v>
      </c>
      <c r="F25" s="145">
        <v>97547</v>
      </c>
      <c r="G25" s="147">
        <f t="shared" si="0"/>
        <v>129738</v>
      </c>
      <c r="H25" s="145">
        <f t="shared" si="1"/>
        <v>129738</v>
      </c>
      <c r="I25" s="220"/>
      <c r="J25" s="219"/>
    </row>
    <row r="26" spans="1:10" ht="25.5" x14ac:dyDescent="0.5">
      <c r="A26" s="238" t="s">
        <v>198</v>
      </c>
      <c r="B26" s="217" t="s">
        <v>199</v>
      </c>
      <c r="C26" s="218" t="s">
        <v>200</v>
      </c>
      <c r="D26" s="175" t="s">
        <v>173</v>
      </c>
      <c r="E26" s="176">
        <v>4</v>
      </c>
      <c r="F26" s="145">
        <v>108234.67</v>
      </c>
      <c r="G26" s="147">
        <f t="shared" si="0"/>
        <v>143952</v>
      </c>
      <c r="H26" s="145">
        <f>ROUND(G26*E26,0)</f>
        <v>575808</v>
      </c>
      <c r="I26" s="220"/>
      <c r="J26" s="219"/>
    </row>
    <row r="27" spans="1:10" ht="38.25" x14ac:dyDescent="0.5">
      <c r="A27" s="238" t="s">
        <v>194</v>
      </c>
      <c r="B27" s="217" t="s">
        <v>201</v>
      </c>
      <c r="C27" s="218" t="s">
        <v>202</v>
      </c>
      <c r="D27" s="175" t="s">
        <v>173</v>
      </c>
      <c r="E27" s="176">
        <v>4</v>
      </c>
      <c r="F27" s="145">
        <v>3221.44</v>
      </c>
      <c r="G27" s="147">
        <f t="shared" si="0"/>
        <v>4285</v>
      </c>
      <c r="H27" s="145">
        <f>ROUND(G27*E27,0)</f>
        <v>17140</v>
      </c>
      <c r="I27" s="220"/>
      <c r="J27" s="219"/>
    </row>
    <row r="28" spans="1:10" ht="38.25" x14ac:dyDescent="0.5">
      <c r="A28" s="238" t="s">
        <v>194</v>
      </c>
      <c r="B28" s="217" t="s">
        <v>203</v>
      </c>
      <c r="C28" s="218" t="s">
        <v>204</v>
      </c>
      <c r="D28" s="175" t="s">
        <v>197</v>
      </c>
      <c r="E28" s="176">
        <v>2</v>
      </c>
      <c r="F28" s="145">
        <v>379170</v>
      </c>
      <c r="G28" s="147">
        <f t="shared" si="0"/>
        <v>504296</v>
      </c>
      <c r="H28" s="145">
        <f t="shared" si="1"/>
        <v>1008592</v>
      </c>
      <c r="I28" s="220"/>
      <c r="J28" s="219"/>
    </row>
    <row r="29" spans="1:10" ht="15" customHeight="1" x14ac:dyDescent="0.5">
      <c r="A29" s="239"/>
      <c r="B29" s="178"/>
      <c r="C29" s="1164" t="s">
        <v>205</v>
      </c>
      <c r="D29" s="1157"/>
      <c r="E29" s="1157"/>
      <c r="F29" s="1159"/>
      <c r="G29" s="294"/>
      <c r="H29" s="295">
        <f>SUM(H20:H28)</f>
        <v>2045343</v>
      </c>
      <c r="I29" s="220"/>
      <c r="J29" s="219"/>
    </row>
    <row r="30" spans="1:10" ht="15" customHeight="1" x14ac:dyDescent="0.5">
      <c r="A30" s="232"/>
      <c r="B30" s="233">
        <v>2.2000000000000002</v>
      </c>
      <c r="C30" s="234" t="s">
        <v>206</v>
      </c>
      <c r="D30" s="234"/>
      <c r="E30" s="234"/>
      <c r="F30" s="291"/>
      <c r="G30" s="292"/>
      <c r="H30" s="293"/>
      <c r="I30" s="220"/>
      <c r="J30" s="219"/>
    </row>
    <row r="31" spans="1:10" ht="25.5" x14ac:dyDescent="0.5">
      <c r="A31" s="235">
        <v>60810</v>
      </c>
      <c r="B31" s="240" t="s">
        <v>207</v>
      </c>
      <c r="C31" s="174" t="s">
        <v>182</v>
      </c>
      <c r="D31" s="241" t="s">
        <v>183</v>
      </c>
      <c r="E31" s="242">
        <v>0.1</v>
      </c>
      <c r="F31" s="145">
        <v>21956</v>
      </c>
      <c r="G31" s="147">
        <f>ROUND(F31*1.33,0)</f>
        <v>29201</v>
      </c>
      <c r="H31" s="145">
        <f>ROUND(G31*E31,0)</f>
        <v>2920</v>
      </c>
      <c r="I31" s="220"/>
      <c r="J31" s="219"/>
    </row>
    <row r="32" spans="1:10" ht="28.9" x14ac:dyDescent="0.5">
      <c r="A32" s="236" t="s">
        <v>184</v>
      </c>
      <c r="B32" s="240" t="s">
        <v>208</v>
      </c>
      <c r="C32" s="288" t="s">
        <v>186</v>
      </c>
      <c r="D32" s="241" t="s">
        <v>183</v>
      </c>
      <c r="E32" s="242">
        <v>0.14000000000000001</v>
      </c>
      <c r="F32" s="145">
        <v>80077</v>
      </c>
      <c r="G32" s="147">
        <f>ROUND(F32*1.33,0)</f>
        <v>106502</v>
      </c>
      <c r="H32" s="145">
        <f>ROUND(G32*E32,0)</f>
        <v>14910</v>
      </c>
      <c r="I32" s="220"/>
      <c r="J32" s="219"/>
    </row>
    <row r="33" spans="1:10" ht="28.9" x14ac:dyDescent="0.5">
      <c r="A33" s="243" t="s">
        <v>209</v>
      </c>
      <c r="B33" s="235" t="s">
        <v>210</v>
      </c>
      <c r="C33" s="288" t="s">
        <v>211</v>
      </c>
      <c r="D33" s="241" t="s">
        <v>173</v>
      </c>
      <c r="E33" s="242">
        <v>3</v>
      </c>
      <c r="F33" s="147">
        <v>31692</v>
      </c>
      <c r="G33" s="147">
        <f>ROUND(F33*1.33,0)</f>
        <v>42150</v>
      </c>
      <c r="H33" s="145">
        <f>ROUND(G33*E33,0)</f>
        <v>126450</v>
      </c>
      <c r="I33" s="220"/>
      <c r="J33" s="219"/>
    </row>
    <row r="34" spans="1:10" ht="15" customHeight="1" x14ac:dyDescent="0.5">
      <c r="A34" s="239"/>
      <c r="B34" s="178"/>
      <c r="C34" s="1164" t="s">
        <v>212</v>
      </c>
      <c r="D34" s="1157"/>
      <c r="E34" s="1157"/>
      <c r="F34" s="1159"/>
      <c r="G34" s="294"/>
      <c r="H34" s="295">
        <f>SUM(H31:H33)</f>
        <v>144280</v>
      </c>
      <c r="I34" s="220"/>
      <c r="J34" s="219"/>
    </row>
    <row r="35" spans="1:10" ht="15" customHeight="1" x14ac:dyDescent="0.5">
      <c r="A35" s="232"/>
      <c r="B35" s="233">
        <v>3</v>
      </c>
      <c r="C35" s="244" t="s">
        <v>213</v>
      </c>
      <c r="D35" s="244"/>
      <c r="E35" s="244"/>
      <c r="F35" s="296"/>
      <c r="G35" s="297"/>
      <c r="H35" s="298"/>
      <c r="I35" s="220"/>
      <c r="J35" s="219"/>
    </row>
    <row r="36" spans="1:10" ht="15" customHeight="1" x14ac:dyDescent="0.5">
      <c r="A36" s="240">
        <v>310105</v>
      </c>
      <c r="B36" s="245">
        <v>3.1</v>
      </c>
      <c r="C36" s="246" t="s">
        <v>214</v>
      </c>
      <c r="D36" s="241" t="s">
        <v>165</v>
      </c>
      <c r="E36" s="247">
        <v>48.822635130861798</v>
      </c>
      <c r="F36" s="147">
        <v>1023</v>
      </c>
      <c r="G36" s="147">
        <f>ROUND(F36*1.33,0)</f>
        <v>1361</v>
      </c>
      <c r="H36" s="145">
        <f>ROUND(G36*E36,0)</f>
        <v>66448</v>
      </c>
      <c r="I36" s="220"/>
      <c r="J36" s="219"/>
    </row>
    <row r="37" spans="1:10" ht="114" x14ac:dyDescent="0.5">
      <c r="A37" s="248" t="s">
        <v>215</v>
      </c>
      <c r="B37" s="182">
        <v>3.2</v>
      </c>
      <c r="C37" s="183" t="s">
        <v>216</v>
      </c>
      <c r="D37" s="184" t="s">
        <v>183</v>
      </c>
      <c r="E37" s="185">
        <v>15.000333677603876</v>
      </c>
      <c r="F37" s="299">
        <v>51000</v>
      </c>
      <c r="G37" s="300">
        <f>ROUND(F37*1.33,0)</f>
        <v>67830</v>
      </c>
      <c r="H37" s="299">
        <f>ROUND(G37*E37,0)</f>
        <v>1017473</v>
      </c>
      <c r="I37" s="186"/>
      <c r="J37" s="249"/>
    </row>
    <row r="38" spans="1:10" ht="15" customHeight="1" x14ac:dyDescent="0.5">
      <c r="A38" s="239"/>
      <c r="B38" s="178"/>
      <c r="C38" s="1164" t="s">
        <v>217</v>
      </c>
      <c r="D38" s="1157"/>
      <c r="E38" s="1157"/>
      <c r="F38" s="1159"/>
      <c r="G38" s="294"/>
      <c r="H38" s="301">
        <f>SUM(H36:H37)</f>
        <v>1083921</v>
      </c>
      <c r="I38" s="220"/>
      <c r="J38" s="219"/>
    </row>
    <row r="39" spans="1:10" ht="15" customHeight="1" x14ac:dyDescent="0.5">
      <c r="A39" s="232"/>
      <c r="B39" s="233">
        <v>4</v>
      </c>
      <c r="C39" s="244" t="s">
        <v>218</v>
      </c>
      <c r="D39" s="244"/>
      <c r="E39" s="244"/>
      <c r="F39" s="296"/>
      <c r="G39" s="297"/>
      <c r="H39" s="298"/>
      <c r="I39" s="220"/>
      <c r="J39" s="219"/>
    </row>
    <row r="40" spans="1:10" ht="28.9" x14ac:dyDescent="0.5">
      <c r="A40" s="240" t="s">
        <v>219</v>
      </c>
      <c r="B40" s="241">
        <v>4.0999999999999996</v>
      </c>
      <c r="C40" s="250" t="s">
        <v>220</v>
      </c>
      <c r="D40" s="241" t="s">
        <v>183</v>
      </c>
      <c r="E40" s="251">
        <v>1</v>
      </c>
      <c r="F40" s="145">
        <v>108944</v>
      </c>
      <c r="G40" s="147">
        <f>ROUND(F40*1.33,0)</f>
        <v>144896</v>
      </c>
      <c r="H40" s="145">
        <f>ROUND(G40*E40,0)</f>
        <v>144896</v>
      </c>
      <c r="I40" s="220"/>
      <c r="J40" s="219"/>
    </row>
    <row r="41" spans="1:10" ht="28.9" x14ac:dyDescent="0.5">
      <c r="A41" s="252">
        <v>300211</v>
      </c>
      <c r="B41" s="253">
        <v>4.3</v>
      </c>
      <c r="C41" s="216" t="s">
        <v>221</v>
      </c>
      <c r="D41" s="253" t="s">
        <v>197</v>
      </c>
      <c r="E41" s="254">
        <v>13</v>
      </c>
      <c r="F41" s="302">
        <v>36313</v>
      </c>
      <c r="G41" s="147">
        <f>ROUND(F41*1.33,0)</f>
        <v>48296</v>
      </c>
      <c r="H41" s="145">
        <f>ROUND(G41*E41,0)</f>
        <v>627848</v>
      </c>
      <c r="I41" s="220"/>
      <c r="J41" s="219"/>
    </row>
    <row r="42" spans="1:10" ht="15.75" x14ac:dyDescent="0.5">
      <c r="A42" s="255" t="s">
        <v>194</v>
      </c>
      <c r="B42" s="256">
        <v>4.4000000000000004</v>
      </c>
      <c r="C42" s="257" t="s">
        <v>222</v>
      </c>
      <c r="D42" s="253" t="s">
        <v>197</v>
      </c>
      <c r="E42" s="254">
        <v>4</v>
      </c>
      <c r="F42" s="302">
        <v>36313</v>
      </c>
      <c r="G42" s="147">
        <f>ROUND(F42*1.33,0)</f>
        <v>48296</v>
      </c>
      <c r="H42" s="145">
        <f>ROUND(G42*E42,0)</f>
        <v>193184</v>
      </c>
      <c r="I42" s="220"/>
      <c r="J42" s="219"/>
    </row>
    <row r="43" spans="1:10" ht="28.9" x14ac:dyDescent="0.5">
      <c r="A43" s="258" t="s">
        <v>223</v>
      </c>
      <c r="B43" s="259">
        <v>4.5</v>
      </c>
      <c r="C43" s="260" t="s">
        <v>224</v>
      </c>
      <c r="D43" s="261" t="s">
        <v>165</v>
      </c>
      <c r="E43" s="262">
        <v>0</v>
      </c>
      <c r="F43" s="303">
        <v>24388</v>
      </c>
      <c r="G43" s="147">
        <f>ROUND(F43*1.33,0)</f>
        <v>32436</v>
      </c>
      <c r="H43" s="145">
        <f>ROUND(G43*E43,0)</f>
        <v>0</v>
      </c>
      <c r="I43" s="263"/>
      <c r="J43" s="219"/>
    </row>
    <row r="44" spans="1:10" ht="63.75" x14ac:dyDescent="0.5">
      <c r="A44" s="264" t="s">
        <v>194</v>
      </c>
      <c r="B44" s="265">
        <v>4.5999999999999996</v>
      </c>
      <c r="C44" s="266" t="s">
        <v>225</v>
      </c>
      <c r="D44" s="289" t="s">
        <v>226</v>
      </c>
      <c r="E44" s="267">
        <v>1</v>
      </c>
      <c r="F44" s="304">
        <v>204582.39999999999</v>
      </c>
      <c r="G44" s="305">
        <f>ROUND(F44*1.33,0)</f>
        <v>272095</v>
      </c>
      <c r="H44" s="306">
        <f>ROUND(G44*E44,0)</f>
        <v>272095</v>
      </c>
      <c r="I44" s="220"/>
      <c r="J44" s="219"/>
    </row>
    <row r="45" spans="1:10" ht="15" customHeight="1" x14ac:dyDescent="0.5">
      <c r="A45" s="239"/>
      <c r="B45" s="178"/>
      <c r="C45" s="1164" t="s">
        <v>227</v>
      </c>
      <c r="D45" s="1157"/>
      <c r="E45" s="1157"/>
      <c r="F45" s="1159"/>
      <c r="G45" s="294"/>
      <c r="H45" s="301">
        <f>SUM(H40:H44)</f>
        <v>1238023</v>
      </c>
      <c r="I45" s="220"/>
      <c r="J45" s="219"/>
    </row>
    <row r="46" spans="1:10" ht="15" customHeight="1" x14ac:dyDescent="0.5">
      <c r="A46" s="1166" t="s">
        <v>228</v>
      </c>
      <c r="B46" s="1157"/>
      <c r="C46" s="1157"/>
      <c r="D46" s="1157"/>
      <c r="E46" s="1157"/>
      <c r="F46" s="1157"/>
      <c r="G46" s="1159"/>
      <c r="H46" s="307">
        <f>H45+H38+H34+H29</f>
        <v>4511567</v>
      </c>
      <c r="I46" s="263"/>
      <c r="J46" s="219"/>
    </row>
    <row r="47" spans="1:10" ht="15" customHeight="1" x14ac:dyDescent="0.5">
      <c r="A47" s="1167" t="s">
        <v>229</v>
      </c>
      <c r="B47" s="1168"/>
      <c r="C47" s="1168"/>
      <c r="D47" s="1168"/>
      <c r="E47" s="1168"/>
      <c r="F47" s="1168"/>
      <c r="G47" s="1168"/>
      <c r="H47" s="1169"/>
      <c r="I47" s="263"/>
      <c r="J47" s="219"/>
    </row>
    <row r="48" spans="1:10" ht="15" customHeight="1" x14ac:dyDescent="0.5">
      <c r="A48" s="1170" t="s">
        <v>230</v>
      </c>
      <c r="B48" s="1171"/>
      <c r="C48" s="1171"/>
      <c r="D48" s="1172"/>
      <c r="E48" s="268">
        <v>29</v>
      </c>
      <c r="F48" s="269">
        <f>H46</f>
        <v>4511567</v>
      </c>
      <c r="G48" s="308"/>
      <c r="H48" s="309">
        <f>ROUND(F48*E48,0)</f>
        <v>130835443</v>
      </c>
      <c r="I48" s="263"/>
      <c r="J48" s="219"/>
    </row>
    <row r="49" spans="1:10" ht="15" customHeight="1" x14ac:dyDescent="0.5">
      <c r="A49" s="1173" t="s">
        <v>231</v>
      </c>
      <c r="B49" s="1174"/>
      <c r="C49" s="1174"/>
      <c r="D49" s="1174"/>
      <c r="E49" s="1174"/>
      <c r="F49" s="1174"/>
      <c r="G49" s="1175"/>
      <c r="H49" s="310">
        <f>H48+H16</f>
        <v>135377043</v>
      </c>
      <c r="I49" s="263"/>
      <c r="J49" s="219"/>
    </row>
    <row r="50" spans="1:10" ht="15" customHeight="1" x14ac:dyDescent="0.5">
      <c r="A50" s="1166" t="s">
        <v>232</v>
      </c>
      <c r="B50" s="1176"/>
      <c r="C50" s="1176"/>
      <c r="D50" s="1176"/>
      <c r="E50" s="1176"/>
      <c r="F50" s="1176"/>
      <c r="G50" s="1177"/>
      <c r="H50" s="309">
        <v>1077873</v>
      </c>
      <c r="I50" s="263"/>
      <c r="J50" s="219"/>
    </row>
    <row r="51" spans="1:10" ht="15" customHeight="1" x14ac:dyDescent="0.5">
      <c r="A51" s="1178" t="s">
        <v>233</v>
      </c>
      <c r="B51" s="1179"/>
      <c r="C51" s="1179"/>
      <c r="D51" s="1179"/>
      <c r="E51" s="1179"/>
      <c r="F51" s="1179"/>
      <c r="G51" s="1180"/>
      <c r="H51" s="311">
        <f>H49+H50</f>
        <v>136454916</v>
      </c>
      <c r="I51" s="270"/>
      <c r="J51" s="219"/>
    </row>
    <row r="52" spans="1:10" ht="15" customHeight="1" x14ac:dyDescent="0.5">
      <c r="A52" s="179"/>
      <c r="B52" s="179"/>
      <c r="C52" s="271"/>
      <c r="D52" s="271"/>
      <c r="E52" s="271"/>
      <c r="F52" s="312"/>
      <c r="G52" s="313"/>
      <c r="H52" s="314"/>
      <c r="I52" s="272"/>
      <c r="J52" s="219"/>
    </row>
    <row r="53" spans="1:10" ht="15" customHeight="1" x14ac:dyDescent="0.5">
      <c r="A53" s="179"/>
      <c r="B53" s="179"/>
      <c r="C53" s="271"/>
      <c r="D53" s="271"/>
      <c r="E53" s="271"/>
      <c r="F53" s="312"/>
      <c r="G53" s="313"/>
      <c r="H53" s="314"/>
      <c r="I53" s="272"/>
      <c r="J53" s="219"/>
    </row>
    <row r="54" spans="1:10" ht="15" customHeight="1" x14ac:dyDescent="0.5">
      <c r="A54" s="273" t="s">
        <v>234</v>
      </c>
      <c r="B54" s="274">
        <v>6</v>
      </c>
      <c r="C54" s="275" t="s">
        <v>235</v>
      </c>
      <c r="D54" s="276"/>
      <c r="E54" s="277"/>
      <c r="F54" s="315"/>
      <c r="G54" s="316"/>
      <c r="H54" s="317"/>
      <c r="I54" s="278"/>
      <c r="J54" s="219"/>
    </row>
    <row r="55" spans="1:10" ht="191.25" x14ac:dyDescent="0.5">
      <c r="A55" s="279" t="s">
        <v>236</v>
      </c>
      <c r="B55" s="280"/>
      <c r="C55" s="174" t="s">
        <v>237</v>
      </c>
      <c r="D55" s="280" t="s">
        <v>226</v>
      </c>
      <c r="E55" s="280">
        <v>1</v>
      </c>
      <c r="F55" s="318"/>
      <c r="G55" s="319"/>
      <c r="H55" s="318">
        <v>6000000</v>
      </c>
      <c r="I55" s="278"/>
      <c r="J55" s="219"/>
    </row>
    <row r="56" spans="1:10" ht="15" customHeight="1" x14ac:dyDescent="0.5">
      <c r="A56" s="231" t="s">
        <v>238</v>
      </c>
      <c r="B56" s="281"/>
      <c r="C56" s="282"/>
      <c r="D56" s="281"/>
      <c r="E56" s="283"/>
      <c r="F56" s="320" t="s">
        <v>239</v>
      </c>
      <c r="G56" s="321"/>
      <c r="H56" s="146">
        <f>H55</f>
        <v>6000000</v>
      </c>
      <c r="I56" s="278"/>
      <c r="J56" s="219"/>
    </row>
    <row r="57" spans="1:10" ht="15" customHeight="1" x14ac:dyDescent="0.5">
      <c r="A57" s="179"/>
      <c r="B57" s="179"/>
      <c r="C57" s="271"/>
      <c r="D57" s="271"/>
      <c r="E57" s="271"/>
      <c r="F57" s="312"/>
      <c r="G57" s="313"/>
      <c r="H57" s="314"/>
      <c r="I57" s="272"/>
      <c r="J57" s="219"/>
    </row>
    <row r="58" spans="1:10" ht="15" customHeight="1" x14ac:dyDescent="0.5">
      <c r="A58" s="1181" t="s">
        <v>240</v>
      </c>
      <c r="B58" s="1182"/>
      <c r="C58" s="1182"/>
      <c r="D58" s="1182"/>
      <c r="E58" s="1182"/>
      <c r="F58" s="1183"/>
      <c r="G58" s="284">
        <v>7.0000000000000007E-2</v>
      </c>
      <c r="H58" s="322" t="e">
        <f>'[6]S3_1.1.16'!#REF!</f>
        <v>#REF!</v>
      </c>
      <c r="I58" s="278"/>
      <c r="J58" s="219"/>
    </row>
    <row r="59" spans="1:10" ht="15" customHeight="1" x14ac:dyDescent="0.5">
      <c r="A59" s="285"/>
      <c r="B59" s="285"/>
      <c r="C59" s="286"/>
      <c r="D59" s="287"/>
      <c r="E59" s="271"/>
      <c r="F59" s="312"/>
      <c r="G59" s="323"/>
      <c r="H59" s="324"/>
      <c r="I59" s="278"/>
      <c r="J59" s="219"/>
    </row>
    <row r="60" spans="1:10" ht="15" customHeight="1" x14ac:dyDescent="0.5">
      <c r="A60" s="1165" t="s">
        <v>241</v>
      </c>
      <c r="B60" s="1157"/>
      <c r="C60" s="1157"/>
      <c r="D60" s="1157"/>
      <c r="E60" s="1157"/>
      <c r="F60" s="1157"/>
      <c r="G60" s="1159"/>
      <c r="H60" s="325" t="e">
        <f>H51+H56+H58</f>
        <v>#REF!</v>
      </c>
      <c r="I60" s="278"/>
      <c r="J60" s="219"/>
    </row>
    <row r="61" spans="1:10" ht="15" customHeight="1" x14ac:dyDescent="0.5">
      <c r="A61" s="179"/>
      <c r="B61" s="179"/>
      <c r="C61" s="271"/>
      <c r="D61" s="271"/>
      <c r="E61" s="271"/>
      <c r="F61" s="312"/>
      <c r="G61" s="313"/>
      <c r="H61" s="314"/>
      <c r="I61" s="278"/>
      <c r="J61" s="219"/>
    </row>
  </sheetData>
  <mergeCells count="18">
    <mergeCell ref="A60:G60"/>
    <mergeCell ref="C29:F29"/>
    <mergeCell ref="C34:F34"/>
    <mergeCell ref="C38:F38"/>
    <mergeCell ref="C45:F45"/>
    <mergeCell ref="A46:G46"/>
    <mergeCell ref="A47:H47"/>
    <mergeCell ref="A48:D48"/>
    <mergeCell ref="A49:G49"/>
    <mergeCell ref="A50:G50"/>
    <mergeCell ref="A51:G51"/>
    <mergeCell ref="A58:F58"/>
    <mergeCell ref="A17:H17"/>
    <mergeCell ref="A8:I8"/>
    <mergeCell ref="A10:H10"/>
    <mergeCell ref="C11:D11"/>
    <mergeCell ref="F11:H11"/>
    <mergeCell ref="C16:F16"/>
  </mergeCells>
  <conditionalFormatting sqref="B54:C54">
    <cfRule type="cellIs" dxfId="103" priority="1" operator="equal">
      <formula>"ESCRIBA AQUÍ EL NOMBRE DEL CAPITULO"</formula>
    </cfRule>
  </conditionalFormatting>
  <pageMargins left="0.70866141732283472" right="0.70866141732283472" top="0.74803149606299213" bottom="0.74803149606299213" header="0" footer="0"/>
  <pageSetup scale="7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H32"/>
  <sheetViews>
    <sheetView zoomScale="70" zoomScaleNormal="70" workbookViewId="0">
      <selection activeCell="J18" sqref="J18"/>
    </sheetView>
  </sheetViews>
  <sheetFormatPr baseColWidth="10" defaultColWidth="12.46484375" defaultRowHeight="15.75" x14ac:dyDescent="0.5"/>
  <cols>
    <col min="1" max="1" width="103.796875" style="201" customWidth="1"/>
    <col min="2" max="2" width="14.6640625" style="201" customWidth="1"/>
    <col min="3" max="3" width="20.6640625" style="201" customWidth="1"/>
    <col min="4" max="4" width="14.6640625" style="201" customWidth="1"/>
    <col min="5" max="5" width="20.6640625" style="201" customWidth="1"/>
    <col min="6" max="6" width="11.46484375" style="201" customWidth="1"/>
    <col min="7" max="7" width="13.6640625" style="201" bestFit="1" customWidth="1"/>
    <col min="8" max="8" width="16.6640625" style="201" bestFit="1" customWidth="1"/>
    <col min="9" max="16384" width="12.46484375" style="201"/>
  </cols>
  <sheetData>
    <row r="1" spans="1:8" x14ac:dyDescent="0.5">
      <c r="A1" s="1188" t="s">
        <v>242</v>
      </c>
      <c r="B1" s="1189" t="s">
        <v>158</v>
      </c>
      <c r="C1" s="1185"/>
      <c r="D1" s="1185"/>
      <c r="E1" s="1185"/>
      <c r="F1" s="200"/>
    </row>
    <row r="2" spans="1:8" x14ac:dyDescent="0.5">
      <c r="A2" s="1185"/>
      <c r="B2" s="202" t="s">
        <v>243</v>
      </c>
      <c r="C2" s="203" t="s">
        <v>9</v>
      </c>
      <c r="D2" s="202" t="s">
        <v>7</v>
      </c>
      <c r="E2" s="204" t="s">
        <v>244</v>
      </c>
      <c r="F2" s="200"/>
    </row>
    <row r="3" spans="1:8" ht="30" customHeight="1" x14ac:dyDescent="0.5">
      <c r="A3" s="1190" t="s">
        <v>245</v>
      </c>
      <c r="B3" s="1191"/>
      <c r="C3" s="1191"/>
      <c r="D3" s="1191"/>
      <c r="E3" s="1191"/>
      <c r="F3" s="200"/>
    </row>
    <row r="4" spans="1:8" ht="63" customHeight="1" x14ac:dyDescent="0.5">
      <c r="A4" s="1192" t="s">
        <v>246</v>
      </c>
      <c r="B4" s="1193"/>
      <c r="C4" s="1193"/>
      <c r="D4" s="1193"/>
      <c r="E4" s="1193"/>
      <c r="F4" s="200"/>
    </row>
    <row r="5" spans="1:8" ht="30" x14ac:dyDescent="0.5">
      <c r="A5" s="205" t="s">
        <v>247</v>
      </c>
      <c r="B5" s="206" t="s">
        <v>248</v>
      </c>
      <c r="C5" s="207">
        <v>560000</v>
      </c>
      <c r="D5" s="206">
        <v>2</v>
      </c>
      <c r="E5" s="207">
        <f>C5*D5</f>
        <v>1120000</v>
      </c>
      <c r="F5" s="200"/>
    </row>
    <row r="6" spans="1:8" ht="60" x14ac:dyDescent="0.5">
      <c r="A6" s="205" t="s">
        <v>249</v>
      </c>
      <c r="B6" s="206" t="s">
        <v>248</v>
      </c>
      <c r="C6" s="207">
        <v>560000</v>
      </c>
      <c r="D6" s="206">
        <v>2</v>
      </c>
      <c r="E6" s="207">
        <f>C6*D6</f>
        <v>1120000</v>
      </c>
      <c r="F6" s="200"/>
    </row>
    <row r="7" spans="1:8" ht="90" x14ac:dyDescent="0.5">
      <c r="A7" s="205" t="s">
        <v>250</v>
      </c>
      <c r="B7" s="206" t="s">
        <v>248</v>
      </c>
      <c r="C7" s="207">
        <v>560000</v>
      </c>
      <c r="D7" s="206">
        <v>2</v>
      </c>
      <c r="E7" s="207">
        <f>C7*D7</f>
        <v>1120000</v>
      </c>
      <c r="F7" s="200"/>
    </row>
    <row r="8" spans="1:8" ht="30.5" customHeight="1" x14ac:dyDescent="0.5">
      <c r="A8" s="1190" t="s">
        <v>251</v>
      </c>
      <c r="B8" s="1191"/>
      <c r="C8" s="1191"/>
      <c r="D8" s="1191"/>
      <c r="E8" s="1191"/>
      <c r="F8" s="200"/>
    </row>
    <row r="9" spans="1:8" ht="57.5" customHeight="1" x14ac:dyDescent="0.5">
      <c r="A9" s="1192" t="s">
        <v>252</v>
      </c>
      <c r="B9" s="1193"/>
      <c r="C9" s="1193"/>
      <c r="D9" s="1193"/>
      <c r="E9" s="1193"/>
      <c r="F9" s="200"/>
    </row>
    <row r="10" spans="1:8" ht="60" x14ac:dyDescent="0.5">
      <c r="A10" s="205" t="s">
        <v>253</v>
      </c>
      <c r="B10" s="206" t="s">
        <v>248</v>
      </c>
      <c r="C10" s="207">
        <v>560000</v>
      </c>
      <c r="D10" s="206">
        <v>2</v>
      </c>
      <c r="E10" s="207">
        <f>C10*D10</f>
        <v>1120000</v>
      </c>
      <c r="F10" s="200"/>
    </row>
    <row r="11" spans="1:8" ht="30" x14ac:dyDescent="0.5">
      <c r="A11" s="205" t="s">
        <v>254</v>
      </c>
      <c r="B11" s="206" t="s">
        <v>248</v>
      </c>
      <c r="C11" s="207">
        <v>560000</v>
      </c>
      <c r="D11" s="206">
        <v>2</v>
      </c>
      <c r="E11" s="207">
        <f>C11*D11</f>
        <v>1120000</v>
      </c>
      <c r="F11" s="200"/>
      <c r="H11" s="208"/>
    </row>
    <row r="12" spans="1:8" x14ac:dyDescent="0.5">
      <c r="A12" s="1184" t="s">
        <v>255</v>
      </c>
      <c r="B12" s="1185"/>
      <c r="C12" s="1185"/>
      <c r="D12" s="1185"/>
      <c r="E12" s="1185"/>
      <c r="F12" s="200"/>
    </row>
    <row r="13" spans="1:8" ht="45" x14ac:dyDescent="0.5">
      <c r="A13" s="205" t="s">
        <v>256</v>
      </c>
      <c r="B13" s="206" t="s">
        <v>197</v>
      </c>
      <c r="C13" s="207">
        <v>20000</v>
      </c>
      <c r="D13" s="209">
        <v>20</v>
      </c>
      <c r="E13" s="207">
        <f>C13*D13</f>
        <v>400000</v>
      </c>
      <c r="F13" s="200"/>
      <c r="G13" s="208"/>
      <c r="H13" s="208"/>
    </row>
    <row r="14" spans="1:8" x14ac:dyDescent="0.5">
      <c r="A14" s="1186" t="s">
        <v>257</v>
      </c>
      <c r="B14" s="1185"/>
      <c r="C14" s="1185"/>
      <c r="D14" s="1185"/>
      <c r="E14" s="210">
        <f>SUM(E5:E7,E10:E13)</f>
        <v>6000000</v>
      </c>
      <c r="F14" s="200"/>
    </row>
    <row r="15" spans="1:8" x14ac:dyDescent="0.5">
      <c r="A15" s="200"/>
      <c r="B15" s="211"/>
      <c r="C15" s="212"/>
      <c r="D15" s="200"/>
      <c r="E15" s="212"/>
    </row>
    <row r="17" spans="1:5" x14ac:dyDescent="0.5">
      <c r="A17" s="1187" t="s">
        <v>258</v>
      </c>
      <c r="B17" s="1187"/>
      <c r="C17" s="1187"/>
      <c r="D17" s="1187"/>
      <c r="E17" s="1187"/>
    </row>
    <row r="18" spans="1:5" ht="26.25" x14ac:dyDescent="0.5">
      <c r="A18" s="213" t="s">
        <v>25</v>
      </c>
      <c r="B18" s="213" t="s">
        <v>6</v>
      </c>
      <c r="C18" s="214" t="s">
        <v>7</v>
      </c>
      <c r="D18" s="215" t="s">
        <v>9</v>
      </c>
      <c r="E18" s="215" t="s">
        <v>10</v>
      </c>
    </row>
    <row r="19" spans="1:5" x14ac:dyDescent="0.5">
      <c r="A19" s="187" t="s">
        <v>259</v>
      </c>
      <c r="B19" s="188"/>
      <c r="C19" s="189"/>
      <c r="D19" s="190"/>
      <c r="E19" s="190"/>
    </row>
    <row r="20" spans="1:5" x14ac:dyDescent="0.5">
      <c r="A20" s="191" t="s">
        <v>260</v>
      </c>
      <c r="B20" s="175" t="s">
        <v>248</v>
      </c>
      <c r="C20" s="192">
        <v>2</v>
      </c>
      <c r="D20" s="193">
        <v>317000</v>
      </c>
      <c r="E20" s="193">
        <f t="shared" ref="E20:E31" si="0">C20*D20</f>
        <v>634000</v>
      </c>
    </row>
    <row r="21" spans="1:5" x14ac:dyDescent="0.5">
      <c r="A21" s="191" t="s">
        <v>261</v>
      </c>
      <c r="B21" s="175" t="s">
        <v>262</v>
      </c>
      <c r="C21" s="192">
        <v>1</v>
      </c>
      <c r="D21" s="193">
        <v>80000</v>
      </c>
      <c r="E21" s="193">
        <f t="shared" si="0"/>
        <v>80000</v>
      </c>
    </row>
    <row r="22" spans="1:5" x14ac:dyDescent="0.5">
      <c r="A22" s="191" t="s">
        <v>263</v>
      </c>
      <c r="B22" s="175" t="s">
        <v>262</v>
      </c>
      <c r="C22" s="192">
        <v>1</v>
      </c>
      <c r="D22" s="193">
        <v>30000</v>
      </c>
      <c r="E22" s="193">
        <f t="shared" si="0"/>
        <v>30000</v>
      </c>
    </row>
    <row r="23" spans="1:5" x14ac:dyDescent="0.5">
      <c r="A23" s="194" t="s">
        <v>264</v>
      </c>
      <c r="B23" s="175" t="s">
        <v>265</v>
      </c>
      <c r="C23" s="192">
        <v>22</v>
      </c>
      <c r="D23" s="195">
        <v>2500</v>
      </c>
      <c r="E23" s="193">
        <f t="shared" si="0"/>
        <v>55000</v>
      </c>
    </row>
    <row r="24" spans="1:5" x14ac:dyDescent="0.5">
      <c r="A24" s="194" t="s">
        <v>266</v>
      </c>
      <c r="B24" s="175" t="s">
        <v>197</v>
      </c>
      <c r="C24" s="192">
        <v>2</v>
      </c>
      <c r="D24" s="195">
        <v>10000</v>
      </c>
      <c r="E24" s="193">
        <f t="shared" si="0"/>
        <v>20000</v>
      </c>
    </row>
    <row r="25" spans="1:5" x14ac:dyDescent="0.5">
      <c r="A25" s="194" t="s">
        <v>267</v>
      </c>
      <c r="B25" s="175" t="s">
        <v>197</v>
      </c>
      <c r="C25" s="192">
        <v>1</v>
      </c>
      <c r="D25" s="193">
        <v>20000</v>
      </c>
      <c r="E25" s="193">
        <f t="shared" si="0"/>
        <v>20000</v>
      </c>
    </row>
    <row r="26" spans="1:5" x14ac:dyDescent="0.5">
      <c r="A26" s="194" t="s">
        <v>268</v>
      </c>
      <c r="B26" s="175" t="s">
        <v>197</v>
      </c>
      <c r="C26" s="192">
        <v>1</v>
      </c>
      <c r="D26" s="193">
        <v>20000</v>
      </c>
      <c r="E26" s="193">
        <f t="shared" si="0"/>
        <v>20000</v>
      </c>
    </row>
    <row r="27" spans="1:5" x14ac:dyDescent="0.5">
      <c r="A27" s="194" t="s">
        <v>269</v>
      </c>
      <c r="B27" s="175" t="s">
        <v>197</v>
      </c>
      <c r="C27" s="192">
        <v>22</v>
      </c>
      <c r="D27" s="193">
        <v>5000</v>
      </c>
      <c r="E27" s="193">
        <f t="shared" si="0"/>
        <v>110000</v>
      </c>
    </row>
    <row r="28" spans="1:5" x14ac:dyDescent="0.5">
      <c r="A28" s="180" t="s">
        <v>270</v>
      </c>
      <c r="B28" s="175" t="s">
        <v>197</v>
      </c>
      <c r="C28" s="192">
        <v>3</v>
      </c>
      <c r="D28" s="193">
        <v>10000</v>
      </c>
      <c r="E28" s="193">
        <f t="shared" si="0"/>
        <v>30000</v>
      </c>
    </row>
    <row r="29" spans="1:5" x14ac:dyDescent="0.5">
      <c r="A29" s="194" t="s">
        <v>271</v>
      </c>
      <c r="B29" s="175" t="s">
        <v>197</v>
      </c>
      <c r="C29" s="192">
        <v>20</v>
      </c>
      <c r="D29" s="193">
        <v>9000</v>
      </c>
      <c r="E29" s="193">
        <f t="shared" si="0"/>
        <v>180000</v>
      </c>
    </row>
    <row r="30" spans="1:5" x14ac:dyDescent="0.5">
      <c r="A30" s="196" t="s">
        <v>272</v>
      </c>
      <c r="B30" s="175" t="s">
        <v>197</v>
      </c>
      <c r="C30" s="192">
        <v>3</v>
      </c>
      <c r="D30" s="193">
        <v>5000</v>
      </c>
      <c r="E30" s="193">
        <f t="shared" si="0"/>
        <v>15000</v>
      </c>
    </row>
    <row r="31" spans="1:5" x14ac:dyDescent="0.5">
      <c r="A31" s="194" t="s">
        <v>273</v>
      </c>
      <c r="B31" s="175" t="s">
        <v>197</v>
      </c>
      <c r="C31" s="192">
        <v>12</v>
      </c>
      <c r="D31" s="193">
        <v>500</v>
      </c>
      <c r="E31" s="193">
        <f t="shared" si="0"/>
        <v>6000</v>
      </c>
    </row>
    <row r="32" spans="1:5" x14ac:dyDescent="0.5">
      <c r="A32" s="197"/>
      <c r="B32" s="178"/>
      <c r="C32" s="198"/>
      <c r="D32" s="199"/>
      <c r="E32" s="199">
        <f>SUM(E20:E31)</f>
        <v>1200000</v>
      </c>
    </row>
  </sheetData>
  <mergeCells count="9">
    <mergeCell ref="A12:E12"/>
    <mergeCell ref="A14:D14"/>
    <mergeCell ref="A17:E17"/>
    <mergeCell ref="A1:A2"/>
    <mergeCell ref="B1:E1"/>
    <mergeCell ref="A3:E3"/>
    <mergeCell ref="A4:E4"/>
    <mergeCell ref="A8:E8"/>
    <mergeCell ref="A9:E9"/>
  </mergeCells>
  <conditionalFormatting sqref="A1">
    <cfRule type="cellIs" dxfId="102" priority="1" stopIfTrue="1" operator="equal">
      <formula>"ESCRIBA AQUÍ EL NOMBRE DEL CAPITULO"</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39997558519241921"/>
  </sheetPr>
  <dimension ref="A7:I22"/>
  <sheetViews>
    <sheetView zoomScale="80" zoomScaleNormal="80" workbookViewId="0">
      <selection activeCell="E38" sqref="E38"/>
    </sheetView>
  </sheetViews>
  <sheetFormatPr baseColWidth="10" defaultColWidth="11.46484375" defaultRowHeight="14.25" x14ac:dyDescent="0.45"/>
  <cols>
    <col min="1" max="1" width="6.46484375" customWidth="1"/>
    <col min="2" max="2" width="24.796875" customWidth="1"/>
    <col min="3" max="3" width="35.46484375" customWidth="1"/>
    <col min="4" max="4" width="74.33203125" style="363" customWidth="1"/>
    <col min="5" max="5" width="13" customWidth="1"/>
    <col min="8" max="8" width="23.46484375" customWidth="1"/>
    <col min="9" max="9" width="21.46484375" customWidth="1"/>
  </cols>
  <sheetData>
    <row r="7" spans="1:9" s="344" customFormat="1" ht="30.75" customHeight="1" x14ac:dyDescent="0.45">
      <c r="A7" s="341" t="s">
        <v>140</v>
      </c>
      <c r="B7" s="341" t="s">
        <v>4</v>
      </c>
      <c r="C7" s="341" t="s">
        <v>5</v>
      </c>
      <c r="D7" s="341" t="s">
        <v>299</v>
      </c>
      <c r="E7" s="341" t="s">
        <v>6</v>
      </c>
      <c r="F7" s="342" t="s">
        <v>7</v>
      </c>
      <c r="G7" s="342" t="s">
        <v>8</v>
      </c>
      <c r="H7" s="343" t="s">
        <v>9</v>
      </c>
      <c r="I7" s="343" t="s">
        <v>10</v>
      </c>
    </row>
    <row r="8" spans="1:9" ht="15" customHeight="1" x14ac:dyDescent="0.45">
      <c r="A8" s="1054" t="s">
        <v>276</v>
      </c>
      <c r="B8" s="1054" t="s">
        <v>277</v>
      </c>
      <c r="C8" s="1194" t="s">
        <v>279</v>
      </c>
      <c r="D8" s="1194"/>
      <c r="E8" s="1194"/>
      <c r="F8" s="1194"/>
      <c r="G8" s="1194"/>
      <c r="H8" s="1194"/>
      <c r="I8" s="1194"/>
    </row>
    <row r="9" spans="1:9" ht="127.5" x14ac:dyDescent="0.45">
      <c r="A9" s="1054"/>
      <c r="B9" s="1054"/>
      <c r="C9" s="345" t="s">
        <v>300</v>
      </c>
      <c r="D9" s="346" t="s">
        <v>301</v>
      </c>
      <c r="E9" s="115" t="s">
        <v>302</v>
      </c>
      <c r="F9" s="347">
        <v>1</v>
      </c>
      <c r="G9" s="347">
        <v>2</v>
      </c>
      <c r="H9" s="348">
        <v>42000000</v>
      </c>
      <c r="I9" s="348">
        <f>+H9*F9</f>
        <v>42000000</v>
      </c>
    </row>
    <row r="10" spans="1:9" ht="109.5" customHeight="1" x14ac:dyDescent="0.45">
      <c r="A10" s="1054"/>
      <c r="B10" s="1054"/>
      <c r="C10" s="349" t="s">
        <v>281</v>
      </c>
      <c r="D10" s="350" t="s">
        <v>303</v>
      </c>
      <c r="E10" s="114" t="s">
        <v>14</v>
      </c>
      <c r="F10" s="114">
        <v>16</v>
      </c>
      <c r="G10" s="351">
        <v>2</v>
      </c>
      <c r="H10" s="352">
        <v>7137000</v>
      </c>
      <c r="I10" s="352">
        <f>+H10*F10*G10</f>
        <v>228384000</v>
      </c>
    </row>
    <row r="11" spans="1:9" ht="21" customHeight="1" x14ac:dyDescent="0.45">
      <c r="A11" s="1054"/>
      <c r="B11" s="1054"/>
      <c r="C11" s="1195" t="s">
        <v>282</v>
      </c>
      <c r="D11" s="1196"/>
      <c r="E11" s="1196"/>
      <c r="F11" s="1196"/>
      <c r="G11" s="1196"/>
      <c r="H11" s="1196"/>
      <c r="I11" s="1197"/>
    </row>
    <row r="12" spans="1:9" ht="101.25" customHeight="1" x14ac:dyDescent="0.45">
      <c r="A12" s="1054"/>
      <c r="B12" s="1054"/>
      <c r="C12" s="353" t="s">
        <v>283</v>
      </c>
      <c r="D12" s="346" t="s">
        <v>304</v>
      </c>
      <c r="E12" s="115" t="s">
        <v>302</v>
      </c>
      <c r="F12" s="354">
        <v>1</v>
      </c>
      <c r="G12" s="355" t="s">
        <v>278</v>
      </c>
      <c r="H12" s="348">
        <v>15000000</v>
      </c>
      <c r="I12" s="348">
        <v>15000000</v>
      </c>
    </row>
    <row r="13" spans="1:9" ht="130.5" customHeight="1" x14ac:dyDescent="0.45">
      <c r="A13" s="1054"/>
      <c r="B13" s="1054"/>
      <c r="C13" s="356" t="s">
        <v>284</v>
      </c>
      <c r="D13" s="44" t="s">
        <v>305</v>
      </c>
      <c r="E13" s="112" t="s">
        <v>302</v>
      </c>
      <c r="F13" s="112">
        <v>1</v>
      </c>
      <c r="G13" s="335" t="s">
        <v>278</v>
      </c>
      <c r="H13" s="333">
        <v>40000000</v>
      </c>
      <c r="I13" s="357">
        <f>F13*H13</f>
        <v>40000000</v>
      </c>
    </row>
    <row r="14" spans="1:9" ht="15" customHeight="1" x14ac:dyDescent="0.45">
      <c r="A14" s="1054"/>
      <c r="B14" s="1054"/>
      <c r="C14" s="1198" t="s">
        <v>285</v>
      </c>
      <c r="D14" s="1199"/>
      <c r="E14" s="1199"/>
      <c r="F14" s="1199"/>
      <c r="G14" s="1199"/>
      <c r="H14" s="1199"/>
      <c r="I14" s="1200"/>
    </row>
    <row r="15" spans="1:9" ht="135.75" customHeight="1" x14ac:dyDescent="0.45">
      <c r="A15" s="1054"/>
      <c r="B15" s="1054"/>
      <c r="C15" s="358" t="s">
        <v>286</v>
      </c>
      <c r="D15" s="44" t="s">
        <v>306</v>
      </c>
      <c r="E15" s="112" t="s">
        <v>307</v>
      </c>
      <c r="F15" s="112">
        <v>6</v>
      </c>
      <c r="G15" s="332">
        <v>2</v>
      </c>
      <c r="H15" s="333">
        <f>(I15/2)/6</f>
        <v>9050000</v>
      </c>
      <c r="I15" s="338">
        <v>108600000</v>
      </c>
    </row>
    <row r="16" spans="1:9" ht="114.75" x14ac:dyDescent="0.45">
      <c r="A16" s="1054"/>
      <c r="B16" s="1054"/>
      <c r="C16" s="358" t="s">
        <v>287</v>
      </c>
      <c r="D16" s="44" t="s">
        <v>308</v>
      </c>
      <c r="E16" s="112" t="s">
        <v>14</v>
      </c>
      <c r="F16" s="112">
        <v>6</v>
      </c>
      <c r="G16" s="332">
        <v>1</v>
      </c>
      <c r="H16" s="333">
        <v>3700000</v>
      </c>
      <c r="I16" s="338">
        <f>H16*G16*F16</f>
        <v>22200000</v>
      </c>
    </row>
    <row r="17" spans="1:9" ht="150" customHeight="1" x14ac:dyDescent="0.45">
      <c r="A17" s="1054"/>
      <c r="B17" s="1054"/>
      <c r="C17" s="349" t="s">
        <v>288</v>
      </c>
      <c r="D17" s="350" t="s">
        <v>309</v>
      </c>
      <c r="E17" s="114" t="s">
        <v>302</v>
      </c>
      <c r="F17" s="114">
        <v>6</v>
      </c>
      <c r="G17" s="351">
        <v>1</v>
      </c>
      <c r="H17" s="352">
        <v>15350000</v>
      </c>
      <c r="I17" s="359">
        <f t="shared" ref="I17" si="0">+H17*G17*F17</f>
        <v>92100000</v>
      </c>
    </row>
    <row r="18" spans="1:9" ht="15" customHeight="1" x14ac:dyDescent="0.45">
      <c r="A18" s="1054"/>
      <c r="B18" s="1054"/>
      <c r="C18" s="1201" t="s">
        <v>289</v>
      </c>
      <c r="D18" s="1201"/>
      <c r="E18" s="1201"/>
      <c r="F18" s="1201"/>
      <c r="G18" s="1201"/>
      <c r="H18" s="1201"/>
      <c r="I18" s="1201"/>
    </row>
    <row r="19" spans="1:9" ht="46.5" customHeight="1" x14ac:dyDescent="0.45">
      <c r="A19" s="1054"/>
      <c r="B19" s="1054"/>
      <c r="C19" s="345" t="s">
        <v>290</v>
      </c>
      <c r="D19" s="346" t="s">
        <v>310</v>
      </c>
      <c r="E19" s="115" t="s">
        <v>14</v>
      </c>
      <c r="F19" s="115">
        <v>7</v>
      </c>
      <c r="G19" s="329" t="s">
        <v>278</v>
      </c>
      <c r="H19" s="348">
        <v>17500000</v>
      </c>
      <c r="I19" s="360">
        <f>H19*F19</f>
        <v>122500000</v>
      </c>
    </row>
    <row r="20" spans="1:9" ht="108" customHeight="1" x14ac:dyDescent="0.45">
      <c r="A20" s="1054"/>
      <c r="B20" s="1054"/>
      <c r="C20" s="361" t="s">
        <v>291</v>
      </c>
      <c r="D20" s="44" t="s">
        <v>311</v>
      </c>
      <c r="E20" s="112" t="s">
        <v>312</v>
      </c>
      <c r="F20" s="112">
        <v>7</v>
      </c>
      <c r="G20" s="87" t="s">
        <v>278</v>
      </c>
      <c r="H20" s="333">
        <v>5602285.71</v>
      </c>
      <c r="I20" s="336">
        <f>H20*F20</f>
        <v>39215999.969999999</v>
      </c>
    </row>
    <row r="21" spans="1:9" ht="15" customHeight="1" x14ac:dyDescent="0.45">
      <c r="A21" s="1054"/>
      <c r="B21" s="1054"/>
      <c r="C21" s="1198" t="s">
        <v>292</v>
      </c>
      <c r="D21" s="1199"/>
      <c r="E21" s="1199"/>
      <c r="F21" s="1199"/>
      <c r="G21" s="1199"/>
      <c r="H21" s="1199"/>
      <c r="I21" s="1199"/>
    </row>
    <row r="22" spans="1:9" ht="248.25" customHeight="1" x14ac:dyDescent="0.45">
      <c r="A22" s="1054"/>
      <c r="B22" s="1054"/>
      <c r="C22" s="362" t="s">
        <v>293</v>
      </c>
      <c r="D22" s="44" t="s">
        <v>313</v>
      </c>
      <c r="E22" s="112" t="s">
        <v>307</v>
      </c>
      <c r="F22" s="87">
        <v>1</v>
      </c>
      <c r="G22" s="87">
        <v>2</v>
      </c>
      <c r="H22" s="330">
        <v>24000000</v>
      </c>
      <c r="I22" s="330">
        <f>H22*G22*F22</f>
        <v>48000000</v>
      </c>
    </row>
  </sheetData>
  <mergeCells count="7">
    <mergeCell ref="A8:A22"/>
    <mergeCell ref="B8:B22"/>
    <mergeCell ref="C8:I8"/>
    <mergeCell ref="C11:I11"/>
    <mergeCell ref="C14:I14"/>
    <mergeCell ref="C18:I18"/>
    <mergeCell ref="C21:I2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sheetPr>
  <dimension ref="A1:W1000"/>
  <sheetViews>
    <sheetView topLeftCell="A25" workbookViewId="0">
      <selection activeCell="B25" sqref="A25:XFD25"/>
    </sheetView>
  </sheetViews>
  <sheetFormatPr baseColWidth="10" defaultColWidth="14.46484375" defaultRowHeight="15" customHeight="1" x14ac:dyDescent="0.45"/>
  <cols>
    <col min="1" max="1" width="43.796875" customWidth="1"/>
    <col min="2" max="2" width="60.6640625" customWidth="1"/>
    <col min="3" max="4" width="14.6640625" customWidth="1"/>
    <col min="5" max="5" width="18.6640625" customWidth="1"/>
    <col min="6" max="6" width="20.6640625" customWidth="1"/>
    <col min="7" max="23" width="10.6640625" customWidth="1"/>
  </cols>
  <sheetData>
    <row r="1" spans="1:23" ht="15" customHeight="1" x14ac:dyDescent="0.45">
      <c r="A1" s="385"/>
      <c r="B1" s="372"/>
      <c r="C1" s="385"/>
      <c r="D1" s="385"/>
      <c r="E1" s="386"/>
      <c r="F1" s="386"/>
      <c r="G1" s="372"/>
      <c r="H1" s="372"/>
      <c r="I1" s="372"/>
      <c r="J1" s="372"/>
      <c r="K1" s="372"/>
      <c r="L1" s="372"/>
      <c r="M1" s="372"/>
      <c r="N1" s="372"/>
      <c r="O1" s="372"/>
      <c r="P1" s="372"/>
      <c r="Q1" s="372"/>
      <c r="R1" s="372"/>
      <c r="S1" s="372"/>
      <c r="T1" s="372"/>
      <c r="U1" s="372"/>
      <c r="V1" s="372"/>
      <c r="W1" s="372"/>
    </row>
    <row r="2" spans="1:23" ht="15" customHeight="1" x14ac:dyDescent="0.45">
      <c r="A2" s="385"/>
      <c r="B2" s="372"/>
      <c r="C2" s="385"/>
      <c r="D2" s="385"/>
      <c r="E2" s="386"/>
      <c r="F2" s="386"/>
      <c r="G2" s="372"/>
      <c r="H2" s="372"/>
      <c r="I2" s="372"/>
      <c r="J2" s="372"/>
      <c r="K2" s="372"/>
      <c r="L2" s="372"/>
      <c r="M2" s="372"/>
      <c r="N2" s="372"/>
      <c r="O2" s="372"/>
      <c r="P2" s="372"/>
      <c r="Q2" s="372"/>
      <c r="R2" s="372"/>
      <c r="S2" s="372"/>
      <c r="T2" s="372"/>
      <c r="U2" s="372"/>
      <c r="V2" s="372"/>
      <c r="W2" s="372"/>
    </row>
    <row r="3" spans="1:23" ht="15" customHeight="1" x14ac:dyDescent="0.45">
      <c r="A3" s="385"/>
      <c r="B3" s="372"/>
      <c r="C3" s="385"/>
      <c r="D3" s="385"/>
      <c r="E3" s="386"/>
      <c r="F3" s="386"/>
      <c r="G3" s="372"/>
      <c r="H3" s="372"/>
      <c r="I3" s="372"/>
      <c r="J3" s="372"/>
      <c r="K3" s="372"/>
      <c r="L3" s="372"/>
      <c r="M3" s="372"/>
      <c r="N3" s="372"/>
      <c r="O3" s="372"/>
      <c r="P3" s="372"/>
      <c r="Q3" s="372"/>
      <c r="R3" s="372"/>
      <c r="S3" s="372"/>
      <c r="T3" s="372"/>
      <c r="U3" s="372"/>
      <c r="V3" s="372"/>
      <c r="W3" s="372"/>
    </row>
    <row r="4" spans="1:23" ht="15" customHeight="1" x14ac:dyDescent="0.45">
      <c r="A4" s="385"/>
      <c r="B4" s="372"/>
      <c r="C4" s="385"/>
      <c r="D4" s="385"/>
      <c r="E4" s="386"/>
      <c r="F4" s="386"/>
      <c r="G4" s="372"/>
      <c r="H4" s="372"/>
      <c r="I4" s="372"/>
      <c r="J4" s="372"/>
      <c r="K4" s="372"/>
      <c r="L4" s="372"/>
      <c r="M4" s="372"/>
      <c r="N4" s="372"/>
      <c r="O4" s="372"/>
      <c r="P4" s="372"/>
      <c r="Q4" s="372"/>
      <c r="R4" s="372"/>
      <c r="S4" s="372"/>
      <c r="T4" s="372"/>
      <c r="U4" s="372"/>
      <c r="V4" s="372"/>
      <c r="W4" s="372"/>
    </row>
    <row r="5" spans="1:23" ht="15" customHeight="1" x14ac:dyDescent="0.45">
      <c r="A5" s="385"/>
      <c r="B5" s="372"/>
      <c r="C5" s="385"/>
      <c r="D5" s="385"/>
      <c r="E5" s="386"/>
      <c r="F5" s="386"/>
      <c r="G5" s="372"/>
      <c r="H5" s="372"/>
      <c r="I5" s="372"/>
      <c r="J5" s="372"/>
      <c r="K5" s="372"/>
      <c r="L5" s="372"/>
      <c r="M5" s="372"/>
      <c r="N5" s="372"/>
      <c r="O5" s="372"/>
      <c r="P5" s="372"/>
      <c r="Q5" s="372"/>
      <c r="R5" s="372"/>
      <c r="S5" s="372"/>
      <c r="T5" s="372"/>
      <c r="U5" s="372"/>
      <c r="V5" s="372"/>
      <c r="W5" s="372"/>
    </row>
    <row r="6" spans="1:23" ht="15" customHeight="1" x14ac:dyDescent="0.45">
      <c r="A6" s="385"/>
      <c r="B6" s="372"/>
      <c r="C6" s="385"/>
      <c r="D6" s="385"/>
      <c r="E6" s="386"/>
      <c r="F6" s="386"/>
      <c r="G6" s="372"/>
      <c r="H6" s="372"/>
      <c r="I6" s="372"/>
      <c r="J6" s="372"/>
      <c r="K6" s="372"/>
      <c r="L6" s="372"/>
      <c r="M6" s="372"/>
      <c r="N6" s="372"/>
      <c r="O6" s="372"/>
      <c r="P6" s="372"/>
      <c r="Q6" s="372"/>
      <c r="R6" s="372"/>
      <c r="S6" s="372"/>
      <c r="T6" s="372"/>
      <c r="U6" s="372"/>
      <c r="V6" s="372"/>
      <c r="W6" s="372"/>
    </row>
    <row r="7" spans="1:23" ht="15" customHeight="1" x14ac:dyDescent="0.45">
      <c r="A7" s="385"/>
      <c r="B7" s="372"/>
      <c r="C7" s="385"/>
      <c r="D7" s="385"/>
      <c r="E7" s="386"/>
      <c r="F7" s="386"/>
      <c r="G7" s="372"/>
      <c r="H7" s="372"/>
      <c r="I7" s="372"/>
      <c r="J7" s="372"/>
      <c r="K7" s="372"/>
      <c r="L7" s="372"/>
      <c r="M7" s="372"/>
      <c r="N7" s="372"/>
      <c r="O7" s="372"/>
      <c r="P7" s="372"/>
      <c r="Q7" s="372"/>
      <c r="R7" s="372"/>
      <c r="S7" s="372"/>
      <c r="T7" s="372"/>
      <c r="U7" s="372"/>
      <c r="V7" s="372"/>
      <c r="W7" s="372"/>
    </row>
    <row r="8" spans="1:23" ht="15" customHeight="1" x14ac:dyDescent="0.45">
      <c r="A8" s="385"/>
      <c r="B8" s="372"/>
      <c r="C8" s="385"/>
      <c r="D8" s="385"/>
      <c r="E8" s="386"/>
      <c r="F8" s="386"/>
      <c r="G8" s="372"/>
      <c r="H8" s="372"/>
      <c r="I8" s="372"/>
      <c r="J8" s="372"/>
      <c r="K8" s="372"/>
      <c r="L8" s="372"/>
      <c r="M8" s="372"/>
      <c r="N8" s="372"/>
      <c r="O8" s="372"/>
      <c r="P8" s="372"/>
      <c r="Q8" s="372"/>
      <c r="R8" s="372"/>
      <c r="S8" s="372"/>
      <c r="T8" s="372"/>
      <c r="U8" s="372"/>
      <c r="V8" s="372"/>
      <c r="W8" s="372"/>
    </row>
    <row r="9" spans="1:23" ht="15" customHeight="1" x14ac:dyDescent="0.45">
      <c r="A9" s="385"/>
      <c r="B9" s="372"/>
      <c r="C9" s="385"/>
      <c r="D9" s="385"/>
      <c r="E9" s="386"/>
      <c r="F9" s="386"/>
      <c r="G9" s="372"/>
      <c r="H9" s="372"/>
      <c r="I9" s="372"/>
      <c r="J9" s="372"/>
      <c r="K9" s="372"/>
      <c r="L9" s="372"/>
      <c r="M9" s="372"/>
      <c r="N9" s="372"/>
      <c r="O9" s="372"/>
      <c r="P9" s="372"/>
      <c r="Q9" s="372"/>
      <c r="R9" s="372"/>
      <c r="S9" s="372"/>
      <c r="T9" s="372"/>
      <c r="U9" s="372"/>
      <c r="V9" s="372"/>
      <c r="W9" s="372"/>
    </row>
    <row r="10" spans="1:23" ht="12.75" customHeight="1" x14ac:dyDescent="0.45">
      <c r="A10" s="373" t="s">
        <v>140</v>
      </c>
      <c r="B10" s="373" t="s">
        <v>5</v>
      </c>
      <c r="C10" s="373" t="s">
        <v>6</v>
      </c>
      <c r="D10" s="374" t="s">
        <v>7</v>
      </c>
      <c r="E10" s="375" t="s">
        <v>9</v>
      </c>
      <c r="F10" s="375" t="s">
        <v>10</v>
      </c>
      <c r="G10" s="372"/>
      <c r="H10" s="372"/>
      <c r="I10" s="372"/>
      <c r="J10" s="372"/>
      <c r="K10" s="372"/>
      <c r="L10" s="372"/>
      <c r="M10" s="372"/>
      <c r="N10" s="372"/>
      <c r="O10" s="372"/>
      <c r="P10" s="372"/>
      <c r="Q10" s="372"/>
      <c r="R10" s="372"/>
      <c r="S10" s="372"/>
      <c r="T10" s="372"/>
      <c r="U10" s="372"/>
      <c r="V10" s="372"/>
      <c r="W10" s="372"/>
    </row>
    <row r="11" spans="1:23" ht="30.75" customHeight="1" x14ac:dyDescent="0.45">
      <c r="A11" s="1203" t="s">
        <v>326</v>
      </c>
      <c r="B11" s="1206" t="s">
        <v>327</v>
      </c>
      <c r="C11" s="1075"/>
      <c r="D11" s="1075"/>
      <c r="E11" s="1075"/>
      <c r="F11" s="1076"/>
      <c r="G11" s="387"/>
      <c r="H11" s="387"/>
      <c r="I11" s="387"/>
      <c r="J11" s="387"/>
      <c r="K11" s="387"/>
      <c r="L11" s="387"/>
      <c r="M11" s="387"/>
      <c r="N11" s="387"/>
      <c r="O11" s="387"/>
      <c r="P11" s="387"/>
      <c r="Q11" s="387"/>
      <c r="R11" s="387"/>
      <c r="S11" s="387"/>
      <c r="T11" s="387"/>
      <c r="U11" s="387"/>
      <c r="V11" s="387"/>
      <c r="W11" s="387"/>
    </row>
    <row r="12" spans="1:23" ht="242.25" x14ac:dyDescent="0.45">
      <c r="A12" s="1204"/>
      <c r="B12" s="44" t="s">
        <v>328</v>
      </c>
      <c r="C12" s="371" t="s">
        <v>14</v>
      </c>
      <c r="D12" s="382">
        <v>40000</v>
      </c>
      <c r="E12" s="378">
        <v>12402</v>
      </c>
      <c r="F12" s="377">
        <f>D12*E12</f>
        <v>496080000</v>
      </c>
    </row>
    <row r="13" spans="1:23" ht="29.25" customHeight="1" x14ac:dyDescent="0.45">
      <c r="A13" s="1204"/>
      <c r="B13" s="1207" t="s">
        <v>329</v>
      </c>
      <c r="C13" s="1075"/>
      <c r="D13" s="1075"/>
      <c r="E13" s="1076"/>
      <c r="F13" s="393">
        <f>SUM(F12)</f>
        <v>496080000</v>
      </c>
    </row>
    <row r="14" spans="1:23" ht="31.5" customHeight="1" x14ac:dyDescent="0.45">
      <c r="A14" s="1204"/>
      <c r="B14" s="1206" t="s">
        <v>323</v>
      </c>
      <c r="C14" s="1075"/>
      <c r="D14" s="1075"/>
      <c r="E14" s="1075"/>
      <c r="F14" s="1076"/>
    </row>
    <row r="15" spans="1:23" ht="28.5" customHeight="1" x14ac:dyDescent="0.45">
      <c r="A15" s="1204"/>
      <c r="B15" s="1202" t="s">
        <v>330</v>
      </c>
      <c r="C15" s="1075"/>
      <c r="D15" s="1075"/>
      <c r="E15" s="1076"/>
      <c r="F15" s="389"/>
    </row>
    <row r="16" spans="1:23" ht="25.5" x14ac:dyDescent="0.45">
      <c r="A16" s="1204"/>
      <c r="B16" s="44" t="s">
        <v>331</v>
      </c>
      <c r="C16" s="371" t="s">
        <v>14</v>
      </c>
      <c r="D16" s="382">
        <v>55</v>
      </c>
      <c r="E16" s="388">
        <v>127069</v>
      </c>
      <c r="F16" s="377">
        <f t="shared" ref="F16:F28" si="0">D16*E16</f>
        <v>6988795</v>
      </c>
    </row>
    <row r="17" spans="1:6" ht="38.25" x14ac:dyDescent="0.45">
      <c r="A17" s="1204"/>
      <c r="B17" s="44" t="s">
        <v>332</v>
      </c>
      <c r="C17" s="371" t="s">
        <v>14</v>
      </c>
      <c r="D17" s="382">
        <v>50</v>
      </c>
      <c r="E17" s="388">
        <v>148415</v>
      </c>
      <c r="F17" s="377">
        <f t="shared" si="0"/>
        <v>7420750</v>
      </c>
    </row>
    <row r="18" spans="1:6" ht="25.5" x14ac:dyDescent="0.45">
      <c r="A18" s="1204"/>
      <c r="B18" s="44" t="s">
        <v>333</v>
      </c>
      <c r="C18" s="371" t="s">
        <v>14</v>
      </c>
      <c r="D18" s="382">
        <v>30</v>
      </c>
      <c r="E18" s="388">
        <v>168275</v>
      </c>
      <c r="F18" s="377">
        <f t="shared" si="0"/>
        <v>5048250</v>
      </c>
    </row>
    <row r="19" spans="1:6" ht="25.5" x14ac:dyDescent="0.45">
      <c r="A19" s="1204"/>
      <c r="B19" s="44" t="s">
        <v>334</v>
      </c>
      <c r="C19" s="371" t="s">
        <v>14</v>
      </c>
      <c r="D19" s="382">
        <v>10</v>
      </c>
      <c r="E19" s="388">
        <v>168275</v>
      </c>
      <c r="F19" s="377">
        <f t="shared" si="0"/>
        <v>1682750</v>
      </c>
    </row>
    <row r="20" spans="1:6" ht="25.5" x14ac:dyDescent="0.45">
      <c r="A20" s="1204"/>
      <c r="B20" s="44" t="s">
        <v>335</v>
      </c>
      <c r="C20" s="371" t="s">
        <v>14</v>
      </c>
      <c r="D20" s="382">
        <v>40</v>
      </c>
      <c r="E20" s="388">
        <v>90500</v>
      </c>
      <c r="F20" s="377">
        <f t="shared" si="0"/>
        <v>3620000</v>
      </c>
    </row>
    <row r="21" spans="1:6" ht="15.75" customHeight="1" x14ac:dyDescent="0.45">
      <c r="A21" s="1204"/>
      <c r="B21" s="44" t="s">
        <v>336</v>
      </c>
      <c r="C21" s="371" t="s">
        <v>14</v>
      </c>
      <c r="D21" s="382">
        <v>10</v>
      </c>
      <c r="E21" s="388">
        <v>157340</v>
      </c>
      <c r="F21" s="377">
        <f t="shared" si="0"/>
        <v>1573400</v>
      </c>
    </row>
    <row r="22" spans="1:6" ht="15.75" customHeight="1" x14ac:dyDescent="0.45">
      <c r="A22" s="1204"/>
      <c r="B22" s="44" t="s">
        <v>337</v>
      </c>
      <c r="C22" s="371" t="s">
        <v>14</v>
      </c>
      <c r="D22" s="382">
        <v>25</v>
      </c>
      <c r="E22" s="388">
        <v>68340</v>
      </c>
      <c r="F22" s="377">
        <f t="shared" si="0"/>
        <v>1708500</v>
      </c>
    </row>
    <row r="23" spans="1:6" ht="25.5" x14ac:dyDescent="0.45">
      <c r="A23" s="1204"/>
      <c r="B23" s="44" t="s">
        <v>338</v>
      </c>
      <c r="C23" s="371" t="s">
        <v>14</v>
      </c>
      <c r="D23" s="382">
        <v>25</v>
      </c>
      <c r="E23" s="388">
        <v>72600</v>
      </c>
      <c r="F23" s="377">
        <f t="shared" si="0"/>
        <v>1815000</v>
      </c>
    </row>
    <row r="24" spans="1:6" ht="15.75" customHeight="1" x14ac:dyDescent="0.45">
      <c r="A24" s="1204"/>
      <c r="B24" s="44" t="s">
        <v>339</v>
      </c>
      <c r="C24" s="371" t="s">
        <v>14</v>
      </c>
      <c r="D24" s="382">
        <v>10</v>
      </c>
      <c r="E24" s="388">
        <v>102246</v>
      </c>
      <c r="F24" s="377">
        <f t="shared" si="0"/>
        <v>1022460</v>
      </c>
    </row>
    <row r="25" spans="1:6" ht="63.75" x14ac:dyDescent="0.45">
      <c r="A25" s="1204"/>
      <c r="B25" s="44" t="s">
        <v>340</v>
      </c>
      <c r="C25" s="371" t="s">
        <v>341</v>
      </c>
      <c r="D25" s="382">
        <v>14</v>
      </c>
      <c r="E25" s="388">
        <v>123840</v>
      </c>
      <c r="F25" s="377">
        <f t="shared" si="0"/>
        <v>1733760</v>
      </c>
    </row>
    <row r="26" spans="1:6" ht="25.5" x14ac:dyDescent="0.45">
      <c r="A26" s="1204"/>
      <c r="B26" s="44" t="s">
        <v>342</v>
      </c>
      <c r="C26" s="371" t="s">
        <v>14</v>
      </c>
      <c r="D26" s="382">
        <v>2</v>
      </c>
      <c r="E26" s="388">
        <v>1949260</v>
      </c>
      <c r="F26" s="377">
        <f t="shared" si="0"/>
        <v>3898520</v>
      </c>
    </row>
    <row r="27" spans="1:6" ht="15.75" customHeight="1" x14ac:dyDescent="0.45">
      <c r="A27" s="1204"/>
      <c r="B27" s="44" t="s">
        <v>343</v>
      </c>
      <c r="C27" s="371" t="s">
        <v>243</v>
      </c>
      <c r="D27" s="382">
        <v>15</v>
      </c>
      <c r="E27" s="388">
        <v>31520</v>
      </c>
      <c r="F27" s="377">
        <f t="shared" si="0"/>
        <v>472800</v>
      </c>
    </row>
    <row r="28" spans="1:6" ht="60" customHeight="1" x14ac:dyDescent="0.45">
      <c r="A28" s="1204"/>
      <c r="B28" s="44" t="s">
        <v>344</v>
      </c>
      <c r="C28" s="371" t="s">
        <v>243</v>
      </c>
      <c r="D28" s="382">
        <v>30</v>
      </c>
      <c r="E28" s="388">
        <v>46750</v>
      </c>
      <c r="F28" s="377">
        <f t="shared" si="0"/>
        <v>1402500</v>
      </c>
    </row>
    <row r="29" spans="1:6" ht="15.75" customHeight="1" x14ac:dyDescent="0.45">
      <c r="A29" s="1204"/>
      <c r="B29" s="1202" t="s">
        <v>345</v>
      </c>
      <c r="C29" s="1075"/>
      <c r="D29" s="1075"/>
      <c r="E29" s="1076"/>
      <c r="F29" s="389">
        <f>SUM(F16:F28)</f>
        <v>38387485</v>
      </c>
    </row>
    <row r="30" spans="1:6" ht="28.5" customHeight="1" x14ac:dyDescent="0.45">
      <c r="A30" s="1204"/>
      <c r="B30" s="1202" t="s">
        <v>346</v>
      </c>
      <c r="C30" s="1075"/>
      <c r="D30" s="1075"/>
      <c r="E30" s="1076"/>
      <c r="F30" s="389"/>
    </row>
    <row r="31" spans="1:6" ht="15.75" customHeight="1" x14ac:dyDescent="0.45">
      <c r="A31" s="1204"/>
      <c r="B31" s="44" t="s">
        <v>347</v>
      </c>
      <c r="C31" s="371" t="s">
        <v>348</v>
      </c>
      <c r="D31" s="382">
        <v>68</v>
      </c>
      <c r="E31" s="388">
        <v>130340</v>
      </c>
      <c r="F31" s="377">
        <f t="shared" ref="F31:F42" si="1">D31*E31</f>
        <v>8863120</v>
      </c>
    </row>
    <row r="32" spans="1:6" ht="15.75" customHeight="1" x14ac:dyDescent="0.45">
      <c r="A32" s="1204"/>
      <c r="B32" s="44" t="s">
        <v>349</v>
      </c>
      <c r="C32" s="371" t="s">
        <v>348</v>
      </c>
      <c r="D32" s="382">
        <v>17</v>
      </c>
      <c r="E32" s="388">
        <v>180863</v>
      </c>
      <c r="F32" s="377">
        <f t="shared" si="1"/>
        <v>3074671</v>
      </c>
    </row>
    <row r="33" spans="1:6" ht="15.75" customHeight="1" x14ac:dyDescent="0.45">
      <c r="A33" s="1204"/>
      <c r="B33" s="44" t="s">
        <v>350</v>
      </c>
      <c r="C33" s="371" t="s">
        <v>351</v>
      </c>
      <c r="D33" s="382">
        <v>20</v>
      </c>
      <c r="E33" s="388">
        <v>138400</v>
      </c>
      <c r="F33" s="377">
        <f t="shared" si="1"/>
        <v>2768000</v>
      </c>
    </row>
    <row r="34" spans="1:6" ht="15.75" customHeight="1" x14ac:dyDescent="0.45">
      <c r="A34" s="1204"/>
      <c r="B34" s="44" t="s">
        <v>352</v>
      </c>
      <c r="C34" s="371" t="s">
        <v>348</v>
      </c>
      <c r="D34" s="382">
        <v>15</v>
      </c>
      <c r="E34" s="388">
        <v>163880</v>
      </c>
      <c r="F34" s="377">
        <f t="shared" si="1"/>
        <v>2458200</v>
      </c>
    </row>
    <row r="35" spans="1:6" ht="15.75" customHeight="1" x14ac:dyDescent="0.45">
      <c r="A35" s="1204"/>
      <c r="B35" s="44" t="s">
        <v>353</v>
      </c>
      <c r="C35" s="371" t="s">
        <v>354</v>
      </c>
      <c r="D35" s="382">
        <v>2</v>
      </c>
      <c r="E35" s="388">
        <v>742590</v>
      </c>
      <c r="F35" s="377">
        <f t="shared" si="1"/>
        <v>1485180</v>
      </c>
    </row>
    <row r="36" spans="1:6" ht="29.25" customHeight="1" x14ac:dyDescent="0.45">
      <c r="A36" s="1204"/>
      <c r="B36" s="44" t="s">
        <v>355</v>
      </c>
      <c r="C36" s="371" t="s">
        <v>356</v>
      </c>
      <c r="D36" s="382">
        <v>20</v>
      </c>
      <c r="E36" s="388">
        <v>40080</v>
      </c>
      <c r="F36" s="377">
        <f t="shared" si="1"/>
        <v>801600</v>
      </c>
    </row>
    <row r="37" spans="1:6" ht="29.25" customHeight="1" x14ac:dyDescent="0.45">
      <c r="A37" s="1204"/>
      <c r="B37" s="44" t="s">
        <v>357</v>
      </c>
      <c r="C37" s="371" t="s">
        <v>14</v>
      </c>
      <c r="D37" s="382">
        <v>6000</v>
      </c>
      <c r="E37" s="388">
        <v>500</v>
      </c>
      <c r="F37" s="377">
        <f t="shared" si="1"/>
        <v>3000000</v>
      </c>
    </row>
    <row r="38" spans="1:6" ht="38.25" customHeight="1" x14ac:dyDescent="0.45">
      <c r="A38" s="1204"/>
      <c r="B38" s="44" t="s">
        <v>358</v>
      </c>
      <c r="C38" s="371" t="s">
        <v>243</v>
      </c>
      <c r="D38" s="382">
        <v>60</v>
      </c>
      <c r="E38" s="388">
        <v>66250</v>
      </c>
      <c r="F38" s="377">
        <f t="shared" si="1"/>
        <v>3975000</v>
      </c>
    </row>
    <row r="39" spans="1:6" ht="29.25" customHeight="1" x14ac:dyDescent="0.45">
      <c r="A39" s="1204"/>
      <c r="B39" s="44" t="s">
        <v>359</v>
      </c>
      <c r="C39" s="371" t="s">
        <v>243</v>
      </c>
      <c r="D39" s="382">
        <v>14000</v>
      </c>
      <c r="E39" s="388">
        <v>600</v>
      </c>
      <c r="F39" s="377">
        <f t="shared" si="1"/>
        <v>8400000</v>
      </c>
    </row>
    <row r="40" spans="1:6" ht="29.25" customHeight="1" x14ac:dyDescent="0.45">
      <c r="A40" s="1204"/>
      <c r="B40" s="44" t="s">
        <v>360</v>
      </c>
      <c r="C40" s="371" t="s">
        <v>183</v>
      </c>
      <c r="D40" s="382">
        <v>100</v>
      </c>
      <c r="E40" s="388">
        <v>151250</v>
      </c>
      <c r="F40" s="377">
        <f t="shared" si="1"/>
        <v>15125000</v>
      </c>
    </row>
    <row r="41" spans="1:6" ht="15.75" customHeight="1" x14ac:dyDescent="0.45">
      <c r="A41" s="1204"/>
      <c r="B41" s="44" t="s">
        <v>361</v>
      </c>
      <c r="C41" s="371" t="s">
        <v>243</v>
      </c>
      <c r="D41" s="382">
        <v>4</v>
      </c>
      <c r="E41" s="388">
        <v>165600</v>
      </c>
      <c r="F41" s="377">
        <f t="shared" si="1"/>
        <v>662400</v>
      </c>
    </row>
    <row r="42" spans="1:6" ht="15.75" customHeight="1" x14ac:dyDescent="0.45">
      <c r="A42" s="1204"/>
      <c r="B42" s="44" t="s">
        <v>362</v>
      </c>
      <c r="C42" s="371" t="s">
        <v>243</v>
      </c>
      <c r="D42" s="382">
        <v>4</v>
      </c>
      <c r="E42" s="388">
        <v>332870</v>
      </c>
      <c r="F42" s="377">
        <f t="shared" si="1"/>
        <v>1331480</v>
      </c>
    </row>
    <row r="43" spans="1:6" ht="15.75" customHeight="1" x14ac:dyDescent="0.45">
      <c r="A43" s="1204"/>
      <c r="B43" s="1202" t="s">
        <v>363</v>
      </c>
      <c r="C43" s="1075"/>
      <c r="D43" s="1075"/>
      <c r="E43" s="1076"/>
      <c r="F43" s="389">
        <f>SUM(F31:F42)</f>
        <v>51944651</v>
      </c>
    </row>
    <row r="44" spans="1:6" ht="28.5" customHeight="1" x14ac:dyDescent="0.45">
      <c r="A44" s="1204"/>
      <c r="B44" s="1202" t="s">
        <v>364</v>
      </c>
      <c r="C44" s="1075"/>
      <c r="D44" s="1075"/>
      <c r="E44" s="1076"/>
      <c r="F44" s="389"/>
    </row>
    <row r="45" spans="1:6" ht="61.5" customHeight="1" x14ac:dyDescent="0.45">
      <c r="A45" s="1204"/>
      <c r="B45" s="44" t="s">
        <v>365</v>
      </c>
      <c r="C45" s="371" t="s">
        <v>14</v>
      </c>
      <c r="D45" s="382">
        <v>1</v>
      </c>
      <c r="E45" s="388">
        <v>2358850</v>
      </c>
      <c r="F45" s="377">
        <f t="shared" ref="F45:F58" si="2">D45*E45</f>
        <v>2358850</v>
      </c>
    </row>
    <row r="46" spans="1:6" ht="39.75" customHeight="1" x14ac:dyDescent="0.45">
      <c r="A46" s="1204"/>
      <c r="B46" s="44" t="s">
        <v>366</v>
      </c>
      <c r="C46" s="371" t="s">
        <v>14</v>
      </c>
      <c r="D46" s="382">
        <v>2</v>
      </c>
      <c r="E46" s="388">
        <v>4464950</v>
      </c>
      <c r="F46" s="377">
        <f t="shared" si="2"/>
        <v>8929900</v>
      </c>
    </row>
    <row r="47" spans="1:6" ht="39.75" customHeight="1" x14ac:dyDescent="0.45">
      <c r="A47" s="1204"/>
      <c r="B47" s="44" t="s">
        <v>367</v>
      </c>
      <c r="C47" s="371" t="s">
        <v>14</v>
      </c>
      <c r="D47" s="382">
        <v>1</v>
      </c>
      <c r="E47" s="388">
        <v>3935900</v>
      </c>
      <c r="F47" s="377">
        <f t="shared" si="2"/>
        <v>3935900</v>
      </c>
    </row>
    <row r="48" spans="1:6" ht="102.75" customHeight="1" x14ac:dyDescent="0.45">
      <c r="A48" s="1204"/>
      <c r="B48" s="44" t="s">
        <v>368</v>
      </c>
      <c r="C48" s="371" t="s">
        <v>14</v>
      </c>
      <c r="D48" s="382">
        <v>1</v>
      </c>
      <c r="E48" s="388">
        <v>4043750</v>
      </c>
      <c r="F48" s="377">
        <f t="shared" si="2"/>
        <v>4043750</v>
      </c>
    </row>
    <row r="49" spans="1:6" ht="113.25" customHeight="1" x14ac:dyDescent="0.45">
      <c r="A49" s="1204"/>
      <c r="B49" s="44" t="s">
        <v>369</v>
      </c>
      <c r="C49" s="371" t="s">
        <v>14</v>
      </c>
      <c r="D49" s="382">
        <v>1</v>
      </c>
      <c r="E49" s="388">
        <v>7834730</v>
      </c>
      <c r="F49" s="377">
        <f t="shared" si="2"/>
        <v>7834730</v>
      </c>
    </row>
    <row r="50" spans="1:6" ht="83.25" customHeight="1" x14ac:dyDescent="0.45">
      <c r="A50" s="1204"/>
      <c r="B50" s="44" t="s">
        <v>370</v>
      </c>
      <c r="C50" s="371" t="s">
        <v>14</v>
      </c>
      <c r="D50" s="382">
        <v>1</v>
      </c>
      <c r="E50" s="388">
        <v>4127980</v>
      </c>
      <c r="F50" s="377">
        <f t="shared" si="2"/>
        <v>4127980</v>
      </c>
    </row>
    <row r="51" spans="1:6" ht="39.75" customHeight="1" x14ac:dyDescent="0.45">
      <c r="A51" s="1204"/>
      <c r="B51" s="44" t="s">
        <v>371</v>
      </c>
      <c r="C51" s="371" t="s">
        <v>14</v>
      </c>
      <c r="D51" s="382">
        <v>1</v>
      </c>
      <c r="E51" s="388">
        <v>4212250</v>
      </c>
      <c r="F51" s="377">
        <f t="shared" si="2"/>
        <v>4212250</v>
      </c>
    </row>
    <row r="52" spans="1:6" ht="15.75" customHeight="1" x14ac:dyDescent="0.45">
      <c r="A52" s="1204"/>
      <c r="B52" s="44" t="s">
        <v>372</v>
      </c>
      <c r="C52" s="371" t="s">
        <v>14</v>
      </c>
      <c r="D52" s="382">
        <v>15</v>
      </c>
      <c r="E52" s="388">
        <v>219700</v>
      </c>
      <c r="F52" s="377">
        <f t="shared" si="2"/>
        <v>3295500</v>
      </c>
    </row>
    <row r="53" spans="1:6" ht="15.75" customHeight="1" x14ac:dyDescent="0.45">
      <c r="A53" s="1204"/>
      <c r="B53" s="44" t="s">
        <v>373</v>
      </c>
      <c r="C53" s="371" t="s">
        <v>14</v>
      </c>
      <c r="D53" s="382">
        <v>20</v>
      </c>
      <c r="E53" s="388">
        <v>64540</v>
      </c>
      <c r="F53" s="377">
        <f t="shared" si="2"/>
        <v>1290800</v>
      </c>
    </row>
    <row r="54" spans="1:6" ht="15.75" customHeight="1" x14ac:dyDescent="0.45">
      <c r="A54" s="1204"/>
      <c r="B54" s="44" t="s">
        <v>374</v>
      </c>
      <c r="C54" s="371" t="s">
        <v>14</v>
      </c>
      <c r="D54" s="382">
        <v>10</v>
      </c>
      <c r="E54" s="388">
        <v>48061</v>
      </c>
      <c r="F54" s="377">
        <f t="shared" si="2"/>
        <v>480610</v>
      </c>
    </row>
    <row r="55" spans="1:6" ht="15.75" customHeight="1" x14ac:dyDescent="0.45">
      <c r="A55" s="1204"/>
      <c r="B55" s="44" t="s">
        <v>375</v>
      </c>
      <c r="C55" s="371" t="s">
        <v>14</v>
      </c>
      <c r="D55" s="382">
        <v>30</v>
      </c>
      <c r="E55" s="388">
        <v>50820</v>
      </c>
      <c r="F55" s="377">
        <f t="shared" si="2"/>
        <v>1524600</v>
      </c>
    </row>
    <row r="56" spans="1:6" ht="15.75" customHeight="1" x14ac:dyDescent="0.45">
      <c r="A56" s="1204"/>
      <c r="B56" s="44" t="s">
        <v>376</v>
      </c>
      <c r="C56" s="371" t="s">
        <v>14</v>
      </c>
      <c r="D56" s="382">
        <v>10</v>
      </c>
      <c r="E56" s="388">
        <v>61800</v>
      </c>
      <c r="F56" s="377">
        <f t="shared" si="2"/>
        <v>618000</v>
      </c>
    </row>
    <row r="57" spans="1:6" ht="15.75" customHeight="1" x14ac:dyDescent="0.45">
      <c r="A57" s="1204"/>
      <c r="B57" s="44" t="s">
        <v>377</v>
      </c>
      <c r="C57" s="371" t="s">
        <v>14</v>
      </c>
      <c r="D57" s="382">
        <v>1000</v>
      </c>
      <c r="E57" s="388">
        <v>2750</v>
      </c>
      <c r="F57" s="377">
        <f t="shared" si="2"/>
        <v>2750000</v>
      </c>
    </row>
    <row r="58" spans="1:6" ht="15.75" customHeight="1" x14ac:dyDescent="0.45">
      <c r="A58" s="1204"/>
      <c r="B58" s="44" t="s">
        <v>378</v>
      </c>
      <c r="C58" s="371" t="s">
        <v>14</v>
      </c>
      <c r="D58" s="382">
        <v>40</v>
      </c>
      <c r="E58" s="388">
        <v>19250</v>
      </c>
      <c r="F58" s="377">
        <f t="shared" si="2"/>
        <v>770000</v>
      </c>
    </row>
    <row r="59" spans="1:6" ht="15.75" customHeight="1" x14ac:dyDescent="0.45">
      <c r="A59" s="1204"/>
      <c r="B59" s="1202" t="s">
        <v>379</v>
      </c>
      <c r="C59" s="1075"/>
      <c r="D59" s="1075"/>
      <c r="E59" s="1076"/>
      <c r="F59" s="389">
        <f>SUM(F45:F58)</f>
        <v>46172870</v>
      </c>
    </row>
    <row r="60" spans="1:6" ht="26.25" customHeight="1" x14ac:dyDescent="0.45">
      <c r="A60" s="1204"/>
      <c r="B60" s="1202" t="s">
        <v>380</v>
      </c>
      <c r="C60" s="1075"/>
      <c r="D60" s="1075"/>
      <c r="E60" s="1076"/>
      <c r="F60" s="389"/>
    </row>
    <row r="61" spans="1:6" ht="15.75" customHeight="1" x14ac:dyDescent="0.45">
      <c r="A61" s="1204"/>
      <c r="B61" s="44" t="s">
        <v>381</v>
      </c>
      <c r="C61" s="371" t="s">
        <v>14</v>
      </c>
      <c r="D61" s="382">
        <v>1</v>
      </c>
      <c r="E61" s="388">
        <v>786434</v>
      </c>
      <c r="F61" s="377">
        <f t="shared" ref="F61:F64" si="3">D61*E61</f>
        <v>786434</v>
      </c>
    </row>
    <row r="62" spans="1:6" ht="15.75" customHeight="1" x14ac:dyDescent="0.45">
      <c r="A62" s="1204"/>
      <c r="B62" s="44" t="s">
        <v>382</v>
      </c>
      <c r="C62" s="371" t="s">
        <v>14</v>
      </c>
      <c r="D62" s="382">
        <v>1</v>
      </c>
      <c r="E62" s="388">
        <v>433754</v>
      </c>
      <c r="F62" s="377">
        <f t="shared" si="3"/>
        <v>433754</v>
      </c>
    </row>
    <row r="63" spans="1:6" ht="15.75" customHeight="1" x14ac:dyDescent="0.45">
      <c r="A63" s="1204"/>
      <c r="B63" s="44" t="s">
        <v>383</v>
      </c>
      <c r="C63" s="371" t="s">
        <v>14</v>
      </c>
      <c r="D63" s="382">
        <v>40</v>
      </c>
      <c r="E63" s="388">
        <v>114000</v>
      </c>
      <c r="F63" s="377">
        <f t="shared" si="3"/>
        <v>4560000</v>
      </c>
    </row>
    <row r="64" spans="1:6" ht="15.75" customHeight="1" x14ac:dyDescent="0.45">
      <c r="A64" s="1204"/>
      <c r="B64" s="44" t="s">
        <v>384</v>
      </c>
      <c r="C64" s="371" t="s">
        <v>14</v>
      </c>
      <c r="D64" s="382">
        <v>6</v>
      </c>
      <c r="E64" s="388">
        <v>4065728</v>
      </c>
      <c r="F64" s="377">
        <f t="shared" si="3"/>
        <v>24394368</v>
      </c>
    </row>
    <row r="65" spans="1:6" ht="28.5" customHeight="1" x14ac:dyDescent="0.45">
      <c r="A65" s="1204"/>
      <c r="B65" s="1202" t="s">
        <v>385</v>
      </c>
      <c r="C65" s="1075"/>
      <c r="D65" s="1075"/>
      <c r="E65" s="1076"/>
      <c r="F65" s="389">
        <f>SUM(F61:F64)</f>
        <v>30174556</v>
      </c>
    </row>
    <row r="66" spans="1:6" ht="27" customHeight="1" x14ac:dyDescent="0.45">
      <c r="A66" s="1204"/>
      <c r="B66" s="1202" t="s">
        <v>386</v>
      </c>
      <c r="C66" s="1075"/>
      <c r="D66" s="1075"/>
      <c r="E66" s="1076"/>
      <c r="F66" s="389"/>
    </row>
    <row r="67" spans="1:6" ht="15.75" customHeight="1" x14ac:dyDescent="0.45">
      <c r="A67" s="1204"/>
      <c r="B67" s="44" t="s">
        <v>387</v>
      </c>
      <c r="C67" s="371" t="s">
        <v>14</v>
      </c>
      <c r="D67" s="382">
        <v>1</v>
      </c>
      <c r="E67" s="388">
        <v>23000000</v>
      </c>
      <c r="F67" s="377">
        <f>D67*E67</f>
        <v>23000000</v>
      </c>
    </row>
    <row r="68" spans="1:6" ht="15.75" customHeight="1" x14ac:dyDescent="0.45">
      <c r="A68" s="1204"/>
      <c r="B68" s="1202" t="s">
        <v>388</v>
      </c>
      <c r="C68" s="1075"/>
      <c r="D68" s="1075"/>
      <c r="E68" s="1076"/>
      <c r="F68" s="389">
        <f>F67</f>
        <v>23000000</v>
      </c>
    </row>
    <row r="69" spans="1:6" ht="27" customHeight="1" x14ac:dyDescent="0.45">
      <c r="A69" s="1204"/>
      <c r="B69" s="1202" t="s">
        <v>389</v>
      </c>
      <c r="C69" s="1075"/>
      <c r="D69" s="1075"/>
      <c r="E69" s="1076"/>
      <c r="F69" s="389"/>
    </row>
    <row r="70" spans="1:6" ht="63" customHeight="1" x14ac:dyDescent="0.45">
      <c r="A70" s="1204"/>
      <c r="B70" s="44" t="s">
        <v>390</v>
      </c>
      <c r="C70" s="371" t="s">
        <v>14</v>
      </c>
      <c r="D70" s="382">
        <v>1</v>
      </c>
      <c r="E70" s="388">
        <v>25000000</v>
      </c>
      <c r="F70" s="377">
        <f t="shared" ref="F70:F72" si="4">D70*E70</f>
        <v>25000000</v>
      </c>
    </row>
    <row r="71" spans="1:6" ht="63" customHeight="1" x14ac:dyDescent="0.45">
      <c r="A71" s="1204"/>
      <c r="B71" s="44" t="s">
        <v>391</v>
      </c>
      <c r="C71" s="371" t="s">
        <v>14</v>
      </c>
      <c r="D71" s="382">
        <v>1</v>
      </c>
      <c r="E71" s="388">
        <v>1015351013</v>
      </c>
      <c r="F71" s="377">
        <f t="shared" si="4"/>
        <v>1015351013</v>
      </c>
    </row>
    <row r="72" spans="1:6" ht="63" customHeight="1" x14ac:dyDescent="0.45">
      <c r="A72" s="1204"/>
      <c r="B72" s="44" t="s">
        <v>392</v>
      </c>
      <c r="C72" s="371" t="s">
        <v>14</v>
      </c>
      <c r="D72" s="382">
        <v>1</v>
      </c>
      <c r="E72" s="388">
        <v>69082910</v>
      </c>
      <c r="F72" s="377">
        <f t="shared" si="4"/>
        <v>69082910</v>
      </c>
    </row>
    <row r="73" spans="1:6" ht="15.75" customHeight="1" x14ac:dyDescent="0.45">
      <c r="A73" s="1204"/>
      <c r="B73" s="1202" t="s">
        <v>393</v>
      </c>
      <c r="C73" s="1075"/>
      <c r="D73" s="1075"/>
      <c r="E73" s="1076"/>
      <c r="F73" s="389">
        <f>SUM(F70:F72)</f>
        <v>1109433923</v>
      </c>
    </row>
    <row r="74" spans="1:6" ht="29.25" customHeight="1" x14ac:dyDescent="0.45">
      <c r="A74" s="1204"/>
      <c r="B74" s="1202" t="s">
        <v>394</v>
      </c>
      <c r="C74" s="1075"/>
      <c r="D74" s="1075"/>
      <c r="E74" s="1076"/>
      <c r="F74" s="389"/>
    </row>
    <row r="75" spans="1:6" ht="15.75" customHeight="1" x14ac:dyDescent="0.45">
      <c r="A75" s="1204"/>
      <c r="B75" s="44" t="s">
        <v>395</v>
      </c>
      <c r="C75" s="371" t="s">
        <v>14</v>
      </c>
      <c r="D75" s="382">
        <v>1</v>
      </c>
      <c r="E75" s="388">
        <v>4806515</v>
      </c>
      <c r="F75" s="377">
        <f>D75*E75</f>
        <v>4806515</v>
      </c>
    </row>
    <row r="76" spans="1:6" ht="28.5" customHeight="1" x14ac:dyDescent="0.45">
      <c r="A76" s="1204"/>
      <c r="B76" s="1202" t="s">
        <v>396</v>
      </c>
      <c r="C76" s="1075"/>
      <c r="D76" s="1075"/>
      <c r="E76" s="1076"/>
      <c r="F76" s="389">
        <f>F75</f>
        <v>4806515</v>
      </c>
    </row>
    <row r="77" spans="1:6" ht="15.75" customHeight="1" x14ac:dyDescent="0.45">
      <c r="A77" s="1205"/>
      <c r="B77" s="1208" t="s">
        <v>397</v>
      </c>
      <c r="C77" s="1075"/>
      <c r="D77" s="1075"/>
      <c r="E77" s="1076"/>
      <c r="F77" s="390">
        <f>F13+F29+F43+F59+F65+F68+F73+F76</f>
        <v>1800000000</v>
      </c>
    </row>
    <row r="78" spans="1:6" ht="15.75" customHeight="1" x14ac:dyDescent="0.45">
      <c r="A78" s="391"/>
      <c r="B78" s="370"/>
      <c r="C78" s="391"/>
      <c r="D78" s="391"/>
      <c r="E78" s="392"/>
      <c r="F78" s="392"/>
    </row>
    <row r="79" spans="1:6" ht="15.75" customHeight="1" x14ac:dyDescent="0.45">
      <c r="A79" s="391"/>
      <c r="B79" s="370"/>
      <c r="C79" s="391"/>
      <c r="D79" s="391"/>
      <c r="E79" s="392"/>
      <c r="F79" s="392"/>
    </row>
    <row r="80" spans="1:6" ht="15.75" customHeight="1" x14ac:dyDescent="0.45">
      <c r="A80" s="391"/>
      <c r="B80" s="370"/>
      <c r="C80" s="391"/>
      <c r="D80" s="391"/>
      <c r="E80" s="392"/>
      <c r="F80" s="392"/>
    </row>
    <row r="81" spans="1:6" ht="15.75" customHeight="1" x14ac:dyDescent="0.45">
      <c r="A81" s="391"/>
      <c r="B81" s="370"/>
      <c r="C81" s="391"/>
      <c r="D81" s="391"/>
      <c r="E81" s="392"/>
      <c r="F81" s="392"/>
    </row>
    <row r="82" spans="1:6" ht="15.75" customHeight="1" x14ac:dyDescent="0.45">
      <c r="A82" s="391"/>
      <c r="B82" s="370"/>
      <c r="C82" s="391"/>
      <c r="D82" s="391"/>
      <c r="E82" s="392"/>
      <c r="F82" s="392"/>
    </row>
    <row r="83" spans="1:6" ht="15.75" customHeight="1" x14ac:dyDescent="0.45">
      <c r="A83" s="391"/>
      <c r="B83" s="370"/>
      <c r="C83" s="391"/>
      <c r="D83" s="391"/>
      <c r="E83" s="392"/>
      <c r="F83" s="392"/>
    </row>
    <row r="84" spans="1:6" ht="15.75" customHeight="1" x14ac:dyDescent="0.45">
      <c r="A84" s="391"/>
      <c r="B84" s="370"/>
      <c r="C84" s="391"/>
      <c r="D84" s="391"/>
      <c r="E84" s="392"/>
      <c r="F84" s="392"/>
    </row>
    <row r="85" spans="1:6" ht="15.75" customHeight="1" x14ac:dyDescent="0.45">
      <c r="A85" s="391"/>
      <c r="B85" s="370"/>
      <c r="C85" s="391"/>
      <c r="D85" s="391"/>
      <c r="E85" s="392"/>
      <c r="F85" s="392"/>
    </row>
    <row r="86" spans="1:6" ht="15.75" customHeight="1" x14ac:dyDescent="0.45">
      <c r="A86" s="391"/>
      <c r="B86" s="370"/>
      <c r="C86" s="391"/>
      <c r="D86" s="391"/>
      <c r="E86" s="392"/>
      <c r="F86" s="392"/>
    </row>
    <row r="87" spans="1:6" ht="15.75" customHeight="1" x14ac:dyDescent="0.45">
      <c r="A87" s="391"/>
      <c r="B87" s="370"/>
      <c r="C87" s="391"/>
      <c r="D87" s="391"/>
      <c r="E87" s="392"/>
      <c r="F87" s="392"/>
    </row>
    <row r="88" spans="1:6" ht="15.75" customHeight="1" x14ac:dyDescent="0.45">
      <c r="A88" s="391"/>
      <c r="B88" s="370"/>
      <c r="C88" s="391"/>
      <c r="D88" s="391"/>
      <c r="E88" s="392"/>
      <c r="F88" s="392"/>
    </row>
    <row r="89" spans="1:6" ht="15.75" customHeight="1" x14ac:dyDescent="0.45">
      <c r="A89" s="391"/>
      <c r="B89" s="370"/>
      <c r="C89" s="391"/>
      <c r="D89" s="391"/>
      <c r="E89" s="392"/>
      <c r="F89" s="392"/>
    </row>
    <row r="90" spans="1:6" ht="15.75" customHeight="1" x14ac:dyDescent="0.45">
      <c r="A90" s="391"/>
      <c r="B90" s="370"/>
      <c r="C90" s="391"/>
      <c r="D90" s="391"/>
      <c r="E90" s="392"/>
      <c r="F90" s="392"/>
    </row>
    <row r="91" spans="1:6" ht="15.75" customHeight="1" x14ac:dyDescent="0.45">
      <c r="A91" s="391"/>
      <c r="B91" s="370"/>
      <c r="C91" s="391"/>
      <c r="D91" s="391"/>
      <c r="E91" s="392"/>
      <c r="F91" s="392"/>
    </row>
    <row r="92" spans="1:6" ht="15.75" customHeight="1" x14ac:dyDescent="0.45">
      <c r="A92" s="391"/>
      <c r="B92" s="370"/>
      <c r="C92" s="391"/>
      <c r="D92" s="391"/>
      <c r="E92" s="392"/>
      <c r="F92" s="392"/>
    </row>
    <row r="93" spans="1:6" ht="15.75" customHeight="1" x14ac:dyDescent="0.45">
      <c r="A93" s="391"/>
      <c r="B93" s="370"/>
      <c r="C93" s="391"/>
      <c r="D93" s="391"/>
      <c r="E93" s="392"/>
      <c r="F93" s="392"/>
    </row>
    <row r="94" spans="1:6" ht="15.75" customHeight="1" x14ac:dyDescent="0.45">
      <c r="A94" s="391"/>
      <c r="B94" s="370"/>
      <c r="C94" s="391"/>
      <c r="D94" s="391"/>
      <c r="E94" s="392"/>
      <c r="F94" s="392"/>
    </row>
    <row r="95" spans="1:6" ht="15.75" customHeight="1" x14ac:dyDescent="0.45">
      <c r="A95" s="391"/>
      <c r="B95" s="370"/>
      <c r="C95" s="391"/>
      <c r="D95" s="391"/>
      <c r="E95" s="392"/>
      <c r="F95" s="392"/>
    </row>
    <row r="96" spans="1:6" ht="15.75" customHeight="1" x14ac:dyDescent="0.45">
      <c r="A96" s="391"/>
      <c r="B96" s="370"/>
      <c r="C96" s="391"/>
      <c r="D96" s="391"/>
      <c r="E96" s="392"/>
      <c r="F96" s="392"/>
    </row>
    <row r="97" spans="1:6" ht="15.75" customHeight="1" x14ac:dyDescent="0.45">
      <c r="A97" s="391"/>
      <c r="B97" s="370"/>
      <c r="C97" s="391"/>
      <c r="D97" s="391"/>
      <c r="E97" s="392"/>
      <c r="F97" s="392"/>
    </row>
    <row r="98" spans="1:6" ht="15.75" customHeight="1" x14ac:dyDescent="0.45">
      <c r="A98" s="391"/>
      <c r="B98" s="370"/>
      <c r="C98" s="391"/>
      <c r="D98" s="391"/>
      <c r="E98" s="392"/>
      <c r="F98" s="392"/>
    </row>
    <row r="99" spans="1:6" ht="15.75" customHeight="1" x14ac:dyDescent="0.45">
      <c r="A99" s="391"/>
      <c r="B99" s="370"/>
      <c r="C99" s="391"/>
      <c r="D99" s="391"/>
      <c r="E99" s="392"/>
      <c r="F99" s="392"/>
    </row>
    <row r="100" spans="1:6" ht="15.75" customHeight="1" x14ac:dyDescent="0.45">
      <c r="A100" s="391"/>
      <c r="B100" s="370"/>
      <c r="C100" s="391"/>
      <c r="D100" s="391"/>
      <c r="E100" s="392"/>
      <c r="F100" s="392"/>
    </row>
    <row r="101" spans="1:6" ht="15.75" customHeight="1" x14ac:dyDescent="0.45">
      <c r="A101" s="391"/>
      <c r="B101" s="370"/>
      <c r="C101" s="391"/>
      <c r="D101" s="391"/>
      <c r="E101" s="392"/>
      <c r="F101" s="392"/>
    </row>
    <row r="102" spans="1:6" ht="15.75" customHeight="1" x14ac:dyDescent="0.45">
      <c r="A102" s="391"/>
      <c r="B102" s="370"/>
      <c r="C102" s="391"/>
      <c r="D102" s="391"/>
      <c r="E102" s="392"/>
      <c r="F102" s="392"/>
    </row>
    <row r="103" spans="1:6" ht="15.75" customHeight="1" x14ac:dyDescent="0.45">
      <c r="A103" s="391"/>
      <c r="B103" s="370"/>
      <c r="C103" s="391"/>
      <c r="D103" s="391"/>
      <c r="E103" s="392"/>
      <c r="F103" s="392"/>
    </row>
    <row r="104" spans="1:6" ht="15.75" customHeight="1" x14ac:dyDescent="0.45">
      <c r="A104" s="391"/>
      <c r="B104" s="370"/>
      <c r="C104" s="391"/>
      <c r="D104" s="391"/>
      <c r="E104" s="392"/>
      <c r="F104" s="392"/>
    </row>
    <row r="105" spans="1:6" ht="15.75" customHeight="1" x14ac:dyDescent="0.45">
      <c r="A105" s="391"/>
      <c r="B105" s="370"/>
      <c r="C105" s="391"/>
      <c r="D105" s="391"/>
      <c r="E105" s="392"/>
      <c r="F105" s="392"/>
    </row>
    <row r="106" spans="1:6" ht="15.75" customHeight="1" x14ac:dyDescent="0.45">
      <c r="A106" s="391"/>
      <c r="B106" s="370"/>
      <c r="C106" s="391"/>
      <c r="D106" s="391"/>
      <c r="E106" s="392"/>
      <c r="F106" s="392"/>
    </row>
    <row r="107" spans="1:6" ht="15.75" customHeight="1" x14ac:dyDescent="0.45">
      <c r="A107" s="391"/>
      <c r="B107" s="370"/>
      <c r="C107" s="391"/>
      <c r="D107" s="391"/>
      <c r="E107" s="392"/>
      <c r="F107" s="392"/>
    </row>
    <row r="108" spans="1:6" ht="15.75" customHeight="1" x14ac:dyDescent="0.45">
      <c r="A108" s="391"/>
      <c r="B108" s="370"/>
      <c r="C108" s="391"/>
      <c r="D108" s="391"/>
      <c r="E108" s="392"/>
      <c r="F108" s="392"/>
    </row>
    <row r="109" spans="1:6" ht="15.75" customHeight="1" x14ac:dyDescent="0.45">
      <c r="A109" s="391"/>
      <c r="B109" s="370"/>
      <c r="C109" s="391"/>
      <c r="D109" s="391"/>
      <c r="E109" s="392"/>
      <c r="F109" s="392"/>
    </row>
    <row r="110" spans="1:6" ht="15.75" customHeight="1" x14ac:dyDescent="0.45">
      <c r="A110" s="391"/>
      <c r="B110" s="370"/>
      <c r="C110" s="391"/>
      <c r="D110" s="391"/>
      <c r="E110" s="392"/>
      <c r="F110" s="392"/>
    </row>
    <row r="111" spans="1:6" ht="15.75" customHeight="1" x14ac:dyDescent="0.45">
      <c r="A111" s="391"/>
      <c r="B111" s="370"/>
      <c r="C111" s="391"/>
      <c r="D111" s="391"/>
      <c r="E111" s="392"/>
      <c r="F111" s="392"/>
    </row>
    <row r="112" spans="1:6" ht="15.75" customHeight="1" x14ac:dyDescent="0.45">
      <c r="A112" s="391"/>
      <c r="B112" s="370"/>
      <c r="C112" s="391"/>
      <c r="D112" s="391"/>
      <c r="E112" s="392"/>
      <c r="F112" s="392"/>
    </row>
    <row r="113" spans="1:6" ht="15.75" customHeight="1" x14ac:dyDescent="0.45">
      <c r="A113" s="391"/>
      <c r="B113" s="370"/>
      <c r="C113" s="391"/>
      <c r="D113" s="391"/>
      <c r="E113" s="392"/>
      <c r="F113" s="392"/>
    </row>
    <row r="114" spans="1:6" ht="15.75" customHeight="1" x14ac:dyDescent="0.45">
      <c r="A114" s="391"/>
      <c r="B114" s="370"/>
      <c r="C114" s="391"/>
      <c r="D114" s="391"/>
      <c r="E114" s="392"/>
      <c r="F114" s="392"/>
    </row>
    <row r="115" spans="1:6" ht="15.75" customHeight="1" x14ac:dyDescent="0.45">
      <c r="A115" s="391"/>
      <c r="B115" s="370"/>
      <c r="C115" s="391"/>
      <c r="D115" s="391"/>
      <c r="E115" s="392"/>
      <c r="F115" s="392"/>
    </row>
    <row r="116" spans="1:6" ht="15.75" customHeight="1" x14ac:dyDescent="0.45">
      <c r="A116" s="391"/>
      <c r="B116" s="370"/>
      <c r="C116" s="391"/>
      <c r="D116" s="391"/>
      <c r="E116" s="392"/>
      <c r="F116" s="392"/>
    </row>
    <row r="117" spans="1:6" ht="15.75" customHeight="1" x14ac:dyDescent="0.45">
      <c r="A117" s="391"/>
      <c r="B117" s="370"/>
      <c r="C117" s="391"/>
      <c r="D117" s="391"/>
      <c r="E117" s="392"/>
      <c r="F117" s="392"/>
    </row>
    <row r="118" spans="1:6" ht="15.75" customHeight="1" x14ac:dyDescent="0.45">
      <c r="A118" s="391"/>
      <c r="B118" s="370"/>
      <c r="C118" s="391"/>
      <c r="D118" s="391"/>
      <c r="E118" s="392"/>
      <c r="F118" s="392"/>
    </row>
    <row r="119" spans="1:6" ht="15.75" customHeight="1" x14ac:dyDescent="0.45">
      <c r="A119" s="391"/>
      <c r="B119" s="370"/>
      <c r="C119" s="391"/>
      <c r="D119" s="391"/>
      <c r="E119" s="392"/>
      <c r="F119" s="392"/>
    </row>
    <row r="120" spans="1:6" ht="15.75" customHeight="1" x14ac:dyDescent="0.45">
      <c r="A120" s="391"/>
      <c r="B120" s="370"/>
      <c r="C120" s="391"/>
      <c r="D120" s="391"/>
      <c r="E120" s="392"/>
      <c r="F120" s="392"/>
    </row>
    <row r="121" spans="1:6" ht="15.75" customHeight="1" x14ac:dyDescent="0.45">
      <c r="A121" s="391"/>
      <c r="B121" s="370"/>
      <c r="C121" s="391"/>
      <c r="D121" s="391"/>
      <c r="E121" s="392"/>
      <c r="F121" s="392"/>
    </row>
    <row r="122" spans="1:6" ht="15.75" customHeight="1" x14ac:dyDescent="0.45">
      <c r="A122" s="391"/>
      <c r="B122" s="370"/>
      <c r="C122" s="391"/>
      <c r="D122" s="391"/>
      <c r="E122" s="392"/>
      <c r="F122" s="392"/>
    </row>
    <row r="123" spans="1:6" ht="15.75" customHeight="1" x14ac:dyDescent="0.45">
      <c r="A123" s="391"/>
      <c r="B123" s="370"/>
      <c r="C123" s="391"/>
      <c r="D123" s="391"/>
      <c r="E123" s="392"/>
      <c r="F123" s="392"/>
    </row>
    <row r="124" spans="1:6" ht="15.75" customHeight="1" x14ac:dyDescent="0.45">
      <c r="A124" s="391"/>
      <c r="B124" s="370"/>
      <c r="C124" s="391"/>
      <c r="D124" s="391"/>
      <c r="E124" s="392"/>
      <c r="F124" s="392"/>
    </row>
    <row r="125" spans="1:6" ht="15.75" customHeight="1" x14ac:dyDescent="0.45">
      <c r="A125" s="391"/>
      <c r="B125" s="370"/>
      <c r="C125" s="391"/>
      <c r="D125" s="391"/>
      <c r="E125" s="392"/>
      <c r="F125" s="392"/>
    </row>
    <row r="126" spans="1:6" ht="15.75" customHeight="1" x14ac:dyDescent="0.45">
      <c r="A126" s="391"/>
      <c r="B126" s="370"/>
      <c r="C126" s="391"/>
      <c r="D126" s="391"/>
      <c r="E126" s="392"/>
      <c r="F126" s="392"/>
    </row>
    <row r="127" spans="1:6" ht="15.75" customHeight="1" x14ac:dyDescent="0.45">
      <c r="A127" s="391"/>
      <c r="B127" s="370"/>
      <c r="C127" s="391"/>
      <c r="D127" s="391"/>
      <c r="E127" s="392"/>
      <c r="F127" s="392"/>
    </row>
    <row r="128" spans="1:6" ht="15.75" customHeight="1" x14ac:dyDescent="0.45">
      <c r="A128" s="391"/>
      <c r="B128" s="370"/>
      <c r="C128" s="391"/>
      <c r="D128" s="391"/>
      <c r="E128" s="392"/>
      <c r="F128" s="392"/>
    </row>
    <row r="129" spans="1:6" ht="15.75" customHeight="1" x14ac:dyDescent="0.45">
      <c r="A129" s="391"/>
      <c r="B129" s="370"/>
      <c r="C129" s="391"/>
      <c r="D129" s="391"/>
      <c r="E129" s="392"/>
      <c r="F129" s="392"/>
    </row>
    <row r="130" spans="1:6" ht="15.75" customHeight="1" x14ac:dyDescent="0.45">
      <c r="A130" s="391"/>
      <c r="B130" s="370"/>
      <c r="C130" s="391"/>
      <c r="D130" s="391"/>
      <c r="E130" s="392"/>
      <c r="F130" s="392"/>
    </row>
    <row r="131" spans="1:6" ht="15.75" customHeight="1" x14ac:dyDescent="0.45">
      <c r="A131" s="391"/>
      <c r="B131" s="370"/>
      <c r="C131" s="391"/>
      <c r="D131" s="391"/>
      <c r="E131" s="392"/>
      <c r="F131" s="392"/>
    </row>
    <row r="132" spans="1:6" ht="15.75" customHeight="1" x14ac:dyDescent="0.45">
      <c r="A132" s="391"/>
      <c r="B132" s="370"/>
      <c r="C132" s="391"/>
      <c r="D132" s="391"/>
      <c r="E132" s="392"/>
      <c r="F132" s="392"/>
    </row>
    <row r="133" spans="1:6" ht="15.75" customHeight="1" x14ac:dyDescent="0.45">
      <c r="A133" s="391"/>
      <c r="B133" s="370"/>
      <c r="C133" s="391"/>
      <c r="D133" s="391"/>
      <c r="E133" s="392"/>
      <c r="F133" s="392"/>
    </row>
    <row r="134" spans="1:6" ht="15.75" customHeight="1" x14ac:dyDescent="0.45">
      <c r="A134" s="391"/>
      <c r="B134" s="370"/>
      <c r="C134" s="391"/>
      <c r="D134" s="391"/>
      <c r="E134" s="392"/>
      <c r="F134" s="392"/>
    </row>
    <row r="135" spans="1:6" ht="15.75" customHeight="1" x14ac:dyDescent="0.45">
      <c r="A135" s="391"/>
      <c r="B135" s="370"/>
      <c r="C135" s="391"/>
      <c r="D135" s="391"/>
      <c r="E135" s="392"/>
      <c r="F135" s="392"/>
    </row>
    <row r="136" spans="1:6" ht="15.75" customHeight="1" x14ac:dyDescent="0.45">
      <c r="A136" s="391"/>
      <c r="B136" s="370"/>
      <c r="C136" s="391"/>
      <c r="D136" s="391"/>
      <c r="E136" s="392"/>
      <c r="F136" s="392"/>
    </row>
    <row r="137" spans="1:6" ht="15.75" customHeight="1" x14ac:dyDescent="0.45">
      <c r="A137" s="391"/>
      <c r="B137" s="370"/>
      <c r="C137" s="391"/>
      <c r="D137" s="391"/>
      <c r="E137" s="392"/>
      <c r="F137" s="392"/>
    </row>
    <row r="138" spans="1:6" ht="15.75" customHeight="1" x14ac:dyDescent="0.45">
      <c r="A138" s="391"/>
      <c r="B138" s="370"/>
      <c r="C138" s="391"/>
      <c r="D138" s="391"/>
      <c r="E138" s="392"/>
      <c r="F138" s="392"/>
    </row>
    <row r="139" spans="1:6" ht="15.75" customHeight="1" x14ac:dyDescent="0.45">
      <c r="A139" s="391"/>
      <c r="B139" s="370"/>
      <c r="C139" s="391"/>
      <c r="D139" s="391"/>
      <c r="E139" s="392"/>
      <c r="F139" s="392"/>
    </row>
    <row r="140" spans="1:6" ht="15.75" customHeight="1" x14ac:dyDescent="0.45">
      <c r="A140" s="391"/>
      <c r="B140" s="370"/>
      <c r="C140" s="391"/>
      <c r="D140" s="391"/>
      <c r="E140" s="392"/>
      <c r="F140" s="392"/>
    </row>
    <row r="141" spans="1:6" ht="15.75" customHeight="1" x14ac:dyDescent="0.45">
      <c r="A141" s="391"/>
      <c r="B141" s="370"/>
      <c r="C141" s="391"/>
      <c r="D141" s="391"/>
      <c r="E141" s="392"/>
      <c r="F141" s="392"/>
    </row>
    <row r="142" spans="1:6" ht="15.75" customHeight="1" x14ac:dyDescent="0.45">
      <c r="A142" s="391"/>
      <c r="B142" s="370"/>
      <c r="C142" s="391"/>
      <c r="D142" s="391"/>
      <c r="E142" s="392"/>
      <c r="F142" s="392"/>
    </row>
    <row r="143" spans="1:6" ht="15.75" customHeight="1" x14ac:dyDescent="0.45">
      <c r="A143" s="391"/>
      <c r="B143" s="370"/>
      <c r="C143" s="391"/>
      <c r="D143" s="391"/>
      <c r="E143" s="392"/>
      <c r="F143" s="392"/>
    </row>
    <row r="144" spans="1:6" ht="15.75" customHeight="1" x14ac:dyDescent="0.45">
      <c r="A144" s="391"/>
      <c r="B144" s="370"/>
      <c r="C144" s="391"/>
      <c r="D144" s="391"/>
      <c r="E144" s="392"/>
      <c r="F144" s="392"/>
    </row>
    <row r="145" spans="1:6" ht="15.75" customHeight="1" x14ac:dyDescent="0.45">
      <c r="A145" s="391"/>
      <c r="B145" s="370"/>
      <c r="C145" s="391"/>
      <c r="D145" s="391"/>
      <c r="E145" s="392"/>
      <c r="F145" s="392"/>
    </row>
    <row r="146" spans="1:6" ht="15.75" customHeight="1" x14ac:dyDescent="0.45">
      <c r="A146" s="391"/>
      <c r="B146" s="370"/>
      <c r="C146" s="391"/>
      <c r="D146" s="391"/>
      <c r="E146" s="392"/>
      <c r="F146" s="392"/>
    </row>
    <row r="147" spans="1:6" ht="15.75" customHeight="1" x14ac:dyDescent="0.45">
      <c r="A147" s="391"/>
      <c r="B147" s="370"/>
      <c r="C147" s="391"/>
      <c r="D147" s="391"/>
      <c r="E147" s="392"/>
      <c r="F147" s="392"/>
    </row>
    <row r="148" spans="1:6" ht="15.75" customHeight="1" x14ac:dyDescent="0.45">
      <c r="A148" s="391"/>
      <c r="B148" s="370"/>
      <c r="C148" s="391"/>
      <c r="D148" s="391"/>
      <c r="E148" s="392"/>
      <c r="F148" s="392"/>
    </row>
    <row r="149" spans="1:6" ht="15.75" customHeight="1" x14ac:dyDescent="0.45">
      <c r="A149" s="391"/>
      <c r="B149" s="370"/>
      <c r="C149" s="391"/>
      <c r="D149" s="391"/>
      <c r="E149" s="392"/>
      <c r="F149" s="392"/>
    </row>
    <row r="150" spans="1:6" ht="15.75" customHeight="1" x14ac:dyDescent="0.45">
      <c r="A150" s="391"/>
      <c r="B150" s="370"/>
      <c r="C150" s="391"/>
      <c r="D150" s="391"/>
      <c r="E150" s="392"/>
      <c r="F150" s="392"/>
    </row>
    <row r="151" spans="1:6" ht="15.75" customHeight="1" x14ac:dyDescent="0.45">
      <c r="A151" s="391"/>
      <c r="B151" s="370"/>
      <c r="C151" s="391"/>
      <c r="D151" s="391"/>
      <c r="E151" s="392"/>
      <c r="F151" s="392"/>
    </row>
    <row r="152" spans="1:6" ht="15.75" customHeight="1" x14ac:dyDescent="0.45">
      <c r="A152" s="391"/>
      <c r="B152" s="370"/>
      <c r="C152" s="391"/>
      <c r="D152" s="391"/>
      <c r="E152" s="392"/>
      <c r="F152" s="392"/>
    </row>
    <row r="153" spans="1:6" ht="15.75" customHeight="1" x14ac:dyDescent="0.45">
      <c r="A153" s="391"/>
      <c r="B153" s="370"/>
      <c r="C153" s="391"/>
      <c r="D153" s="391"/>
      <c r="E153" s="392"/>
      <c r="F153" s="392"/>
    </row>
    <row r="154" spans="1:6" ht="15.75" customHeight="1" x14ac:dyDescent="0.45">
      <c r="A154" s="391"/>
      <c r="B154" s="370"/>
      <c r="C154" s="391"/>
      <c r="D154" s="391"/>
      <c r="E154" s="392"/>
      <c r="F154" s="392"/>
    </row>
    <row r="155" spans="1:6" ht="15.75" customHeight="1" x14ac:dyDescent="0.45">
      <c r="A155" s="391"/>
      <c r="B155" s="370"/>
      <c r="C155" s="391"/>
      <c r="D155" s="391"/>
      <c r="E155" s="392"/>
      <c r="F155" s="392"/>
    </row>
    <row r="156" spans="1:6" ht="15.75" customHeight="1" x14ac:dyDescent="0.45">
      <c r="A156" s="391"/>
      <c r="B156" s="370"/>
      <c r="C156" s="391"/>
      <c r="D156" s="391"/>
      <c r="E156" s="392"/>
      <c r="F156" s="392"/>
    </row>
    <row r="157" spans="1:6" ht="15.75" customHeight="1" x14ac:dyDescent="0.45">
      <c r="A157" s="391"/>
      <c r="B157" s="370"/>
      <c r="C157" s="391"/>
      <c r="D157" s="391"/>
      <c r="E157" s="392"/>
      <c r="F157" s="392"/>
    </row>
    <row r="158" spans="1:6" ht="15.75" customHeight="1" x14ac:dyDescent="0.45">
      <c r="A158" s="391"/>
      <c r="B158" s="370"/>
      <c r="C158" s="391"/>
      <c r="D158" s="391"/>
      <c r="E158" s="392"/>
      <c r="F158" s="392"/>
    </row>
    <row r="159" spans="1:6" ht="15.75" customHeight="1" x14ac:dyDescent="0.45">
      <c r="A159" s="391"/>
      <c r="B159" s="370"/>
      <c r="C159" s="391"/>
      <c r="D159" s="391"/>
      <c r="E159" s="392"/>
      <c r="F159" s="392"/>
    </row>
    <row r="160" spans="1:6" ht="15.75" customHeight="1" x14ac:dyDescent="0.45">
      <c r="A160" s="391"/>
      <c r="B160" s="370"/>
      <c r="C160" s="391"/>
      <c r="D160" s="391"/>
      <c r="E160" s="392"/>
      <c r="F160" s="392"/>
    </row>
    <row r="161" spans="1:6" ht="15.75" customHeight="1" x14ac:dyDescent="0.45">
      <c r="A161" s="391"/>
      <c r="B161" s="370"/>
      <c r="C161" s="391"/>
      <c r="D161" s="391"/>
      <c r="E161" s="392"/>
      <c r="F161" s="392"/>
    </row>
    <row r="162" spans="1:6" ht="15.75" customHeight="1" x14ac:dyDescent="0.45">
      <c r="A162" s="391"/>
      <c r="B162" s="370"/>
      <c r="C162" s="391"/>
      <c r="D162" s="391"/>
      <c r="E162" s="392"/>
      <c r="F162" s="392"/>
    </row>
    <row r="163" spans="1:6" ht="15.75" customHeight="1" x14ac:dyDescent="0.45">
      <c r="A163" s="391"/>
      <c r="B163" s="370"/>
      <c r="C163" s="391"/>
      <c r="D163" s="391"/>
      <c r="E163" s="392"/>
      <c r="F163" s="392"/>
    </row>
    <row r="164" spans="1:6" ht="15.75" customHeight="1" x14ac:dyDescent="0.45">
      <c r="A164" s="391"/>
      <c r="B164" s="370"/>
      <c r="C164" s="391"/>
      <c r="D164" s="391"/>
      <c r="E164" s="392"/>
      <c r="F164" s="392"/>
    </row>
    <row r="165" spans="1:6" ht="15.75" customHeight="1" x14ac:dyDescent="0.45">
      <c r="A165" s="391"/>
      <c r="B165" s="370"/>
      <c r="C165" s="391"/>
      <c r="D165" s="391"/>
      <c r="E165" s="392"/>
      <c r="F165" s="392"/>
    </row>
    <row r="166" spans="1:6" ht="15.75" customHeight="1" x14ac:dyDescent="0.45">
      <c r="A166" s="391"/>
      <c r="B166" s="370"/>
      <c r="C166" s="391"/>
      <c r="D166" s="391"/>
      <c r="E166" s="392"/>
      <c r="F166" s="392"/>
    </row>
    <row r="167" spans="1:6" ht="15.75" customHeight="1" x14ac:dyDescent="0.45">
      <c r="A167" s="391"/>
      <c r="B167" s="370"/>
      <c r="C167" s="391"/>
      <c r="D167" s="391"/>
      <c r="E167" s="392"/>
      <c r="F167" s="392"/>
    </row>
    <row r="168" spans="1:6" ht="15.75" customHeight="1" x14ac:dyDescent="0.45">
      <c r="A168" s="391"/>
      <c r="B168" s="370"/>
      <c r="C168" s="391"/>
      <c r="D168" s="391"/>
      <c r="E168" s="392"/>
      <c r="F168" s="392"/>
    </row>
    <row r="169" spans="1:6" ht="15.75" customHeight="1" x14ac:dyDescent="0.45">
      <c r="A169" s="391"/>
      <c r="B169" s="370"/>
      <c r="C169" s="391"/>
      <c r="D169" s="391"/>
      <c r="E169" s="392"/>
      <c r="F169" s="392"/>
    </row>
    <row r="170" spans="1:6" ht="15.75" customHeight="1" x14ac:dyDescent="0.45">
      <c r="A170" s="391"/>
      <c r="B170" s="370"/>
      <c r="C170" s="391"/>
      <c r="D170" s="391"/>
      <c r="E170" s="392"/>
      <c r="F170" s="392"/>
    </row>
    <row r="171" spans="1:6" ht="15.75" customHeight="1" x14ac:dyDescent="0.45">
      <c r="A171" s="391"/>
      <c r="B171" s="370"/>
      <c r="C171" s="391"/>
      <c r="D171" s="391"/>
      <c r="E171" s="392"/>
      <c r="F171" s="392"/>
    </row>
    <row r="172" spans="1:6" ht="15.75" customHeight="1" x14ac:dyDescent="0.45">
      <c r="A172" s="391"/>
      <c r="B172" s="370"/>
      <c r="C172" s="391"/>
      <c r="D172" s="391"/>
      <c r="E172" s="392"/>
      <c r="F172" s="392"/>
    </row>
    <row r="173" spans="1:6" ht="15.75" customHeight="1" x14ac:dyDescent="0.45">
      <c r="A173" s="391"/>
      <c r="B173" s="370"/>
      <c r="C173" s="391"/>
      <c r="D173" s="391"/>
      <c r="E173" s="392"/>
      <c r="F173" s="392"/>
    </row>
    <row r="174" spans="1:6" ht="15.75" customHeight="1" x14ac:dyDescent="0.45">
      <c r="A174" s="391"/>
      <c r="B174" s="370"/>
      <c r="C174" s="391"/>
      <c r="D174" s="391"/>
      <c r="E174" s="392"/>
      <c r="F174" s="392"/>
    </row>
    <row r="175" spans="1:6" ht="15.75" customHeight="1" x14ac:dyDescent="0.45">
      <c r="A175" s="391"/>
      <c r="B175" s="370"/>
      <c r="C175" s="391"/>
      <c r="D175" s="391"/>
      <c r="E175" s="392"/>
      <c r="F175" s="392"/>
    </row>
    <row r="176" spans="1:6" ht="15.75" customHeight="1" x14ac:dyDescent="0.45">
      <c r="A176" s="391"/>
      <c r="B176" s="370"/>
      <c r="C176" s="391"/>
      <c r="D176" s="391"/>
      <c r="E176" s="392"/>
      <c r="F176" s="392"/>
    </row>
    <row r="177" spans="1:6" ht="15.75" customHeight="1" x14ac:dyDescent="0.45">
      <c r="A177" s="391"/>
      <c r="B177" s="370"/>
      <c r="C177" s="391"/>
      <c r="D177" s="391"/>
      <c r="E177" s="392"/>
      <c r="F177" s="392"/>
    </row>
    <row r="178" spans="1:6" ht="15.75" customHeight="1" x14ac:dyDescent="0.45">
      <c r="A178" s="391"/>
      <c r="B178" s="370"/>
      <c r="C178" s="391"/>
      <c r="D178" s="391"/>
      <c r="E178" s="392"/>
      <c r="F178" s="392"/>
    </row>
    <row r="179" spans="1:6" ht="15.75" customHeight="1" x14ac:dyDescent="0.45">
      <c r="A179" s="391"/>
      <c r="B179" s="370"/>
      <c r="C179" s="391"/>
      <c r="D179" s="391"/>
      <c r="E179" s="392"/>
      <c r="F179" s="392"/>
    </row>
    <row r="180" spans="1:6" ht="15.75" customHeight="1" x14ac:dyDescent="0.45">
      <c r="A180" s="391"/>
      <c r="B180" s="370"/>
      <c r="C180" s="391"/>
      <c r="D180" s="391"/>
      <c r="E180" s="392"/>
      <c r="F180" s="392"/>
    </row>
    <row r="181" spans="1:6" ht="15.75" customHeight="1" x14ac:dyDescent="0.45">
      <c r="A181" s="391"/>
      <c r="B181" s="370"/>
      <c r="C181" s="391"/>
      <c r="D181" s="391"/>
      <c r="E181" s="392"/>
      <c r="F181" s="392"/>
    </row>
    <row r="182" spans="1:6" ht="15.75" customHeight="1" x14ac:dyDescent="0.45">
      <c r="A182" s="391"/>
      <c r="B182" s="370"/>
      <c r="C182" s="391"/>
      <c r="D182" s="391"/>
      <c r="E182" s="392"/>
      <c r="F182" s="392"/>
    </row>
    <row r="183" spans="1:6" ht="15.75" customHeight="1" x14ac:dyDescent="0.45">
      <c r="A183" s="391"/>
      <c r="B183" s="370"/>
      <c r="C183" s="391"/>
      <c r="D183" s="391"/>
      <c r="E183" s="392"/>
      <c r="F183" s="392"/>
    </row>
    <row r="184" spans="1:6" ht="15.75" customHeight="1" x14ac:dyDescent="0.45">
      <c r="A184" s="391"/>
      <c r="B184" s="370"/>
      <c r="C184" s="391"/>
      <c r="D184" s="391"/>
      <c r="E184" s="392"/>
      <c r="F184" s="392"/>
    </row>
    <row r="185" spans="1:6" ht="15.75" customHeight="1" x14ac:dyDescent="0.45">
      <c r="A185" s="391"/>
      <c r="B185" s="370"/>
      <c r="C185" s="391"/>
      <c r="D185" s="391"/>
      <c r="E185" s="392"/>
      <c r="F185" s="392"/>
    </row>
    <row r="186" spans="1:6" ht="15.75" customHeight="1" x14ac:dyDescent="0.45">
      <c r="A186" s="391"/>
      <c r="B186" s="370"/>
      <c r="C186" s="391"/>
      <c r="D186" s="391"/>
      <c r="E186" s="392"/>
      <c r="F186" s="392"/>
    </row>
    <row r="187" spans="1:6" ht="15.75" customHeight="1" x14ac:dyDescent="0.45">
      <c r="A187" s="391"/>
      <c r="B187" s="370"/>
      <c r="C187" s="391"/>
      <c r="D187" s="391"/>
      <c r="E187" s="392"/>
      <c r="F187" s="392"/>
    </row>
    <row r="188" spans="1:6" ht="15.75" customHeight="1" x14ac:dyDescent="0.45">
      <c r="A188" s="391"/>
      <c r="B188" s="370"/>
      <c r="C188" s="391"/>
      <c r="D188" s="391"/>
      <c r="E188" s="392"/>
      <c r="F188" s="392"/>
    </row>
    <row r="189" spans="1:6" ht="15.75" customHeight="1" x14ac:dyDescent="0.45">
      <c r="A189" s="391"/>
      <c r="B189" s="370"/>
      <c r="C189" s="391"/>
      <c r="D189" s="391"/>
      <c r="E189" s="392"/>
      <c r="F189" s="392"/>
    </row>
    <row r="190" spans="1:6" ht="15.75" customHeight="1" x14ac:dyDescent="0.45">
      <c r="A190" s="391"/>
      <c r="B190" s="370"/>
      <c r="C190" s="391"/>
      <c r="D190" s="391"/>
      <c r="E190" s="392"/>
      <c r="F190" s="392"/>
    </row>
    <row r="191" spans="1:6" ht="15.75" customHeight="1" x14ac:dyDescent="0.45">
      <c r="A191" s="391"/>
      <c r="B191" s="370"/>
      <c r="C191" s="391"/>
      <c r="D191" s="391"/>
      <c r="E191" s="392"/>
      <c r="F191" s="392"/>
    </row>
    <row r="192" spans="1:6" ht="15.75" customHeight="1" x14ac:dyDescent="0.45">
      <c r="A192" s="391"/>
      <c r="B192" s="370"/>
      <c r="C192" s="391"/>
      <c r="D192" s="391"/>
      <c r="E192" s="392"/>
      <c r="F192" s="392"/>
    </row>
    <row r="193" spans="1:6" ht="15.75" customHeight="1" x14ac:dyDescent="0.45">
      <c r="A193" s="391"/>
      <c r="B193" s="370"/>
      <c r="C193" s="391"/>
      <c r="D193" s="391"/>
      <c r="E193" s="392"/>
      <c r="F193" s="392"/>
    </row>
    <row r="194" spans="1:6" ht="15.75" customHeight="1" x14ac:dyDescent="0.45">
      <c r="A194" s="391"/>
      <c r="B194" s="370"/>
      <c r="C194" s="391"/>
      <c r="D194" s="391"/>
      <c r="E194" s="392"/>
      <c r="F194" s="392"/>
    </row>
    <row r="195" spans="1:6" ht="15.75" customHeight="1" x14ac:dyDescent="0.45">
      <c r="A195" s="391"/>
      <c r="B195" s="370"/>
      <c r="C195" s="391"/>
      <c r="D195" s="391"/>
      <c r="E195" s="392"/>
      <c r="F195" s="392"/>
    </row>
    <row r="196" spans="1:6" ht="15.75" customHeight="1" x14ac:dyDescent="0.45">
      <c r="A196" s="391"/>
      <c r="B196" s="370"/>
      <c r="C196" s="391"/>
      <c r="D196" s="391"/>
      <c r="E196" s="392"/>
      <c r="F196" s="392"/>
    </row>
    <row r="197" spans="1:6" ht="15.75" customHeight="1" x14ac:dyDescent="0.45">
      <c r="A197" s="391"/>
      <c r="B197" s="370"/>
      <c r="C197" s="391"/>
      <c r="D197" s="391"/>
      <c r="E197" s="392"/>
      <c r="F197" s="392"/>
    </row>
    <row r="198" spans="1:6" ht="15.75" customHeight="1" x14ac:dyDescent="0.45">
      <c r="A198" s="391"/>
      <c r="B198" s="370"/>
      <c r="C198" s="391"/>
      <c r="D198" s="391"/>
      <c r="E198" s="392"/>
      <c r="F198" s="392"/>
    </row>
    <row r="199" spans="1:6" ht="15.75" customHeight="1" x14ac:dyDescent="0.45">
      <c r="A199" s="391"/>
      <c r="B199" s="370"/>
      <c r="C199" s="391"/>
      <c r="D199" s="391"/>
      <c r="E199" s="392"/>
      <c r="F199" s="392"/>
    </row>
    <row r="200" spans="1:6" ht="15.75" customHeight="1" x14ac:dyDescent="0.45">
      <c r="A200" s="391"/>
      <c r="B200" s="370"/>
      <c r="C200" s="391"/>
      <c r="D200" s="391"/>
      <c r="E200" s="392"/>
      <c r="F200" s="392"/>
    </row>
    <row r="201" spans="1:6" ht="15.75" customHeight="1" x14ac:dyDescent="0.45">
      <c r="A201" s="391"/>
      <c r="B201" s="370"/>
      <c r="C201" s="391"/>
      <c r="D201" s="391"/>
      <c r="E201" s="392"/>
      <c r="F201" s="392"/>
    </row>
    <row r="202" spans="1:6" ht="15.75" customHeight="1" x14ac:dyDescent="0.45">
      <c r="A202" s="391"/>
      <c r="B202" s="370"/>
      <c r="C202" s="391"/>
      <c r="D202" s="391"/>
      <c r="E202" s="392"/>
      <c r="F202" s="392"/>
    </row>
    <row r="203" spans="1:6" ht="15.75" customHeight="1" x14ac:dyDescent="0.45">
      <c r="A203" s="391"/>
      <c r="B203" s="370"/>
      <c r="C203" s="391"/>
      <c r="D203" s="391"/>
      <c r="E203" s="392"/>
      <c r="F203" s="392"/>
    </row>
    <row r="204" spans="1:6" ht="15.75" customHeight="1" x14ac:dyDescent="0.45">
      <c r="A204" s="391"/>
      <c r="B204" s="370"/>
      <c r="C204" s="391"/>
      <c r="D204" s="391"/>
      <c r="E204" s="392"/>
      <c r="F204" s="392"/>
    </row>
    <row r="205" spans="1:6" ht="15.75" customHeight="1" x14ac:dyDescent="0.45">
      <c r="A205" s="391"/>
      <c r="B205" s="370"/>
      <c r="C205" s="391"/>
      <c r="D205" s="391"/>
      <c r="E205" s="392"/>
      <c r="F205" s="392"/>
    </row>
    <row r="206" spans="1:6" ht="15.75" customHeight="1" x14ac:dyDescent="0.45">
      <c r="A206" s="391"/>
      <c r="B206" s="370"/>
      <c r="C206" s="391"/>
      <c r="D206" s="391"/>
      <c r="E206" s="392"/>
      <c r="F206" s="392"/>
    </row>
    <row r="207" spans="1:6" ht="15.75" customHeight="1" x14ac:dyDescent="0.45">
      <c r="A207" s="391"/>
      <c r="B207" s="370"/>
      <c r="C207" s="391"/>
      <c r="D207" s="391"/>
      <c r="E207" s="392"/>
      <c r="F207" s="392"/>
    </row>
    <row r="208" spans="1:6" ht="15.75" customHeight="1" x14ac:dyDescent="0.45">
      <c r="A208" s="391"/>
      <c r="B208" s="370"/>
      <c r="C208" s="391"/>
      <c r="D208" s="391"/>
      <c r="E208" s="392"/>
      <c r="F208" s="392"/>
    </row>
    <row r="209" spans="1:6" ht="15.75" customHeight="1" x14ac:dyDescent="0.45">
      <c r="A209" s="391"/>
      <c r="B209" s="370"/>
      <c r="C209" s="391"/>
      <c r="D209" s="391"/>
      <c r="E209" s="392"/>
      <c r="F209" s="392"/>
    </row>
    <row r="210" spans="1:6" ht="15.75" customHeight="1" x14ac:dyDescent="0.45">
      <c r="A210" s="391"/>
      <c r="B210" s="370"/>
      <c r="C210" s="391"/>
      <c r="D210" s="391"/>
      <c r="E210" s="392"/>
      <c r="F210" s="392"/>
    </row>
    <row r="211" spans="1:6" ht="15.75" customHeight="1" x14ac:dyDescent="0.45">
      <c r="A211" s="391"/>
      <c r="B211" s="370"/>
      <c r="C211" s="391"/>
      <c r="D211" s="391"/>
      <c r="E211" s="392"/>
      <c r="F211" s="392"/>
    </row>
    <row r="212" spans="1:6" ht="15.75" customHeight="1" x14ac:dyDescent="0.45">
      <c r="A212" s="391"/>
      <c r="B212" s="370"/>
      <c r="C212" s="391"/>
      <c r="D212" s="391"/>
      <c r="E212" s="392"/>
      <c r="F212" s="392"/>
    </row>
    <row r="213" spans="1:6" ht="15.75" customHeight="1" x14ac:dyDescent="0.45">
      <c r="A213" s="391"/>
      <c r="B213" s="370"/>
      <c r="C213" s="391"/>
      <c r="D213" s="391"/>
      <c r="E213" s="392"/>
      <c r="F213" s="392"/>
    </row>
    <row r="214" spans="1:6" ht="15.75" customHeight="1" x14ac:dyDescent="0.45">
      <c r="A214" s="391"/>
      <c r="B214" s="370"/>
      <c r="C214" s="391"/>
      <c r="D214" s="391"/>
      <c r="E214" s="392"/>
      <c r="F214" s="392"/>
    </row>
    <row r="215" spans="1:6" ht="15.75" customHeight="1" x14ac:dyDescent="0.45">
      <c r="A215" s="391"/>
      <c r="B215" s="370"/>
      <c r="C215" s="391"/>
      <c r="D215" s="391"/>
      <c r="E215" s="392"/>
      <c r="F215" s="392"/>
    </row>
    <row r="216" spans="1:6" ht="15.75" customHeight="1" x14ac:dyDescent="0.45">
      <c r="A216" s="391"/>
      <c r="B216" s="370"/>
      <c r="C216" s="391"/>
      <c r="D216" s="391"/>
      <c r="E216" s="392"/>
      <c r="F216" s="392"/>
    </row>
    <row r="217" spans="1:6" ht="15.75" customHeight="1" x14ac:dyDescent="0.45">
      <c r="A217" s="391"/>
      <c r="B217" s="370"/>
      <c r="C217" s="391"/>
      <c r="D217" s="391"/>
      <c r="E217" s="392"/>
      <c r="F217" s="392"/>
    </row>
    <row r="218" spans="1:6" ht="15.75" customHeight="1" x14ac:dyDescent="0.45">
      <c r="A218" s="391"/>
      <c r="B218" s="370"/>
      <c r="C218" s="391"/>
      <c r="D218" s="391"/>
      <c r="E218" s="392"/>
      <c r="F218" s="392"/>
    </row>
    <row r="219" spans="1:6" ht="15.75" customHeight="1" x14ac:dyDescent="0.45">
      <c r="A219" s="391"/>
      <c r="B219" s="370"/>
      <c r="C219" s="391"/>
      <c r="D219" s="391"/>
      <c r="E219" s="392"/>
      <c r="F219" s="392"/>
    </row>
    <row r="220" spans="1:6" ht="15.75" customHeight="1" x14ac:dyDescent="0.45">
      <c r="A220" s="391"/>
      <c r="B220" s="370"/>
      <c r="C220" s="391"/>
      <c r="D220" s="391"/>
      <c r="E220" s="392"/>
      <c r="F220" s="392"/>
    </row>
    <row r="221" spans="1:6" ht="15.75" customHeight="1" x14ac:dyDescent="0.45">
      <c r="A221" s="391"/>
      <c r="B221" s="370"/>
      <c r="C221" s="391"/>
      <c r="D221" s="391"/>
      <c r="E221" s="392"/>
      <c r="F221" s="392"/>
    </row>
    <row r="222" spans="1:6" ht="15.75" customHeight="1" x14ac:dyDescent="0.45">
      <c r="A222" s="391"/>
      <c r="B222" s="370"/>
      <c r="C222" s="391"/>
      <c r="D222" s="391"/>
      <c r="E222" s="392"/>
      <c r="F222" s="392"/>
    </row>
    <row r="223" spans="1:6" ht="15.75" customHeight="1" x14ac:dyDescent="0.45">
      <c r="A223" s="391"/>
      <c r="B223" s="370"/>
      <c r="C223" s="391"/>
      <c r="D223" s="391"/>
      <c r="E223" s="392"/>
      <c r="F223" s="392"/>
    </row>
    <row r="224" spans="1:6" ht="15.75" customHeight="1" x14ac:dyDescent="0.45">
      <c r="A224" s="391"/>
      <c r="B224" s="370"/>
      <c r="C224" s="391"/>
      <c r="D224" s="391"/>
      <c r="E224" s="392"/>
      <c r="F224" s="392"/>
    </row>
    <row r="225" spans="1:6" ht="15.75" customHeight="1" x14ac:dyDescent="0.45">
      <c r="A225" s="391"/>
      <c r="B225" s="370"/>
      <c r="C225" s="391"/>
      <c r="D225" s="391"/>
      <c r="E225" s="392"/>
      <c r="F225" s="392"/>
    </row>
    <row r="226" spans="1:6" ht="15.75" customHeight="1" x14ac:dyDescent="0.45">
      <c r="A226" s="391"/>
      <c r="B226" s="370"/>
      <c r="C226" s="391"/>
      <c r="D226" s="391"/>
      <c r="E226" s="392"/>
      <c r="F226" s="392"/>
    </row>
    <row r="227" spans="1:6" ht="15.75" customHeight="1" x14ac:dyDescent="0.45">
      <c r="A227" s="391"/>
      <c r="B227" s="370"/>
      <c r="C227" s="391"/>
      <c r="D227" s="391"/>
      <c r="E227" s="392"/>
      <c r="F227" s="392"/>
    </row>
    <row r="228" spans="1:6" ht="15.75" customHeight="1" x14ac:dyDescent="0.45">
      <c r="A228" s="391"/>
      <c r="B228" s="370"/>
      <c r="C228" s="391"/>
      <c r="D228" s="391"/>
      <c r="E228" s="392"/>
      <c r="F228" s="392"/>
    </row>
    <row r="229" spans="1:6" ht="15.75" customHeight="1" x14ac:dyDescent="0.45">
      <c r="A229" s="391"/>
      <c r="B229" s="370"/>
      <c r="C229" s="391"/>
      <c r="D229" s="391"/>
      <c r="E229" s="392"/>
      <c r="F229" s="392"/>
    </row>
    <row r="230" spans="1:6" ht="15.75" customHeight="1" x14ac:dyDescent="0.45">
      <c r="A230" s="391"/>
      <c r="B230" s="370"/>
      <c r="C230" s="391"/>
      <c r="D230" s="391"/>
      <c r="E230" s="392"/>
      <c r="F230" s="392"/>
    </row>
    <row r="231" spans="1:6" ht="15.75" customHeight="1" x14ac:dyDescent="0.45">
      <c r="A231" s="391"/>
      <c r="B231" s="370"/>
      <c r="C231" s="391"/>
      <c r="D231" s="391"/>
      <c r="E231" s="392"/>
      <c r="F231" s="392"/>
    </row>
    <row r="232" spans="1:6" ht="15.75" customHeight="1" x14ac:dyDescent="0.45">
      <c r="A232" s="391"/>
      <c r="B232" s="370"/>
      <c r="C232" s="391"/>
      <c r="D232" s="391"/>
      <c r="E232" s="392"/>
      <c r="F232" s="392"/>
    </row>
    <row r="233" spans="1:6" ht="15.75" customHeight="1" x14ac:dyDescent="0.45">
      <c r="A233" s="391"/>
      <c r="B233" s="370"/>
      <c r="C233" s="391"/>
      <c r="D233" s="391"/>
      <c r="E233" s="392"/>
      <c r="F233" s="392"/>
    </row>
    <row r="234" spans="1:6" ht="15.75" customHeight="1" x14ac:dyDescent="0.45">
      <c r="A234" s="391"/>
      <c r="B234" s="370"/>
      <c r="C234" s="391"/>
      <c r="D234" s="391"/>
      <c r="E234" s="392"/>
      <c r="F234" s="392"/>
    </row>
    <row r="235" spans="1:6" ht="15.75" customHeight="1" x14ac:dyDescent="0.45">
      <c r="A235" s="391"/>
      <c r="B235" s="370"/>
      <c r="C235" s="391"/>
      <c r="D235" s="391"/>
      <c r="E235" s="392"/>
      <c r="F235" s="392"/>
    </row>
    <row r="236" spans="1:6" ht="15.75" customHeight="1" x14ac:dyDescent="0.45">
      <c r="A236" s="391"/>
      <c r="B236" s="370"/>
      <c r="C236" s="391"/>
      <c r="D236" s="391"/>
      <c r="E236" s="392"/>
      <c r="F236" s="392"/>
    </row>
    <row r="237" spans="1:6" ht="15.75" customHeight="1" x14ac:dyDescent="0.45">
      <c r="A237" s="391"/>
      <c r="B237" s="370"/>
      <c r="C237" s="391"/>
      <c r="D237" s="391"/>
      <c r="E237" s="392"/>
      <c r="F237" s="392"/>
    </row>
    <row r="238" spans="1:6" ht="15.75" customHeight="1" x14ac:dyDescent="0.45">
      <c r="A238" s="391"/>
      <c r="B238" s="370"/>
      <c r="C238" s="391"/>
      <c r="D238" s="391"/>
      <c r="E238" s="392"/>
      <c r="F238" s="392"/>
    </row>
    <row r="239" spans="1:6" ht="15.75" customHeight="1" x14ac:dyDescent="0.45">
      <c r="A239" s="391"/>
      <c r="B239" s="370"/>
      <c r="C239" s="391"/>
      <c r="D239" s="391"/>
      <c r="E239" s="392"/>
      <c r="F239" s="392"/>
    </row>
    <row r="240" spans="1:6" ht="15.75" customHeight="1" x14ac:dyDescent="0.45">
      <c r="A240" s="391"/>
      <c r="B240" s="370"/>
      <c r="C240" s="391"/>
      <c r="D240" s="391"/>
      <c r="E240" s="392"/>
      <c r="F240" s="392"/>
    </row>
    <row r="241" spans="1:6" ht="15.75" customHeight="1" x14ac:dyDescent="0.45">
      <c r="A241" s="391"/>
      <c r="B241" s="370"/>
      <c r="C241" s="391"/>
      <c r="D241" s="391"/>
      <c r="E241" s="392"/>
      <c r="F241" s="392"/>
    </row>
    <row r="242" spans="1:6" ht="15.75" customHeight="1" x14ac:dyDescent="0.45">
      <c r="A242" s="391"/>
      <c r="B242" s="370"/>
      <c r="C242" s="391"/>
      <c r="D242" s="391"/>
      <c r="E242" s="392"/>
      <c r="F242" s="392"/>
    </row>
    <row r="243" spans="1:6" ht="15.75" customHeight="1" x14ac:dyDescent="0.45">
      <c r="A243" s="391"/>
      <c r="B243" s="370"/>
      <c r="C243" s="391"/>
      <c r="D243" s="391"/>
      <c r="E243" s="392"/>
      <c r="F243" s="392"/>
    </row>
    <row r="244" spans="1:6" ht="15.75" customHeight="1" x14ac:dyDescent="0.45">
      <c r="A244" s="391"/>
      <c r="B244" s="370"/>
      <c r="C244" s="391"/>
      <c r="D244" s="391"/>
      <c r="E244" s="392"/>
      <c r="F244" s="392"/>
    </row>
    <row r="245" spans="1:6" ht="15.75" customHeight="1" x14ac:dyDescent="0.45">
      <c r="A245" s="391"/>
      <c r="B245" s="370"/>
      <c r="C245" s="391"/>
      <c r="D245" s="391"/>
      <c r="E245" s="392"/>
      <c r="F245" s="392"/>
    </row>
    <row r="246" spans="1:6" ht="15.75" customHeight="1" x14ac:dyDescent="0.45">
      <c r="A246" s="391"/>
      <c r="B246" s="370"/>
      <c r="C246" s="391"/>
      <c r="D246" s="391"/>
      <c r="E246" s="392"/>
      <c r="F246" s="392"/>
    </row>
    <row r="247" spans="1:6" ht="15.75" customHeight="1" x14ac:dyDescent="0.45">
      <c r="A247" s="391"/>
      <c r="B247" s="370"/>
      <c r="C247" s="391"/>
      <c r="D247" s="391"/>
      <c r="E247" s="392"/>
      <c r="F247" s="392"/>
    </row>
    <row r="248" spans="1:6" ht="15.75" customHeight="1" x14ac:dyDescent="0.45">
      <c r="A248" s="391"/>
      <c r="B248" s="370"/>
      <c r="C248" s="391"/>
      <c r="D248" s="391"/>
      <c r="E248" s="392"/>
      <c r="F248" s="392"/>
    </row>
    <row r="249" spans="1:6" ht="15.75" customHeight="1" x14ac:dyDescent="0.45">
      <c r="A249" s="391"/>
      <c r="B249" s="370"/>
      <c r="C249" s="391"/>
      <c r="D249" s="391"/>
      <c r="E249" s="392"/>
      <c r="F249" s="392"/>
    </row>
    <row r="250" spans="1:6" ht="15.75" customHeight="1" x14ac:dyDescent="0.45">
      <c r="A250" s="391"/>
      <c r="B250" s="370"/>
      <c r="C250" s="391"/>
      <c r="D250" s="391"/>
      <c r="E250" s="392"/>
      <c r="F250" s="392"/>
    </row>
    <row r="251" spans="1:6" ht="15.75" customHeight="1" x14ac:dyDescent="0.45">
      <c r="A251" s="391"/>
      <c r="B251" s="370"/>
      <c r="C251" s="391"/>
      <c r="D251" s="391"/>
      <c r="E251" s="392"/>
      <c r="F251" s="392"/>
    </row>
    <row r="252" spans="1:6" ht="15.75" customHeight="1" x14ac:dyDescent="0.45">
      <c r="A252" s="391"/>
      <c r="B252" s="370"/>
      <c r="C252" s="391"/>
      <c r="D252" s="391"/>
      <c r="E252" s="392"/>
      <c r="F252" s="392"/>
    </row>
    <row r="253" spans="1:6" ht="15.75" customHeight="1" x14ac:dyDescent="0.45">
      <c r="A253" s="391"/>
      <c r="B253" s="370"/>
      <c r="C253" s="391"/>
      <c r="D253" s="391"/>
      <c r="E253" s="392"/>
      <c r="F253" s="392"/>
    </row>
    <row r="254" spans="1:6" ht="15.75" customHeight="1" x14ac:dyDescent="0.45">
      <c r="A254" s="391"/>
      <c r="B254" s="370"/>
      <c r="C254" s="391"/>
      <c r="D254" s="391"/>
      <c r="E254" s="392"/>
      <c r="F254" s="392"/>
    </row>
    <row r="255" spans="1:6" ht="15.75" customHeight="1" x14ac:dyDescent="0.45">
      <c r="A255" s="391"/>
      <c r="B255" s="370"/>
      <c r="C255" s="391"/>
      <c r="D255" s="391"/>
      <c r="E255" s="392"/>
      <c r="F255" s="392"/>
    </row>
    <row r="256" spans="1:6" ht="15.75" customHeight="1" x14ac:dyDescent="0.45">
      <c r="A256" s="391"/>
      <c r="B256" s="370"/>
      <c r="C256" s="391"/>
      <c r="D256" s="391"/>
      <c r="E256" s="392"/>
      <c r="F256" s="392"/>
    </row>
    <row r="257" spans="1:6" ht="15.75" customHeight="1" x14ac:dyDescent="0.45">
      <c r="A257" s="391"/>
      <c r="B257" s="370"/>
      <c r="C257" s="391"/>
      <c r="D257" s="391"/>
      <c r="E257" s="392"/>
      <c r="F257" s="392"/>
    </row>
    <row r="258" spans="1:6" ht="15.75" customHeight="1" x14ac:dyDescent="0.45">
      <c r="A258" s="391"/>
      <c r="B258" s="370"/>
      <c r="C258" s="391"/>
      <c r="D258" s="391"/>
      <c r="E258" s="392"/>
      <c r="F258" s="392"/>
    </row>
    <row r="259" spans="1:6" ht="15.75" customHeight="1" x14ac:dyDescent="0.45">
      <c r="A259" s="391"/>
      <c r="B259" s="370"/>
      <c r="C259" s="391"/>
      <c r="D259" s="391"/>
      <c r="E259" s="392"/>
      <c r="F259" s="392"/>
    </row>
    <row r="260" spans="1:6" ht="15.75" customHeight="1" x14ac:dyDescent="0.45">
      <c r="A260" s="391"/>
      <c r="B260" s="370"/>
      <c r="C260" s="391"/>
      <c r="D260" s="391"/>
      <c r="E260" s="392"/>
      <c r="F260" s="392"/>
    </row>
    <row r="261" spans="1:6" ht="15.75" customHeight="1" x14ac:dyDescent="0.45">
      <c r="A261" s="391"/>
      <c r="B261" s="370"/>
      <c r="C261" s="391"/>
      <c r="D261" s="391"/>
      <c r="E261" s="392"/>
      <c r="F261" s="392"/>
    </row>
    <row r="262" spans="1:6" ht="15.75" customHeight="1" x14ac:dyDescent="0.45">
      <c r="A262" s="391"/>
      <c r="B262" s="370"/>
      <c r="C262" s="391"/>
      <c r="D262" s="391"/>
      <c r="E262" s="392"/>
      <c r="F262" s="392"/>
    </row>
    <row r="263" spans="1:6" ht="15.75" customHeight="1" x14ac:dyDescent="0.45">
      <c r="A263" s="391"/>
      <c r="B263" s="370"/>
      <c r="C263" s="391"/>
      <c r="D263" s="391"/>
      <c r="E263" s="392"/>
      <c r="F263" s="392"/>
    </row>
    <row r="264" spans="1:6" ht="15.75" customHeight="1" x14ac:dyDescent="0.45">
      <c r="A264" s="391"/>
      <c r="B264" s="370"/>
      <c r="C264" s="391"/>
      <c r="D264" s="391"/>
      <c r="E264" s="392"/>
      <c r="F264" s="392"/>
    </row>
    <row r="265" spans="1:6" ht="15.75" customHeight="1" x14ac:dyDescent="0.45">
      <c r="A265" s="391"/>
      <c r="B265" s="370"/>
      <c r="C265" s="391"/>
      <c r="D265" s="391"/>
      <c r="E265" s="392"/>
      <c r="F265" s="392"/>
    </row>
    <row r="266" spans="1:6" ht="15.75" customHeight="1" x14ac:dyDescent="0.45">
      <c r="A266" s="391"/>
      <c r="B266" s="370"/>
      <c r="C266" s="391"/>
      <c r="D266" s="391"/>
      <c r="E266" s="392"/>
      <c r="F266" s="392"/>
    </row>
    <row r="267" spans="1:6" ht="15.75" customHeight="1" x14ac:dyDescent="0.45">
      <c r="A267" s="391"/>
      <c r="B267" s="370"/>
      <c r="C267" s="391"/>
      <c r="D267" s="391"/>
      <c r="E267" s="392"/>
      <c r="F267" s="392"/>
    </row>
    <row r="268" spans="1:6" ht="15.75" customHeight="1" x14ac:dyDescent="0.45">
      <c r="A268" s="391"/>
      <c r="B268" s="370"/>
      <c r="C268" s="391"/>
      <c r="D268" s="391"/>
      <c r="E268" s="392"/>
      <c r="F268" s="392"/>
    </row>
    <row r="269" spans="1:6" ht="15.75" customHeight="1" x14ac:dyDescent="0.45">
      <c r="A269" s="391"/>
      <c r="B269" s="370"/>
      <c r="C269" s="391"/>
      <c r="D269" s="391"/>
      <c r="E269" s="392"/>
      <c r="F269" s="392"/>
    </row>
    <row r="270" spans="1:6" ht="15.75" customHeight="1" x14ac:dyDescent="0.45">
      <c r="A270" s="391"/>
      <c r="B270" s="370"/>
      <c r="C270" s="391"/>
      <c r="D270" s="391"/>
      <c r="E270" s="392"/>
      <c r="F270" s="392"/>
    </row>
    <row r="271" spans="1:6" ht="15.75" customHeight="1" x14ac:dyDescent="0.45">
      <c r="A271" s="391"/>
      <c r="B271" s="370"/>
      <c r="C271" s="391"/>
      <c r="D271" s="391"/>
      <c r="E271" s="392"/>
      <c r="F271" s="392"/>
    </row>
    <row r="272" spans="1:6" ht="15.75" customHeight="1" x14ac:dyDescent="0.45">
      <c r="A272" s="391"/>
      <c r="B272" s="370"/>
      <c r="C272" s="391"/>
      <c r="D272" s="391"/>
      <c r="E272" s="392"/>
      <c r="F272" s="392"/>
    </row>
    <row r="273" spans="1:6" ht="15.75" customHeight="1" x14ac:dyDescent="0.45">
      <c r="A273" s="391"/>
      <c r="B273" s="370"/>
      <c r="C273" s="391"/>
      <c r="D273" s="391"/>
      <c r="E273" s="392"/>
      <c r="F273" s="392"/>
    </row>
    <row r="274" spans="1:6" ht="15.75" customHeight="1" x14ac:dyDescent="0.45">
      <c r="A274" s="391"/>
      <c r="B274" s="370"/>
      <c r="C274" s="391"/>
      <c r="D274" s="391"/>
      <c r="E274" s="392"/>
      <c r="F274" s="392"/>
    </row>
    <row r="275" spans="1:6" ht="15.75" customHeight="1" x14ac:dyDescent="0.45">
      <c r="A275" s="391"/>
      <c r="B275" s="370"/>
      <c r="C275" s="391"/>
      <c r="D275" s="391"/>
      <c r="E275" s="392"/>
      <c r="F275" s="392"/>
    </row>
    <row r="276" spans="1:6" ht="15.75" customHeight="1" x14ac:dyDescent="0.45">
      <c r="A276" s="391"/>
      <c r="B276" s="370"/>
      <c r="C276" s="391"/>
      <c r="D276" s="391"/>
      <c r="E276" s="392"/>
      <c r="F276" s="392"/>
    </row>
    <row r="277" spans="1:6" ht="15.75" customHeight="1" x14ac:dyDescent="0.45">
      <c r="A277" s="391"/>
      <c r="B277" s="370"/>
      <c r="C277" s="391"/>
      <c r="D277" s="391"/>
      <c r="E277" s="392"/>
      <c r="F277" s="392"/>
    </row>
    <row r="278" spans="1:6" ht="15.75" customHeight="1" x14ac:dyDescent="0.45"/>
    <row r="279" spans="1:6" ht="15.75" customHeight="1" x14ac:dyDescent="0.45"/>
    <row r="280" spans="1:6" ht="15.75" customHeight="1" x14ac:dyDescent="0.45"/>
    <row r="281" spans="1:6" ht="15.75" customHeight="1" x14ac:dyDescent="0.45"/>
    <row r="282" spans="1:6" ht="15.75" customHeight="1" x14ac:dyDescent="0.45"/>
    <row r="283" spans="1:6" ht="15.75" customHeight="1" x14ac:dyDescent="0.45"/>
    <row r="284" spans="1:6" ht="15.75" customHeight="1" x14ac:dyDescent="0.45"/>
    <row r="285" spans="1:6" ht="15.75" customHeight="1" x14ac:dyDescent="0.45"/>
    <row r="286" spans="1:6" ht="15.75" customHeight="1" x14ac:dyDescent="0.45"/>
    <row r="287" spans="1:6" ht="15.75" customHeight="1" x14ac:dyDescent="0.45"/>
    <row r="288" spans="1:6" ht="15.75" customHeight="1" x14ac:dyDescent="0.45"/>
    <row r="289" ht="15.75" customHeight="1" x14ac:dyDescent="0.45"/>
    <row r="290" ht="15.75" customHeight="1" x14ac:dyDescent="0.45"/>
    <row r="291" ht="15.75" customHeight="1" x14ac:dyDescent="0.45"/>
    <row r="292" ht="15.75" customHeight="1" x14ac:dyDescent="0.45"/>
    <row r="293" ht="15.75" customHeight="1" x14ac:dyDescent="0.45"/>
    <row r="294" ht="15.75" customHeight="1" x14ac:dyDescent="0.45"/>
    <row r="295" ht="15.75" customHeight="1" x14ac:dyDescent="0.45"/>
    <row r="296" ht="15.75" customHeight="1" x14ac:dyDescent="0.45"/>
    <row r="297" ht="15.75" customHeight="1" x14ac:dyDescent="0.45"/>
    <row r="298" ht="15.75" customHeight="1" x14ac:dyDescent="0.45"/>
    <row r="299" ht="15.75" customHeight="1" x14ac:dyDescent="0.45"/>
    <row r="300" ht="15.75" customHeight="1" x14ac:dyDescent="0.45"/>
    <row r="301" ht="15.75" customHeight="1" x14ac:dyDescent="0.45"/>
    <row r="302" ht="15.75" customHeight="1" x14ac:dyDescent="0.45"/>
    <row r="303" ht="15.75" customHeight="1" x14ac:dyDescent="0.45"/>
    <row r="304" ht="15.75" customHeight="1" x14ac:dyDescent="0.45"/>
    <row r="305" ht="15.75" customHeight="1" x14ac:dyDescent="0.45"/>
    <row r="306" ht="15.75" customHeight="1" x14ac:dyDescent="0.45"/>
    <row r="307" ht="15.75" customHeight="1" x14ac:dyDescent="0.45"/>
    <row r="308" ht="15.75" customHeight="1" x14ac:dyDescent="0.45"/>
    <row r="309" ht="15.75" customHeight="1" x14ac:dyDescent="0.45"/>
    <row r="310" ht="15.75" customHeight="1" x14ac:dyDescent="0.45"/>
    <row r="311" ht="15.75" customHeight="1" x14ac:dyDescent="0.45"/>
    <row r="312" ht="15.75" customHeight="1" x14ac:dyDescent="0.45"/>
    <row r="313" ht="15.75" customHeight="1" x14ac:dyDescent="0.45"/>
    <row r="314" ht="15.75" customHeight="1" x14ac:dyDescent="0.45"/>
    <row r="315" ht="15.75" customHeight="1" x14ac:dyDescent="0.45"/>
    <row r="316" ht="15.75" customHeight="1" x14ac:dyDescent="0.45"/>
    <row r="317" ht="15.75" customHeight="1" x14ac:dyDescent="0.45"/>
    <row r="318" ht="15.75" customHeight="1" x14ac:dyDescent="0.45"/>
    <row r="319" ht="15.75" customHeight="1" x14ac:dyDescent="0.45"/>
    <row r="320" ht="15.75" customHeight="1" x14ac:dyDescent="0.45"/>
    <row r="321" ht="15.75" customHeight="1" x14ac:dyDescent="0.45"/>
    <row r="322" ht="15.75" customHeight="1" x14ac:dyDescent="0.45"/>
    <row r="323" ht="15.75" customHeight="1" x14ac:dyDescent="0.45"/>
    <row r="324" ht="15.75" customHeight="1" x14ac:dyDescent="0.45"/>
    <row r="325" ht="15.75" customHeight="1" x14ac:dyDescent="0.45"/>
    <row r="326" ht="15.75" customHeight="1" x14ac:dyDescent="0.45"/>
    <row r="327" ht="15.75" customHeight="1" x14ac:dyDescent="0.45"/>
    <row r="328" ht="15.75" customHeight="1" x14ac:dyDescent="0.45"/>
    <row r="329" ht="15.75" customHeight="1" x14ac:dyDescent="0.45"/>
    <row r="330" ht="15.75" customHeight="1" x14ac:dyDescent="0.45"/>
    <row r="331" ht="15.75" customHeight="1" x14ac:dyDescent="0.45"/>
    <row r="332" ht="15.75" customHeight="1" x14ac:dyDescent="0.45"/>
    <row r="333" ht="15.75" customHeight="1" x14ac:dyDescent="0.45"/>
    <row r="334" ht="15.75" customHeight="1" x14ac:dyDescent="0.45"/>
    <row r="335" ht="15.75" customHeight="1" x14ac:dyDescent="0.45"/>
    <row r="336" ht="15.75" customHeight="1" x14ac:dyDescent="0.45"/>
    <row r="337" ht="15.75" customHeight="1" x14ac:dyDescent="0.45"/>
    <row r="338" ht="15.75" customHeight="1" x14ac:dyDescent="0.45"/>
    <row r="339" ht="15.75" customHeight="1" x14ac:dyDescent="0.45"/>
    <row r="340" ht="15.75" customHeight="1" x14ac:dyDescent="0.45"/>
    <row r="341" ht="15.75" customHeight="1" x14ac:dyDescent="0.45"/>
    <row r="342" ht="15.75" customHeight="1" x14ac:dyDescent="0.45"/>
    <row r="343" ht="15.75" customHeight="1" x14ac:dyDescent="0.45"/>
    <row r="344" ht="15.75" customHeight="1" x14ac:dyDescent="0.45"/>
    <row r="345" ht="15.75" customHeight="1" x14ac:dyDescent="0.45"/>
    <row r="346" ht="15.75" customHeight="1" x14ac:dyDescent="0.45"/>
    <row r="347" ht="15.75" customHeight="1" x14ac:dyDescent="0.45"/>
    <row r="348" ht="15.75" customHeight="1" x14ac:dyDescent="0.45"/>
    <row r="349" ht="15.75" customHeight="1" x14ac:dyDescent="0.45"/>
    <row r="350" ht="15.75" customHeight="1" x14ac:dyDescent="0.45"/>
    <row r="351" ht="15.75" customHeight="1" x14ac:dyDescent="0.45"/>
    <row r="352" ht="15.75" customHeight="1" x14ac:dyDescent="0.45"/>
    <row r="353" ht="15.75" customHeight="1" x14ac:dyDescent="0.45"/>
    <row r="354" ht="15.75" customHeight="1" x14ac:dyDescent="0.45"/>
    <row r="355" ht="15.75" customHeight="1" x14ac:dyDescent="0.45"/>
    <row r="356" ht="15.75" customHeight="1" x14ac:dyDescent="0.45"/>
    <row r="357" ht="15.75" customHeight="1" x14ac:dyDescent="0.45"/>
    <row r="358" ht="15.75" customHeight="1" x14ac:dyDescent="0.45"/>
    <row r="359" ht="15.75" customHeight="1" x14ac:dyDescent="0.45"/>
    <row r="360" ht="15.75" customHeight="1" x14ac:dyDescent="0.45"/>
    <row r="361" ht="15.75" customHeight="1" x14ac:dyDescent="0.45"/>
    <row r="362" ht="15.75" customHeight="1" x14ac:dyDescent="0.45"/>
    <row r="363" ht="15.75" customHeight="1" x14ac:dyDescent="0.45"/>
    <row r="364" ht="15.75" customHeight="1" x14ac:dyDescent="0.45"/>
    <row r="365" ht="15.75" customHeight="1" x14ac:dyDescent="0.45"/>
    <row r="366" ht="15.75" customHeight="1" x14ac:dyDescent="0.45"/>
    <row r="367" ht="15.75" customHeight="1" x14ac:dyDescent="0.45"/>
    <row r="368" ht="15.75" customHeight="1" x14ac:dyDescent="0.45"/>
    <row r="369" ht="15.75" customHeight="1" x14ac:dyDescent="0.45"/>
    <row r="370" ht="15.75" customHeight="1" x14ac:dyDescent="0.45"/>
    <row r="371" ht="15.75" customHeight="1" x14ac:dyDescent="0.45"/>
    <row r="372" ht="15.75" customHeight="1" x14ac:dyDescent="0.45"/>
    <row r="373" ht="15.75" customHeight="1" x14ac:dyDescent="0.45"/>
    <row r="374" ht="15.75" customHeight="1" x14ac:dyDescent="0.45"/>
    <row r="375" ht="15.75" customHeight="1" x14ac:dyDescent="0.45"/>
    <row r="376" ht="15.75" customHeight="1" x14ac:dyDescent="0.45"/>
    <row r="377" ht="15.75" customHeight="1" x14ac:dyDescent="0.45"/>
    <row r="378" ht="15.75" customHeight="1" x14ac:dyDescent="0.45"/>
    <row r="379" ht="15.75" customHeight="1" x14ac:dyDescent="0.45"/>
    <row r="380" ht="15.75" customHeight="1" x14ac:dyDescent="0.45"/>
    <row r="381" ht="15.75" customHeight="1" x14ac:dyDescent="0.45"/>
    <row r="382" ht="15.75" customHeight="1" x14ac:dyDescent="0.45"/>
    <row r="383" ht="15.75" customHeight="1" x14ac:dyDescent="0.45"/>
    <row r="384" ht="15.75" customHeight="1" x14ac:dyDescent="0.45"/>
    <row r="385" ht="15.75" customHeight="1" x14ac:dyDescent="0.45"/>
    <row r="386" ht="15.75" customHeight="1" x14ac:dyDescent="0.45"/>
    <row r="387" ht="15.75" customHeight="1" x14ac:dyDescent="0.45"/>
    <row r="388" ht="15.75" customHeight="1" x14ac:dyDescent="0.45"/>
    <row r="389" ht="15.75" customHeight="1" x14ac:dyDescent="0.45"/>
    <row r="390" ht="15.75" customHeight="1" x14ac:dyDescent="0.45"/>
    <row r="391" ht="15.75" customHeight="1" x14ac:dyDescent="0.45"/>
    <row r="392" ht="15.75" customHeight="1" x14ac:dyDescent="0.45"/>
    <row r="393" ht="15.75" customHeight="1" x14ac:dyDescent="0.45"/>
    <row r="394" ht="15.75" customHeight="1" x14ac:dyDescent="0.45"/>
    <row r="395" ht="15.75" customHeight="1" x14ac:dyDescent="0.45"/>
    <row r="396" ht="15.75" customHeight="1" x14ac:dyDescent="0.45"/>
    <row r="397" ht="15.75" customHeight="1" x14ac:dyDescent="0.45"/>
    <row r="398" ht="15.75" customHeight="1" x14ac:dyDescent="0.45"/>
    <row r="399" ht="15.75" customHeight="1" x14ac:dyDescent="0.45"/>
    <row r="400" ht="15.75" customHeight="1" x14ac:dyDescent="0.45"/>
    <row r="401" ht="15.75" customHeight="1" x14ac:dyDescent="0.45"/>
    <row r="402" ht="15.75" customHeight="1" x14ac:dyDescent="0.45"/>
    <row r="403" ht="15.75" customHeight="1" x14ac:dyDescent="0.45"/>
    <row r="404" ht="15.75" customHeight="1" x14ac:dyDescent="0.45"/>
    <row r="405" ht="15.75" customHeight="1" x14ac:dyDescent="0.45"/>
    <row r="406" ht="15.75" customHeight="1" x14ac:dyDescent="0.45"/>
    <row r="407" ht="15.75" customHeight="1" x14ac:dyDescent="0.45"/>
    <row r="408" ht="15.75" customHeight="1" x14ac:dyDescent="0.45"/>
    <row r="409" ht="15.75" customHeight="1" x14ac:dyDescent="0.45"/>
    <row r="410" ht="15.75" customHeight="1" x14ac:dyDescent="0.45"/>
    <row r="411" ht="15.75" customHeight="1" x14ac:dyDescent="0.45"/>
    <row r="412" ht="15.75" customHeight="1" x14ac:dyDescent="0.45"/>
    <row r="413" ht="15.75" customHeight="1" x14ac:dyDescent="0.45"/>
    <row r="414" ht="15.75" customHeight="1" x14ac:dyDescent="0.45"/>
    <row r="415" ht="15.75" customHeight="1" x14ac:dyDescent="0.45"/>
    <row r="416" ht="15.75" customHeight="1" x14ac:dyDescent="0.45"/>
    <row r="417" ht="15.75" customHeight="1" x14ac:dyDescent="0.45"/>
    <row r="418" ht="15.75" customHeight="1" x14ac:dyDescent="0.45"/>
    <row r="419" ht="15.75" customHeight="1" x14ac:dyDescent="0.45"/>
    <row r="420" ht="15.75" customHeight="1" x14ac:dyDescent="0.45"/>
    <row r="421" ht="15.75" customHeight="1" x14ac:dyDescent="0.45"/>
    <row r="422" ht="15.75" customHeight="1" x14ac:dyDescent="0.45"/>
    <row r="423" ht="15.75" customHeight="1" x14ac:dyDescent="0.45"/>
    <row r="424" ht="15.75" customHeight="1" x14ac:dyDescent="0.45"/>
    <row r="425" ht="15.75" customHeight="1" x14ac:dyDescent="0.45"/>
    <row r="426" ht="15.75" customHeight="1" x14ac:dyDescent="0.45"/>
    <row r="427" ht="15.75" customHeight="1" x14ac:dyDescent="0.45"/>
    <row r="428" ht="15.75" customHeight="1" x14ac:dyDescent="0.45"/>
    <row r="429" ht="15.75" customHeight="1" x14ac:dyDescent="0.45"/>
    <row r="430" ht="15.75" customHeight="1" x14ac:dyDescent="0.45"/>
    <row r="431" ht="15.75" customHeight="1" x14ac:dyDescent="0.45"/>
    <row r="432" ht="15.75" customHeight="1" x14ac:dyDescent="0.45"/>
    <row r="433" ht="15.75" customHeight="1" x14ac:dyDescent="0.45"/>
    <row r="434" ht="15.75" customHeight="1" x14ac:dyDescent="0.45"/>
    <row r="435" ht="15.75" customHeight="1" x14ac:dyDescent="0.45"/>
    <row r="436" ht="15.75" customHeight="1" x14ac:dyDescent="0.45"/>
    <row r="437" ht="15.75" customHeight="1" x14ac:dyDescent="0.45"/>
    <row r="438" ht="15.75" customHeight="1" x14ac:dyDescent="0.45"/>
    <row r="439" ht="15.75" customHeight="1" x14ac:dyDescent="0.45"/>
    <row r="440" ht="15.75" customHeight="1" x14ac:dyDescent="0.45"/>
    <row r="441" ht="15.75" customHeight="1" x14ac:dyDescent="0.45"/>
    <row r="442" ht="15.75" customHeight="1" x14ac:dyDescent="0.45"/>
    <row r="443" ht="15.75" customHeight="1" x14ac:dyDescent="0.45"/>
    <row r="444" ht="15.75" customHeight="1" x14ac:dyDescent="0.45"/>
    <row r="445" ht="15.75" customHeight="1" x14ac:dyDescent="0.45"/>
    <row r="446" ht="15.75" customHeight="1" x14ac:dyDescent="0.45"/>
    <row r="447" ht="15.75" customHeight="1" x14ac:dyDescent="0.45"/>
    <row r="448" ht="15.75" customHeight="1" x14ac:dyDescent="0.45"/>
    <row r="449" ht="15.75" customHeight="1" x14ac:dyDescent="0.45"/>
    <row r="450" ht="15.75" customHeight="1" x14ac:dyDescent="0.45"/>
    <row r="451" ht="15.75" customHeight="1" x14ac:dyDescent="0.45"/>
    <row r="452" ht="15.75" customHeight="1" x14ac:dyDescent="0.45"/>
    <row r="453" ht="15.75" customHeight="1" x14ac:dyDescent="0.45"/>
    <row r="454" ht="15.75" customHeight="1" x14ac:dyDescent="0.45"/>
    <row r="455" ht="15.75" customHeight="1" x14ac:dyDescent="0.45"/>
    <row r="456" ht="15.75" customHeight="1" x14ac:dyDescent="0.45"/>
    <row r="457" ht="15.75" customHeight="1" x14ac:dyDescent="0.45"/>
    <row r="458" ht="15.75" customHeight="1" x14ac:dyDescent="0.45"/>
    <row r="459" ht="15.75" customHeight="1" x14ac:dyDescent="0.45"/>
    <row r="460" ht="15.75" customHeight="1" x14ac:dyDescent="0.45"/>
    <row r="461" ht="15.75" customHeight="1" x14ac:dyDescent="0.45"/>
    <row r="462" ht="15.75" customHeight="1" x14ac:dyDescent="0.45"/>
    <row r="463" ht="15.75" customHeight="1" x14ac:dyDescent="0.45"/>
    <row r="464" ht="15.75" customHeight="1" x14ac:dyDescent="0.45"/>
    <row r="465" ht="15.75" customHeight="1" x14ac:dyDescent="0.45"/>
    <row r="466" ht="15.75" customHeight="1" x14ac:dyDescent="0.45"/>
    <row r="467" ht="15.75" customHeight="1" x14ac:dyDescent="0.45"/>
    <row r="468" ht="15.75" customHeight="1" x14ac:dyDescent="0.45"/>
    <row r="469" ht="15.75" customHeight="1" x14ac:dyDescent="0.45"/>
    <row r="470" ht="15.75" customHeight="1" x14ac:dyDescent="0.45"/>
    <row r="471" ht="15.75" customHeight="1" x14ac:dyDescent="0.45"/>
    <row r="472" ht="15.75" customHeight="1" x14ac:dyDescent="0.45"/>
    <row r="473" ht="15.75" customHeight="1" x14ac:dyDescent="0.45"/>
    <row r="474" ht="15.75" customHeight="1" x14ac:dyDescent="0.45"/>
    <row r="475" ht="15.75" customHeight="1" x14ac:dyDescent="0.45"/>
    <row r="476" ht="15.75" customHeight="1" x14ac:dyDescent="0.45"/>
    <row r="477" ht="15.75" customHeight="1" x14ac:dyDescent="0.45"/>
    <row r="478" ht="15.75" customHeight="1" x14ac:dyDescent="0.45"/>
    <row r="479" ht="15.75" customHeight="1" x14ac:dyDescent="0.45"/>
    <row r="480" ht="15.75" customHeight="1" x14ac:dyDescent="0.45"/>
    <row r="481" ht="15.75" customHeight="1" x14ac:dyDescent="0.45"/>
    <row r="482" ht="15.75" customHeight="1" x14ac:dyDescent="0.45"/>
    <row r="483" ht="15.75" customHeight="1" x14ac:dyDescent="0.45"/>
    <row r="484" ht="15.75" customHeight="1" x14ac:dyDescent="0.45"/>
    <row r="485" ht="15.75" customHeight="1" x14ac:dyDescent="0.45"/>
    <row r="486" ht="15.75" customHeight="1" x14ac:dyDescent="0.45"/>
    <row r="487" ht="15.75" customHeight="1" x14ac:dyDescent="0.45"/>
    <row r="488" ht="15.75" customHeight="1" x14ac:dyDescent="0.45"/>
    <row r="489" ht="15.75" customHeight="1" x14ac:dyDescent="0.45"/>
    <row r="490" ht="15.75" customHeight="1" x14ac:dyDescent="0.45"/>
    <row r="491" ht="15.75" customHeight="1" x14ac:dyDescent="0.45"/>
    <row r="492" ht="15.75" customHeight="1" x14ac:dyDescent="0.45"/>
    <row r="493" ht="15.75" customHeight="1" x14ac:dyDescent="0.45"/>
    <row r="494" ht="15.75" customHeight="1" x14ac:dyDescent="0.45"/>
    <row r="495" ht="15.75" customHeight="1" x14ac:dyDescent="0.45"/>
    <row r="496" ht="15.75" customHeight="1" x14ac:dyDescent="0.45"/>
    <row r="497" ht="15.75" customHeight="1" x14ac:dyDescent="0.45"/>
    <row r="498" ht="15.75" customHeight="1" x14ac:dyDescent="0.45"/>
    <row r="499" ht="15.75" customHeight="1" x14ac:dyDescent="0.45"/>
    <row r="500" ht="15.75" customHeight="1" x14ac:dyDescent="0.45"/>
    <row r="501" ht="15.75" customHeight="1" x14ac:dyDescent="0.45"/>
    <row r="502" ht="15.75" customHeight="1" x14ac:dyDescent="0.45"/>
    <row r="503" ht="15.75" customHeight="1" x14ac:dyDescent="0.45"/>
    <row r="504" ht="15.75" customHeight="1" x14ac:dyDescent="0.45"/>
    <row r="505" ht="15.75" customHeight="1" x14ac:dyDescent="0.45"/>
    <row r="506" ht="15.75" customHeight="1" x14ac:dyDescent="0.45"/>
    <row r="507" ht="15.75" customHeight="1" x14ac:dyDescent="0.45"/>
    <row r="508" ht="15.75" customHeight="1" x14ac:dyDescent="0.45"/>
    <row r="509" ht="15.75" customHeight="1" x14ac:dyDescent="0.45"/>
    <row r="510" ht="15.75" customHeight="1" x14ac:dyDescent="0.45"/>
    <row r="511" ht="15.75" customHeight="1" x14ac:dyDescent="0.45"/>
    <row r="512" ht="15.75" customHeight="1" x14ac:dyDescent="0.45"/>
    <row r="513" ht="15.75" customHeight="1" x14ac:dyDescent="0.45"/>
    <row r="514" ht="15.75" customHeight="1" x14ac:dyDescent="0.45"/>
    <row r="515" ht="15.75" customHeight="1" x14ac:dyDescent="0.45"/>
    <row r="516" ht="15.75" customHeight="1" x14ac:dyDescent="0.45"/>
    <row r="517" ht="15.75" customHeight="1" x14ac:dyDescent="0.45"/>
    <row r="518" ht="15.75" customHeight="1" x14ac:dyDescent="0.45"/>
    <row r="519" ht="15.75" customHeight="1" x14ac:dyDescent="0.45"/>
    <row r="520" ht="15.75" customHeight="1" x14ac:dyDescent="0.45"/>
    <row r="521" ht="15.75" customHeight="1" x14ac:dyDescent="0.45"/>
    <row r="522" ht="15.75" customHeight="1" x14ac:dyDescent="0.45"/>
    <row r="523" ht="15.75" customHeight="1" x14ac:dyDescent="0.45"/>
    <row r="524" ht="15.75" customHeight="1" x14ac:dyDescent="0.45"/>
    <row r="525" ht="15.75" customHeight="1" x14ac:dyDescent="0.45"/>
    <row r="526" ht="15.75" customHeight="1" x14ac:dyDescent="0.45"/>
    <row r="527" ht="15.75" customHeight="1" x14ac:dyDescent="0.45"/>
    <row r="528" ht="15.75" customHeight="1" x14ac:dyDescent="0.45"/>
    <row r="529" ht="15.75" customHeight="1" x14ac:dyDescent="0.45"/>
    <row r="530" ht="15.75" customHeight="1" x14ac:dyDescent="0.45"/>
    <row r="531" ht="15.75" customHeight="1" x14ac:dyDescent="0.45"/>
    <row r="532" ht="15.75" customHeight="1" x14ac:dyDescent="0.45"/>
    <row r="533" ht="15.75" customHeight="1" x14ac:dyDescent="0.45"/>
    <row r="534" ht="15.75" customHeight="1" x14ac:dyDescent="0.45"/>
    <row r="535" ht="15.75" customHeight="1" x14ac:dyDescent="0.45"/>
    <row r="536" ht="15.75" customHeight="1" x14ac:dyDescent="0.45"/>
    <row r="537" ht="15.75" customHeight="1" x14ac:dyDescent="0.45"/>
    <row r="538" ht="15.75" customHeight="1" x14ac:dyDescent="0.45"/>
    <row r="539" ht="15.75" customHeight="1" x14ac:dyDescent="0.45"/>
    <row r="540" ht="15.75" customHeight="1" x14ac:dyDescent="0.45"/>
    <row r="541" ht="15.75" customHeight="1" x14ac:dyDescent="0.45"/>
    <row r="542" ht="15.75" customHeight="1" x14ac:dyDescent="0.45"/>
    <row r="543" ht="15.75" customHeight="1" x14ac:dyDescent="0.45"/>
    <row r="544" ht="15.75" customHeight="1" x14ac:dyDescent="0.45"/>
    <row r="545" ht="15.75" customHeight="1" x14ac:dyDescent="0.45"/>
    <row r="546" ht="15.75" customHeight="1" x14ac:dyDescent="0.45"/>
    <row r="547" ht="15.75" customHeight="1" x14ac:dyDescent="0.45"/>
    <row r="548" ht="15.75" customHeight="1" x14ac:dyDescent="0.45"/>
    <row r="549" ht="15.75" customHeight="1" x14ac:dyDescent="0.45"/>
    <row r="550" ht="15.75" customHeight="1" x14ac:dyDescent="0.45"/>
    <row r="551" ht="15.75" customHeight="1" x14ac:dyDescent="0.45"/>
    <row r="552" ht="15.75" customHeight="1" x14ac:dyDescent="0.45"/>
    <row r="553" ht="15.75" customHeight="1" x14ac:dyDescent="0.45"/>
    <row r="554" ht="15.75" customHeight="1" x14ac:dyDescent="0.45"/>
    <row r="555" ht="15.75" customHeight="1" x14ac:dyDescent="0.45"/>
    <row r="556" ht="15.75" customHeight="1" x14ac:dyDescent="0.45"/>
    <row r="557" ht="15.75" customHeight="1" x14ac:dyDescent="0.45"/>
    <row r="558" ht="15.75" customHeight="1" x14ac:dyDescent="0.45"/>
    <row r="559" ht="15.75" customHeight="1" x14ac:dyDescent="0.45"/>
    <row r="560" ht="15.75" customHeight="1" x14ac:dyDescent="0.45"/>
    <row r="561" ht="15.75" customHeight="1" x14ac:dyDescent="0.45"/>
    <row r="562" ht="15.75" customHeight="1" x14ac:dyDescent="0.45"/>
    <row r="563" ht="15.75" customHeight="1" x14ac:dyDescent="0.45"/>
    <row r="564" ht="15.75" customHeight="1" x14ac:dyDescent="0.45"/>
    <row r="565" ht="15.75" customHeight="1" x14ac:dyDescent="0.45"/>
    <row r="566" ht="15.75" customHeight="1" x14ac:dyDescent="0.45"/>
    <row r="567" ht="15.75" customHeight="1" x14ac:dyDescent="0.45"/>
    <row r="568" ht="15.75" customHeight="1" x14ac:dyDescent="0.45"/>
    <row r="569" ht="15.75" customHeight="1" x14ac:dyDescent="0.45"/>
    <row r="570" ht="15.75" customHeight="1" x14ac:dyDescent="0.45"/>
    <row r="571" ht="15.75" customHeight="1" x14ac:dyDescent="0.45"/>
    <row r="572" ht="15.75" customHeight="1" x14ac:dyDescent="0.45"/>
    <row r="573" ht="15.75" customHeight="1" x14ac:dyDescent="0.45"/>
    <row r="574" ht="15.75" customHeight="1" x14ac:dyDescent="0.45"/>
    <row r="575" ht="15.75" customHeight="1" x14ac:dyDescent="0.45"/>
    <row r="576" ht="15.75" customHeight="1" x14ac:dyDescent="0.45"/>
    <row r="577" ht="15.75" customHeight="1" x14ac:dyDescent="0.45"/>
    <row r="578" ht="15.75" customHeight="1" x14ac:dyDescent="0.45"/>
    <row r="579" ht="15.75" customHeight="1" x14ac:dyDescent="0.45"/>
    <row r="580" ht="15.75" customHeight="1" x14ac:dyDescent="0.45"/>
    <row r="581" ht="15.75" customHeight="1" x14ac:dyDescent="0.45"/>
    <row r="582" ht="15.75" customHeight="1" x14ac:dyDescent="0.45"/>
    <row r="583" ht="15.75" customHeight="1" x14ac:dyDescent="0.45"/>
    <row r="584" ht="15.75" customHeight="1" x14ac:dyDescent="0.45"/>
    <row r="585" ht="15.75" customHeight="1" x14ac:dyDescent="0.45"/>
    <row r="586" ht="15.75" customHeight="1" x14ac:dyDescent="0.45"/>
    <row r="587" ht="15.75" customHeight="1" x14ac:dyDescent="0.45"/>
    <row r="588" ht="15.75" customHeight="1" x14ac:dyDescent="0.45"/>
    <row r="589" ht="15.75" customHeight="1" x14ac:dyDescent="0.45"/>
    <row r="590" ht="15.75" customHeight="1" x14ac:dyDescent="0.45"/>
    <row r="591" ht="15.75" customHeight="1" x14ac:dyDescent="0.45"/>
    <row r="592" ht="15.75" customHeight="1" x14ac:dyDescent="0.45"/>
    <row r="593" ht="15.75" customHeight="1" x14ac:dyDescent="0.45"/>
    <row r="594" ht="15.75" customHeight="1" x14ac:dyDescent="0.45"/>
    <row r="595" ht="15.75" customHeight="1" x14ac:dyDescent="0.45"/>
    <row r="596" ht="15.75" customHeight="1" x14ac:dyDescent="0.45"/>
    <row r="597" ht="15.75" customHeight="1" x14ac:dyDescent="0.45"/>
    <row r="598" ht="15.75" customHeight="1" x14ac:dyDescent="0.45"/>
    <row r="599" ht="15.75" customHeight="1" x14ac:dyDescent="0.45"/>
    <row r="600" ht="15.75" customHeight="1" x14ac:dyDescent="0.45"/>
    <row r="601" ht="15.75" customHeight="1" x14ac:dyDescent="0.45"/>
    <row r="602" ht="15.75" customHeight="1" x14ac:dyDescent="0.45"/>
    <row r="603" ht="15.75" customHeight="1" x14ac:dyDescent="0.45"/>
    <row r="604" ht="15.75" customHeight="1" x14ac:dyDescent="0.45"/>
    <row r="605" ht="15.75" customHeight="1" x14ac:dyDescent="0.45"/>
    <row r="606" ht="15.75" customHeight="1" x14ac:dyDescent="0.45"/>
    <row r="607" ht="15.75" customHeight="1" x14ac:dyDescent="0.45"/>
    <row r="608" ht="15.75" customHeight="1" x14ac:dyDescent="0.45"/>
    <row r="609" ht="15.75" customHeight="1" x14ac:dyDescent="0.45"/>
    <row r="610" ht="15.75" customHeight="1" x14ac:dyDescent="0.45"/>
    <row r="611" ht="15.75" customHeight="1" x14ac:dyDescent="0.45"/>
    <row r="612" ht="15.75" customHeight="1" x14ac:dyDescent="0.45"/>
    <row r="613" ht="15.75" customHeight="1" x14ac:dyDescent="0.45"/>
    <row r="614" ht="15.75" customHeight="1" x14ac:dyDescent="0.45"/>
    <row r="615" ht="15.75" customHeight="1" x14ac:dyDescent="0.45"/>
    <row r="616" ht="15.75" customHeight="1" x14ac:dyDescent="0.45"/>
    <row r="617" ht="15.75" customHeight="1" x14ac:dyDescent="0.45"/>
    <row r="618" ht="15.75" customHeight="1" x14ac:dyDescent="0.45"/>
    <row r="619" ht="15.75" customHeight="1" x14ac:dyDescent="0.45"/>
    <row r="620" ht="15.75" customHeight="1" x14ac:dyDescent="0.45"/>
    <row r="621" ht="15.75" customHeight="1" x14ac:dyDescent="0.45"/>
    <row r="622" ht="15.75" customHeight="1" x14ac:dyDescent="0.45"/>
    <row r="623" ht="15.75" customHeight="1" x14ac:dyDescent="0.45"/>
    <row r="624" ht="15.75" customHeight="1" x14ac:dyDescent="0.45"/>
    <row r="625" ht="15.75" customHeight="1" x14ac:dyDescent="0.45"/>
    <row r="626" ht="15.75" customHeight="1" x14ac:dyDescent="0.45"/>
    <row r="627" ht="15.75" customHeight="1" x14ac:dyDescent="0.45"/>
    <row r="628" ht="15.75" customHeight="1" x14ac:dyDescent="0.45"/>
    <row r="629" ht="15.75" customHeight="1" x14ac:dyDescent="0.45"/>
    <row r="630" ht="15.75" customHeight="1" x14ac:dyDescent="0.45"/>
    <row r="631" ht="15.75" customHeight="1" x14ac:dyDescent="0.45"/>
    <row r="632" ht="15.75" customHeight="1" x14ac:dyDescent="0.45"/>
    <row r="633" ht="15.75" customHeight="1" x14ac:dyDescent="0.45"/>
    <row r="634" ht="15.75" customHeight="1" x14ac:dyDescent="0.45"/>
    <row r="635" ht="15.75" customHeight="1" x14ac:dyDescent="0.45"/>
    <row r="636" ht="15.75" customHeight="1" x14ac:dyDescent="0.45"/>
    <row r="637" ht="15.75" customHeight="1" x14ac:dyDescent="0.45"/>
    <row r="638" ht="15.75" customHeight="1" x14ac:dyDescent="0.45"/>
    <row r="639" ht="15.75" customHeight="1" x14ac:dyDescent="0.45"/>
    <row r="640" ht="15.75" customHeight="1" x14ac:dyDescent="0.45"/>
    <row r="641" ht="15.75" customHeight="1" x14ac:dyDescent="0.45"/>
    <row r="642" ht="15.75" customHeight="1" x14ac:dyDescent="0.45"/>
    <row r="643" ht="15.75" customHeight="1" x14ac:dyDescent="0.45"/>
    <row r="644" ht="15.75" customHeight="1" x14ac:dyDescent="0.45"/>
    <row r="645" ht="15.75" customHeight="1" x14ac:dyDescent="0.45"/>
    <row r="646" ht="15.75" customHeight="1" x14ac:dyDescent="0.45"/>
    <row r="647" ht="15.75" customHeight="1" x14ac:dyDescent="0.45"/>
    <row r="648" ht="15.75" customHeight="1" x14ac:dyDescent="0.45"/>
    <row r="649" ht="15.75" customHeight="1" x14ac:dyDescent="0.45"/>
    <row r="650" ht="15.75" customHeight="1" x14ac:dyDescent="0.45"/>
    <row r="651" ht="15.75" customHeight="1" x14ac:dyDescent="0.45"/>
    <row r="652" ht="15.75" customHeight="1" x14ac:dyDescent="0.45"/>
    <row r="653" ht="15.75" customHeight="1" x14ac:dyDescent="0.45"/>
    <row r="654" ht="15.75" customHeight="1" x14ac:dyDescent="0.45"/>
    <row r="655" ht="15.75" customHeight="1" x14ac:dyDescent="0.45"/>
    <row r="656" ht="15.75" customHeight="1" x14ac:dyDescent="0.45"/>
    <row r="657" ht="15.75" customHeight="1" x14ac:dyDescent="0.45"/>
    <row r="658" ht="15.75" customHeight="1" x14ac:dyDescent="0.45"/>
    <row r="659" ht="15.75" customHeight="1" x14ac:dyDescent="0.45"/>
    <row r="660" ht="15.75" customHeight="1" x14ac:dyDescent="0.45"/>
    <row r="661" ht="15.75" customHeight="1" x14ac:dyDescent="0.45"/>
    <row r="662" ht="15.75" customHeight="1" x14ac:dyDescent="0.45"/>
    <row r="663" ht="15.75" customHeight="1" x14ac:dyDescent="0.45"/>
    <row r="664" ht="15.75" customHeight="1" x14ac:dyDescent="0.45"/>
    <row r="665" ht="15.75" customHeight="1" x14ac:dyDescent="0.45"/>
    <row r="666" ht="15.75" customHeight="1" x14ac:dyDescent="0.45"/>
    <row r="667" ht="15.75" customHeight="1" x14ac:dyDescent="0.45"/>
    <row r="668" ht="15.75" customHeight="1" x14ac:dyDescent="0.45"/>
    <row r="669" ht="15.75" customHeight="1" x14ac:dyDescent="0.45"/>
    <row r="670" ht="15.75" customHeight="1" x14ac:dyDescent="0.45"/>
    <row r="671" ht="15.75" customHeight="1" x14ac:dyDescent="0.45"/>
    <row r="672" ht="15.75" customHeight="1" x14ac:dyDescent="0.45"/>
    <row r="673" ht="15.75" customHeight="1" x14ac:dyDescent="0.45"/>
    <row r="674" ht="15.75" customHeight="1" x14ac:dyDescent="0.45"/>
    <row r="675" ht="15.75" customHeight="1" x14ac:dyDescent="0.45"/>
    <row r="676" ht="15.75" customHeight="1" x14ac:dyDescent="0.45"/>
    <row r="677" ht="15.75" customHeight="1" x14ac:dyDescent="0.45"/>
    <row r="678" ht="15.75" customHeight="1" x14ac:dyDescent="0.45"/>
    <row r="679" ht="15.75" customHeight="1" x14ac:dyDescent="0.45"/>
    <row r="680" ht="15.75" customHeight="1" x14ac:dyDescent="0.45"/>
    <row r="681" ht="15.75" customHeight="1" x14ac:dyDescent="0.45"/>
    <row r="682" ht="15.75" customHeight="1" x14ac:dyDescent="0.45"/>
    <row r="683" ht="15.75" customHeight="1" x14ac:dyDescent="0.45"/>
    <row r="684" ht="15.75" customHeight="1" x14ac:dyDescent="0.45"/>
    <row r="685" ht="15.75" customHeight="1" x14ac:dyDescent="0.45"/>
    <row r="686" ht="15.75" customHeight="1" x14ac:dyDescent="0.45"/>
    <row r="687" ht="15.75" customHeight="1" x14ac:dyDescent="0.45"/>
    <row r="688" ht="15.75" customHeight="1" x14ac:dyDescent="0.45"/>
    <row r="689" ht="15.75" customHeight="1" x14ac:dyDescent="0.45"/>
    <row r="690" ht="15.75" customHeight="1" x14ac:dyDescent="0.45"/>
    <row r="691" ht="15.75" customHeight="1" x14ac:dyDescent="0.45"/>
    <row r="692" ht="15.75" customHeight="1" x14ac:dyDescent="0.45"/>
    <row r="693" ht="15.75" customHeight="1" x14ac:dyDescent="0.45"/>
    <row r="694" ht="15.75" customHeight="1" x14ac:dyDescent="0.45"/>
    <row r="695" ht="15.75" customHeight="1" x14ac:dyDescent="0.45"/>
    <row r="696" ht="15.75" customHeight="1" x14ac:dyDescent="0.45"/>
    <row r="697" ht="15.75" customHeight="1" x14ac:dyDescent="0.45"/>
    <row r="698" ht="15.75" customHeight="1" x14ac:dyDescent="0.45"/>
    <row r="699" ht="15.75" customHeight="1" x14ac:dyDescent="0.45"/>
    <row r="700" ht="15.75" customHeight="1" x14ac:dyDescent="0.45"/>
    <row r="701" ht="15.75" customHeight="1" x14ac:dyDescent="0.45"/>
    <row r="702" ht="15.75" customHeight="1" x14ac:dyDescent="0.45"/>
    <row r="703" ht="15.75" customHeight="1" x14ac:dyDescent="0.45"/>
    <row r="704" ht="15.75" customHeight="1" x14ac:dyDescent="0.45"/>
    <row r="705" ht="15.75" customHeight="1" x14ac:dyDescent="0.45"/>
    <row r="706" ht="15.75" customHeight="1" x14ac:dyDescent="0.45"/>
    <row r="707" ht="15.75" customHeight="1" x14ac:dyDescent="0.45"/>
    <row r="708" ht="15.75" customHeight="1" x14ac:dyDescent="0.45"/>
    <row r="709" ht="15.75" customHeight="1" x14ac:dyDescent="0.45"/>
    <row r="710" ht="15.75" customHeight="1" x14ac:dyDescent="0.45"/>
    <row r="711" ht="15.75" customHeight="1" x14ac:dyDescent="0.45"/>
    <row r="712" ht="15.75" customHeight="1" x14ac:dyDescent="0.45"/>
    <row r="713" ht="15.75" customHeight="1" x14ac:dyDescent="0.45"/>
    <row r="714" ht="15.75" customHeight="1" x14ac:dyDescent="0.45"/>
    <row r="715" ht="15.75" customHeight="1" x14ac:dyDescent="0.45"/>
    <row r="716" ht="15.75" customHeight="1" x14ac:dyDescent="0.45"/>
    <row r="717" ht="15.75" customHeight="1" x14ac:dyDescent="0.45"/>
    <row r="718" ht="15.75" customHeight="1" x14ac:dyDescent="0.45"/>
    <row r="719" ht="15.75" customHeight="1" x14ac:dyDescent="0.45"/>
    <row r="720" ht="15.75" customHeight="1" x14ac:dyDescent="0.45"/>
    <row r="721" ht="15.75" customHeight="1" x14ac:dyDescent="0.45"/>
    <row r="722" ht="15.75" customHeight="1" x14ac:dyDescent="0.45"/>
    <row r="723" ht="15.75" customHeight="1" x14ac:dyDescent="0.45"/>
    <row r="724" ht="15.75" customHeight="1" x14ac:dyDescent="0.45"/>
    <row r="725" ht="15.75" customHeight="1" x14ac:dyDescent="0.45"/>
    <row r="726" ht="15.75" customHeight="1" x14ac:dyDescent="0.45"/>
    <row r="727" ht="15.75" customHeight="1" x14ac:dyDescent="0.45"/>
    <row r="728" ht="15.75" customHeight="1" x14ac:dyDescent="0.45"/>
    <row r="729" ht="15.75" customHeight="1" x14ac:dyDescent="0.45"/>
    <row r="730" ht="15.75" customHeight="1" x14ac:dyDescent="0.45"/>
    <row r="731" ht="15.75" customHeight="1" x14ac:dyDescent="0.45"/>
    <row r="732" ht="15.75" customHeight="1" x14ac:dyDescent="0.45"/>
    <row r="733" ht="15.75" customHeight="1" x14ac:dyDescent="0.45"/>
    <row r="734" ht="15.75" customHeight="1" x14ac:dyDescent="0.45"/>
    <row r="735" ht="15.75" customHeight="1" x14ac:dyDescent="0.45"/>
    <row r="736" ht="15.75" customHeight="1" x14ac:dyDescent="0.45"/>
    <row r="737" ht="15.75" customHeight="1" x14ac:dyDescent="0.45"/>
    <row r="738" ht="15.75" customHeight="1" x14ac:dyDescent="0.45"/>
    <row r="739" ht="15.75" customHeight="1" x14ac:dyDescent="0.45"/>
    <row r="740" ht="15.75" customHeight="1" x14ac:dyDescent="0.45"/>
    <row r="741" ht="15.75" customHeight="1" x14ac:dyDescent="0.45"/>
    <row r="742" ht="15.75" customHeight="1" x14ac:dyDescent="0.45"/>
    <row r="743" ht="15.75" customHeight="1" x14ac:dyDescent="0.45"/>
    <row r="744" ht="15.75" customHeight="1" x14ac:dyDescent="0.45"/>
    <row r="745" ht="15.75" customHeight="1" x14ac:dyDescent="0.45"/>
    <row r="746" ht="15.75" customHeight="1" x14ac:dyDescent="0.45"/>
    <row r="747" ht="15.75" customHeight="1" x14ac:dyDescent="0.45"/>
    <row r="748" ht="15.75" customHeight="1" x14ac:dyDescent="0.45"/>
    <row r="749" ht="15.75" customHeight="1" x14ac:dyDescent="0.45"/>
    <row r="750" ht="15.75" customHeight="1" x14ac:dyDescent="0.45"/>
    <row r="751" ht="15.75" customHeight="1" x14ac:dyDescent="0.45"/>
    <row r="752" ht="15.75" customHeight="1" x14ac:dyDescent="0.45"/>
    <row r="753" ht="15.75" customHeight="1" x14ac:dyDescent="0.45"/>
    <row r="754" ht="15.75" customHeight="1" x14ac:dyDescent="0.45"/>
    <row r="755" ht="15.75" customHeight="1" x14ac:dyDescent="0.45"/>
    <row r="756" ht="15.75" customHeight="1" x14ac:dyDescent="0.45"/>
    <row r="757" ht="15.75" customHeight="1" x14ac:dyDescent="0.45"/>
    <row r="758" ht="15.75" customHeight="1" x14ac:dyDescent="0.45"/>
    <row r="759" ht="15.75" customHeight="1" x14ac:dyDescent="0.45"/>
    <row r="760" ht="15.75" customHeight="1" x14ac:dyDescent="0.45"/>
    <row r="761" ht="15.75" customHeight="1" x14ac:dyDescent="0.45"/>
    <row r="762" ht="15.75" customHeight="1" x14ac:dyDescent="0.45"/>
    <row r="763" ht="15.75" customHeight="1" x14ac:dyDescent="0.45"/>
    <row r="764" ht="15.75" customHeight="1" x14ac:dyDescent="0.45"/>
    <row r="765" ht="15.75" customHeight="1" x14ac:dyDescent="0.45"/>
    <row r="766" ht="15.75" customHeight="1" x14ac:dyDescent="0.45"/>
    <row r="767" ht="15.75" customHeight="1" x14ac:dyDescent="0.45"/>
    <row r="768" ht="15.75" customHeight="1" x14ac:dyDescent="0.45"/>
    <row r="769" ht="15.75" customHeight="1" x14ac:dyDescent="0.45"/>
    <row r="770" ht="15.75" customHeight="1" x14ac:dyDescent="0.45"/>
    <row r="771" ht="15.75" customHeight="1" x14ac:dyDescent="0.45"/>
    <row r="772" ht="15.75" customHeight="1" x14ac:dyDescent="0.45"/>
    <row r="773" ht="15.75" customHeight="1" x14ac:dyDescent="0.45"/>
    <row r="774" ht="15.75" customHeight="1" x14ac:dyDescent="0.45"/>
    <row r="775" ht="15.75" customHeight="1" x14ac:dyDescent="0.45"/>
    <row r="776" ht="15.75" customHeight="1" x14ac:dyDescent="0.45"/>
    <row r="777" ht="15.75" customHeight="1" x14ac:dyDescent="0.45"/>
    <row r="778" ht="15.75" customHeight="1" x14ac:dyDescent="0.45"/>
    <row r="779" ht="15.75" customHeight="1" x14ac:dyDescent="0.45"/>
    <row r="780" ht="15.75" customHeight="1" x14ac:dyDescent="0.45"/>
    <row r="781" ht="15.75" customHeight="1" x14ac:dyDescent="0.45"/>
    <row r="782" ht="15.75" customHeight="1" x14ac:dyDescent="0.45"/>
    <row r="783" ht="15.75" customHeight="1" x14ac:dyDescent="0.45"/>
    <row r="784" ht="15.75" customHeight="1" x14ac:dyDescent="0.45"/>
    <row r="785" ht="15.75" customHeight="1" x14ac:dyDescent="0.45"/>
    <row r="786" ht="15.75" customHeight="1" x14ac:dyDescent="0.45"/>
    <row r="787" ht="15.75" customHeight="1" x14ac:dyDescent="0.45"/>
    <row r="788" ht="15.75" customHeight="1" x14ac:dyDescent="0.45"/>
    <row r="789" ht="15.75" customHeight="1" x14ac:dyDescent="0.45"/>
    <row r="790" ht="15.75" customHeight="1" x14ac:dyDescent="0.45"/>
    <row r="791" ht="15.75" customHeight="1" x14ac:dyDescent="0.45"/>
    <row r="792" ht="15.75" customHeight="1" x14ac:dyDescent="0.45"/>
    <row r="793" ht="15.75" customHeight="1" x14ac:dyDescent="0.45"/>
    <row r="794" ht="15.75" customHeight="1" x14ac:dyDescent="0.45"/>
    <row r="795" ht="15.75" customHeight="1" x14ac:dyDescent="0.45"/>
    <row r="796" ht="15.75" customHeight="1" x14ac:dyDescent="0.45"/>
    <row r="797" ht="15.75" customHeight="1" x14ac:dyDescent="0.45"/>
    <row r="798" ht="15.75" customHeight="1" x14ac:dyDescent="0.45"/>
    <row r="799" ht="15.75" customHeight="1" x14ac:dyDescent="0.45"/>
    <row r="800" ht="15.75" customHeight="1" x14ac:dyDescent="0.45"/>
    <row r="801" ht="15.75" customHeight="1" x14ac:dyDescent="0.45"/>
    <row r="802" ht="15.75" customHeight="1" x14ac:dyDescent="0.45"/>
    <row r="803" ht="15.75" customHeight="1" x14ac:dyDescent="0.45"/>
    <row r="804" ht="15.75" customHeight="1" x14ac:dyDescent="0.45"/>
    <row r="805" ht="15.75" customHeight="1" x14ac:dyDescent="0.45"/>
    <row r="806" ht="15.75" customHeight="1" x14ac:dyDescent="0.45"/>
    <row r="807" ht="15.75" customHeight="1" x14ac:dyDescent="0.45"/>
    <row r="808" ht="15.75" customHeight="1" x14ac:dyDescent="0.45"/>
    <row r="809" ht="15.75" customHeight="1" x14ac:dyDescent="0.45"/>
    <row r="810" ht="15.75" customHeight="1" x14ac:dyDescent="0.45"/>
    <row r="811" ht="15.75" customHeight="1" x14ac:dyDescent="0.45"/>
    <row r="812" ht="15.75" customHeight="1" x14ac:dyDescent="0.45"/>
    <row r="813" ht="15.75" customHeight="1" x14ac:dyDescent="0.45"/>
    <row r="814" ht="15.75" customHeight="1" x14ac:dyDescent="0.45"/>
    <row r="815" ht="15.75" customHeight="1" x14ac:dyDescent="0.45"/>
    <row r="816" ht="15.75" customHeight="1" x14ac:dyDescent="0.45"/>
    <row r="817" ht="15.75" customHeight="1" x14ac:dyDescent="0.45"/>
    <row r="818" ht="15.75" customHeight="1" x14ac:dyDescent="0.45"/>
    <row r="819" ht="15.75" customHeight="1" x14ac:dyDescent="0.45"/>
    <row r="820" ht="15.75" customHeight="1" x14ac:dyDescent="0.45"/>
    <row r="821" ht="15.75" customHeight="1" x14ac:dyDescent="0.45"/>
    <row r="822" ht="15.75" customHeight="1" x14ac:dyDescent="0.45"/>
    <row r="823" ht="15.75" customHeight="1" x14ac:dyDescent="0.45"/>
    <row r="824" ht="15.75" customHeight="1" x14ac:dyDescent="0.45"/>
    <row r="825" ht="15.75" customHeight="1" x14ac:dyDescent="0.45"/>
    <row r="826" ht="15.75" customHeight="1" x14ac:dyDescent="0.45"/>
    <row r="827" ht="15.75" customHeight="1" x14ac:dyDescent="0.45"/>
    <row r="828" ht="15.75" customHeight="1" x14ac:dyDescent="0.45"/>
    <row r="829" ht="15.75" customHeight="1" x14ac:dyDescent="0.45"/>
    <row r="830" ht="15.75" customHeight="1" x14ac:dyDescent="0.45"/>
    <row r="831" ht="15.75" customHeight="1" x14ac:dyDescent="0.45"/>
    <row r="832" ht="15.75" customHeight="1" x14ac:dyDescent="0.45"/>
    <row r="833" ht="15.75" customHeight="1" x14ac:dyDescent="0.45"/>
    <row r="834" ht="15.75" customHeight="1" x14ac:dyDescent="0.45"/>
    <row r="835" ht="15.75" customHeight="1" x14ac:dyDescent="0.45"/>
    <row r="836" ht="15.75" customHeight="1" x14ac:dyDescent="0.45"/>
    <row r="837" ht="15.75" customHeight="1" x14ac:dyDescent="0.45"/>
    <row r="838" ht="15.75" customHeight="1" x14ac:dyDescent="0.45"/>
    <row r="839" ht="15.75" customHeight="1" x14ac:dyDescent="0.45"/>
    <row r="840" ht="15.75" customHeight="1" x14ac:dyDescent="0.45"/>
    <row r="841" ht="15.75" customHeight="1" x14ac:dyDescent="0.45"/>
    <row r="842" ht="15.75" customHeight="1" x14ac:dyDescent="0.45"/>
    <row r="843" ht="15.75" customHeight="1" x14ac:dyDescent="0.45"/>
    <row r="844" ht="15.75" customHeight="1" x14ac:dyDescent="0.45"/>
    <row r="845" ht="15.75" customHeight="1" x14ac:dyDescent="0.45"/>
    <row r="846" ht="15.75" customHeight="1" x14ac:dyDescent="0.45"/>
    <row r="847" ht="15.75" customHeight="1" x14ac:dyDescent="0.45"/>
    <row r="848" ht="15.75" customHeight="1" x14ac:dyDescent="0.45"/>
    <row r="849" ht="15.75" customHeight="1" x14ac:dyDescent="0.45"/>
    <row r="850" ht="15.75" customHeight="1" x14ac:dyDescent="0.45"/>
    <row r="851" ht="15.75" customHeight="1" x14ac:dyDescent="0.45"/>
    <row r="852" ht="15.75" customHeight="1" x14ac:dyDescent="0.45"/>
    <row r="853" ht="15.75" customHeight="1" x14ac:dyDescent="0.45"/>
    <row r="854" ht="15.75" customHeight="1" x14ac:dyDescent="0.45"/>
    <row r="855" ht="15.75" customHeight="1" x14ac:dyDescent="0.45"/>
    <row r="856" ht="15.75" customHeight="1" x14ac:dyDescent="0.45"/>
    <row r="857" ht="15.75" customHeight="1" x14ac:dyDescent="0.45"/>
    <row r="858" ht="15.75" customHeight="1" x14ac:dyDescent="0.45"/>
    <row r="859" ht="15.75" customHeight="1" x14ac:dyDescent="0.45"/>
    <row r="860" ht="15.75" customHeight="1" x14ac:dyDescent="0.45"/>
    <row r="861" ht="15.75" customHeight="1" x14ac:dyDescent="0.45"/>
    <row r="862" ht="15.75" customHeight="1" x14ac:dyDescent="0.45"/>
    <row r="863" ht="15.75" customHeight="1" x14ac:dyDescent="0.45"/>
    <row r="864" ht="15.75" customHeight="1" x14ac:dyDescent="0.45"/>
    <row r="865" ht="15.75" customHeight="1" x14ac:dyDescent="0.45"/>
    <row r="866" ht="15.75" customHeight="1" x14ac:dyDescent="0.45"/>
    <row r="867" ht="15.75" customHeight="1" x14ac:dyDescent="0.45"/>
    <row r="868" ht="15.75" customHeight="1" x14ac:dyDescent="0.45"/>
    <row r="869" ht="15.75" customHeight="1" x14ac:dyDescent="0.45"/>
    <row r="870" ht="15.75" customHeight="1" x14ac:dyDescent="0.45"/>
    <row r="871" ht="15.75" customHeight="1" x14ac:dyDescent="0.45"/>
    <row r="872" ht="15.75" customHeight="1" x14ac:dyDescent="0.45"/>
    <row r="873" ht="15.75" customHeight="1" x14ac:dyDescent="0.45"/>
    <row r="874" ht="15.75" customHeight="1" x14ac:dyDescent="0.45"/>
    <row r="875" ht="15.75" customHeight="1" x14ac:dyDescent="0.45"/>
    <row r="876" ht="15.75" customHeight="1" x14ac:dyDescent="0.45"/>
    <row r="877" ht="15.75" customHeight="1" x14ac:dyDescent="0.45"/>
    <row r="878" ht="15.75" customHeight="1" x14ac:dyDescent="0.45"/>
    <row r="879" ht="15.75" customHeight="1" x14ac:dyDescent="0.45"/>
    <row r="880" ht="15.75" customHeight="1" x14ac:dyDescent="0.45"/>
    <row r="881" ht="15.75" customHeight="1" x14ac:dyDescent="0.45"/>
    <row r="882" ht="15.75" customHeight="1" x14ac:dyDescent="0.45"/>
    <row r="883" ht="15.75" customHeight="1" x14ac:dyDescent="0.45"/>
    <row r="884" ht="15.75" customHeight="1" x14ac:dyDescent="0.45"/>
    <row r="885" ht="15.75" customHeight="1" x14ac:dyDescent="0.45"/>
    <row r="886" ht="15.75" customHeight="1" x14ac:dyDescent="0.45"/>
    <row r="887" ht="15.75" customHeight="1" x14ac:dyDescent="0.45"/>
    <row r="888" ht="15.75" customHeight="1" x14ac:dyDescent="0.45"/>
    <row r="889" ht="15.75" customHeight="1" x14ac:dyDescent="0.45"/>
    <row r="890" ht="15.75" customHeight="1" x14ac:dyDescent="0.45"/>
    <row r="891" ht="15.75" customHeight="1" x14ac:dyDescent="0.45"/>
    <row r="892" ht="15.75" customHeight="1" x14ac:dyDescent="0.45"/>
    <row r="893" ht="15.75" customHeight="1" x14ac:dyDescent="0.45"/>
    <row r="894" ht="15.75" customHeight="1" x14ac:dyDescent="0.45"/>
    <row r="895" ht="15.75" customHeight="1" x14ac:dyDescent="0.45"/>
    <row r="896" ht="15.75" customHeight="1" x14ac:dyDescent="0.45"/>
    <row r="897" ht="15.75" customHeight="1" x14ac:dyDescent="0.45"/>
    <row r="898" ht="15.75" customHeight="1" x14ac:dyDescent="0.45"/>
    <row r="899" ht="15.75" customHeight="1" x14ac:dyDescent="0.45"/>
    <row r="900" ht="15.75" customHeight="1" x14ac:dyDescent="0.45"/>
    <row r="901" ht="15.75" customHeight="1" x14ac:dyDescent="0.45"/>
    <row r="902" ht="15.75" customHeight="1" x14ac:dyDescent="0.45"/>
    <row r="903" ht="15.75" customHeight="1" x14ac:dyDescent="0.45"/>
    <row r="904" ht="15.75" customHeight="1" x14ac:dyDescent="0.45"/>
    <row r="905" ht="15.75" customHeight="1" x14ac:dyDescent="0.45"/>
    <row r="906" ht="15.75" customHeight="1" x14ac:dyDescent="0.45"/>
    <row r="907" ht="15.75" customHeight="1" x14ac:dyDescent="0.45"/>
    <row r="908" ht="15.75" customHeight="1" x14ac:dyDescent="0.45"/>
    <row r="909" ht="15.75" customHeight="1" x14ac:dyDescent="0.45"/>
    <row r="910" ht="15.75" customHeight="1" x14ac:dyDescent="0.45"/>
    <row r="911" ht="15.75" customHeight="1" x14ac:dyDescent="0.45"/>
    <row r="912" ht="15.75" customHeight="1" x14ac:dyDescent="0.45"/>
    <row r="913" ht="15.75" customHeight="1" x14ac:dyDescent="0.45"/>
    <row r="914" ht="15.75" customHeight="1" x14ac:dyDescent="0.45"/>
    <row r="915" ht="15.75" customHeight="1" x14ac:dyDescent="0.45"/>
    <row r="916" ht="15.75" customHeight="1" x14ac:dyDescent="0.45"/>
    <row r="917" ht="15.75" customHeight="1" x14ac:dyDescent="0.45"/>
    <row r="918" ht="15.75" customHeight="1" x14ac:dyDescent="0.45"/>
    <row r="919" ht="15.75" customHeight="1" x14ac:dyDescent="0.45"/>
    <row r="920" ht="15.75" customHeight="1" x14ac:dyDescent="0.45"/>
    <row r="921" ht="15.75" customHeight="1" x14ac:dyDescent="0.45"/>
    <row r="922" ht="15.75" customHeight="1" x14ac:dyDescent="0.45"/>
    <row r="923" ht="15.75" customHeight="1" x14ac:dyDescent="0.45"/>
    <row r="924" ht="15.75" customHeight="1" x14ac:dyDescent="0.45"/>
    <row r="925" ht="15.75" customHeight="1" x14ac:dyDescent="0.45"/>
    <row r="926" ht="15.75" customHeight="1" x14ac:dyDescent="0.45"/>
    <row r="927" ht="15.75" customHeight="1" x14ac:dyDescent="0.45"/>
    <row r="928" ht="15.75" customHeight="1" x14ac:dyDescent="0.45"/>
    <row r="929" ht="15.75" customHeight="1" x14ac:dyDescent="0.45"/>
    <row r="930" ht="15.75" customHeight="1" x14ac:dyDescent="0.45"/>
    <row r="931" ht="15.75" customHeight="1" x14ac:dyDescent="0.45"/>
    <row r="932" ht="15.75" customHeight="1" x14ac:dyDescent="0.45"/>
    <row r="933" ht="15.75" customHeight="1" x14ac:dyDescent="0.45"/>
    <row r="934" ht="15.75" customHeight="1" x14ac:dyDescent="0.45"/>
    <row r="935" ht="15.75" customHeight="1" x14ac:dyDescent="0.45"/>
    <row r="936" ht="15.75" customHeight="1" x14ac:dyDescent="0.45"/>
    <row r="937" ht="15.75" customHeight="1" x14ac:dyDescent="0.45"/>
    <row r="938" ht="15.75" customHeight="1" x14ac:dyDescent="0.45"/>
    <row r="939" ht="15.75" customHeight="1" x14ac:dyDescent="0.45"/>
    <row r="940" ht="15.75" customHeight="1" x14ac:dyDescent="0.45"/>
    <row r="941" ht="15.75" customHeight="1" x14ac:dyDescent="0.45"/>
    <row r="942" ht="15.75" customHeight="1" x14ac:dyDescent="0.45"/>
    <row r="943" ht="15.75" customHeight="1" x14ac:dyDescent="0.45"/>
    <row r="944" ht="15.75" customHeight="1" x14ac:dyDescent="0.45"/>
    <row r="945" ht="15.75" customHeight="1" x14ac:dyDescent="0.45"/>
    <row r="946" ht="15.75" customHeight="1" x14ac:dyDescent="0.45"/>
    <row r="947" ht="15.75" customHeight="1" x14ac:dyDescent="0.45"/>
    <row r="948" ht="15.75" customHeight="1" x14ac:dyDescent="0.45"/>
    <row r="949" ht="15.75" customHeight="1" x14ac:dyDescent="0.45"/>
    <row r="950" ht="15.75" customHeight="1" x14ac:dyDescent="0.45"/>
    <row r="951" ht="15.75" customHeight="1" x14ac:dyDescent="0.45"/>
    <row r="952" ht="15.75" customHeight="1" x14ac:dyDescent="0.45"/>
    <row r="953" ht="15.75" customHeight="1" x14ac:dyDescent="0.45"/>
    <row r="954" ht="15.75" customHeight="1" x14ac:dyDescent="0.45"/>
    <row r="955" ht="15.75" customHeight="1" x14ac:dyDescent="0.45"/>
    <row r="956" ht="15.75" customHeight="1" x14ac:dyDescent="0.45"/>
    <row r="957" ht="15.75" customHeight="1" x14ac:dyDescent="0.45"/>
    <row r="958" ht="15.75" customHeight="1" x14ac:dyDescent="0.45"/>
    <row r="959" ht="15.75" customHeight="1" x14ac:dyDescent="0.45"/>
    <row r="960" ht="15.75" customHeight="1" x14ac:dyDescent="0.45"/>
    <row r="961" ht="15.75" customHeight="1" x14ac:dyDescent="0.45"/>
    <row r="962" ht="15.75" customHeight="1" x14ac:dyDescent="0.45"/>
    <row r="963" ht="15.75" customHeight="1" x14ac:dyDescent="0.45"/>
    <row r="964" ht="15.75" customHeight="1" x14ac:dyDescent="0.45"/>
    <row r="965" ht="15.75" customHeight="1" x14ac:dyDescent="0.45"/>
    <row r="966" ht="15.75" customHeight="1" x14ac:dyDescent="0.45"/>
    <row r="967" ht="15.75" customHeight="1" x14ac:dyDescent="0.45"/>
    <row r="968" ht="15.75" customHeight="1" x14ac:dyDescent="0.45"/>
    <row r="969" ht="15.75" customHeight="1" x14ac:dyDescent="0.45"/>
    <row r="970" ht="15.75" customHeight="1" x14ac:dyDescent="0.45"/>
    <row r="971" ht="15.75" customHeight="1" x14ac:dyDescent="0.45"/>
    <row r="972" ht="15.75" customHeight="1" x14ac:dyDescent="0.45"/>
    <row r="973" ht="15.75" customHeight="1" x14ac:dyDescent="0.45"/>
    <row r="974" ht="15.75" customHeight="1" x14ac:dyDescent="0.45"/>
    <row r="975" ht="15.75" customHeight="1" x14ac:dyDescent="0.45"/>
    <row r="976" ht="15.75" customHeight="1" x14ac:dyDescent="0.45"/>
    <row r="977" ht="15.75" customHeight="1" x14ac:dyDescent="0.45"/>
    <row r="978" ht="15.75" customHeight="1" x14ac:dyDescent="0.45"/>
    <row r="979" ht="15.75" customHeight="1" x14ac:dyDescent="0.45"/>
    <row r="980" ht="15.75" customHeight="1" x14ac:dyDescent="0.45"/>
    <row r="981" ht="15.75" customHeight="1" x14ac:dyDescent="0.45"/>
    <row r="982" ht="15.75" customHeight="1" x14ac:dyDescent="0.45"/>
    <row r="983" ht="15.75" customHeight="1" x14ac:dyDescent="0.45"/>
    <row r="984" ht="15.75" customHeight="1" x14ac:dyDescent="0.45"/>
    <row r="985" ht="15.75" customHeight="1" x14ac:dyDescent="0.45"/>
    <row r="986" ht="15.75" customHeight="1" x14ac:dyDescent="0.45"/>
    <row r="987" ht="15.75" customHeight="1" x14ac:dyDescent="0.45"/>
    <row r="988" ht="15.75" customHeight="1" x14ac:dyDescent="0.45"/>
    <row r="989" ht="15.75" customHeight="1" x14ac:dyDescent="0.45"/>
    <row r="990" ht="15.75" customHeight="1" x14ac:dyDescent="0.45"/>
    <row r="991" ht="15.75" customHeight="1" x14ac:dyDescent="0.45"/>
    <row r="992" ht="15.75" customHeight="1" x14ac:dyDescent="0.45"/>
    <row r="993" ht="15.75" customHeight="1" x14ac:dyDescent="0.45"/>
    <row r="994" ht="15.75" customHeight="1" x14ac:dyDescent="0.45"/>
    <row r="995" ht="15.75" customHeight="1" x14ac:dyDescent="0.45"/>
    <row r="996" ht="15.75" customHeight="1" x14ac:dyDescent="0.45"/>
    <row r="997" ht="15.75" customHeight="1" x14ac:dyDescent="0.45"/>
    <row r="998" ht="15.75" customHeight="1" x14ac:dyDescent="0.45"/>
    <row r="999" ht="15.75" customHeight="1" x14ac:dyDescent="0.45"/>
    <row r="1000" ht="15.75" customHeight="1" x14ac:dyDescent="0.45"/>
  </sheetData>
  <mergeCells count="19">
    <mergeCell ref="B73:E73"/>
    <mergeCell ref="A11:A77"/>
    <mergeCell ref="B11:F11"/>
    <mergeCell ref="B13:E13"/>
    <mergeCell ref="B14:F14"/>
    <mergeCell ref="B15:E15"/>
    <mergeCell ref="B29:E29"/>
    <mergeCell ref="B30:E30"/>
    <mergeCell ref="B43:E43"/>
    <mergeCell ref="B44:E44"/>
    <mergeCell ref="B59:E59"/>
    <mergeCell ref="B74:E74"/>
    <mergeCell ref="B76:E76"/>
    <mergeCell ref="B77:E77"/>
    <mergeCell ref="B60:E60"/>
    <mergeCell ref="B65:E65"/>
    <mergeCell ref="B66:E66"/>
    <mergeCell ref="B68:E68"/>
    <mergeCell ref="B69:E69"/>
  </mergeCell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F0"/>
    <pageSetUpPr autoPageBreaks="0" fitToPage="1"/>
  </sheetPr>
  <dimension ref="A1:GA200338"/>
  <sheetViews>
    <sheetView showGridLines="0" showZeros="0" zoomScale="90" zoomScaleNormal="90" zoomScaleSheetLayoutView="90" workbookViewId="0">
      <pane xSplit="47" ySplit="12" topLeftCell="AV211" activePane="bottomRight" state="frozen"/>
      <selection activeCell="B1" sqref="B1"/>
      <selection pane="topRight" activeCell="AV1" sqref="AV1"/>
      <selection pane="bottomLeft" activeCell="B13" sqref="B13"/>
      <selection pane="bottomRight" activeCell="C12" sqref="C12"/>
    </sheetView>
  </sheetViews>
  <sheetFormatPr baseColWidth="10" defaultColWidth="11.33203125" defaultRowHeight="12.75" x14ac:dyDescent="0.35"/>
  <cols>
    <col min="1" max="1" width="13" style="808" hidden="1" customWidth="1"/>
    <col min="2" max="2" width="9" style="718" customWidth="1"/>
    <col min="3" max="3" width="41.6640625" style="432" customWidth="1"/>
    <col min="4" max="4" width="6.1328125" style="432" customWidth="1"/>
    <col min="5" max="5" width="12.6640625" style="432" customWidth="1"/>
    <col min="6" max="6" width="14.6640625" style="432" customWidth="1"/>
    <col min="7" max="7" width="18.6640625" style="943" customWidth="1"/>
    <col min="8" max="8" width="16.33203125" style="432" hidden="1" customWidth="1"/>
    <col min="9" max="9" width="16.1328125" style="432" hidden="1" customWidth="1"/>
    <col min="10" max="11" width="10.1328125" style="432" hidden="1" customWidth="1"/>
    <col min="12" max="12" width="17" style="432" hidden="1" customWidth="1"/>
    <col min="13" max="14" width="16.6640625" style="432" hidden="1" customWidth="1"/>
    <col min="15" max="15" width="2.6640625" style="432" hidden="1" customWidth="1"/>
    <col min="16" max="16" width="12.6640625" style="432" hidden="1" customWidth="1"/>
    <col min="17" max="20" width="15.6640625" style="432" hidden="1" customWidth="1"/>
    <col min="21" max="21" width="3.6640625" style="432" hidden="1" customWidth="1"/>
    <col min="22" max="30" width="2" style="432" hidden="1" customWidth="1"/>
    <col min="31" max="31" width="5.46484375" style="432" hidden="1" customWidth="1"/>
    <col min="32" max="32" width="0.796875" style="547" hidden="1" customWidth="1"/>
    <col min="33" max="37" width="6.6640625" style="547" hidden="1" customWidth="1"/>
    <col min="38" max="38" width="9.33203125" style="432" hidden="1" customWidth="1"/>
    <col min="39" max="39" width="4" style="490" hidden="1" customWidth="1"/>
    <col min="40" max="40" width="2.33203125" style="490" hidden="1" customWidth="1"/>
    <col min="41" max="41" width="13.1328125" style="490" hidden="1" customWidth="1"/>
    <col min="42" max="42" width="12.1328125" style="490" hidden="1" customWidth="1"/>
    <col min="43" max="43" width="14.46484375" style="490" hidden="1" customWidth="1"/>
    <col min="44" max="44" width="13.1328125" style="490" hidden="1" customWidth="1"/>
    <col min="45" max="45" width="18.6640625" style="490" hidden="1" customWidth="1"/>
    <col min="46" max="46" width="2.6640625" style="490" customWidth="1"/>
    <col min="47" max="47" width="0.6640625" style="490" customWidth="1"/>
    <col min="48" max="48" width="11.33203125" style="490"/>
    <col min="49" max="49" width="11.33203125" style="490" customWidth="1"/>
    <col min="50" max="50" width="14.33203125" style="490" customWidth="1"/>
    <col min="51" max="51" width="11.33203125" style="490"/>
    <col min="52" max="52" width="13.33203125" style="490" customWidth="1"/>
    <col min="53" max="109" width="11.33203125" style="490"/>
    <col min="110" max="112" width="11.33203125" style="490" hidden="1" customWidth="1"/>
    <col min="113" max="16384" width="11.33203125" style="490"/>
  </cols>
  <sheetData>
    <row r="1" spans="1:183" s="432" customFormat="1" ht="12.3" customHeight="1" thickTop="1" x14ac:dyDescent="0.35">
      <c r="A1" s="406" t="s">
        <v>398</v>
      </c>
      <c r="B1" s="407" t="s">
        <v>399</v>
      </c>
      <c r="C1" s="408"/>
      <c r="D1" s="409"/>
      <c r="E1" s="410" t="s">
        <v>400</v>
      </c>
      <c r="F1" s="1211" t="str">
        <f>"Duración  Obra    " &amp; G374 &amp; " Días"</f>
        <v>Duración  Obra    0 Días</v>
      </c>
      <c r="G1" s="411">
        <f>G367</f>
        <v>1015351013</v>
      </c>
      <c r="H1" s="412" t="s">
        <v>401</v>
      </c>
      <c r="I1" s="412" t="s">
        <v>402</v>
      </c>
      <c r="J1" s="413" t="s">
        <v>403</v>
      </c>
      <c r="K1" s="413" t="s">
        <v>404</v>
      </c>
      <c r="L1" s="412" t="s">
        <v>405</v>
      </c>
      <c r="M1" s="412" t="s">
        <v>406</v>
      </c>
      <c r="N1" s="414" t="s">
        <v>407</v>
      </c>
      <c r="O1" s="415" t="str">
        <f>B2</f>
        <v>CD</v>
      </c>
      <c r="P1" s="1212" t="s">
        <v>408</v>
      </c>
      <c r="Q1" s="1213"/>
      <c r="R1" s="1213"/>
      <c r="S1" s="1213"/>
      <c r="T1" s="1214"/>
      <c r="U1" s="416"/>
      <c r="V1" s="416"/>
      <c r="W1" s="416"/>
      <c r="X1" s="416"/>
      <c r="Y1" s="416"/>
      <c r="Z1" s="416"/>
      <c r="AA1" s="416"/>
      <c r="AB1" s="416"/>
      <c r="AC1" s="416"/>
      <c r="AD1" s="416"/>
      <c r="AE1" s="417"/>
      <c r="AF1" s="418" t="s">
        <v>409</v>
      </c>
      <c r="AG1" s="419" t="s">
        <v>410</v>
      </c>
      <c r="AH1" s="420" t="s">
        <v>411</v>
      </c>
      <c r="AI1" s="420" t="s">
        <v>412</v>
      </c>
      <c r="AJ1" s="420" t="s">
        <v>413</v>
      </c>
      <c r="AK1" s="421" t="s">
        <v>414</v>
      </c>
      <c r="AL1" s="422"/>
      <c r="AM1" s="423" t="s">
        <v>415</v>
      </c>
      <c r="AN1" s="423"/>
      <c r="AO1" s="424"/>
      <c r="AP1" s="425"/>
      <c r="AQ1" s="425"/>
      <c r="AR1" s="426" t="s">
        <v>416</v>
      </c>
      <c r="AS1" s="427">
        <f>AS367</f>
        <v>655507113</v>
      </c>
      <c r="AT1" s="428"/>
      <c r="AU1" s="429"/>
      <c r="AV1" s="430"/>
      <c r="AW1" s="430"/>
      <c r="AX1" s="430"/>
      <c r="AY1" s="431" t="s">
        <v>417</v>
      </c>
      <c r="AZ1" s="1218" t="s">
        <v>418</v>
      </c>
      <c r="BZ1" s="433"/>
      <c r="CA1" s="434"/>
      <c r="CB1" s="435"/>
      <c r="CC1" s="436"/>
      <c r="CD1" s="437"/>
      <c r="CE1" s="438">
        <f>IF($A$2="CD",CG1,IF($A$2="CT",CH1,"Correg CT"))</f>
        <v>0</v>
      </c>
      <c r="CF1" s="439">
        <f>ROUND(CD1 * CE1,$J$2)</f>
        <v>0</v>
      </c>
      <c r="CG1" s="440"/>
      <c r="CH1" s="438"/>
      <c r="CI1" s="438">
        <v>1</v>
      </c>
      <c r="CJ1" s="438"/>
      <c r="CK1" s="441">
        <f>ROUND(CH1 * CD1,$J$2)</f>
        <v>0</v>
      </c>
      <c r="CL1" s="442">
        <f>ROUND(CG1 * CD1,$J$2)</f>
        <v>0</v>
      </c>
      <c r="CM1" s="443">
        <f>CF1*$N$2</f>
        <v>0</v>
      </c>
      <c r="CN1" s="444"/>
      <c r="CO1" s="445"/>
      <c r="CP1" s="446"/>
      <c r="CQ1" s="446"/>
      <c r="CR1" s="447"/>
      <c r="CS1" s="448">
        <f>CO1+CP1+CQ1+CR1</f>
        <v>0</v>
      </c>
      <c r="CT1" s="449"/>
      <c r="CV1" s="450"/>
      <c r="CW1" s="450"/>
      <c r="CX1" s="450"/>
      <c r="CY1" s="450"/>
      <c r="CZ1" s="450"/>
      <c r="DA1" s="450"/>
      <c r="DB1" s="450"/>
      <c r="DC1" s="450"/>
      <c r="DD1" s="450"/>
      <c r="DE1" s="451"/>
      <c r="DF1" s="452" t="e">
        <f>"CAP. " &amp;#REF! &amp; ": " &amp;#REF!</f>
        <v>#REF!</v>
      </c>
      <c r="DG1" s="453" t="e">
        <f>ROW(#REF!)</f>
        <v>#REF!</v>
      </c>
      <c r="DH1" s="453"/>
      <c r="DI1" s="453"/>
      <c r="DJ1" s="454"/>
      <c r="DK1" s="455"/>
      <c r="DL1" s="450"/>
      <c r="DM1" s="450"/>
      <c r="DN1" s="456">
        <f>CD1</f>
        <v>0</v>
      </c>
      <c r="DO1" s="457"/>
      <c r="DP1" s="458">
        <f>DN1+DO1</f>
        <v>0</v>
      </c>
      <c r="DQ1" s="459">
        <f>CE1</f>
        <v>0</v>
      </c>
      <c r="DR1" s="460">
        <f>ROUND(DP1 * DQ1,$J$2)</f>
        <v>0</v>
      </c>
      <c r="DS1" s="450"/>
      <c r="DT1" s="461"/>
      <c r="DU1" s="450"/>
      <c r="DV1" s="450"/>
      <c r="DW1" s="450"/>
      <c r="DX1" s="450"/>
      <c r="DY1" s="450"/>
      <c r="DZ1" s="450"/>
      <c r="EA1" s="450"/>
      <c r="EB1" s="450"/>
      <c r="EC1" s="450"/>
      <c r="ED1" s="450"/>
      <c r="EE1" s="450"/>
      <c r="EF1" s="450"/>
      <c r="EG1" s="450"/>
      <c r="EH1" s="450"/>
      <c r="EI1" s="450"/>
      <c r="EJ1" s="450"/>
      <c r="EK1" s="450"/>
      <c r="EL1" s="450"/>
      <c r="EM1" s="450"/>
      <c r="EN1" s="450"/>
      <c r="EO1" s="450"/>
      <c r="EP1" s="450"/>
      <c r="EQ1" s="450"/>
      <c r="ER1" s="450"/>
      <c r="ES1" s="450"/>
      <c r="ET1" s="450"/>
      <c r="EU1" s="450"/>
      <c r="EV1" s="450"/>
      <c r="EW1" s="450"/>
      <c r="EX1" s="450"/>
      <c r="EY1" s="450"/>
      <c r="EZ1" s="450"/>
      <c r="FA1" s="450"/>
      <c r="FB1" s="450"/>
      <c r="FC1" s="450"/>
      <c r="FD1" s="450"/>
      <c r="FE1" s="450"/>
      <c r="FF1" s="450"/>
      <c r="FG1" s="450"/>
      <c r="FH1" s="450"/>
      <c r="FI1" s="450"/>
      <c r="FJ1" s="450"/>
      <c r="FK1" s="450"/>
      <c r="FL1" s="450"/>
      <c r="FM1" s="450"/>
      <c r="FN1" s="450"/>
      <c r="FO1" s="450"/>
      <c r="FP1" s="450"/>
      <c r="FQ1" s="450"/>
      <c r="FR1" s="450"/>
      <c r="FS1" s="450"/>
      <c r="FT1" s="450"/>
      <c r="FU1" s="450"/>
      <c r="FV1" s="450"/>
      <c r="FW1" s="450"/>
      <c r="FX1" s="450"/>
      <c r="FY1" s="450"/>
      <c r="FZ1" s="450"/>
      <c r="GA1" s="450"/>
    </row>
    <row r="2" spans="1:183" s="432" customFormat="1" ht="12.3" customHeight="1" thickBot="1" x14ac:dyDescent="0.4">
      <c r="A2" s="406" t="s">
        <v>406</v>
      </c>
      <c r="B2" s="462" t="str">
        <f>IF($A$2="CD","CD",IF($A$2="CT","CT",""))</f>
        <v>CD</v>
      </c>
      <c r="C2" s="463"/>
      <c r="D2" s="464"/>
      <c r="E2" s="465"/>
      <c r="F2" s="1211"/>
      <c r="G2" s="466" t="str">
        <f>IF([1]INSUMOS!J2=1,"CHEQ. INSUMOS","Insumos ok.")</f>
        <v>CHEQ. INSUMOS</v>
      </c>
      <c r="H2" s="467">
        <v>2</v>
      </c>
      <c r="I2" s="467">
        <v>3</v>
      </c>
      <c r="J2" s="467">
        <v>0</v>
      </c>
      <c r="K2" s="467"/>
      <c r="L2" s="467"/>
      <c r="M2" s="467"/>
      <c r="N2" s="468">
        <v>1</v>
      </c>
      <c r="O2" s="469"/>
      <c r="P2" s="1215"/>
      <c r="Q2" s="1216"/>
      <c r="R2" s="1216"/>
      <c r="S2" s="1216"/>
      <c r="T2" s="1217"/>
      <c r="U2" s="469"/>
      <c r="V2" s="469"/>
      <c r="W2" s="469"/>
      <c r="X2" s="469"/>
      <c r="Y2" s="469"/>
      <c r="Z2" s="469"/>
      <c r="AA2" s="469"/>
      <c r="AB2" s="469"/>
      <c r="AC2" s="469"/>
      <c r="AD2" s="469"/>
      <c r="AE2" s="470"/>
      <c r="AF2" s="418"/>
      <c r="AG2" s="419"/>
      <c r="AH2" s="420"/>
      <c r="AI2" s="420"/>
      <c r="AJ2" s="420"/>
      <c r="AK2" s="421"/>
      <c r="AL2" s="422"/>
      <c r="AM2" s="423"/>
      <c r="AN2" s="423"/>
      <c r="AO2" s="1219" t="s">
        <v>419</v>
      </c>
      <c r="AP2" s="1219"/>
      <c r="AQ2" s="1219"/>
      <c r="AR2" s="1219"/>
      <c r="AS2" s="1219"/>
      <c r="AT2" s="423"/>
      <c r="AU2" s="471"/>
      <c r="AY2" s="472" t="s">
        <v>420</v>
      </c>
      <c r="AZ2" s="1218"/>
      <c r="BZ2" s="473" t="s">
        <v>421</v>
      </c>
      <c r="CA2" s="473" t="s">
        <v>422</v>
      </c>
      <c r="CB2" s="473" t="s">
        <v>423</v>
      </c>
      <c r="CC2" s="473" t="s">
        <v>424</v>
      </c>
      <c r="CD2" s="473" t="s">
        <v>425</v>
      </c>
      <c r="CE2" s="473" t="s">
        <v>426</v>
      </c>
      <c r="CF2" s="473" t="s">
        <v>427</v>
      </c>
      <c r="CG2" s="473" t="s">
        <v>428</v>
      </c>
      <c r="CH2" s="473" t="s">
        <v>429</v>
      </c>
      <c r="CI2" s="473" t="s">
        <v>430</v>
      </c>
      <c r="CJ2" s="473" t="s">
        <v>431</v>
      </c>
      <c r="CK2" s="473" t="s">
        <v>432</v>
      </c>
      <c r="CL2" s="473" t="s">
        <v>173</v>
      </c>
      <c r="CM2" s="473" t="s">
        <v>433</v>
      </c>
      <c r="CN2" s="473" t="s">
        <v>434</v>
      </c>
      <c r="CO2" s="473" t="s">
        <v>435</v>
      </c>
      <c r="CP2" s="473" t="s">
        <v>436</v>
      </c>
      <c r="CQ2" s="473" t="s">
        <v>437</v>
      </c>
      <c r="CR2" s="473" t="s">
        <v>438</v>
      </c>
      <c r="CS2" s="473" t="s">
        <v>439</v>
      </c>
      <c r="CT2" s="473" t="s">
        <v>440</v>
      </c>
      <c r="CU2" s="473" t="s">
        <v>441</v>
      </c>
      <c r="CV2" s="473" t="s">
        <v>442</v>
      </c>
      <c r="CW2" s="473" t="s">
        <v>443</v>
      </c>
      <c r="CX2" s="473" t="s">
        <v>444</v>
      </c>
      <c r="CY2" s="473" t="s">
        <v>445</v>
      </c>
      <c r="CZ2" s="473" t="s">
        <v>446</v>
      </c>
      <c r="DA2" s="473" t="s">
        <v>447</v>
      </c>
      <c r="DB2" s="473" t="s">
        <v>448</v>
      </c>
      <c r="DC2" s="473" t="s">
        <v>449</v>
      </c>
      <c r="DD2" s="473" t="s">
        <v>450</v>
      </c>
      <c r="DE2" s="473" t="s">
        <v>451</v>
      </c>
      <c r="DF2" s="473" t="s">
        <v>452</v>
      </c>
      <c r="DG2" s="473" t="s">
        <v>453</v>
      </c>
      <c r="DH2" s="473" t="s">
        <v>454</v>
      </c>
      <c r="DI2" s="473" t="s">
        <v>455</v>
      </c>
      <c r="DJ2" s="473" t="s">
        <v>456</v>
      </c>
      <c r="DK2" s="473" t="s">
        <v>457</v>
      </c>
      <c r="DL2" s="473" t="s">
        <v>458</v>
      </c>
      <c r="DM2" s="473" t="s">
        <v>459</v>
      </c>
      <c r="DN2" s="473" t="s">
        <v>460</v>
      </c>
      <c r="DO2" s="473" t="s">
        <v>461</v>
      </c>
      <c r="DP2" s="473" t="s">
        <v>462</v>
      </c>
      <c r="DQ2" s="473" t="s">
        <v>463</v>
      </c>
      <c r="DR2" s="473" t="s">
        <v>464</v>
      </c>
      <c r="DS2" s="473" t="s">
        <v>465</v>
      </c>
      <c r="DT2" s="473" t="s">
        <v>466</v>
      </c>
    </row>
    <row r="3" spans="1:183" s="432" customFormat="1" ht="12.3" hidden="1" customHeight="1" thickTop="1" thickBot="1" x14ac:dyDescent="0.4">
      <c r="A3" s="406"/>
      <c r="B3" s="462"/>
      <c r="C3" s="463"/>
      <c r="D3" s="464"/>
      <c r="E3" s="474"/>
      <c r="F3" s="475"/>
      <c r="G3" s="476"/>
      <c r="H3" s="467"/>
      <c r="I3" s="467"/>
      <c r="J3" s="467"/>
      <c r="K3" s="467"/>
      <c r="L3" s="467"/>
      <c r="M3" s="467"/>
      <c r="N3" s="477"/>
      <c r="O3" s="469"/>
      <c r="P3" s="478"/>
      <c r="Q3" s="478"/>
      <c r="R3" s="478"/>
      <c r="S3" s="478"/>
      <c r="T3" s="478"/>
      <c r="U3" s="479"/>
      <c r="V3" s="479"/>
      <c r="W3" s="479"/>
      <c r="X3" s="479"/>
      <c r="Y3" s="479"/>
      <c r="Z3" s="479"/>
      <c r="AA3" s="479"/>
      <c r="AB3" s="479"/>
      <c r="AC3" s="479"/>
      <c r="AD3" s="479"/>
      <c r="AE3" s="480"/>
      <c r="AF3" s="451"/>
      <c r="AG3" s="452"/>
      <c r="AH3" s="453"/>
      <c r="AI3" s="453"/>
      <c r="AJ3" s="453"/>
      <c r="AK3" s="454"/>
      <c r="AL3" s="455"/>
      <c r="AP3" s="472">
        <f>SUM(AP8:AP364)</f>
        <v>0</v>
      </c>
      <c r="AQ3" s="481"/>
      <c r="AR3" s="482"/>
      <c r="AU3" s="471"/>
      <c r="BZ3" s="473"/>
      <c r="CA3" s="473"/>
      <c r="CB3" s="473"/>
      <c r="CC3" s="473"/>
      <c r="CD3" s="473"/>
      <c r="CE3" s="473"/>
      <c r="CF3" s="473"/>
      <c r="CG3" s="473"/>
      <c r="CH3" s="473"/>
      <c r="CI3" s="473"/>
      <c r="CJ3" s="473"/>
      <c r="CK3" s="473"/>
      <c r="CL3" s="473"/>
      <c r="CM3" s="473"/>
      <c r="CN3" s="473"/>
      <c r="CO3" s="473"/>
      <c r="CP3" s="473"/>
      <c r="CQ3" s="473"/>
      <c r="CR3" s="473"/>
      <c r="CS3" s="473"/>
      <c r="CT3" s="473"/>
      <c r="CU3" s="473"/>
      <c r="CV3" s="473"/>
      <c r="CW3" s="473"/>
      <c r="CX3" s="473"/>
      <c r="CY3" s="473"/>
      <c r="CZ3" s="473"/>
      <c r="DA3" s="473"/>
      <c r="DB3" s="473"/>
      <c r="DC3" s="473"/>
      <c r="DD3" s="473"/>
      <c r="DE3" s="473"/>
      <c r="DF3" s="473"/>
      <c r="DG3" s="473"/>
      <c r="DH3" s="473"/>
      <c r="DI3" s="473"/>
      <c r="DJ3" s="473"/>
      <c r="DK3" s="473"/>
      <c r="DL3" s="473"/>
      <c r="DM3" s="473"/>
      <c r="DN3" s="473"/>
      <c r="DO3" s="473"/>
      <c r="DP3" s="473"/>
      <c r="DQ3" s="473"/>
      <c r="DR3" s="473"/>
      <c r="DS3" s="473"/>
      <c r="DT3" s="473"/>
    </row>
    <row r="4" spans="1:183" s="432" customFormat="1" ht="12.3" hidden="1" customHeight="1" x14ac:dyDescent="0.35">
      <c r="A4" s="406"/>
      <c r="B4" s="462"/>
      <c r="C4" s="463"/>
      <c r="D4" s="464"/>
      <c r="E4" s="474"/>
      <c r="F4" s="475"/>
      <c r="G4" s="476"/>
      <c r="H4" s="467"/>
      <c r="I4" s="467"/>
      <c r="J4" s="467"/>
      <c r="K4" s="467"/>
      <c r="L4" s="467"/>
      <c r="M4" s="467"/>
      <c r="N4" s="477"/>
      <c r="O4" s="469"/>
      <c r="P4" s="478"/>
      <c r="Q4" s="478"/>
      <c r="R4" s="478"/>
      <c r="S4" s="478"/>
      <c r="T4" s="478"/>
      <c r="U4" s="479"/>
      <c r="V4" s="479"/>
      <c r="W4" s="479"/>
      <c r="X4" s="479"/>
      <c r="Y4" s="479"/>
      <c r="Z4" s="479"/>
      <c r="AA4" s="479"/>
      <c r="AB4" s="479"/>
      <c r="AC4" s="479"/>
      <c r="AD4" s="479"/>
      <c r="AE4" s="480"/>
      <c r="AF4" s="451"/>
      <c r="AG4" s="452" t="str">
        <f>"CAP. " &amp; $B$4 &amp; ": " &amp; $C$4</f>
        <v xml:space="preserve">CAP. : </v>
      </c>
      <c r="AH4" s="453">
        <f>ROW($B$4)</f>
        <v>4</v>
      </c>
      <c r="AI4" s="453" t="str">
        <f>"SUBCAP.  " &amp; $B$4 &amp; ":   " &amp; $C$4</f>
        <v xml:space="preserve">SUBCAP.  :   </v>
      </c>
      <c r="AJ4" s="453">
        <f>ROW($B$4)</f>
        <v>4</v>
      </c>
      <c r="AK4" s="454"/>
      <c r="AL4" s="455"/>
      <c r="AP4" s="472"/>
      <c r="AQ4" s="481"/>
      <c r="AR4" s="482"/>
      <c r="AU4" s="471"/>
      <c r="BZ4" s="473"/>
      <c r="CA4" s="473"/>
      <c r="CB4" s="473"/>
      <c r="CC4" s="473"/>
      <c r="CD4" s="473"/>
      <c r="CE4" s="473"/>
      <c r="CF4" s="473"/>
      <c r="CG4" s="473"/>
      <c r="CH4" s="473"/>
      <c r="CI4" s="473"/>
      <c r="CJ4" s="473"/>
      <c r="CK4" s="473"/>
      <c r="CL4" s="473"/>
      <c r="CM4" s="473"/>
      <c r="CN4" s="473"/>
      <c r="CO4" s="473"/>
      <c r="CP4" s="473"/>
      <c r="CQ4" s="473"/>
      <c r="CR4" s="473"/>
      <c r="CS4" s="473"/>
      <c r="CT4" s="473"/>
      <c r="CU4" s="473"/>
      <c r="CV4" s="473"/>
      <c r="CW4" s="473"/>
      <c r="CX4" s="473"/>
      <c r="CY4" s="473"/>
      <c r="CZ4" s="473"/>
      <c r="DA4" s="473"/>
      <c r="DB4" s="473"/>
      <c r="DC4" s="473"/>
      <c r="DD4" s="473"/>
      <c r="DE4" s="473"/>
      <c r="DF4" s="473"/>
      <c r="DG4" s="473"/>
      <c r="DH4" s="473"/>
      <c r="DI4" s="473"/>
      <c r="DJ4" s="473"/>
      <c r="DK4" s="473"/>
      <c r="DL4" s="473"/>
      <c r="DM4" s="473"/>
      <c r="DN4" s="473"/>
      <c r="DO4" s="473"/>
      <c r="DP4" s="473"/>
      <c r="DQ4" s="473"/>
      <c r="DR4" s="473"/>
      <c r="DS4" s="473"/>
      <c r="DT4" s="473"/>
    </row>
    <row r="5" spans="1:183" s="432" customFormat="1" ht="12.3" hidden="1" customHeight="1" x14ac:dyDescent="0.35">
      <c r="A5" s="406"/>
      <c r="B5" s="462"/>
      <c r="C5" s="463"/>
      <c r="D5" s="464"/>
      <c r="E5" s="474"/>
      <c r="F5" s="475"/>
      <c r="G5" s="476"/>
      <c r="H5" s="467"/>
      <c r="I5" s="467"/>
      <c r="J5" s="467"/>
      <c r="K5" s="467"/>
      <c r="L5" s="467"/>
      <c r="M5" s="467"/>
      <c r="N5" s="477"/>
      <c r="O5" s="469"/>
      <c r="P5" s="478"/>
      <c r="Q5" s="478"/>
      <c r="R5" s="478"/>
      <c r="S5" s="478"/>
      <c r="T5" s="478"/>
      <c r="U5" s="479"/>
      <c r="V5" s="479"/>
      <c r="W5" s="479"/>
      <c r="X5" s="479"/>
      <c r="Y5" s="479"/>
      <c r="Z5" s="479"/>
      <c r="AA5" s="479"/>
      <c r="AB5" s="479"/>
      <c r="AC5" s="479"/>
      <c r="AD5" s="479"/>
      <c r="AE5" s="480"/>
      <c r="AF5" s="451"/>
      <c r="AG5" s="452"/>
      <c r="AH5" s="453"/>
      <c r="AI5" s="453"/>
      <c r="AJ5" s="453"/>
      <c r="AK5" s="454"/>
      <c r="AL5" s="455"/>
      <c r="AP5" s="472"/>
      <c r="AQ5" s="481"/>
      <c r="AR5" s="482"/>
      <c r="AU5" s="471"/>
      <c r="BZ5" s="473"/>
      <c r="CA5" s="473"/>
      <c r="CB5" s="473"/>
      <c r="CC5" s="473"/>
      <c r="CD5" s="473"/>
      <c r="CE5" s="473"/>
      <c r="CF5" s="473"/>
      <c r="CG5" s="473"/>
      <c r="CH5" s="473"/>
      <c r="CI5" s="473"/>
      <c r="CJ5" s="473"/>
      <c r="CK5" s="473"/>
      <c r="CL5" s="473"/>
      <c r="CM5" s="473"/>
      <c r="CN5" s="473"/>
      <c r="CO5" s="473"/>
      <c r="CP5" s="473"/>
      <c r="CQ5" s="473"/>
      <c r="CR5" s="473"/>
      <c r="CS5" s="473"/>
      <c r="CT5" s="473"/>
      <c r="CU5" s="473"/>
      <c r="CV5" s="473"/>
      <c r="CW5" s="473"/>
      <c r="CX5" s="473"/>
      <c r="CY5" s="473"/>
      <c r="CZ5" s="473"/>
      <c r="DA5" s="473"/>
      <c r="DB5" s="473"/>
      <c r="DC5" s="473"/>
      <c r="DD5" s="473"/>
      <c r="DE5" s="473"/>
      <c r="DF5" s="473"/>
      <c r="DG5" s="473"/>
      <c r="DH5" s="473"/>
      <c r="DI5" s="473"/>
      <c r="DJ5" s="473"/>
      <c r="DK5" s="473"/>
      <c r="DL5" s="473"/>
      <c r="DM5" s="473"/>
      <c r="DN5" s="473"/>
      <c r="DO5" s="473"/>
      <c r="DP5" s="473"/>
      <c r="DQ5" s="473"/>
      <c r="DR5" s="473"/>
      <c r="DS5" s="473"/>
      <c r="DT5" s="473"/>
    </row>
    <row r="6" spans="1:183" s="432" customFormat="1" ht="12.3" hidden="1" customHeight="1" thickBot="1" x14ac:dyDescent="0.4">
      <c r="A6" s="406"/>
      <c r="B6" s="462"/>
      <c r="C6" s="463"/>
      <c r="D6" s="464"/>
      <c r="E6" s="474"/>
      <c r="F6" s="475"/>
      <c r="G6" s="476"/>
      <c r="H6" s="467"/>
      <c r="I6" s="467"/>
      <c r="J6" s="467"/>
      <c r="K6" s="467"/>
      <c r="L6" s="467"/>
      <c r="M6" s="467"/>
      <c r="N6" s="477"/>
      <c r="O6" s="469"/>
      <c r="P6" s="478"/>
      <c r="Q6" s="478"/>
      <c r="R6" s="478"/>
      <c r="S6" s="478"/>
      <c r="T6" s="478"/>
      <c r="U6" s="479"/>
      <c r="V6" s="479"/>
      <c r="W6" s="479"/>
      <c r="X6" s="479"/>
      <c r="Y6" s="479"/>
      <c r="Z6" s="479"/>
      <c r="AA6" s="479"/>
      <c r="AB6" s="479"/>
      <c r="AC6" s="479"/>
      <c r="AD6" s="479"/>
      <c r="AE6" s="480"/>
      <c r="AF6" s="451"/>
      <c r="AG6" s="452"/>
      <c r="AH6" s="453"/>
      <c r="AI6" s="453"/>
      <c r="AJ6" s="453"/>
      <c r="AK6" s="454"/>
      <c r="AL6" s="455"/>
      <c r="AP6" s="472"/>
      <c r="AQ6" s="481"/>
      <c r="AR6" s="482"/>
      <c r="AU6" s="471"/>
      <c r="BZ6" s="473"/>
      <c r="CA6" s="473"/>
      <c r="CB6" s="473"/>
      <c r="CC6" s="473"/>
      <c r="CD6" s="473"/>
      <c r="CE6" s="473"/>
      <c r="CF6" s="473"/>
      <c r="CG6" s="473"/>
      <c r="CH6" s="473"/>
      <c r="CI6" s="473"/>
      <c r="CJ6" s="473"/>
      <c r="CK6" s="473"/>
      <c r="CL6" s="473"/>
      <c r="CM6" s="473"/>
      <c r="CN6" s="473"/>
      <c r="CO6" s="473"/>
      <c r="CP6" s="473"/>
      <c r="CQ6" s="473"/>
      <c r="CR6" s="473"/>
      <c r="CS6" s="473"/>
      <c r="CT6" s="473"/>
      <c r="CU6" s="473"/>
      <c r="CV6" s="473"/>
      <c r="CW6" s="473"/>
      <c r="CX6" s="473"/>
      <c r="CY6" s="473"/>
      <c r="CZ6" s="473"/>
      <c r="DA6" s="473"/>
      <c r="DB6" s="473"/>
      <c r="DC6" s="473"/>
      <c r="DD6" s="473"/>
      <c r="DE6" s="473"/>
      <c r="DF6" s="473"/>
      <c r="DG6" s="473"/>
      <c r="DH6" s="473"/>
      <c r="DI6" s="473"/>
      <c r="DJ6" s="473"/>
      <c r="DK6" s="473"/>
      <c r="DL6" s="473"/>
      <c r="DM6" s="473"/>
      <c r="DN6" s="473"/>
      <c r="DO6" s="473"/>
      <c r="DP6" s="473"/>
      <c r="DQ6" s="473"/>
      <c r="DR6" s="473"/>
      <c r="DS6" s="473"/>
      <c r="DT6" s="473"/>
    </row>
    <row r="7" spans="1:183" ht="28.05" customHeight="1" thickTop="1" x14ac:dyDescent="0.35">
      <c r="A7" s="483"/>
      <c r="B7" s="1220" t="s">
        <v>467</v>
      </c>
      <c r="C7" s="1221"/>
      <c r="D7" s="1221"/>
      <c r="E7" s="1221"/>
      <c r="F7" s="1221"/>
      <c r="G7" s="1222"/>
      <c r="H7" s="484"/>
      <c r="I7" s="484"/>
      <c r="J7" s="484"/>
      <c r="K7" s="484"/>
      <c r="L7" s="484"/>
      <c r="M7" s="484"/>
      <c r="N7" s="484"/>
      <c r="O7" s="484"/>
      <c r="P7" s="485" t="s">
        <v>468</v>
      </c>
      <c r="Q7" s="486"/>
      <c r="R7" s="486"/>
      <c r="S7" s="486"/>
      <c r="T7" s="487"/>
      <c r="U7" s="488"/>
      <c r="V7" s="488"/>
      <c r="W7" s="488"/>
      <c r="X7" s="488"/>
      <c r="Y7" s="488"/>
      <c r="Z7" s="488"/>
      <c r="AA7" s="488"/>
      <c r="AB7" s="488"/>
      <c r="AC7" s="488"/>
      <c r="AD7" s="488"/>
      <c r="AE7" s="489"/>
      <c r="AF7" s="451"/>
      <c r="AG7" s="452"/>
      <c r="AH7" s="453"/>
      <c r="AI7" s="453"/>
      <c r="AJ7" s="453"/>
      <c r="AK7" s="454"/>
      <c r="AL7" s="455"/>
      <c r="AO7" s="1223" t="s">
        <v>469</v>
      </c>
      <c r="AP7" s="1224"/>
      <c r="AQ7" s="1224"/>
      <c r="AR7" s="1224"/>
      <c r="AS7" s="1225"/>
      <c r="AU7" s="491"/>
      <c r="AY7" s="492"/>
    </row>
    <row r="8" spans="1:183" ht="15.5" customHeight="1" thickBot="1" x14ac:dyDescent="0.4">
      <c r="A8" s="483"/>
      <c r="B8" s="1226" t="s">
        <v>470</v>
      </c>
      <c r="C8" s="1227"/>
      <c r="D8" s="1227"/>
      <c r="E8" s="1227"/>
      <c r="F8" s="1227"/>
      <c r="G8" s="1228"/>
      <c r="H8" s="484"/>
      <c r="I8" s="484"/>
      <c r="J8" s="484"/>
      <c r="K8" s="484"/>
      <c r="L8" s="484"/>
      <c r="M8" s="484"/>
      <c r="N8" s="484"/>
      <c r="O8" s="484"/>
      <c r="P8" s="493" t="s">
        <v>471</v>
      </c>
      <c r="Q8" s="494" t="s">
        <v>472</v>
      </c>
      <c r="R8" s="494" t="s">
        <v>473</v>
      </c>
      <c r="S8" s="494" t="s">
        <v>474</v>
      </c>
      <c r="T8" s="495" t="s">
        <v>475</v>
      </c>
      <c r="U8" s="488"/>
      <c r="V8" s="488">
        <v>1</v>
      </c>
      <c r="W8" s="488"/>
      <c r="X8" s="488"/>
      <c r="Y8" s="488"/>
      <c r="Z8" s="488"/>
      <c r="AA8" s="488"/>
      <c r="AB8" s="488"/>
      <c r="AC8" s="488"/>
      <c r="AD8" s="488"/>
      <c r="AE8" s="489"/>
      <c r="AF8" s="451"/>
      <c r="AG8" s="452"/>
      <c r="AH8" s="453"/>
      <c r="AI8" s="453"/>
      <c r="AJ8" s="453"/>
      <c r="AK8" s="454"/>
      <c r="AL8" s="455"/>
      <c r="AO8" s="496" t="s">
        <v>476</v>
      </c>
      <c r="AP8" s="497" t="s">
        <v>477</v>
      </c>
      <c r="AQ8" s="497" t="s">
        <v>478</v>
      </c>
      <c r="AR8" s="497" t="s">
        <v>479</v>
      </c>
      <c r="AS8" s="498" t="s">
        <v>480</v>
      </c>
      <c r="AU8" s="491"/>
    </row>
    <row r="9" spans="1:183" ht="15" customHeight="1" x14ac:dyDescent="0.35">
      <c r="A9" s="483"/>
      <c r="B9" s="1229" t="s">
        <v>481</v>
      </c>
      <c r="C9" s="1231" t="s">
        <v>482</v>
      </c>
      <c r="D9" s="1232"/>
      <c r="E9" s="1233"/>
      <c r="F9" s="499" t="s">
        <v>483</v>
      </c>
      <c r="G9" s="500"/>
      <c r="H9" s="501"/>
      <c r="I9" s="501"/>
      <c r="J9" s="501"/>
      <c r="K9" s="501"/>
      <c r="L9" s="501"/>
      <c r="M9" s="501"/>
      <c r="N9" s="501"/>
      <c r="O9" s="501"/>
      <c r="P9" s="502"/>
      <c r="Q9" s="502"/>
      <c r="R9" s="502"/>
      <c r="S9" s="502"/>
      <c r="T9" s="502"/>
      <c r="U9" s="503"/>
      <c r="V9" s="503"/>
      <c r="W9" s="503"/>
      <c r="X9" s="503"/>
      <c r="Y9" s="503"/>
      <c r="Z9" s="503"/>
      <c r="AA9" s="503"/>
      <c r="AB9" s="503"/>
      <c r="AC9" s="503"/>
      <c r="AD9" s="503"/>
      <c r="AE9" s="504"/>
      <c r="AF9" s="451"/>
      <c r="AG9" s="452"/>
      <c r="AH9" s="453"/>
      <c r="AI9" s="453"/>
      <c r="AJ9" s="453"/>
      <c r="AK9" s="454"/>
      <c r="AL9" s="455"/>
      <c r="AU9" s="491"/>
    </row>
    <row r="10" spans="1:183" ht="21.3" customHeight="1" thickBot="1" x14ac:dyDescent="0.4">
      <c r="A10" s="483"/>
      <c r="B10" s="1230"/>
      <c r="C10" s="1234"/>
      <c r="D10" s="1235"/>
      <c r="E10" s="1236"/>
      <c r="F10" s="505" t="s">
        <v>484</v>
      </c>
      <c r="G10" s="506">
        <f ca="1">TODAY()</f>
        <v>45971</v>
      </c>
      <c r="H10" s="507"/>
      <c r="I10" s="507"/>
      <c r="J10" s="507"/>
      <c r="K10" s="507"/>
      <c r="L10" s="507"/>
      <c r="M10" s="507"/>
      <c r="N10" s="507"/>
      <c r="O10" s="507"/>
      <c r="P10" s="1237"/>
      <c r="Q10" s="1237"/>
      <c r="R10" s="1237"/>
      <c r="S10" s="1237"/>
      <c r="T10" s="1237"/>
      <c r="U10" s="508"/>
      <c r="V10" s="508"/>
      <c r="W10" s="508"/>
      <c r="X10" s="508"/>
      <c r="Y10" s="508"/>
      <c r="Z10" s="508"/>
      <c r="AA10" s="508"/>
      <c r="AB10" s="508"/>
      <c r="AC10" s="508"/>
      <c r="AD10" s="508"/>
      <c r="AE10" s="509"/>
      <c r="AF10" s="451"/>
      <c r="AG10" s="452"/>
      <c r="AH10" s="453"/>
      <c r="AI10" s="453"/>
      <c r="AJ10" s="453"/>
      <c r="AK10" s="454"/>
      <c r="AL10" s="455"/>
      <c r="AU10" s="491"/>
    </row>
    <row r="11" spans="1:183" ht="20" customHeight="1" x14ac:dyDescent="0.35">
      <c r="A11" s="483"/>
      <c r="B11" s="510"/>
      <c r="C11" s="511"/>
      <c r="D11" s="512"/>
      <c r="E11" s="513"/>
      <c r="F11" s="514"/>
      <c r="G11" s="515"/>
      <c r="H11" s="516"/>
      <c r="I11" s="516"/>
      <c r="J11" s="516"/>
      <c r="K11" s="516"/>
      <c r="L11" s="516"/>
      <c r="M11" s="516"/>
      <c r="N11" s="516"/>
      <c r="O11" s="516"/>
      <c r="P11" s="516"/>
      <c r="Q11" s="516"/>
      <c r="R11" s="516"/>
      <c r="S11" s="516"/>
      <c r="T11" s="516"/>
      <c r="U11" s="516"/>
      <c r="V11" s="516"/>
      <c r="W11" s="516"/>
      <c r="X11" s="516"/>
      <c r="Y11" s="516"/>
      <c r="Z11" s="516"/>
      <c r="AA11" s="516"/>
      <c r="AB11" s="516"/>
      <c r="AC11" s="516"/>
      <c r="AD11" s="516"/>
      <c r="AE11" s="517"/>
      <c r="AF11" s="451"/>
      <c r="AG11" s="452"/>
      <c r="AH11" s="453"/>
      <c r="AI11" s="453"/>
      <c r="AJ11" s="453"/>
      <c r="AK11" s="454"/>
      <c r="AL11" s="455"/>
      <c r="AU11" s="491"/>
    </row>
    <row r="12" spans="1:183" ht="15.75" customHeight="1" x14ac:dyDescent="0.35">
      <c r="A12" s="518" t="s">
        <v>485</v>
      </c>
      <c r="B12" s="519" t="s">
        <v>22</v>
      </c>
      <c r="C12" s="520" t="s">
        <v>141</v>
      </c>
      <c r="D12" s="520" t="s">
        <v>197</v>
      </c>
      <c r="E12" s="520" t="s">
        <v>486</v>
      </c>
      <c r="F12" s="521" t="s">
        <v>487</v>
      </c>
      <c r="G12" s="522" t="str">
        <f>IF(N2&gt;1,"VR.  / " &amp;N1,"VR.TOTAL")</f>
        <v>VR.TOTAL</v>
      </c>
      <c r="H12" s="523" t="s">
        <v>488</v>
      </c>
      <c r="I12" s="523" t="s">
        <v>489</v>
      </c>
      <c r="J12" s="523"/>
      <c r="K12" s="523" t="s">
        <v>490</v>
      </c>
      <c r="L12" s="524" t="s">
        <v>30</v>
      </c>
      <c r="M12" s="524" t="s">
        <v>491</v>
      </c>
      <c r="N12" s="525" t="str">
        <f>"Vr.  " &amp; N2 &amp; " " &amp;N1&amp; "S"</f>
        <v>Vr.  1 CASAS</v>
      </c>
      <c r="O12" s="516"/>
      <c r="P12" s="526" t="s">
        <v>471</v>
      </c>
      <c r="Q12" s="526" t="s">
        <v>472</v>
      </c>
      <c r="R12" s="526" t="s">
        <v>473</v>
      </c>
      <c r="S12" s="526" t="s">
        <v>474</v>
      </c>
      <c r="T12" s="527" t="s">
        <v>475</v>
      </c>
      <c r="U12" s="516"/>
      <c r="V12" s="516">
        <v>1</v>
      </c>
      <c r="W12" s="516"/>
      <c r="X12" s="516"/>
      <c r="Y12" s="516"/>
      <c r="Z12" s="516"/>
      <c r="AA12" s="516"/>
      <c r="AB12" s="516"/>
      <c r="AC12" s="516"/>
      <c r="AD12" s="516"/>
      <c r="AE12" s="517"/>
      <c r="AF12" s="451"/>
      <c r="AG12" s="452"/>
      <c r="AH12" s="453"/>
      <c r="AI12" s="453"/>
      <c r="AJ12" s="453"/>
      <c r="AK12" s="454"/>
      <c r="AL12" s="455"/>
      <c r="AO12" s="528" t="s">
        <v>476</v>
      </c>
      <c r="AP12" s="528" t="str">
        <f>[1]ACTAS!L14</f>
        <v>MODIF</v>
      </c>
      <c r="AQ12" s="528" t="s">
        <v>478</v>
      </c>
      <c r="AR12" s="529" t="s">
        <v>479</v>
      </c>
      <c r="AS12" s="530" t="s">
        <v>480</v>
      </c>
      <c r="AU12" s="491"/>
    </row>
    <row r="13" spans="1:183" s="450" customFormat="1" ht="23" customHeight="1" thickBot="1" x14ac:dyDescent="0.4">
      <c r="A13" s="483"/>
      <c r="B13" s="483"/>
      <c r="C13" s="531"/>
      <c r="D13" s="532"/>
      <c r="E13" s="533"/>
      <c r="F13" s="534"/>
      <c r="G13" s="535"/>
      <c r="L13" s="536"/>
      <c r="M13" s="536"/>
      <c r="V13" s="432"/>
      <c r="AF13" s="451"/>
      <c r="AG13" s="452"/>
      <c r="AH13" s="453"/>
      <c r="AI13" s="453"/>
      <c r="AJ13" s="453"/>
      <c r="AK13" s="454"/>
      <c r="AL13" s="455"/>
      <c r="AS13" s="536"/>
      <c r="AU13" s="461"/>
    </row>
    <row r="14" spans="1:183" s="450" customFormat="1" ht="15" x14ac:dyDescent="0.35">
      <c r="A14" s="537" t="s">
        <v>234</v>
      </c>
      <c r="B14" s="538">
        <v>1</v>
      </c>
      <c r="C14" s="539" t="s">
        <v>492</v>
      </c>
      <c r="D14" s="540"/>
      <c r="E14" s="540"/>
      <c r="F14" s="540"/>
      <c r="G14" s="541">
        <f>SUM(G15:G19)</f>
        <v>3380445</v>
      </c>
      <c r="H14" s="432"/>
      <c r="I14" s="432"/>
      <c r="J14" s="432"/>
      <c r="K14" s="432"/>
      <c r="L14" s="432"/>
      <c r="M14" s="432"/>
      <c r="N14" s="542">
        <f>SUM(N15:N19)</f>
        <v>3380445</v>
      </c>
      <c r="O14" s="449"/>
      <c r="P14" s="543"/>
      <c r="Q14" s="544"/>
      <c r="R14" s="544"/>
      <c r="S14" s="545"/>
      <c r="T14" s="546"/>
      <c r="U14" s="449">
        <f>IF(G14&lt;&gt;"",N14-G14*$N$2,0)</f>
        <v>0</v>
      </c>
      <c r="V14" s="547" t="s">
        <v>493</v>
      </c>
      <c r="AF14" s="451"/>
      <c r="AG14" s="452" t="str">
        <f t="shared" ref="AG14:AG20" si="0">"CAP. " &amp; $B$14 &amp; ": " &amp; $C$14</f>
        <v>CAP. 1: PRELIMINARES 1</v>
      </c>
      <c r="AH14" s="453">
        <f t="shared" ref="AH14:AH20" si="1">ROW($B$14)</f>
        <v>14</v>
      </c>
      <c r="AI14" s="453"/>
      <c r="AJ14" s="453"/>
      <c r="AK14" s="454"/>
      <c r="AL14" s="455"/>
      <c r="AO14" s="548"/>
      <c r="AP14" s="549"/>
      <c r="AQ14" s="549"/>
      <c r="AR14" s="549"/>
      <c r="AS14" s="550">
        <f>SUM(AS15:AS19)</f>
        <v>3380445</v>
      </c>
      <c r="AU14" s="461"/>
    </row>
    <row r="15" spans="1:183" s="450" customFormat="1" ht="14.25" hidden="1" x14ac:dyDescent="0.35">
      <c r="A15" s="551" t="s">
        <v>494</v>
      </c>
      <c r="B15" s="552"/>
      <c r="C15" s="553"/>
      <c r="D15" s="554"/>
      <c r="E15" s="555"/>
      <c r="F15" s="556"/>
      <c r="G15" s="557"/>
      <c r="H15" s="558"/>
      <c r="I15" s="556"/>
      <c r="J15" s="556"/>
      <c r="K15" s="556"/>
      <c r="L15" s="559"/>
      <c r="M15" s="560"/>
      <c r="N15" s="561"/>
      <c r="O15" s="444"/>
      <c r="P15" s="445"/>
      <c r="Q15" s="446"/>
      <c r="R15" s="446"/>
      <c r="S15" s="447"/>
      <c r="T15" s="448"/>
      <c r="U15" s="449"/>
      <c r="V15" s="432"/>
      <c r="AF15" s="451"/>
      <c r="AG15" s="452" t="str">
        <f t="shared" si="0"/>
        <v>CAP. 1: PRELIMINARES 1</v>
      </c>
      <c r="AH15" s="453">
        <f t="shared" si="1"/>
        <v>14</v>
      </c>
      <c r="AI15" s="453"/>
      <c r="AJ15" s="453"/>
      <c r="AK15" s="454"/>
      <c r="AL15" s="455"/>
      <c r="AO15" s="456"/>
      <c r="AP15" s="457"/>
      <c r="AQ15" s="458"/>
      <c r="AR15" s="562"/>
      <c r="AS15" s="563"/>
      <c r="AU15" s="461"/>
    </row>
    <row r="16" spans="1:183" s="450" customFormat="1" ht="14.25" x14ac:dyDescent="0.35">
      <c r="A16" s="433" t="s">
        <v>162</v>
      </c>
      <c r="B16" s="434"/>
      <c r="C16" s="435" t="s">
        <v>495</v>
      </c>
      <c r="D16" s="436" t="s">
        <v>165</v>
      </c>
      <c r="E16" s="437"/>
      <c r="F16" s="438">
        <f>IF($A$2="CD",H16,IF($A$2="CT",I16,"Correg CT"))</f>
        <v>2077</v>
      </c>
      <c r="G16" s="439">
        <f>ROUND(E16 * F16,$J$2)</f>
        <v>0</v>
      </c>
      <c r="H16" s="440">
        <f>[1]APUs!H263</f>
        <v>2077</v>
      </c>
      <c r="I16" s="438">
        <f>[1]APUs!H270</f>
        <v>2834</v>
      </c>
      <c r="J16" s="438">
        <v>1</v>
      </c>
      <c r="K16" s="438">
        <f>ROUNDUP([1]APUs!$I$249/$J$16,0)</f>
        <v>0</v>
      </c>
      <c r="L16" s="441">
        <f>ROUND(I16 * E16,$J$2)</f>
        <v>0</v>
      </c>
      <c r="M16" s="442">
        <f>ROUND(H16 * E16,$J$2)</f>
        <v>0</v>
      </c>
      <c r="N16" s="443">
        <f>G16*$N$2</f>
        <v>0</v>
      </c>
      <c r="O16" s="444"/>
      <c r="P16" s="445">
        <f>ROUND([1]APUs!H261*E16,0)</f>
        <v>0</v>
      </c>
      <c r="Q16" s="446">
        <f>ROUND([1]APUs!H257*E16,0)</f>
        <v>0</v>
      </c>
      <c r="R16" s="446">
        <f>ROUND([1]APUs!H252*E16,0)</f>
        <v>0</v>
      </c>
      <c r="S16" s="447">
        <f>ROUND([1]APUs!H246*E16,0)</f>
        <v>0</v>
      </c>
      <c r="T16" s="448">
        <f>P16+Q16+R16+S16</f>
        <v>0</v>
      </c>
      <c r="U16" s="449"/>
      <c r="V16" s="432"/>
      <c r="AF16" s="451"/>
      <c r="AG16" s="452" t="str">
        <f t="shared" si="0"/>
        <v>CAP. 1: PRELIMINARES 1</v>
      </c>
      <c r="AH16" s="453">
        <f t="shared" si="1"/>
        <v>14</v>
      </c>
      <c r="AI16" s="453"/>
      <c r="AJ16" s="453"/>
      <c r="AK16" s="454"/>
      <c r="AL16" s="455"/>
      <c r="AO16" s="456">
        <f>E16</f>
        <v>0</v>
      </c>
      <c r="AP16" s="457"/>
      <c r="AQ16" s="458">
        <f>AO16+AP16</f>
        <v>0</v>
      </c>
      <c r="AR16" s="459">
        <f>F16</f>
        <v>2077</v>
      </c>
      <c r="AS16" s="460">
        <f>ROUND(AQ16 * AR16,$J$2)</f>
        <v>0</v>
      </c>
      <c r="AU16" s="461"/>
    </row>
    <row r="17" spans="1:47" s="450" customFormat="1" ht="14.25" x14ac:dyDescent="0.35">
      <c r="A17" s="433" t="s">
        <v>496</v>
      </c>
      <c r="B17" s="434"/>
      <c r="C17" s="435" t="s">
        <v>497</v>
      </c>
      <c r="D17" s="436" t="s">
        <v>197</v>
      </c>
      <c r="E17" s="437">
        <v>1</v>
      </c>
      <c r="F17" s="438">
        <f>IF($A$2="CD",H17,IF($A$2="CT",I17,"Correg CT"))</f>
        <v>3380445</v>
      </c>
      <c r="G17" s="439">
        <f>ROUND(E17 * F17,$J$2)</f>
        <v>3380445</v>
      </c>
      <c r="H17" s="440">
        <f>[1]APUs!H320</f>
        <v>3380445</v>
      </c>
      <c r="I17" s="438">
        <f>[1]APUs!H327</f>
        <v>4612279</v>
      </c>
      <c r="J17" s="438">
        <v>1</v>
      </c>
      <c r="K17" s="438">
        <f>ROUNDUP([1]APUs!$I$306/$J$17,0)</f>
        <v>3</v>
      </c>
      <c r="L17" s="441">
        <f>ROUND(I17 * E17,$J$2)</f>
        <v>4612279</v>
      </c>
      <c r="M17" s="442">
        <f>ROUND(H17 * E17,$J$2)</f>
        <v>3380445</v>
      </c>
      <c r="N17" s="443">
        <f>G17*$N$2</f>
        <v>3380445</v>
      </c>
      <c r="O17" s="444"/>
      <c r="P17" s="445">
        <f>ROUND([1]APUs!H318*E17,0)</f>
        <v>0</v>
      </c>
      <c r="Q17" s="446">
        <f>ROUND([1]APUs!H314*E17,0)</f>
        <v>28260</v>
      </c>
      <c r="R17" s="446">
        <f>ROUND([1]APUs!H308*E17,0)</f>
        <v>903194</v>
      </c>
      <c r="S17" s="447">
        <f>ROUND([1]APUs!H303*E17,0)</f>
        <v>2448991</v>
      </c>
      <c r="T17" s="448">
        <f>P17+Q17+R17+S17</f>
        <v>3380445</v>
      </c>
      <c r="U17" s="449"/>
      <c r="V17" s="432"/>
      <c r="AF17" s="451"/>
      <c r="AG17" s="452" t="str">
        <f t="shared" si="0"/>
        <v>CAP. 1: PRELIMINARES 1</v>
      </c>
      <c r="AH17" s="453">
        <f t="shared" si="1"/>
        <v>14</v>
      </c>
      <c r="AI17" s="453"/>
      <c r="AJ17" s="453"/>
      <c r="AK17" s="454"/>
      <c r="AL17" s="455"/>
      <c r="AO17" s="456">
        <f>E17</f>
        <v>1</v>
      </c>
      <c r="AP17" s="457"/>
      <c r="AQ17" s="458">
        <f>AO17+AP17</f>
        <v>1</v>
      </c>
      <c r="AR17" s="459">
        <f>F17</f>
        <v>3380445</v>
      </c>
      <c r="AS17" s="460">
        <f>ROUND(AQ17 * AR17,$J$2)</f>
        <v>3380445</v>
      </c>
      <c r="AU17" s="461"/>
    </row>
    <row r="18" spans="1:47" s="450" customFormat="1" ht="14.25" x14ac:dyDescent="0.35">
      <c r="A18" s="433" t="s">
        <v>170</v>
      </c>
      <c r="B18" s="434"/>
      <c r="C18" s="435" t="s">
        <v>172</v>
      </c>
      <c r="D18" s="436" t="s">
        <v>173</v>
      </c>
      <c r="E18" s="437"/>
      <c r="F18" s="438">
        <f>IF($A$2="CD",H18,IF($A$2="CT",I18,"Correg CT"))</f>
        <v>16658</v>
      </c>
      <c r="G18" s="439">
        <f>ROUND(E18 * F18,$J$2)</f>
        <v>0</v>
      </c>
      <c r="H18" s="440">
        <f>[1]APUs!H370</f>
        <v>16658</v>
      </c>
      <c r="I18" s="438">
        <f>[1]APUs!H377</f>
        <v>22728</v>
      </c>
      <c r="J18" s="438">
        <v>1</v>
      </c>
      <c r="K18" s="438">
        <f>ROUNDUP([1]APUs!$I$357/$J$18,0)</f>
        <v>0</v>
      </c>
      <c r="L18" s="441">
        <f>ROUND(I18 * E18,$J$2)</f>
        <v>0</v>
      </c>
      <c r="M18" s="442">
        <f>ROUND(H18 * E18,$J$2)</f>
        <v>0</v>
      </c>
      <c r="N18" s="443">
        <f>G18*$N$2</f>
        <v>0</v>
      </c>
      <c r="O18" s="444"/>
      <c r="P18" s="445">
        <f>ROUND([1]APUs!H368*E18,0)</f>
        <v>0</v>
      </c>
      <c r="Q18" s="446">
        <f>ROUND([1]APUs!H364*E18,0)</f>
        <v>0</v>
      </c>
      <c r="R18" s="446">
        <f>ROUND([1]APUs!H359*E18,0)</f>
        <v>0</v>
      </c>
      <c r="S18" s="447">
        <f>ROUND([1]APUs!H354*E18,0)</f>
        <v>0</v>
      </c>
      <c r="T18" s="448">
        <f>P18+Q18+R18+S18</f>
        <v>0</v>
      </c>
      <c r="U18" s="449"/>
      <c r="V18" s="432"/>
      <c r="AF18" s="451"/>
      <c r="AG18" s="452" t="str">
        <f t="shared" si="0"/>
        <v>CAP. 1: PRELIMINARES 1</v>
      </c>
      <c r="AH18" s="453">
        <f t="shared" si="1"/>
        <v>14</v>
      </c>
      <c r="AI18" s="453"/>
      <c r="AJ18" s="453"/>
      <c r="AK18" s="454"/>
      <c r="AL18" s="455"/>
      <c r="AO18" s="456">
        <f>E18</f>
        <v>0</v>
      </c>
      <c r="AP18" s="457"/>
      <c r="AQ18" s="458">
        <f>AO18+AP18</f>
        <v>0</v>
      </c>
      <c r="AR18" s="459">
        <f>F18</f>
        <v>16658</v>
      </c>
      <c r="AS18" s="460">
        <f>ROUND(AQ18 * AR18,$J$2)</f>
        <v>0</v>
      </c>
      <c r="AU18" s="461"/>
    </row>
    <row r="19" spans="1:47" s="450" customFormat="1" ht="14.25" x14ac:dyDescent="0.35">
      <c r="A19" s="564"/>
      <c r="B19" s="565"/>
      <c r="C19" s="566"/>
      <c r="D19" s="567"/>
      <c r="E19" s="568"/>
      <c r="F19" s="569"/>
      <c r="G19" s="570"/>
      <c r="H19" s="571"/>
      <c r="I19" s="569"/>
      <c r="J19" s="569"/>
      <c r="K19" s="569"/>
      <c r="L19" s="572"/>
      <c r="M19" s="573"/>
      <c r="N19" s="574"/>
      <c r="O19" s="444"/>
      <c r="P19" s="445"/>
      <c r="Q19" s="446"/>
      <c r="R19" s="446"/>
      <c r="S19" s="447"/>
      <c r="T19" s="448"/>
      <c r="U19" s="449"/>
      <c r="V19" s="432"/>
      <c r="AF19" s="451"/>
      <c r="AG19" s="452" t="str">
        <f t="shared" si="0"/>
        <v>CAP. 1: PRELIMINARES 1</v>
      </c>
      <c r="AH19" s="453">
        <f t="shared" si="1"/>
        <v>14</v>
      </c>
      <c r="AI19" s="453"/>
      <c r="AJ19" s="453"/>
      <c r="AK19" s="454"/>
      <c r="AL19" s="455"/>
      <c r="AO19" s="456"/>
      <c r="AP19" s="457"/>
      <c r="AQ19" s="458"/>
      <c r="AR19" s="562"/>
      <c r="AS19" s="563"/>
      <c r="AU19" s="461"/>
    </row>
    <row r="20" spans="1:47" s="450" customFormat="1" ht="14.65" thickBot="1" x14ac:dyDescent="0.4">
      <c r="A20" s="575" t="s">
        <v>238</v>
      </c>
      <c r="B20" s="576"/>
      <c r="C20" s="577"/>
      <c r="D20" s="578"/>
      <c r="E20" s="579"/>
      <c r="F20" s="580" t="str">
        <f>IF(C14="ESCRIBA AQUÍ EL NOMBRE DEL CAPITULO","SUBTOTAL","SUBTOTAL CAP. "&amp;B14&amp;"  "&amp;C14&amp;":")</f>
        <v>SUBTOTAL CAP. 1  PRELIMINARES 1:</v>
      </c>
      <c r="G20" s="581">
        <f>SUM(G15:G19)</f>
        <v>3380445</v>
      </c>
      <c r="H20" s="571"/>
      <c r="I20" s="569"/>
      <c r="J20" s="569"/>
      <c r="K20" s="569"/>
      <c r="L20" s="572"/>
      <c r="M20" s="573"/>
      <c r="N20" s="582">
        <f>SUM(N15:N19)</f>
        <v>3380445</v>
      </c>
      <c r="O20" s="444"/>
      <c r="P20" s="583">
        <f>SUM(P14:P19)</f>
        <v>0</v>
      </c>
      <c r="Q20" s="584">
        <f>SUM(Q14:Q19)</f>
        <v>28260</v>
      </c>
      <c r="R20" s="584">
        <f>SUM(R14:R19)</f>
        <v>903194</v>
      </c>
      <c r="S20" s="585">
        <f>SUM(S14:S19)</f>
        <v>2448991</v>
      </c>
      <c r="T20" s="586">
        <f>SUM(T14:T19)</f>
        <v>3380445</v>
      </c>
      <c r="U20" s="449"/>
      <c r="V20" s="432"/>
      <c r="AF20" s="451"/>
      <c r="AG20" s="452" t="str">
        <f t="shared" si="0"/>
        <v>CAP. 1: PRELIMINARES 1</v>
      </c>
      <c r="AH20" s="453">
        <f t="shared" si="1"/>
        <v>14</v>
      </c>
      <c r="AI20" s="453"/>
      <c r="AJ20" s="453"/>
      <c r="AK20" s="454"/>
      <c r="AL20" s="455"/>
      <c r="AO20" s="587"/>
      <c r="AP20" s="588"/>
      <c r="AQ20" s="588"/>
      <c r="AR20" s="588"/>
      <c r="AS20" s="589">
        <f>SUM(AS15:AS19)</f>
        <v>3380445</v>
      </c>
      <c r="AU20" s="461"/>
    </row>
    <row r="21" spans="1:47" s="450" customFormat="1" ht="23" customHeight="1" thickBot="1" x14ac:dyDescent="0.4">
      <c r="A21" s="483"/>
      <c r="B21" s="483"/>
      <c r="C21" s="531"/>
      <c r="D21" s="532"/>
      <c r="E21" s="533"/>
      <c r="F21" s="534"/>
      <c r="G21" s="590"/>
      <c r="V21" s="432"/>
      <c r="AF21" s="451"/>
      <c r="AG21" s="452"/>
      <c r="AH21" s="453"/>
      <c r="AI21" s="453"/>
      <c r="AJ21" s="453"/>
      <c r="AK21" s="454"/>
      <c r="AL21" s="455"/>
      <c r="AU21" s="461"/>
    </row>
    <row r="22" spans="1:47" s="450" customFormat="1" ht="15" x14ac:dyDescent="0.35">
      <c r="A22" s="537" t="s">
        <v>234</v>
      </c>
      <c r="B22" s="591">
        <v>2</v>
      </c>
      <c r="C22" s="592" t="s">
        <v>498</v>
      </c>
      <c r="D22" s="540"/>
      <c r="E22" s="540"/>
      <c r="F22" s="540"/>
      <c r="G22" s="541">
        <f>SUM(G23:G45)</f>
        <v>9007165</v>
      </c>
      <c r="H22" s="432"/>
      <c r="I22" s="432"/>
      <c r="J22" s="432"/>
      <c r="K22" s="432"/>
      <c r="L22" s="432"/>
      <c r="M22" s="432"/>
      <c r="N22" s="542">
        <f>SUM(N23:N45)</f>
        <v>9007165</v>
      </c>
      <c r="O22" s="449"/>
      <c r="P22" s="543"/>
      <c r="Q22" s="544"/>
      <c r="R22" s="544"/>
      <c r="S22" s="545"/>
      <c r="T22" s="546"/>
      <c r="U22" s="449">
        <f>IF(G22&lt;&gt;"",N22-G22*$N$2,0)</f>
        <v>0</v>
      </c>
      <c r="V22" s="547" t="s">
        <v>493</v>
      </c>
      <c r="AF22" s="451"/>
      <c r="AG22" s="452" t="str">
        <f t="shared" ref="AG22:AG46" si="2">"CAP. " &amp; $B$22 &amp; ": " &amp; $C$22</f>
        <v>CAP. 2: REMODELACION BAÑOS ADMINISTRATIVOS</v>
      </c>
      <c r="AH22" s="453">
        <f t="shared" ref="AH22:AH46" si="3">ROW($B$22)</f>
        <v>22</v>
      </c>
      <c r="AI22" s="453"/>
      <c r="AJ22" s="453"/>
      <c r="AK22" s="454"/>
      <c r="AL22" s="455"/>
      <c r="AO22" s="548"/>
      <c r="AP22" s="549"/>
      <c r="AQ22" s="549"/>
      <c r="AR22" s="549"/>
      <c r="AS22" s="550">
        <f>SUM(AS23:AS45)</f>
        <v>9007165</v>
      </c>
      <c r="AU22" s="461"/>
    </row>
    <row r="23" spans="1:47" s="450" customFormat="1" ht="14.25" hidden="1" x14ac:dyDescent="0.35">
      <c r="A23" s="551" t="s">
        <v>494</v>
      </c>
      <c r="B23" s="593"/>
      <c r="C23" s="553"/>
      <c r="D23" s="554"/>
      <c r="E23" s="555"/>
      <c r="F23" s="556"/>
      <c r="G23" s="557"/>
      <c r="H23" s="558"/>
      <c r="I23" s="556"/>
      <c r="J23" s="556"/>
      <c r="K23" s="556"/>
      <c r="L23" s="559"/>
      <c r="M23" s="560"/>
      <c r="N23" s="561"/>
      <c r="O23" s="444"/>
      <c r="P23" s="445"/>
      <c r="Q23" s="446"/>
      <c r="R23" s="446"/>
      <c r="S23" s="447"/>
      <c r="T23" s="448"/>
      <c r="U23" s="449"/>
      <c r="V23" s="432"/>
      <c r="AF23" s="451"/>
      <c r="AG23" s="452" t="str">
        <f t="shared" si="2"/>
        <v>CAP. 2: REMODELACION BAÑOS ADMINISTRATIVOS</v>
      </c>
      <c r="AH23" s="453">
        <f t="shared" si="3"/>
        <v>22</v>
      </c>
      <c r="AI23" s="453"/>
      <c r="AJ23" s="453"/>
      <c r="AK23" s="454"/>
      <c r="AL23" s="455"/>
      <c r="AO23" s="456"/>
      <c r="AP23" s="457"/>
      <c r="AQ23" s="458"/>
      <c r="AR23" s="562"/>
      <c r="AS23" s="563"/>
      <c r="AU23" s="461"/>
    </row>
    <row r="24" spans="1:47" s="450" customFormat="1" ht="14.25" x14ac:dyDescent="0.35">
      <c r="A24" s="433" t="s">
        <v>499</v>
      </c>
      <c r="B24" s="434">
        <v>2.1</v>
      </c>
      <c r="C24" s="435" t="s">
        <v>500</v>
      </c>
      <c r="D24" s="436" t="s">
        <v>165</v>
      </c>
      <c r="E24" s="437">
        <v>8</v>
      </c>
      <c r="F24" s="438">
        <f t="shared" ref="F24:F44" si="4">IF($A$2="CD",H24,IF($A$2="CT",I24,"Correg CT"))</f>
        <v>31922</v>
      </c>
      <c r="G24" s="439">
        <f t="shared" ref="G24:G44" si="5">ROUND(E24 * F24,$J$2)</f>
        <v>255376</v>
      </c>
      <c r="H24" s="440">
        <f>[1]APUs!H413</f>
        <v>31922</v>
      </c>
      <c r="I24" s="438">
        <f>[1]APUs!H420</f>
        <v>43554</v>
      </c>
      <c r="J24" s="438">
        <v>1</v>
      </c>
      <c r="K24" s="438">
        <f>ROUNDUP([1]APUs!$I$400/$J$24,0)</f>
        <v>3</v>
      </c>
      <c r="L24" s="441">
        <f t="shared" ref="L24:L44" si="6">ROUND(I24 * E24,$J$2)</f>
        <v>348432</v>
      </c>
      <c r="M24" s="442">
        <f t="shared" ref="M24:M44" si="7">ROUND(H24 * E24,$J$2)</f>
        <v>255376</v>
      </c>
      <c r="N24" s="443">
        <f t="shared" ref="N24:N44" si="8">G24*$N$2</f>
        <v>255376</v>
      </c>
      <c r="O24" s="444"/>
      <c r="P24" s="445">
        <f>ROUND([1]APUs!H411*E24,0)</f>
        <v>0</v>
      </c>
      <c r="Q24" s="446">
        <f>ROUND([1]APUs!H407*E24,0)</f>
        <v>2528</v>
      </c>
      <c r="R24" s="446">
        <f>ROUND([1]APUs!H402*E24,0)</f>
        <v>252848</v>
      </c>
      <c r="S24" s="447"/>
      <c r="T24" s="448">
        <f t="shared" ref="T24:T44" si="9">P24+Q24+R24+S24</f>
        <v>255376</v>
      </c>
      <c r="U24" s="449"/>
      <c r="V24" s="432"/>
      <c r="AF24" s="451"/>
      <c r="AG24" s="452" t="str">
        <f t="shared" si="2"/>
        <v>CAP. 2: REMODELACION BAÑOS ADMINISTRATIVOS</v>
      </c>
      <c r="AH24" s="453">
        <f t="shared" si="3"/>
        <v>22</v>
      </c>
      <c r="AI24" s="453"/>
      <c r="AJ24" s="453"/>
      <c r="AK24" s="454"/>
      <c r="AL24" s="455"/>
      <c r="AO24" s="456">
        <f t="shared" ref="AO24:AO44" si="10">E24</f>
        <v>8</v>
      </c>
      <c r="AP24" s="457"/>
      <c r="AQ24" s="458">
        <f t="shared" ref="AQ24:AQ44" si="11">AO24+AP24</f>
        <v>8</v>
      </c>
      <c r="AR24" s="459">
        <f t="shared" ref="AR24:AR44" si="12">F24</f>
        <v>31922</v>
      </c>
      <c r="AS24" s="460">
        <f t="shared" ref="AS24:AS44" si="13">ROUND(AQ24 * AR24,$J$2)</f>
        <v>255376</v>
      </c>
      <c r="AU24" s="461"/>
    </row>
    <row r="25" spans="1:47" s="450" customFormat="1" ht="14.25" x14ac:dyDescent="0.35">
      <c r="A25" s="433" t="s">
        <v>501</v>
      </c>
      <c r="B25" s="434">
        <v>2.2000000000000002</v>
      </c>
      <c r="C25" s="435" t="s">
        <v>502</v>
      </c>
      <c r="D25" s="436" t="s">
        <v>165</v>
      </c>
      <c r="E25" s="437">
        <v>20.69</v>
      </c>
      <c r="F25" s="438">
        <f t="shared" si="4"/>
        <v>13178</v>
      </c>
      <c r="G25" s="439">
        <f t="shared" si="5"/>
        <v>272653</v>
      </c>
      <c r="H25" s="440">
        <f>[1]APUs!H456</f>
        <v>13178</v>
      </c>
      <c r="I25" s="438">
        <f>[1]APUs!H463</f>
        <v>17980</v>
      </c>
      <c r="J25" s="438">
        <v>1</v>
      </c>
      <c r="K25" s="438">
        <f>ROUNDUP([1]APUs!$I$443/$J$25,0)</f>
        <v>3</v>
      </c>
      <c r="L25" s="441">
        <f t="shared" si="6"/>
        <v>372006</v>
      </c>
      <c r="M25" s="442">
        <f t="shared" si="7"/>
        <v>272653</v>
      </c>
      <c r="N25" s="443">
        <f t="shared" si="8"/>
        <v>272653</v>
      </c>
      <c r="O25" s="444"/>
      <c r="P25" s="445">
        <f>ROUND([1]APUs!H454*E25,0)</f>
        <v>0</v>
      </c>
      <c r="Q25" s="446">
        <f>ROUND([1]APUs!H450*E25,0)</f>
        <v>5346</v>
      </c>
      <c r="R25" s="446">
        <f>ROUND([1]APUs!H445*E25,0)</f>
        <v>267316</v>
      </c>
      <c r="S25" s="447"/>
      <c r="T25" s="448">
        <f t="shared" si="9"/>
        <v>272662</v>
      </c>
      <c r="U25" s="449"/>
      <c r="V25" s="432"/>
      <c r="AF25" s="451"/>
      <c r="AG25" s="452" t="str">
        <f t="shared" si="2"/>
        <v>CAP. 2: REMODELACION BAÑOS ADMINISTRATIVOS</v>
      </c>
      <c r="AH25" s="453">
        <f t="shared" si="3"/>
        <v>22</v>
      </c>
      <c r="AI25" s="453"/>
      <c r="AJ25" s="453"/>
      <c r="AK25" s="454"/>
      <c r="AL25" s="455"/>
      <c r="AO25" s="456">
        <f t="shared" si="10"/>
        <v>20.69</v>
      </c>
      <c r="AP25" s="457"/>
      <c r="AQ25" s="458">
        <f t="shared" si="11"/>
        <v>20.69</v>
      </c>
      <c r="AR25" s="459">
        <f t="shared" si="12"/>
        <v>13178</v>
      </c>
      <c r="AS25" s="460">
        <f t="shared" si="13"/>
        <v>272653</v>
      </c>
      <c r="AU25" s="461"/>
    </row>
    <row r="26" spans="1:47" s="450" customFormat="1" ht="14.25" x14ac:dyDescent="0.35">
      <c r="A26" s="433" t="s">
        <v>503</v>
      </c>
      <c r="B26" s="434">
        <v>2.2999999999999998</v>
      </c>
      <c r="C26" s="435" t="s">
        <v>504</v>
      </c>
      <c r="D26" s="436" t="s">
        <v>197</v>
      </c>
      <c r="E26" s="437">
        <v>2</v>
      </c>
      <c r="F26" s="438">
        <f t="shared" si="4"/>
        <v>10003</v>
      </c>
      <c r="G26" s="439">
        <f t="shared" si="5"/>
        <v>20006</v>
      </c>
      <c r="H26" s="440">
        <f>[1]APUs!H502</f>
        <v>10003</v>
      </c>
      <c r="I26" s="438">
        <f>[1]APUs!H509</f>
        <v>10003</v>
      </c>
      <c r="J26" s="438">
        <v>1</v>
      </c>
      <c r="K26" s="438"/>
      <c r="L26" s="441">
        <f t="shared" si="6"/>
        <v>20006</v>
      </c>
      <c r="M26" s="442">
        <f t="shared" si="7"/>
        <v>20006</v>
      </c>
      <c r="N26" s="443">
        <f t="shared" si="8"/>
        <v>20006</v>
      </c>
      <c r="O26" s="444"/>
      <c r="P26" s="445">
        <f>ROUND([1]APUs!H500*E26,0)</f>
        <v>0</v>
      </c>
      <c r="Q26" s="446">
        <f>ROUND([1]APUs!H496*E26,0)</f>
        <v>0</v>
      </c>
      <c r="R26" s="446">
        <f>ROUND([1]APUs!H492*E26,0)</f>
        <v>20005</v>
      </c>
      <c r="S26" s="447">
        <f>ROUND([1]APUs!H487*E26,0)</f>
        <v>0</v>
      </c>
      <c r="T26" s="448">
        <f t="shared" si="9"/>
        <v>20005</v>
      </c>
      <c r="U26" s="449"/>
      <c r="V26" s="432"/>
      <c r="AF26" s="451"/>
      <c r="AG26" s="452" t="str">
        <f t="shared" si="2"/>
        <v>CAP. 2: REMODELACION BAÑOS ADMINISTRATIVOS</v>
      </c>
      <c r="AH26" s="453">
        <f t="shared" si="3"/>
        <v>22</v>
      </c>
      <c r="AI26" s="453"/>
      <c r="AJ26" s="453"/>
      <c r="AK26" s="454"/>
      <c r="AL26" s="455"/>
      <c r="AO26" s="456">
        <f t="shared" si="10"/>
        <v>2</v>
      </c>
      <c r="AP26" s="457"/>
      <c r="AQ26" s="458">
        <f t="shared" si="11"/>
        <v>2</v>
      </c>
      <c r="AR26" s="459">
        <f t="shared" si="12"/>
        <v>10003</v>
      </c>
      <c r="AS26" s="460">
        <f t="shared" si="13"/>
        <v>20006</v>
      </c>
      <c r="AU26" s="461"/>
    </row>
    <row r="27" spans="1:47" s="450" customFormat="1" ht="14.25" x14ac:dyDescent="0.35">
      <c r="A27" s="433" t="s">
        <v>505</v>
      </c>
      <c r="B27" s="434">
        <v>2.4</v>
      </c>
      <c r="C27" s="435" t="s">
        <v>506</v>
      </c>
      <c r="D27" s="436" t="s">
        <v>197</v>
      </c>
      <c r="E27" s="437">
        <v>2</v>
      </c>
      <c r="F27" s="438">
        <f t="shared" si="4"/>
        <v>34979</v>
      </c>
      <c r="G27" s="439">
        <f t="shared" si="5"/>
        <v>69958</v>
      </c>
      <c r="H27" s="440">
        <f>[1]APUs!H548</f>
        <v>34979</v>
      </c>
      <c r="I27" s="438">
        <f>[1]APUs!H555</f>
        <v>34979</v>
      </c>
      <c r="J27" s="438">
        <v>1</v>
      </c>
      <c r="K27" s="438"/>
      <c r="L27" s="441">
        <f t="shared" si="6"/>
        <v>69958</v>
      </c>
      <c r="M27" s="442">
        <f t="shared" si="7"/>
        <v>69958</v>
      </c>
      <c r="N27" s="443">
        <f t="shared" si="8"/>
        <v>69958</v>
      </c>
      <c r="O27" s="444"/>
      <c r="P27" s="445">
        <f>ROUND([1]APUs!H546*E27,0)</f>
        <v>0</v>
      </c>
      <c r="Q27" s="446">
        <f>ROUND([1]APUs!H542*E27,0)</f>
        <v>0</v>
      </c>
      <c r="R27" s="446">
        <f>ROUND([1]APUs!H538*E27,0)</f>
        <v>69957</v>
      </c>
      <c r="S27" s="447">
        <f>ROUND([1]APUs!H533*E27,0)</f>
        <v>0</v>
      </c>
      <c r="T27" s="448">
        <f t="shared" si="9"/>
        <v>69957</v>
      </c>
      <c r="U27" s="449"/>
      <c r="V27" s="432"/>
      <c r="AF27" s="451"/>
      <c r="AG27" s="452" t="str">
        <f t="shared" si="2"/>
        <v>CAP. 2: REMODELACION BAÑOS ADMINISTRATIVOS</v>
      </c>
      <c r="AH27" s="453">
        <f t="shared" si="3"/>
        <v>22</v>
      </c>
      <c r="AI27" s="453"/>
      <c r="AJ27" s="453"/>
      <c r="AK27" s="454"/>
      <c r="AL27" s="455"/>
      <c r="AO27" s="456">
        <f t="shared" si="10"/>
        <v>2</v>
      </c>
      <c r="AP27" s="457"/>
      <c r="AQ27" s="458">
        <f t="shared" si="11"/>
        <v>2</v>
      </c>
      <c r="AR27" s="459">
        <f t="shared" si="12"/>
        <v>34979</v>
      </c>
      <c r="AS27" s="460">
        <f t="shared" si="13"/>
        <v>69958</v>
      </c>
      <c r="AU27" s="461"/>
    </row>
    <row r="28" spans="1:47" s="450" customFormat="1" ht="14.25" x14ac:dyDescent="0.35">
      <c r="A28" s="433" t="s">
        <v>507</v>
      </c>
      <c r="B28" s="434">
        <v>2.5</v>
      </c>
      <c r="C28" s="435" t="s">
        <v>508</v>
      </c>
      <c r="D28" s="436" t="s">
        <v>197</v>
      </c>
      <c r="E28" s="437">
        <v>2</v>
      </c>
      <c r="F28" s="438">
        <f t="shared" si="4"/>
        <v>43020</v>
      </c>
      <c r="G28" s="439">
        <f t="shared" si="5"/>
        <v>86040</v>
      </c>
      <c r="H28" s="440">
        <f>[1]APUs!H591</f>
        <v>43020</v>
      </c>
      <c r="I28" s="438">
        <f>[1]APUs!H598</f>
        <v>58696</v>
      </c>
      <c r="J28" s="438">
        <v>1</v>
      </c>
      <c r="K28" s="438">
        <f>ROUNDUP([1]APUs!$I$578/$J$28,0)</f>
        <v>1</v>
      </c>
      <c r="L28" s="441">
        <f t="shared" si="6"/>
        <v>117392</v>
      </c>
      <c r="M28" s="442">
        <f t="shared" si="7"/>
        <v>86040</v>
      </c>
      <c r="N28" s="443">
        <f t="shared" si="8"/>
        <v>86040</v>
      </c>
      <c r="O28" s="444"/>
      <c r="P28" s="445">
        <f>ROUND([1]APUs!H589*E28,0)</f>
        <v>0</v>
      </c>
      <c r="Q28" s="446">
        <f>ROUND([1]APUs!H585*E28,0)</f>
        <v>852</v>
      </c>
      <c r="R28" s="446">
        <f>ROUND([1]APUs!H580*E28,0)</f>
        <v>85187</v>
      </c>
      <c r="S28" s="447"/>
      <c r="T28" s="448">
        <f t="shared" si="9"/>
        <v>86039</v>
      </c>
      <c r="U28" s="449"/>
      <c r="V28" s="432"/>
      <c r="AF28" s="451"/>
      <c r="AG28" s="452" t="str">
        <f t="shared" si="2"/>
        <v>CAP. 2: REMODELACION BAÑOS ADMINISTRATIVOS</v>
      </c>
      <c r="AH28" s="453">
        <f t="shared" si="3"/>
        <v>22</v>
      </c>
      <c r="AI28" s="453"/>
      <c r="AJ28" s="453"/>
      <c r="AK28" s="454"/>
      <c r="AL28" s="455"/>
      <c r="AO28" s="456">
        <f t="shared" si="10"/>
        <v>2</v>
      </c>
      <c r="AP28" s="457"/>
      <c r="AQ28" s="458">
        <f t="shared" si="11"/>
        <v>2</v>
      </c>
      <c r="AR28" s="459">
        <f t="shared" si="12"/>
        <v>43020</v>
      </c>
      <c r="AS28" s="460">
        <f t="shared" si="13"/>
        <v>86040</v>
      </c>
      <c r="AU28" s="461"/>
    </row>
    <row r="29" spans="1:47" s="450" customFormat="1" ht="14.25" x14ac:dyDescent="0.35">
      <c r="A29" s="433" t="s">
        <v>509</v>
      </c>
      <c r="B29" s="434">
        <v>2.6</v>
      </c>
      <c r="C29" s="435" t="s">
        <v>510</v>
      </c>
      <c r="D29" s="436" t="s">
        <v>197</v>
      </c>
      <c r="E29" s="437">
        <v>4</v>
      </c>
      <c r="F29" s="438">
        <f t="shared" si="4"/>
        <v>7001</v>
      </c>
      <c r="G29" s="439">
        <f t="shared" si="5"/>
        <v>28004</v>
      </c>
      <c r="H29" s="440">
        <f>[1]APUs!H638</f>
        <v>7001</v>
      </c>
      <c r="I29" s="438">
        <f>[1]APUs!H645</f>
        <v>7001</v>
      </c>
      <c r="J29" s="438">
        <v>1</v>
      </c>
      <c r="K29" s="438"/>
      <c r="L29" s="441">
        <f t="shared" si="6"/>
        <v>28004</v>
      </c>
      <c r="M29" s="442">
        <f t="shared" si="7"/>
        <v>28004</v>
      </c>
      <c r="N29" s="443">
        <f t="shared" si="8"/>
        <v>28004</v>
      </c>
      <c r="O29" s="444"/>
      <c r="P29" s="445">
        <f>ROUND([1]APUs!H636*E29,0)</f>
        <v>0</v>
      </c>
      <c r="Q29" s="446">
        <f>ROUND([1]APUs!H632*E29,0)</f>
        <v>4000</v>
      </c>
      <c r="R29" s="446">
        <f>ROUND([1]APUs!H627*E29,0)</f>
        <v>24002</v>
      </c>
      <c r="S29" s="447">
        <f>ROUND([1]APUs!H622*E29,0)</f>
        <v>0</v>
      </c>
      <c r="T29" s="448">
        <f t="shared" si="9"/>
        <v>28002</v>
      </c>
      <c r="U29" s="449"/>
      <c r="V29" s="432"/>
      <c r="AF29" s="451"/>
      <c r="AG29" s="452" t="str">
        <f t="shared" si="2"/>
        <v>CAP. 2: REMODELACION BAÑOS ADMINISTRATIVOS</v>
      </c>
      <c r="AH29" s="453">
        <f t="shared" si="3"/>
        <v>22</v>
      </c>
      <c r="AI29" s="453"/>
      <c r="AJ29" s="453"/>
      <c r="AK29" s="454"/>
      <c r="AL29" s="455"/>
      <c r="AO29" s="456">
        <f t="shared" si="10"/>
        <v>4</v>
      </c>
      <c r="AP29" s="457"/>
      <c r="AQ29" s="458">
        <f t="shared" si="11"/>
        <v>4</v>
      </c>
      <c r="AR29" s="459">
        <f t="shared" si="12"/>
        <v>7001</v>
      </c>
      <c r="AS29" s="460">
        <f t="shared" si="13"/>
        <v>28004</v>
      </c>
      <c r="AU29" s="461"/>
    </row>
    <row r="30" spans="1:47" s="450" customFormat="1" ht="14.25" x14ac:dyDescent="0.35">
      <c r="A30" s="433" t="s">
        <v>511</v>
      </c>
      <c r="B30" s="434">
        <v>2.7</v>
      </c>
      <c r="C30" s="435" t="s">
        <v>512</v>
      </c>
      <c r="D30" s="436" t="s">
        <v>165</v>
      </c>
      <c r="E30" s="437">
        <v>1.54</v>
      </c>
      <c r="F30" s="438">
        <f t="shared" si="4"/>
        <v>9421</v>
      </c>
      <c r="G30" s="439">
        <f t="shared" si="5"/>
        <v>14508</v>
      </c>
      <c r="H30" s="440">
        <f>[1]APUs!H681</f>
        <v>9421</v>
      </c>
      <c r="I30" s="438">
        <f>[1]APUs!H688</f>
        <v>12854</v>
      </c>
      <c r="J30" s="438">
        <v>1</v>
      </c>
      <c r="K30" s="438">
        <f>ROUNDUP([1]APUs!$I$668/$J$30,0)</f>
        <v>1</v>
      </c>
      <c r="L30" s="441">
        <f t="shared" si="6"/>
        <v>19795</v>
      </c>
      <c r="M30" s="442">
        <f t="shared" si="7"/>
        <v>14508</v>
      </c>
      <c r="N30" s="443">
        <f t="shared" si="8"/>
        <v>14508</v>
      </c>
      <c r="O30" s="444"/>
      <c r="P30" s="445">
        <f>ROUND([1]APUs!H679*E30,0)</f>
        <v>0</v>
      </c>
      <c r="Q30" s="446">
        <f>ROUND([1]APUs!H675*E30,0)</f>
        <v>144</v>
      </c>
      <c r="R30" s="446">
        <f>ROUND([1]APUs!H670*E30,0)</f>
        <v>14365</v>
      </c>
      <c r="S30" s="447"/>
      <c r="T30" s="448">
        <f t="shared" si="9"/>
        <v>14509</v>
      </c>
      <c r="U30" s="449"/>
      <c r="V30" s="432"/>
      <c r="AF30" s="451"/>
      <c r="AG30" s="452" t="str">
        <f t="shared" si="2"/>
        <v>CAP. 2: REMODELACION BAÑOS ADMINISTRATIVOS</v>
      </c>
      <c r="AH30" s="453">
        <f t="shared" si="3"/>
        <v>22</v>
      </c>
      <c r="AI30" s="453"/>
      <c r="AJ30" s="453"/>
      <c r="AK30" s="454"/>
      <c r="AL30" s="455"/>
      <c r="AO30" s="456">
        <f t="shared" si="10"/>
        <v>1.54</v>
      </c>
      <c r="AP30" s="457"/>
      <c r="AQ30" s="458">
        <f t="shared" si="11"/>
        <v>1.54</v>
      </c>
      <c r="AR30" s="459">
        <f t="shared" si="12"/>
        <v>9421</v>
      </c>
      <c r="AS30" s="460">
        <f t="shared" si="13"/>
        <v>14508</v>
      </c>
      <c r="AU30" s="461"/>
    </row>
    <row r="31" spans="1:47" s="450" customFormat="1" ht="14.25" x14ac:dyDescent="0.35">
      <c r="A31" s="433" t="s">
        <v>513</v>
      </c>
      <c r="B31" s="434">
        <v>2.8</v>
      </c>
      <c r="C31" s="435" t="s">
        <v>514</v>
      </c>
      <c r="D31" s="436" t="s">
        <v>197</v>
      </c>
      <c r="E31" s="437">
        <v>2</v>
      </c>
      <c r="F31" s="438">
        <f t="shared" si="4"/>
        <v>3836</v>
      </c>
      <c r="G31" s="439">
        <f t="shared" si="5"/>
        <v>7672</v>
      </c>
      <c r="H31" s="440">
        <f>[1]APUs!H724</f>
        <v>3836</v>
      </c>
      <c r="I31" s="438">
        <f>[1]APUs!H731</f>
        <v>5234</v>
      </c>
      <c r="J31" s="438">
        <v>1</v>
      </c>
      <c r="K31" s="438">
        <f>ROUNDUP([1]APUs!$I$711/$J$31,0)</f>
        <v>1</v>
      </c>
      <c r="L31" s="441">
        <f t="shared" si="6"/>
        <v>10468</v>
      </c>
      <c r="M31" s="442">
        <f t="shared" si="7"/>
        <v>7672</v>
      </c>
      <c r="N31" s="443">
        <f t="shared" si="8"/>
        <v>7672</v>
      </c>
      <c r="O31" s="444"/>
      <c r="P31" s="445">
        <f>ROUND([1]APUs!H722*E31,0)</f>
        <v>0</v>
      </c>
      <c r="Q31" s="446">
        <f>ROUND([1]APUs!H718*E31,0)</f>
        <v>502</v>
      </c>
      <c r="R31" s="446">
        <f>ROUND([1]APUs!H713*E31,0)</f>
        <v>7171</v>
      </c>
      <c r="S31" s="447"/>
      <c r="T31" s="448">
        <f t="shared" si="9"/>
        <v>7673</v>
      </c>
      <c r="U31" s="449"/>
      <c r="V31" s="432"/>
      <c r="AF31" s="451"/>
      <c r="AG31" s="452" t="str">
        <f t="shared" si="2"/>
        <v>CAP. 2: REMODELACION BAÑOS ADMINISTRATIVOS</v>
      </c>
      <c r="AH31" s="453">
        <f t="shared" si="3"/>
        <v>22</v>
      </c>
      <c r="AI31" s="453"/>
      <c r="AJ31" s="453"/>
      <c r="AK31" s="454"/>
      <c r="AL31" s="455"/>
      <c r="AO31" s="456">
        <f t="shared" si="10"/>
        <v>2</v>
      </c>
      <c r="AP31" s="457"/>
      <c r="AQ31" s="458">
        <f t="shared" si="11"/>
        <v>2</v>
      </c>
      <c r="AR31" s="459">
        <f t="shared" si="12"/>
        <v>3836</v>
      </c>
      <c r="AS31" s="460">
        <f t="shared" si="13"/>
        <v>7672</v>
      </c>
      <c r="AU31" s="461"/>
    </row>
    <row r="32" spans="1:47" s="450" customFormat="1" ht="14.25" x14ac:dyDescent="0.35">
      <c r="A32" s="433" t="s">
        <v>515</v>
      </c>
      <c r="B32" s="434">
        <v>2.9</v>
      </c>
      <c r="C32" s="435" t="s">
        <v>516</v>
      </c>
      <c r="D32" s="436" t="s">
        <v>165</v>
      </c>
      <c r="E32" s="437">
        <v>1.54</v>
      </c>
      <c r="F32" s="438">
        <f t="shared" si="4"/>
        <v>46360</v>
      </c>
      <c r="G32" s="439">
        <f t="shared" si="5"/>
        <v>71394</v>
      </c>
      <c r="H32" s="440">
        <f>[1]APUs!H774</f>
        <v>46360</v>
      </c>
      <c r="I32" s="438">
        <f>[1]APUs!H781</f>
        <v>63254</v>
      </c>
      <c r="J32" s="438">
        <v>1</v>
      </c>
      <c r="K32" s="438">
        <f>ROUNDUP([1]APUs!$I$760/$J$32,0)</f>
        <v>1</v>
      </c>
      <c r="L32" s="441">
        <f t="shared" si="6"/>
        <v>97411</v>
      </c>
      <c r="M32" s="442">
        <f t="shared" si="7"/>
        <v>71394</v>
      </c>
      <c r="N32" s="443">
        <f t="shared" si="8"/>
        <v>71394</v>
      </c>
      <c r="O32" s="444"/>
      <c r="P32" s="445">
        <f>ROUND([1]APUs!H772*E32,0)</f>
        <v>0</v>
      </c>
      <c r="Q32" s="446">
        <f>ROUND([1]APUs!H768*E32,0)</f>
        <v>2824</v>
      </c>
      <c r="R32" s="446">
        <f>ROUND([1]APUs!H762*E32,0)</f>
        <v>26846</v>
      </c>
      <c r="S32" s="447">
        <f>ROUND([1]APUs!H757*E32,0)</f>
        <v>41724</v>
      </c>
      <c r="T32" s="448">
        <f t="shared" si="9"/>
        <v>71394</v>
      </c>
      <c r="U32" s="449"/>
      <c r="V32" s="432"/>
      <c r="AF32" s="451"/>
      <c r="AG32" s="452" t="str">
        <f t="shared" si="2"/>
        <v>CAP. 2: REMODELACION BAÑOS ADMINISTRATIVOS</v>
      </c>
      <c r="AH32" s="453">
        <f t="shared" si="3"/>
        <v>22</v>
      </c>
      <c r="AI32" s="453"/>
      <c r="AJ32" s="453"/>
      <c r="AK32" s="454"/>
      <c r="AL32" s="455"/>
      <c r="AO32" s="456">
        <f t="shared" si="10"/>
        <v>1.54</v>
      </c>
      <c r="AP32" s="457"/>
      <c r="AQ32" s="458">
        <f t="shared" si="11"/>
        <v>1.54</v>
      </c>
      <c r="AR32" s="459">
        <f t="shared" si="12"/>
        <v>46360</v>
      </c>
      <c r="AS32" s="460">
        <f t="shared" si="13"/>
        <v>71394</v>
      </c>
      <c r="AU32" s="461"/>
    </row>
    <row r="33" spans="1:47" s="450" customFormat="1" ht="14.25" x14ac:dyDescent="0.35">
      <c r="A33" s="433" t="s">
        <v>517</v>
      </c>
      <c r="B33" s="434">
        <v>2.1</v>
      </c>
      <c r="C33" s="435" t="s">
        <v>518</v>
      </c>
      <c r="D33" s="436" t="s">
        <v>165</v>
      </c>
      <c r="E33" s="437">
        <v>14.61</v>
      </c>
      <c r="F33" s="438">
        <f t="shared" si="4"/>
        <v>80098</v>
      </c>
      <c r="G33" s="439">
        <f t="shared" si="5"/>
        <v>1170232</v>
      </c>
      <c r="H33" s="440">
        <f>[1]APUs!H825</f>
        <v>80098</v>
      </c>
      <c r="I33" s="438">
        <f>[1]APUs!H832</f>
        <v>109286</v>
      </c>
      <c r="J33" s="438">
        <v>1</v>
      </c>
      <c r="K33" s="438">
        <f>ROUNDUP([1]APUs!$I$812/$J$33,0)</f>
        <v>2</v>
      </c>
      <c r="L33" s="441">
        <f t="shared" si="6"/>
        <v>1596668</v>
      </c>
      <c r="M33" s="442">
        <f t="shared" si="7"/>
        <v>1170232</v>
      </c>
      <c r="N33" s="443">
        <f t="shared" si="8"/>
        <v>1170232</v>
      </c>
      <c r="O33" s="444"/>
      <c r="P33" s="445">
        <f>ROUND([1]APUs!H823*E33,0)</f>
        <v>0</v>
      </c>
      <c r="Q33" s="446">
        <f>ROUND([1]APUs!H819*E33,0)</f>
        <v>4526</v>
      </c>
      <c r="R33" s="446">
        <f>ROUND([1]APUs!H814*E33,0)</f>
        <v>452575</v>
      </c>
      <c r="S33" s="447">
        <f>ROUND([1]APUs!H809*E33,0)</f>
        <v>713125</v>
      </c>
      <c r="T33" s="448">
        <f t="shared" si="9"/>
        <v>1170226</v>
      </c>
      <c r="U33" s="449"/>
      <c r="V33" s="432"/>
      <c r="AF33" s="451"/>
      <c r="AG33" s="452" t="str">
        <f t="shared" si="2"/>
        <v>CAP. 2: REMODELACION BAÑOS ADMINISTRATIVOS</v>
      </c>
      <c r="AH33" s="453">
        <f t="shared" si="3"/>
        <v>22</v>
      </c>
      <c r="AI33" s="453"/>
      <c r="AJ33" s="453"/>
      <c r="AK33" s="454"/>
      <c r="AL33" s="455"/>
      <c r="AO33" s="456">
        <f t="shared" si="10"/>
        <v>14.61</v>
      </c>
      <c r="AP33" s="457"/>
      <c r="AQ33" s="458">
        <f t="shared" si="11"/>
        <v>14.61</v>
      </c>
      <c r="AR33" s="459">
        <f t="shared" si="12"/>
        <v>80098</v>
      </c>
      <c r="AS33" s="460">
        <f t="shared" si="13"/>
        <v>1170232</v>
      </c>
      <c r="AU33" s="461"/>
    </row>
    <row r="34" spans="1:47" s="450" customFormat="1" ht="14.25" x14ac:dyDescent="0.35">
      <c r="A34" s="433" t="s">
        <v>519</v>
      </c>
      <c r="B34" s="434">
        <v>2.11</v>
      </c>
      <c r="C34" s="435" t="s">
        <v>520</v>
      </c>
      <c r="D34" s="436" t="s">
        <v>165</v>
      </c>
      <c r="E34" s="437">
        <v>6.09</v>
      </c>
      <c r="F34" s="438">
        <f t="shared" si="4"/>
        <v>96536</v>
      </c>
      <c r="G34" s="439">
        <f t="shared" si="5"/>
        <v>587904</v>
      </c>
      <c r="H34" s="440">
        <f>[1]APUs!H876</f>
        <v>96536</v>
      </c>
      <c r="I34" s="438">
        <f>[1]APUs!H883</f>
        <v>131714</v>
      </c>
      <c r="J34" s="438">
        <v>1</v>
      </c>
      <c r="K34" s="438">
        <f>ROUNDUP([1]APUs!$I$863/$J$34,0)</f>
        <v>1</v>
      </c>
      <c r="L34" s="441">
        <f t="shared" si="6"/>
        <v>802138</v>
      </c>
      <c r="M34" s="442">
        <f t="shared" si="7"/>
        <v>587904</v>
      </c>
      <c r="N34" s="443">
        <f t="shared" si="8"/>
        <v>587904</v>
      </c>
      <c r="O34" s="444"/>
      <c r="P34" s="445">
        <f>ROUND([1]APUs!H874*E34,0)</f>
        <v>0</v>
      </c>
      <c r="Q34" s="446">
        <f>ROUND([1]APUs!H870*E34,0)</f>
        <v>1886</v>
      </c>
      <c r="R34" s="446">
        <f>ROUND([1]APUs!H865*E34,0)</f>
        <v>188651</v>
      </c>
      <c r="S34" s="447">
        <f>ROUND([1]APUs!H860*E34,0)</f>
        <v>397365</v>
      </c>
      <c r="T34" s="448">
        <f t="shared" si="9"/>
        <v>587902</v>
      </c>
      <c r="U34" s="449"/>
      <c r="V34" s="432"/>
      <c r="AF34" s="451"/>
      <c r="AG34" s="452" t="str">
        <f t="shared" si="2"/>
        <v>CAP. 2: REMODELACION BAÑOS ADMINISTRATIVOS</v>
      </c>
      <c r="AH34" s="453">
        <f t="shared" si="3"/>
        <v>22</v>
      </c>
      <c r="AI34" s="453"/>
      <c r="AJ34" s="453"/>
      <c r="AK34" s="454"/>
      <c r="AL34" s="455"/>
      <c r="AO34" s="456">
        <f t="shared" si="10"/>
        <v>6.09</v>
      </c>
      <c r="AP34" s="457"/>
      <c r="AQ34" s="458">
        <f t="shared" si="11"/>
        <v>6.09</v>
      </c>
      <c r="AR34" s="459">
        <f t="shared" si="12"/>
        <v>96536</v>
      </c>
      <c r="AS34" s="460">
        <f t="shared" si="13"/>
        <v>587904</v>
      </c>
      <c r="AU34" s="461"/>
    </row>
    <row r="35" spans="1:47" s="450" customFormat="1" ht="14.25" x14ac:dyDescent="0.35">
      <c r="A35" s="433" t="s">
        <v>521</v>
      </c>
      <c r="B35" s="434">
        <v>2.12</v>
      </c>
      <c r="C35" s="435" t="s">
        <v>522</v>
      </c>
      <c r="D35" s="436" t="s">
        <v>165</v>
      </c>
      <c r="E35" s="437">
        <v>8</v>
      </c>
      <c r="F35" s="438">
        <f t="shared" si="4"/>
        <v>332517</v>
      </c>
      <c r="G35" s="439">
        <f t="shared" si="5"/>
        <v>2660136</v>
      </c>
      <c r="H35" s="440">
        <f>[1]APUs!H942</f>
        <v>332517</v>
      </c>
      <c r="I35" s="438">
        <f>[1]APUs!H949</f>
        <v>453686</v>
      </c>
      <c r="J35" s="438">
        <v>1</v>
      </c>
      <c r="K35" s="438">
        <f>ROUNDUP([1]APUs!$I$928/$J$35,0)</f>
        <v>2</v>
      </c>
      <c r="L35" s="441">
        <f t="shared" si="6"/>
        <v>3629488</v>
      </c>
      <c r="M35" s="442">
        <f t="shared" si="7"/>
        <v>2660136</v>
      </c>
      <c r="N35" s="443">
        <f t="shared" si="8"/>
        <v>2660136</v>
      </c>
      <c r="O35" s="444"/>
      <c r="P35" s="445">
        <f>ROUND([1]APUs!H940*E35,0)</f>
        <v>0</v>
      </c>
      <c r="Q35" s="446">
        <f>ROUND([1]APUs!H936*E35,0)</f>
        <v>26099</v>
      </c>
      <c r="R35" s="446">
        <f>ROUND([1]APUs!H931*E35,0)</f>
        <v>869982</v>
      </c>
      <c r="S35" s="447">
        <f>ROUND([1]APUs!H925*E35,0)</f>
        <v>1764057</v>
      </c>
      <c r="T35" s="448">
        <f t="shared" si="9"/>
        <v>2660138</v>
      </c>
      <c r="U35" s="449"/>
      <c r="V35" s="432"/>
      <c r="AF35" s="451"/>
      <c r="AG35" s="452" t="str">
        <f t="shared" si="2"/>
        <v>CAP. 2: REMODELACION BAÑOS ADMINISTRATIVOS</v>
      </c>
      <c r="AH35" s="453">
        <f t="shared" si="3"/>
        <v>22</v>
      </c>
      <c r="AI35" s="453"/>
      <c r="AJ35" s="453"/>
      <c r="AK35" s="454"/>
      <c r="AL35" s="455"/>
      <c r="AO35" s="456">
        <f t="shared" si="10"/>
        <v>8</v>
      </c>
      <c r="AP35" s="457"/>
      <c r="AQ35" s="458">
        <f t="shared" si="11"/>
        <v>8</v>
      </c>
      <c r="AR35" s="459">
        <f t="shared" si="12"/>
        <v>332517</v>
      </c>
      <c r="AS35" s="460">
        <f t="shared" si="13"/>
        <v>2660136</v>
      </c>
      <c r="AU35" s="461"/>
    </row>
    <row r="36" spans="1:47" s="450" customFormat="1" ht="14.25" x14ac:dyDescent="0.35">
      <c r="A36" s="433" t="s">
        <v>523</v>
      </c>
      <c r="B36" s="434">
        <v>2.13</v>
      </c>
      <c r="C36" s="435" t="s">
        <v>524</v>
      </c>
      <c r="D36" s="436" t="s">
        <v>165</v>
      </c>
      <c r="E36" s="437">
        <v>3</v>
      </c>
      <c r="F36" s="438">
        <f t="shared" si="4"/>
        <v>15615</v>
      </c>
      <c r="G36" s="439">
        <f t="shared" si="5"/>
        <v>46845</v>
      </c>
      <c r="H36" s="440">
        <f>[1]APUs!H995</f>
        <v>15615</v>
      </c>
      <c r="I36" s="438">
        <f>[1]APUs!H1002</f>
        <v>21305</v>
      </c>
      <c r="J36" s="438">
        <v>1</v>
      </c>
      <c r="K36" s="438">
        <f>ROUNDUP([1]APUs!$I$981/$J$36,0)</f>
        <v>1</v>
      </c>
      <c r="L36" s="441">
        <f t="shared" si="6"/>
        <v>63915</v>
      </c>
      <c r="M36" s="442">
        <f t="shared" si="7"/>
        <v>46845</v>
      </c>
      <c r="N36" s="443">
        <f t="shared" si="8"/>
        <v>46845</v>
      </c>
      <c r="O36" s="444"/>
      <c r="P36" s="445">
        <f>ROUND([1]APUs!H993*E36,0)</f>
        <v>0</v>
      </c>
      <c r="Q36" s="446">
        <f>ROUND([1]APUs!H989*E36,0)</f>
        <v>5200</v>
      </c>
      <c r="R36" s="446">
        <f>ROUND([1]APUs!H983*E36,0)</f>
        <v>22132</v>
      </c>
      <c r="S36" s="447">
        <f>ROUND([1]APUs!H978*E36,0)</f>
        <v>19515</v>
      </c>
      <c r="T36" s="448">
        <f t="shared" si="9"/>
        <v>46847</v>
      </c>
      <c r="U36" s="449"/>
      <c r="V36" s="432"/>
      <c r="AF36" s="451"/>
      <c r="AG36" s="452" t="str">
        <f t="shared" si="2"/>
        <v>CAP. 2: REMODELACION BAÑOS ADMINISTRATIVOS</v>
      </c>
      <c r="AH36" s="453">
        <f t="shared" si="3"/>
        <v>22</v>
      </c>
      <c r="AI36" s="453"/>
      <c r="AJ36" s="453"/>
      <c r="AK36" s="454"/>
      <c r="AL36" s="455"/>
      <c r="AO36" s="456">
        <f t="shared" si="10"/>
        <v>3</v>
      </c>
      <c r="AP36" s="457"/>
      <c r="AQ36" s="458">
        <f t="shared" si="11"/>
        <v>3</v>
      </c>
      <c r="AR36" s="459">
        <f t="shared" si="12"/>
        <v>15615</v>
      </c>
      <c r="AS36" s="460">
        <f t="shared" si="13"/>
        <v>46845</v>
      </c>
      <c r="AU36" s="461"/>
    </row>
    <row r="37" spans="1:47" s="450" customFormat="1" ht="14.25" x14ac:dyDescent="0.35">
      <c r="A37" s="433" t="s">
        <v>525</v>
      </c>
      <c r="B37" s="434">
        <v>2.14</v>
      </c>
      <c r="C37" s="435" t="s">
        <v>526</v>
      </c>
      <c r="D37" s="436" t="s">
        <v>197</v>
      </c>
      <c r="E37" s="437">
        <v>2</v>
      </c>
      <c r="F37" s="438">
        <f t="shared" si="4"/>
        <v>746001</v>
      </c>
      <c r="G37" s="439">
        <f t="shared" si="5"/>
        <v>1492002</v>
      </c>
      <c r="H37" s="440">
        <f>[1]APUs!H1047</f>
        <v>746001</v>
      </c>
      <c r="I37" s="438">
        <f>[1]APUs!H1054</f>
        <v>1017844</v>
      </c>
      <c r="J37" s="438">
        <v>1</v>
      </c>
      <c r="K37" s="438">
        <f>ROUNDUP([1]APUs!$I$1033/$J$37,0)</f>
        <v>1</v>
      </c>
      <c r="L37" s="441">
        <f t="shared" si="6"/>
        <v>2035688</v>
      </c>
      <c r="M37" s="442">
        <f t="shared" si="7"/>
        <v>1492002</v>
      </c>
      <c r="N37" s="443">
        <f t="shared" si="8"/>
        <v>1492002</v>
      </c>
      <c r="O37" s="444"/>
      <c r="P37" s="445">
        <f>ROUND([1]APUs!H1045*E37,0)</f>
        <v>0</v>
      </c>
      <c r="Q37" s="446">
        <f>ROUND([1]APUs!H1041*E37,0)</f>
        <v>1619</v>
      </c>
      <c r="R37" s="446">
        <f>ROUND([1]APUs!H1036*E37,0)</f>
        <v>161938</v>
      </c>
      <c r="S37" s="447">
        <f>ROUND([1]APUs!H1030*E37,0)</f>
        <v>1328445</v>
      </c>
      <c r="T37" s="448">
        <f t="shared" si="9"/>
        <v>1492002</v>
      </c>
      <c r="U37" s="449"/>
      <c r="V37" s="432"/>
      <c r="AF37" s="451"/>
      <c r="AG37" s="452" t="str">
        <f t="shared" si="2"/>
        <v>CAP. 2: REMODELACION BAÑOS ADMINISTRATIVOS</v>
      </c>
      <c r="AH37" s="453">
        <f t="shared" si="3"/>
        <v>22</v>
      </c>
      <c r="AI37" s="453"/>
      <c r="AJ37" s="453"/>
      <c r="AK37" s="454"/>
      <c r="AL37" s="455"/>
      <c r="AO37" s="456">
        <f t="shared" si="10"/>
        <v>2</v>
      </c>
      <c r="AP37" s="457"/>
      <c r="AQ37" s="458">
        <f t="shared" si="11"/>
        <v>2</v>
      </c>
      <c r="AR37" s="459">
        <f t="shared" si="12"/>
        <v>746001</v>
      </c>
      <c r="AS37" s="460">
        <f t="shared" si="13"/>
        <v>1492002</v>
      </c>
      <c r="AU37" s="461"/>
    </row>
    <row r="38" spans="1:47" s="450" customFormat="1" ht="14.25" x14ac:dyDescent="0.35">
      <c r="A38" s="433" t="s">
        <v>527</v>
      </c>
      <c r="B38" s="434">
        <v>2.15</v>
      </c>
      <c r="C38" s="435" t="s">
        <v>528</v>
      </c>
      <c r="D38" s="436" t="s">
        <v>197</v>
      </c>
      <c r="E38" s="437">
        <v>2</v>
      </c>
      <c r="F38" s="438">
        <f t="shared" si="4"/>
        <v>261737</v>
      </c>
      <c r="G38" s="439">
        <f t="shared" si="5"/>
        <v>523474</v>
      </c>
      <c r="H38" s="440">
        <f>[1]APUs!H1100</f>
        <v>261737</v>
      </c>
      <c r="I38" s="438">
        <f>[1]APUs!H1107</f>
        <v>357114</v>
      </c>
      <c r="J38" s="438">
        <v>1</v>
      </c>
      <c r="K38" s="438">
        <f>ROUNDUP([1]APUs!$I$1086/$J$38,0)</f>
        <v>1</v>
      </c>
      <c r="L38" s="441">
        <f t="shared" si="6"/>
        <v>714228</v>
      </c>
      <c r="M38" s="442">
        <f t="shared" si="7"/>
        <v>523474</v>
      </c>
      <c r="N38" s="443">
        <f t="shared" si="8"/>
        <v>523474</v>
      </c>
      <c r="O38" s="444"/>
      <c r="P38" s="445">
        <f>ROUND([1]APUs!H1098*E38,0)</f>
        <v>0</v>
      </c>
      <c r="Q38" s="446">
        <f>ROUND([1]APUs!H1094*E38,0)</f>
        <v>1576</v>
      </c>
      <c r="R38" s="446">
        <f>ROUND([1]APUs!H1089*E38,0)</f>
        <v>157609</v>
      </c>
      <c r="S38" s="447">
        <f>ROUND([1]APUs!H1083*E38,0)</f>
        <v>364290</v>
      </c>
      <c r="T38" s="448">
        <f t="shared" si="9"/>
        <v>523475</v>
      </c>
      <c r="U38" s="449"/>
      <c r="V38" s="432"/>
      <c r="AF38" s="451"/>
      <c r="AG38" s="452" t="str">
        <f t="shared" si="2"/>
        <v>CAP. 2: REMODELACION BAÑOS ADMINISTRATIVOS</v>
      </c>
      <c r="AH38" s="453">
        <f t="shared" si="3"/>
        <v>22</v>
      </c>
      <c r="AI38" s="453"/>
      <c r="AJ38" s="453"/>
      <c r="AK38" s="454"/>
      <c r="AL38" s="455"/>
      <c r="AO38" s="456">
        <f t="shared" si="10"/>
        <v>2</v>
      </c>
      <c r="AP38" s="457"/>
      <c r="AQ38" s="458">
        <f t="shared" si="11"/>
        <v>2</v>
      </c>
      <c r="AR38" s="459">
        <f t="shared" si="12"/>
        <v>261737</v>
      </c>
      <c r="AS38" s="460">
        <f t="shared" si="13"/>
        <v>523474</v>
      </c>
      <c r="AU38" s="461"/>
    </row>
    <row r="39" spans="1:47" s="450" customFormat="1" ht="25.5" x14ac:dyDescent="0.35">
      <c r="A39" s="433" t="s">
        <v>529</v>
      </c>
      <c r="B39" s="434">
        <v>2.16</v>
      </c>
      <c r="C39" s="435" t="s">
        <v>530</v>
      </c>
      <c r="D39" s="436" t="s">
        <v>531</v>
      </c>
      <c r="E39" s="437">
        <v>2</v>
      </c>
      <c r="F39" s="438">
        <f t="shared" si="4"/>
        <v>365790</v>
      </c>
      <c r="G39" s="439">
        <f t="shared" si="5"/>
        <v>731580</v>
      </c>
      <c r="H39" s="440">
        <f>[1]APUs!H1149</f>
        <v>365790</v>
      </c>
      <c r="I39" s="438">
        <f>[1]APUs!H1156</f>
        <v>499084</v>
      </c>
      <c r="J39" s="438">
        <v>1</v>
      </c>
      <c r="K39" s="438">
        <f>ROUNDUP([1]APUs!$I$1136/$J$39,0)</f>
        <v>1</v>
      </c>
      <c r="L39" s="441">
        <f t="shared" si="6"/>
        <v>998168</v>
      </c>
      <c r="M39" s="442">
        <f t="shared" si="7"/>
        <v>731580</v>
      </c>
      <c r="N39" s="443">
        <f t="shared" si="8"/>
        <v>731580</v>
      </c>
      <c r="O39" s="444"/>
      <c r="P39" s="445">
        <f>ROUND([1]APUs!H1147*E39,0)</f>
        <v>0</v>
      </c>
      <c r="Q39" s="446">
        <f>ROUND([1]APUs!H1143*E39,0)</f>
        <v>8519</v>
      </c>
      <c r="R39" s="446">
        <f>ROUND([1]APUs!H1138*E39,0)</f>
        <v>170375</v>
      </c>
      <c r="S39" s="447">
        <f>ROUND([1]APUs!H1133*E39,0)</f>
        <v>552687</v>
      </c>
      <c r="T39" s="448">
        <f t="shared" si="9"/>
        <v>731581</v>
      </c>
      <c r="U39" s="449"/>
      <c r="V39" s="432"/>
      <c r="AF39" s="451"/>
      <c r="AG39" s="452" t="str">
        <f t="shared" si="2"/>
        <v>CAP. 2: REMODELACION BAÑOS ADMINISTRATIVOS</v>
      </c>
      <c r="AH39" s="453">
        <f t="shared" si="3"/>
        <v>22</v>
      </c>
      <c r="AI39" s="453"/>
      <c r="AJ39" s="453"/>
      <c r="AK39" s="454"/>
      <c r="AL39" s="455"/>
      <c r="AO39" s="456">
        <f t="shared" si="10"/>
        <v>2</v>
      </c>
      <c r="AP39" s="457"/>
      <c r="AQ39" s="458">
        <f t="shared" si="11"/>
        <v>2</v>
      </c>
      <c r="AR39" s="459">
        <f t="shared" si="12"/>
        <v>365790</v>
      </c>
      <c r="AS39" s="460">
        <f t="shared" si="13"/>
        <v>731580</v>
      </c>
      <c r="AU39" s="461"/>
    </row>
    <row r="40" spans="1:47" s="450" customFormat="1" ht="14.25" x14ac:dyDescent="0.35">
      <c r="A40" s="433" t="s">
        <v>532</v>
      </c>
      <c r="B40" s="434">
        <v>2.17</v>
      </c>
      <c r="C40" s="435" t="s">
        <v>533</v>
      </c>
      <c r="D40" s="436" t="s">
        <v>197</v>
      </c>
      <c r="E40" s="437">
        <v>2</v>
      </c>
      <c r="F40" s="438">
        <f t="shared" si="4"/>
        <v>416703</v>
      </c>
      <c r="G40" s="439">
        <f t="shared" si="5"/>
        <v>833406</v>
      </c>
      <c r="H40" s="440">
        <f>[1]APUs!H1197</f>
        <v>416703</v>
      </c>
      <c r="I40" s="438">
        <f>[1]APUs!H1204</f>
        <v>568550</v>
      </c>
      <c r="J40" s="438">
        <v>1</v>
      </c>
      <c r="K40" s="438">
        <f>ROUNDUP([1]APUs!$I$1184/$J$40,0)</f>
        <v>1</v>
      </c>
      <c r="L40" s="441">
        <f t="shared" si="6"/>
        <v>1137100</v>
      </c>
      <c r="M40" s="442">
        <f t="shared" si="7"/>
        <v>833406</v>
      </c>
      <c r="N40" s="443">
        <f t="shared" si="8"/>
        <v>833406</v>
      </c>
      <c r="O40" s="444"/>
      <c r="P40" s="445">
        <f>ROUND([1]APUs!H1195*E40,0)</f>
        <v>0</v>
      </c>
      <c r="Q40" s="446">
        <f>ROUND([1]APUs!H1191*E40,0)</f>
        <v>5111</v>
      </c>
      <c r="R40" s="446">
        <f>ROUND([1]APUs!H1186*E40,0)</f>
        <v>170375</v>
      </c>
      <c r="S40" s="447">
        <f>ROUND([1]APUs!H1181*E40,0)</f>
        <v>657921</v>
      </c>
      <c r="T40" s="448">
        <f t="shared" si="9"/>
        <v>833407</v>
      </c>
      <c r="U40" s="449"/>
      <c r="V40" s="432"/>
      <c r="AF40" s="451"/>
      <c r="AG40" s="452" t="str">
        <f t="shared" si="2"/>
        <v>CAP. 2: REMODELACION BAÑOS ADMINISTRATIVOS</v>
      </c>
      <c r="AH40" s="453">
        <f t="shared" si="3"/>
        <v>22</v>
      </c>
      <c r="AI40" s="453"/>
      <c r="AJ40" s="453"/>
      <c r="AK40" s="454"/>
      <c r="AL40" s="455"/>
      <c r="AO40" s="456">
        <f t="shared" si="10"/>
        <v>2</v>
      </c>
      <c r="AP40" s="457"/>
      <c r="AQ40" s="458">
        <f t="shared" si="11"/>
        <v>2</v>
      </c>
      <c r="AR40" s="459">
        <f t="shared" si="12"/>
        <v>416703</v>
      </c>
      <c r="AS40" s="460">
        <f t="shared" si="13"/>
        <v>833406</v>
      </c>
      <c r="AU40" s="461"/>
    </row>
    <row r="41" spans="1:47" s="450" customFormat="1" ht="14.25" x14ac:dyDescent="0.35">
      <c r="A41" s="433" t="s">
        <v>534</v>
      </c>
      <c r="B41" s="434">
        <v>2.1800000000000002</v>
      </c>
      <c r="C41" s="435" t="s">
        <v>535</v>
      </c>
      <c r="D41" s="436" t="s">
        <v>197</v>
      </c>
      <c r="E41" s="437">
        <v>2</v>
      </c>
      <c r="F41" s="438">
        <f t="shared" si="4"/>
        <v>25524</v>
      </c>
      <c r="G41" s="439">
        <f t="shared" si="5"/>
        <v>51048</v>
      </c>
      <c r="H41" s="440">
        <f>[1]APUs!H1247</f>
        <v>25524</v>
      </c>
      <c r="I41" s="438">
        <f>[1]APUs!H1254</f>
        <v>34825</v>
      </c>
      <c r="J41" s="438">
        <v>1</v>
      </c>
      <c r="K41" s="438">
        <f>ROUNDUP([1]APUs!$I$1234/$J$41,0)</f>
        <v>1</v>
      </c>
      <c r="L41" s="441">
        <f t="shared" si="6"/>
        <v>69650</v>
      </c>
      <c r="M41" s="442">
        <f t="shared" si="7"/>
        <v>51048</v>
      </c>
      <c r="N41" s="443">
        <f t="shared" si="8"/>
        <v>51048</v>
      </c>
      <c r="O41" s="444"/>
      <c r="P41" s="445">
        <f>ROUND([1]APUs!H1245*E41,0)</f>
        <v>0</v>
      </c>
      <c r="Q41" s="446">
        <f>ROUND([1]APUs!H1241*E41,0)</f>
        <v>194</v>
      </c>
      <c r="R41" s="446">
        <f>ROUND([1]APUs!H1236*E41,0)</f>
        <v>19361</v>
      </c>
      <c r="S41" s="447">
        <f>ROUND([1]APUs!H1231*E41,0)</f>
        <v>31495</v>
      </c>
      <c r="T41" s="448">
        <f t="shared" si="9"/>
        <v>51050</v>
      </c>
      <c r="U41" s="449"/>
      <c r="V41" s="432"/>
      <c r="AF41" s="451"/>
      <c r="AG41" s="452" t="str">
        <f t="shared" si="2"/>
        <v>CAP. 2: REMODELACION BAÑOS ADMINISTRATIVOS</v>
      </c>
      <c r="AH41" s="453">
        <f t="shared" si="3"/>
        <v>22</v>
      </c>
      <c r="AI41" s="453"/>
      <c r="AJ41" s="453"/>
      <c r="AK41" s="454"/>
      <c r="AL41" s="455"/>
      <c r="AO41" s="456">
        <f t="shared" si="10"/>
        <v>2</v>
      </c>
      <c r="AP41" s="457"/>
      <c r="AQ41" s="458">
        <f t="shared" si="11"/>
        <v>2</v>
      </c>
      <c r="AR41" s="459">
        <f t="shared" si="12"/>
        <v>25524</v>
      </c>
      <c r="AS41" s="460">
        <f t="shared" si="13"/>
        <v>51048</v>
      </c>
      <c r="AU41" s="461"/>
    </row>
    <row r="42" spans="1:47" s="450" customFormat="1" ht="14.25" x14ac:dyDescent="0.35">
      <c r="A42" s="594" t="s">
        <v>536</v>
      </c>
      <c r="B42" s="434">
        <v>2.19</v>
      </c>
      <c r="C42" s="435" t="s">
        <v>516</v>
      </c>
      <c r="D42" s="436" t="s">
        <v>165</v>
      </c>
      <c r="E42" s="437">
        <v>1.54</v>
      </c>
      <c r="F42" s="438">
        <f t="shared" si="4"/>
        <v>46360</v>
      </c>
      <c r="G42" s="439">
        <f t="shared" si="5"/>
        <v>71394</v>
      </c>
      <c r="H42" s="440">
        <f>[1]APUs!H1297</f>
        <v>46360</v>
      </c>
      <c r="I42" s="438">
        <f>[1]APUs!H1304</f>
        <v>63254</v>
      </c>
      <c r="J42" s="438">
        <v>1</v>
      </c>
      <c r="K42" s="438">
        <f>ROUNDUP([1]APUs!$I$1283/$J$42,0)</f>
        <v>1</v>
      </c>
      <c r="L42" s="441">
        <f t="shared" si="6"/>
        <v>97411</v>
      </c>
      <c r="M42" s="442">
        <f t="shared" si="7"/>
        <v>71394</v>
      </c>
      <c r="N42" s="443">
        <f t="shared" si="8"/>
        <v>71394</v>
      </c>
      <c r="O42" s="444"/>
      <c r="P42" s="445">
        <f>ROUND([1]APUs!H1295*E42,0)</f>
        <v>0</v>
      </c>
      <c r="Q42" s="446">
        <f>ROUND([1]APUs!H1291*E42,0)</f>
        <v>2824</v>
      </c>
      <c r="R42" s="446">
        <f>ROUND([1]APUs!H1285*E42,0)</f>
        <v>26846</v>
      </c>
      <c r="S42" s="447">
        <f>ROUND([1]APUs!H1280*E42,0)</f>
        <v>41724</v>
      </c>
      <c r="T42" s="448">
        <f t="shared" si="9"/>
        <v>71394</v>
      </c>
      <c r="U42" s="449"/>
      <c r="V42" s="432"/>
      <c r="AF42" s="451"/>
      <c r="AG42" s="452" t="str">
        <f t="shared" si="2"/>
        <v>CAP. 2: REMODELACION BAÑOS ADMINISTRATIVOS</v>
      </c>
      <c r="AH42" s="453">
        <f t="shared" si="3"/>
        <v>22</v>
      </c>
      <c r="AI42" s="453"/>
      <c r="AJ42" s="453"/>
      <c r="AK42" s="454"/>
      <c r="AL42" s="455"/>
      <c r="AO42" s="456">
        <f t="shared" si="10"/>
        <v>1.54</v>
      </c>
      <c r="AP42" s="457"/>
      <c r="AQ42" s="458">
        <f t="shared" si="11"/>
        <v>1.54</v>
      </c>
      <c r="AR42" s="459">
        <f t="shared" si="12"/>
        <v>46360</v>
      </c>
      <c r="AS42" s="460">
        <f t="shared" si="13"/>
        <v>71394</v>
      </c>
      <c r="AU42" s="461"/>
    </row>
    <row r="43" spans="1:47" s="450" customFormat="1" ht="14.25" x14ac:dyDescent="0.35">
      <c r="A43" s="433" t="s">
        <v>537</v>
      </c>
      <c r="B43" s="434">
        <v>2.2000000000000002</v>
      </c>
      <c r="C43" s="435" t="s">
        <v>538</v>
      </c>
      <c r="D43" s="436" t="s">
        <v>165</v>
      </c>
      <c r="E43" s="437">
        <v>0.42</v>
      </c>
      <c r="F43" s="438">
        <f t="shared" si="4"/>
        <v>16606</v>
      </c>
      <c r="G43" s="439">
        <f t="shared" si="5"/>
        <v>6975</v>
      </c>
      <c r="H43" s="440">
        <f>[1]APUs!H1348</f>
        <v>16606</v>
      </c>
      <c r="I43" s="438">
        <f>[1]APUs!H1355</f>
        <v>22657</v>
      </c>
      <c r="J43" s="438">
        <v>1</v>
      </c>
      <c r="K43" s="438">
        <f>ROUNDUP([1]APUs!$I$1334/$J$43,0)</f>
        <v>1</v>
      </c>
      <c r="L43" s="441">
        <f t="shared" si="6"/>
        <v>9516</v>
      </c>
      <c r="M43" s="442">
        <f t="shared" si="7"/>
        <v>6975</v>
      </c>
      <c r="N43" s="443">
        <f t="shared" si="8"/>
        <v>6975</v>
      </c>
      <c r="O43" s="444"/>
      <c r="P43" s="445">
        <f>ROUND([1]APUs!H1346*E43,0)</f>
        <v>0</v>
      </c>
      <c r="Q43" s="446">
        <f>ROUND([1]APUs!H1342*E43,0)</f>
        <v>730</v>
      </c>
      <c r="R43" s="446">
        <f>ROUND([1]APUs!H1336*E43,0)</f>
        <v>3336</v>
      </c>
      <c r="S43" s="447">
        <f>ROUND([1]APUs!H1331*E43,0)</f>
        <v>2908</v>
      </c>
      <c r="T43" s="448">
        <f t="shared" si="9"/>
        <v>6974</v>
      </c>
      <c r="U43" s="449"/>
      <c r="V43" s="432"/>
      <c r="AF43" s="451"/>
      <c r="AG43" s="452" t="str">
        <f t="shared" si="2"/>
        <v>CAP. 2: REMODELACION BAÑOS ADMINISTRATIVOS</v>
      </c>
      <c r="AH43" s="453">
        <f t="shared" si="3"/>
        <v>22</v>
      </c>
      <c r="AI43" s="453"/>
      <c r="AJ43" s="453"/>
      <c r="AK43" s="454"/>
      <c r="AL43" s="455"/>
      <c r="AO43" s="456">
        <f t="shared" si="10"/>
        <v>0.42</v>
      </c>
      <c r="AP43" s="457"/>
      <c r="AQ43" s="458">
        <f t="shared" si="11"/>
        <v>0.42</v>
      </c>
      <c r="AR43" s="459">
        <f t="shared" si="12"/>
        <v>16606</v>
      </c>
      <c r="AS43" s="460">
        <f t="shared" si="13"/>
        <v>6975</v>
      </c>
      <c r="AU43" s="461"/>
    </row>
    <row r="44" spans="1:47" s="450" customFormat="1" ht="14.25" x14ac:dyDescent="0.35">
      <c r="A44" s="594" t="s">
        <v>539</v>
      </c>
      <c r="B44" s="434">
        <v>2.21</v>
      </c>
      <c r="C44" s="435" t="s">
        <v>524</v>
      </c>
      <c r="D44" s="436" t="s">
        <v>165</v>
      </c>
      <c r="E44" s="437">
        <v>0.42</v>
      </c>
      <c r="F44" s="438">
        <f t="shared" si="4"/>
        <v>15615</v>
      </c>
      <c r="G44" s="439">
        <f t="shared" si="5"/>
        <v>6558</v>
      </c>
      <c r="H44" s="440">
        <f>[1]APUs!H1401</f>
        <v>15615</v>
      </c>
      <c r="I44" s="438">
        <f>[1]APUs!H1408</f>
        <v>21305</v>
      </c>
      <c r="J44" s="438">
        <v>1</v>
      </c>
      <c r="K44" s="438">
        <f>ROUNDUP([1]APUs!$I$1387/$J$44,0)</f>
        <v>1</v>
      </c>
      <c r="L44" s="441">
        <f t="shared" si="6"/>
        <v>8948</v>
      </c>
      <c r="M44" s="442">
        <f t="shared" si="7"/>
        <v>6558</v>
      </c>
      <c r="N44" s="443">
        <f t="shared" si="8"/>
        <v>6558</v>
      </c>
      <c r="O44" s="444"/>
      <c r="P44" s="445">
        <f>ROUND([1]APUs!H1399*E44,0)</f>
        <v>0</v>
      </c>
      <c r="Q44" s="446">
        <f>ROUND([1]APUs!H1395*E44,0)</f>
        <v>728</v>
      </c>
      <c r="R44" s="446">
        <f>ROUND([1]APUs!H1389*E44,0)</f>
        <v>3098</v>
      </c>
      <c r="S44" s="447">
        <f>ROUND([1]APUs!H1384*E44,0)</f>
        <v>2732</v>
      </c>
      <c r="T44" s="448">
        <f t="shared" si="9"/>
        <v>6558</v>
      </c>
      <c r="U44" s="449"/>
      <c r="V44" s="432"/>
      <c r="AF44" s="451"/>
      <c r="AG44" s="452" t="str">
        <f t="shared" si="2"/>
        <v>CAP. 2: REMODELACION BAÑOS ADMINISTRATIVOS</v>
      </c>
      <c r="AH44" s="453">
        <f t="shared" si="3"/>
        <v>22</v>
      </c>
      <c r="AI44" s="453"/>
      <c r="AJ44" s="453"/>
      <c r="AK44" s="454"/>
      <c r="AL44" s="455"/>
      <c r="AO44" s="456">
        <f t="shared" si="10"/>
        <v>0.42</v>
      </c>
      <c r="AP44" s="457"/>
      <c r="AQ44" s="458">
        <f t="shared" si="11"/>
        <v>0.42</v>
      </c>
      <c r="AR44" s="459">
        <f t="shared" si="12"/>
        <v>15615</v>
      </c>
      <c r="AS44" s="460">
        <f t="shared" si="13"/>
        <v>6558</v>
      </c>
      <c r="AU44" s="461"/>
    </row>
    <row r="45" spans="1:47" s="450" customFormat="1" ht="14.25" x14ac:dyDescent="0.35">
      <c r="A45" s="564"/>
      <c r="B45" s="595"/>
      <c r="C45" s="566"/>
      <c r="D45" s="567"/>
      <c r="E45" s="568"/>
      <c r="F45" s="569"/>
      <c r="G45" s="570"/>
      <c r="H45" s="571"/>
      <c r="I45" s="569"/>
      <c r="J45" s="569"/>
      <c r="K45" s="569"/>
      <c r="L45" s="572"/>
      <c r="M45" s="573"/>
      <c r="N45" s="574"/>
      <c r="O45" s="444"/>
      <c r="P45" s="445"/>
      <c r="Q45" s="446"/>
      <c r="R45" s="446"/>
      <c r="S45" s="447"/>
      <c r="T45" s="448"/>
      <c r="U45" s="449"/>
      <c r="V45" s="432"/>
      <c r="AF45" s="451"/>
      <c r="AG45" s="452" t="str">
        <f t="shared" si="2"/>
        <v>CAP. 2: REMODELACION BAÑOS ADMINISTRATIVOS</v>
      </c>
      <c r="AH45" s="453">
        <f t="shared" si="3"/>
        <v>22</v>
      </c>
      <c r="AI45" s="453"/>
      <c r="AJ45" s="453"/>
      <c r="AK45" s="454"/>
      <c r="AL45" s="455"/>
      <c r="AO45" s="456"/>
      <c r="AP45" s="457"/>
      <c r="AQ45" s="458"/>
      <c r="AR45" s="562"/>
      <c r="AS45" s="563"/>
      <c r="AU45" s="461"/>
    </row>
    <row r="46" spans="1:47" s="450" customFormat="1" ht="14.65" thickBot="1" x14ac:dyDescent="0.4">
      <c r="A46" s="575" t="s">
        <v>238</v>
      </c>
      <c r="B46" s="596"/>
      <c r="C46" s="577"/>
      <c r="D46" s="578"/>
      <c r="E46" s="579"/>
      <c r="F46" s="580" t="str">
        <f>IF(C22="ESCRIBA AQUÍ EL NOMBRE DEL CAPITULO","SUBTOTAL","SUBTOTAL CAP. "&amp;B22&amp;"  "&amp;C22&amp;":")</f>
        <v>SUBTOTAL CAP. 2  REMODELACION BAÑOS ADMINISTRATIVOS:</v>
      </c>
      <c r="G46" s="581">
        <f>SUM(G23:G45)</f>
        <v>9007165</v>
      </c>
      <c r="H46" s="571"/>
      <c r="I46" s="569"/>
      <c r="J46" s="569"/>
      <c r="K46" s="569"/>
      <c r="L46" s="572"/>
      <c r="M46" s="573"/>
      <c r="N46" s="582">
        <f>SUM(N23:N45)</f>
        <v>9007165</v>
      </c>
      <c r="O46" s="444"/>
      <c r="P46" s="583">
        <f>SUM(P22:P45)</f>
        <v>0</v>
      </c>
      <c r="Q46" s="584">
        <f>SUM(Q22:Q45)</f>
        <v>75208</v>
      </c>
      <c r="R46" s="584">
        <f>SUM(R22:R45)</f>
        <v>3013975</v>
      </c>
      <c r="S46" s="585">
        <f>SUM(S22:S45)</f>
        <v>5917988</v>
      </c>
      <c r="T46" s="586">
        <f>SUM(T22:T45)</f>
        <v>9007171</v>
      </c>
      <c r="U46" s="449"/>
      <c r="V46" s="432"/>
      <c r="AF46" s="451"/>
      <c r="AG46" s="452" t="str">
        <f t="shared" si="2"/>
        <v>CAP. 2: REMODELACION BAÑOS ADMINISTRATIVOS</v>
      </c>
      <c r="AH46" s="453">
        <f t="shared" si="3"/>
        <v>22</v>
      </c>
      <c r="AI46" s="453"/>
      <c r="AJ46" s="453"/>
      <c r="AK46" s="454"/>
      <c r="AL46" s="455"/>
      <c r="AO46" s="587"/>
      <c r="AP46" s="588"/>
      <c r="AQ46" s="588"/>
      <c r="AR46" s="588"/>
      <c r="AS46" s="589">
        <f>SUM(AS23:AS45)</f>
        <v>9007165</v>
      </c>
      <c r="AU46" s="461"/>
    </row>
    <row r="47" spans="1:47" s="450" customFormat="1" ht="23" customHeight="1" thickBot="1" x14ac:dyDescent="0.4">
      <c r="A47" s="483"/>
      <c r="B47" s="534"/>
      <c r="C47" s="531"/>
      <c r="D47" s="532"/>
      <c r="E47" s="533"/>
      <c r="F47" s="534"/>
      <c r="G47" s="590"/>
      <c r="V47" s="432"/>
      <c r="AF47" s="451"/>
      <c r="AG47" s="452"/>
      <c r="AH47" s="453"/>
      <c r="AI47" s="453"/>
      <c r="AJ47" s="453"/>
      <c r="AK47" s="454"/>
      <c r="AL47" s="455"/>
      <c r="AU47" s="461"/>
    </row>
    <row r="48" spans="1:47" s="450" customFormat="1" ht="15" x14ac:dyDescent="0.35">
      <c r="A48" s="537" t="s">
        <v>234</v>
      </c>
      <c r="B48" s="591">
        <v>3</v>
      </c>
      <c r="C48" s="592" t="s">
        <v>540</v>
      </c>
      <c r="D48" s="540"/>
      <c r="E48" s="540"/>
      <c r="F48" s="540"/>
      <c r="G48" s="541">
        <f>SUM(G49:G77)</f>
        <v>35421732</v>
      </c>
      <c r="H48" s="432"/>
      <c r="I48" s="432"/>
      <c r="J48" s="432"/>
      <c r="K48" s="432"/>
      <c r="L48" s="432"/>
      <c r="M48" s="432"/>
      <c r="N48" s="542">
        <f>SUM(N49:N77)</f>
        <v>35421732</v>
      </c>
      <c r="O48" s="449"/>
      <c r="P48" s="543"/>
      <c r="Q48" s="544"/>
      <c r="R48" s="544"/>
      <c r="S48" s="545"/>
      <c r="T48" s="546"/>
      <c r="U48" s="449">
        <f>IF(G48&lt;&gt;"",N48-G48*$N$2,0)</f>
        <v>0</v>
      </c>
      <c r="V48" s="547" t="s">
        <v>493</v>
      </c>
      <c r="AF48" s="451"/>
      <c r="AG48" s="452" t="str">
        <f t="shared" ref="AG48:AG78" si="14">"CAP. " &amp; $B$48 &amp; ": " &amp; $C$48</f>
        <v>CAP. 3: PORTAL DE ACCESO</v>
      </c>
      <c r="AH48" s="453">
        <f t="shared" ref="AH48:AH78" si="15">ROW($B$48)</f>
        <v>48</v>
      </c>
      <c r="AI48" s="453"/>
      <c r="AJ48" s="453"/>
      <c r="AK48" s="454"/>
      <c r="AL48" s="455"/>
      <c r="AO48" s="548"/>
      <c r="AP48" s="549"/>
      <c r="AQ48" s="549"/>
      <c r="AR48" s="549"/>
      <c r="AS48" s="550">
        <f>SUM(AS49:AS77)</f>
        <v>35421732</v>
      </c>
      <c r="AU48" s="461"/>
    </row>
    <row r="49" spans="1:47" s="450" customFormat="1" ht="14.25" hidden="1" x14ac:dyDescent="0.35">
      <c r="A49" s="551" t="s">
        <v>494</v>
      </c>
      <c r="B49" s="593"/>
      <c r="C49" s="553"/>
      <c r="D49" s="554"/>
      <c r="E49" s="555"/>
      <c r="F49" s="556"/>
      <c r="G49" s="557"/>
      <c r="H49" s="558"/>
      <c r="I49" s="556"/>
      <c r="J49" s="556"/>
      <c r="K49" s="556"/>
      <c r="L49" s="559"/>
      <c r="M49" s="560"/>
      <c r="N49" s="561"/>
      <c r="O49" s="444"/>
      <c r="P49" s="445"/>
      <c r="Q49" s="446"/>
      <c r="R49" s="446"/>
      <c r="S49" s="447"/>
      <c r="T49" s="448"/>
      <c r="U49" s="449"/>
      <c r="V49" s="432"/>
      <c r="AF49" s="451"/>
      <c r="AG49" s="452" t="str">
        <f t="shared" si="14"/>
        <v>CAP. 3: PORTAL DE ACCESO</v>
      </c>
      <c r="AH49" s="453">
        <f t="shared" si="15"/>
        <v>48</v>
      </c>
      <c r="AI49" s="453"/>
      <c r="AJ49" s="453"/>
      <c r="AK49" s="454"/>
      <c r="AL49" s="455"/>
      <c r="AO49" s="456"/>
      <c r="AP49" s="457"/>
      <c r="AQ49" s="458"/>
      <c r="AR49" s="562"/>
      <c r="AS49" s="563"/>
      <c r="AU49" s="461"/>
    </row>
    <row r="50" spans="1:47" s="450" customFormat="1" ht="14.25" x14ac:dyDescent="0.35">
      <c r="A50" s="433" t="s">
        <v>541</v>
      </c>
      <c r="B50" s="434"/>
      <c r="C50" s="435" t="s">
        <v>542</v>
      </c>
      <c r="D50" s="436" t="s">
        <v>165</v>
      </c>
      <c r="E50" s="437">
        <v>7.2</v>
      </c>
      <c r="F50" s="438">
        <f t="shared" ref="F50:F75" si="16">IF($A$2="CD",H50,IF($A$2="CT",I50,"Correg CT"))</f>
        <v>8048</v>
      </c>
      <c r="G50" s="439">
        <f t="shared" ref="G50:G75" si="17">ROUND(E50 * F50,$J$2)</f>
        <v>57946</v>
      </c>
      <c r="H50" s="440">
        <f>[1]APUs!H1444</f>
        <v>8048</v>
      </c>
      <c r="I50" s="438">
        <f>[1]APUs!H1451</f>
        <v>10981</v>
      </c>
      <c r="J50" s="438">
        <v>1</v>
      </c>
      <c r="K50" s="438">
        <f>ROUNDUP([1]APUs!$I$1431/$J$50,0)</f>
        <v>1</v>
      </c>
      <c r="L50" s="441">
        <f t="shared" ref="L50:L75" si="18">ROUND(I50 * E50,$J$2)</f>
        <v>79063</v>
      </c>
      <c r="M50" s="442">
        <f t="shared" ref="M50:M75" si="19">ROUND(H50 * E50,$J$2)</f>
        <v>57946</v>
      </c>
      <c r="N50" s="443">
        <f t="shared" ref="N50:N75" si="20">G50*$N$2</f>
        <v>57946</v>
      </c>
      <c r="O50" s="444"/>
      <c r="P50" s="445">
        <f>ROUND([1]APUs!H1442*E50,0)</f>
        <v>0</v>
      </c>
      <c r="Q50" s="446">
        <f>ROUND([1]APUs!H1438*E50,0)</f>
        <v>1136</v>
      </c>
      <c r="R50" s="446">
        <f>ROUND([1]APUs!H1433*E50,0)</f>
        <v>56813</v>
      </c>
      <c r="S50" s="447"/>
      <c r="T50" s="448">
        <f t="shared" ref="T50:T75" si="21">P50+Q50+R50+S50</f>
        <v>57949</v>
      </c>
      <c r="U50" s="449"/>
      <c r="V50" s="432"/>
      <c r="AF50" s="451"/>
      <c r="AG50" s="452" t="str">
        <f t="shared" si="14"/>
        <v>CAP. 3: PORTAL DE ACCESO</v>
      </c>
      <c r="AH50" s="453">
        <f t="shared" si="15"/>
        <v>48</v>
      </c>
      <c r="AI50" s="453"/>
      <c r="AJ50" s="453"/>
      <c r="AK50" s="454"/>
      <c r="AL50" s="455"/>
      <c r="AO50" s="456">
        <f t="shared" ref="AO50:AO75" si="22">E50</f>
        <v>7.2</v>
      </c>
      <c r="AP50" s="457"/>
      <c r="AQ50" s="458">
        <f t="shared" ref="AQ50:AQ75" si="23">AO50+AP50</f>
        <v>7.2</v>
      </c>
      <c r="AR50" s="459">
        <f t="shared" ref="AR50:AR75" si="24">F50</f>
        <v>8048</v>
      </c>
      <c r="AS50" s="460">
        <f t="shared" ref="AS50:AS75" si="25">ROUND(AQ50 * AR50,$J$2)</f>
        <v>57946</v>
      </c>
      <c r="AU50" s="461"/>
    </row>
    <row r="51" spans="1:47" s="450" customFormat="1" ht="14.25" x14ac:dyDescent="0.35">
      <c r="A51" s="433" t="s">
        <v>543</v>
      </c>
      <c r="B51" s="434"/>
      <c r="C51" s="435" t="s">
        <v>544</v>
      </c>
      <c r="D51" s="436" t="s">
        <v>197</v>
      </c>
      <c r="E51" s="437">
        <v>13.5</v>
      </c>
      <c r="F51" s="438">
        <f t="shared" si="16"/>
        <v>59991</v>
      </c>
      <c r="G51" s="439">
        <f t="shared" si="17"/>
        <v>809879</v>
      </c>
      <c r="H51" s="440">
        <f>[1]APUs!H1491</f>
        <v>59991</v>
      </c>
      <c r="I51" s="438">
        <f>[1]APUs!H1498</f>
        <v>59991</v>
      </c>
      <c r="J51" s="438">
        <v>1</v>
      </c>
      <c r="K51" s="438"/>
      <c r="L51" s="441">
        <f t="shared" si="18"/>
        <v>809879</v>
      </c>
      <c r="M51" s="442">
        <f t="shared" si="19"/>
        <v>809879</v>
      </c>
      <c r="N51" s="443">
        <f t="shared" si="20"/>
        <v>809879</v>
      </c>
      <c r="O51" s="444"/>
      <c r="P51" s="445">
        <f>ROUND([1]APUs!H1489*E51,0)</f>
        <v>0</v>
      </c>
      <c r="Q51" s="446">
        <f>ROUND([1]APUs!H1485*E51,0)</f>
        <v>135000</v>
      </c>
      <c r="R51" s="446">
        <f>ROUND([1]APUs!H1480*E51,0)</f>
        <v>674882</v>
      </c>
      <c r="S51" s="447">
        <f>ROUND([1]APUs!H1475*E51,0)</f>
        <v>0</v>
      </c>
      <c r="T51" s="448">
        <f t="shared" si="21"/>
        <v>809882</v>
      </c>
      <c r="U51" s="449"/>
      <c r="V51" s="432"/>
      <c r="AF51" s="451"/>
      <c r="AG51" s="452" t="str">
        <f t="shared" si="14"/>
        <v>CAP. 3: PORTAL DE ACCESO</v>
      </c>
      <c r="AH51" s="453">
        <f t="shared" si="15"/>
        <v>48</v>
      </c>
      <c r="AI51" s="453"/>
      <c r="AJ51" s="453"/>
      <c r="AK51" s="454"/>
      <c r="AL51" s="455"/>
      <c r="AO51" s="456">
        <f t="shared" si="22"/>
        <v>13.5</v>
      </c>
      <c r="AP51" s="457"/>
      <c r="AQ51" s="458">
        <f t="shared" si="23"/>
        <v>13.5</v>
      </c>
      <c r="AR51" s="459">
        <f t="shared" si="24"/>
        <v>59991</v>
      </c>
      <c r="AS51" s="460">
        <f t="shared" si="25"/>
        <v>809879</v>
      </c>
      <c r="AU51" s="461"/>
    </row>
    <row r="52" spans="1:47" s="450" customFormat="1" ht="14.25" x14ac:dyDescent="0.35">
      <c r="A52" s="433" t="s">
        <v>545</v>
      </c>
      <c r="B52" s="434"/>
      <c r="C52" s="435" t="s">
        <v>546</v>
      </c>
      <c r="D52" s="436" t="s">
        <v>165</v>
      </c>
      <c r="E52" s="437">
        <v>11</v>
      </c>
      <c r="F52" s="438">
        <f t="shared" si="16"/>
        <v>20423</v>
      </c>
      <c r="G52" s="439">
        <f t="shared" si="17"/>
        <v>224653</v>
      </c>
      <c r="H52" s="440">
        <f>[1]APUs!H1535</f>
        <v>20423</v>
      </c>
      <c r="I52" s="438">
        <f>[1]APUs!H1542</f>
        <v>27865</v>
      </c>
      <c r="J52" s="438">
        <v>1</v>
      </c>
      <c r="K52" s="438">
        <f>ROUNDUP([1]APUs!$I$1521/$J$52,0)</f>
        <v>1</v>
      </c>
      <c r="L52" s="441">
        <f t="shared" si="18"/>
        <v>306515</v>
      </c>
      <c r="M52" s="442">
        <f t="shared" si="19"/>
        <v>224653</v>
      </c>
      <c r="N52" s="443">
        <f t="shared" si="20"/>
        <v>224653</v>
      </c>
      <c r="O52" s="444"/>
      <c r="P52" s="445">
        <f>ROUND([1]APUs!H1533*E52,0)</f>
        <v>0</v>
      </c>
      <c r="Q52" s="446">
        <f>ROUND([1]APUs!H1529*E52,0)</f>
        <v>20298</v>
      </c>
      <c r="R52" s="446">
        <f>ROUND([1]APUs!H1523*E52,0)</f>
        <v>204355</v>
      </c>
      <c r="S52" s="447"/>
      <c r="T52" s="448">
        <f t="shared" si="21"/>
        <v>224653</v>
      </c>
      <c r="U52" s="449"/>
      <c r="V52" s="432"/>
      <c r="AF52" s="451"/>
      <c r="AG52" s="452" t="str">
        <f t="shared" si="14"/>
        <v>CAP. 3: PORTAL DE ACCESO</v>
      </c>
      <c r="AH52" s="453">
        <f t="shared" si="15"/>
        <v>48</v>
      </c>
      <c r="AI52" s="453"/>
      <c r="AJ52" s="453"/>
      <c r="AK52" s="454"/>
      <c r="AL52" s="455"/>
      <c r="AO52" s="456">
        <f t="shared" si="22"/>
        <v>11</v>
      </c>
      <c r="AP52" s="457"/>
      <c r="AQ52" s="458">
        <f t="shared" si="23"/>
        <v>11</v>
      </c>
      <c r="AR52" s="459">
        <f t="shared" si="24"/>
        <v>20423</v>
      </c>
      <c r="AS52" s="460">
        <f t="shared" si="25"/>
        <v>224653</v>
      </c>
      <c r="AU52" s="461"/>
    </row>
    <row r="53" spans="1:47" s="450" customFormat="1" ht="14.25" x14ac:dyDescent="0.35">
      <c r="A53" s="433" t="s">
        <v>547</v>
      </c>
      <c r="B53" s="434"/>
      <c r="C53" s="435" t="s">
        <v>548</v>
      </c>
      <c r="D53" s="436" t="s">
        <v>165</v>
      </c>
      <c r="E53" s="437">
        <v>11</v>
      </c>
      <c r="F53" s="438">
        <f t="shared" si="16"/>
        <v>26416</v>
      </c>
      <c r="G53" s="439">
        <f t="shared" si="17"/>
        <v>290576</v>
      </c>
      <c r="H53" s="440">
        <f>[1]APUs!H1579</f>
        <v>26416</v>
      </c>
      <c r="I53" s="438">
        <f>[1]APUs!H1586</f>
        <v>36042</v>
      </c>
      <c r="J53" s="438">
        <v>1</v>
      </c>
      <c r="K53" s="438">
        <f>ROUNDUP([1]APUs!$I$1565/$J$53,0)</f>
        <v>1</v>
      </c>
      <c r="L53" s="441">
        <f t="shared" si="18"/>
        <v>396462</v>
      </c>
      <c r="M53" s="442">
        <f t="shared" si="19"/>
        <v>290576</v>
      </c>
      <c r="N53" s="443">
        <f t="shared" si="20"/>
        <v>290576</v>
      </c>
      <c r="O53" s="444"/>
      <c r="P53" s="445">
        <f>ROUND([1]APUs!H1577*E53,0)</f>
        <v>0</v>
      </c>
      <c r="Q53" s="446">
        <f>ROUND([1]APUs!H1573*E53,0)</f>
        <v>57099</v>
      </c>
      <c r="R53" s="446">
        <f>ROUND([1]APUs!H1567*E53,0)</f>
        <v>233476</v>
      </c>
      <c r="S53" s="447"/>
      <c r="T53" s="448">
        <f t="shared" si="21"/>
        <v>290575</v>
      </c>
      <c r="U53" s="449"/>
      <c r="V53" s="432"/>
      <c r="AF53" s="451"/>
      <c r="AG53" s="452" t="str">
        <f t="shared" si="14"/>
        <v>CAP. 3: PORTAL DE ACCESO</v>
      </c>
      <c r="AH53" s="453">
        <f t="shared" si="15"/>
        <v>48</v>
      </c>
      <c r="AI53" s="453"/>
      <c r="AJ53" s="453"/>
      <c r="AK53" s="454"/>
      <c r="AL53" s="455"/>
      <c r="AO53" s="456">
        <f t="shared" si="22"/>
        <v>11</v>
      </c>
      <c r="AP53" s="457"/>
      <c r="AQ53" s="458">
        <f t="shared" si="23"/>
        <v>11</v>
      </c>
      <c r="AR53" s="459">
        <f t="shared" si="24"/>
        <v>26416</v>
      </c>
      <c r="AS53" s="460">
        <f t="shared" si="25"/>
        <v>290576</v>
      </c>
      <c r="AU53" s="461"/>
    </row>
    <row r="54" spans="1:47" s="450" customFormat="1" ht="25.5" x14ac:dyDescent="0.35">
      <c r="A54" s="433" t="s">
        <v>549</v>
      </c>
      <c r="B54" s="434"/>
      <c r="C54" s="435" t="s">
        <v>550</v>
      </c>
      <c r="D54" s="436" t="s">
        <v>197</v>
      </c>
      <c r="E54" s="437">
        <v>2</v>
      </c>
      <c r="F54" s="438">
        <f t="shared" si="16"/>
        <v>49991</v>
      </c>
      <c r="G54" s="439">
        <f t="shared" si="17"/>
        <v>99982</v>
      </c>
      <c r="H54" s="440">
        <f>[1]APUs!H1625</f>
        <v>49991</v>
      </c>
      <c r="I54" s="438">
        <f>[1]APUs!H1632</f>
        <v>49991</v>
      </c>
      <c r="J54" s="438">
        <v>1</v>
      </c>
      <c r="K54" s="438"/>
      <c r="L54" s="441">
        <f t="shared" si="18"/>
        <v>99982</v>
      </c>
      <c r="M54" s="442">
        <f t="shared" si="19"/>
        <v>99982</v>
      </c>
      <c r="N54" s="443">
        <f t="shared" si="20"/>
        <v>99982</v>
      </c>
      <c r="O54" s="444"/>
      <c r="P54" s="445">
        <f>ROUND([1]APUs!H1623*E54,0)</f>
        <v>0</v>
      </c>
      <c r="Q54" s="446">
        <f>ROUND([1]APUs!H1619*E54,0)</f>
        <v>0</v>
      </c>
      <c r="R54" s="446">
        <f>ROUND([1]APUs!H1615*E54,0)</f>
        <v>99983</v>
      </c>
      <c r="S54" s="447">
        <f>ROUND([1]APUs!H1610*E54,0)</f>
        <v>0</v>
      </c>
      <c r="T54" s="448">
        <f t="shared" si="21"/>
        <v>99983</v>
      </c>
      <c r="U54" s="449"/>
      <c r="V54" s="432"/>
      <c r="AF54" s="451"/>
      <c r="AG54" s="452" t="str">
        <f t="shared" si="14"/>
        <v>CAP. 3: PORTAL DE ACCESO</v>
      </c>
      <c r="AH54" s="453">
        <f t="shared" si="15"/>
        <v>48</v>
      </c>
      <c r="AI54" s="453"/>
      <c r="AJ54" s="453"/>
      <c r="AK54" s="454"/>
      <c r="AL54" s="455"/>
      <c r="AO54" s="456">
        <f t="shared" si="22"/>
        <v>2</v>
      </c>
      <c r="AP54" s="457"/>
      <c r="AQ54" s="458">
        <f t="shared" si="23"/>
        <v>2</v>
      </c>
      <c r="AR54" s="459">
        <f t="shared" si="24"/>
        <v>49991</v>
      </c>
      <c r="AS54" s="460">
        <f t="shared" si="25"/>
        <v>99982</v>
      </c>
      <c r="AU54" s="461"/>
    </row>
    <row r="55" spans="1:47" s="450" customFormat="1" ht="14.25" x14ac:dyDescent="0.35">
      <c r="A55" s="433" t="s">
        <v>551</v>
      </c>
      <c r="B55" s="434"/>
      <c r="C55" s="435" t="s">
        <v>552</v>
      </c>
      <c r="D55" s="436" t="s">
        <v>165</v>
      </c>
      <c r="E55" s="437">
        <v>7.2</v>
      </c>
      <c r="F55" s="438">
        <f t="shared" si="16"/>
        <v>79485</v>
      </c>
      <c r="G55" s="439">
        <f t="shared" si="17"/>
        <v>572292</v>
      </c>
      <c r="H55" s="440">
        <f>[1]APUs!H1675</f>
        <v>79485</v>
      </c>
      <c r="I55" s="438">
        <f>[1]APUs!H1682</f>
        <v>108449</v>
      </c>
      <c r="J55" s="438">
        <v>1</v>
      </c>
      <c r="K55" s="438">
        <f>ROUNDUP([1]APUs!$I$1661/$J$55,0)</f>
        <v>1</v>
      </c>
      <c r="L55" s="441">
        <f t="shared" si="18"/>
        <v>780833</v>
      </c>
      <c r="M55" s="442">
        <f t="shared" si="19"/>
        <v>572292</v>
      </c>
      <c r="N55" s="443">
        <f t="shared" si="20"/>
        <v>572292</v>
      </c>
      <c r="O55" s="444"/>
      <c r="P55" s="445">
        <f>ROUND([1]APUs!H1673*E55,0)</f>
        <v>0</v>
      </c>
      <c r="Q55" s="446">
        <f>ROUND([1]APUs!H1669*E55,0)</f>
        <v>26853</v>
      </c>
      <c r="R55" s="446">
        <f>ROUND([1]APUs!H1663*E55,0)</f>
        <v>147803</v>
      </c>
      <c r="S55" s="447">
        <f>ROUND([1]APUs!H1658*E55,0)</f>
        <v>397639</v>
      </c>
      <c r="T55" s="448">
        <f t="shared" si="21"/>
        <v>572295</v>
      </c>
      <c r="U55" s="449"/>
      <c r="V55" s="432"/>
      <c r="AF55" s="451"/>
      <c r="AG55" s="452" t="str">
        <f t="shared" si="14"/>
        <v>CAP. 3: PORTAL DE ACCESO</v>
      </c>
      <c r="AH55" s="453">
        <f t="shared" si="15"/>
        <v>48</v>
      </c>
      <c r="AI55" s="453"/>
      <c r="AJ55" s="453"/>
      <c r="AK55" s="454"/>
      <c r="AL55" s="455"/>
      <c r="AO55" s="456">
        <f t="shared" si="22"/>
        <v>7.2</v>
      </c>
      <c r="AP55" s="457"/>
      <c r="AQ55" s="458">
        <f t="shared" si="23"/>
        <v>7.2</v>
      </c>
      <c r="AR55" s="459">
        <f t="shared" si="24"/>
        <v>79485</v>
      </c>
      <c r="AS55" s="460">
        <f t="shared" si="25"/>
        <v>572292</v>
      </c>
      <c r="AU55" s="461"/>
    </row>
    <row r="56" spans="1:47" s="450" customFormat="1" ht="14.25" x14ac:dyDescent="0.35">
      <c r="A56" s="433" t="s">
        <v>553</v>
      </c>
      <c r="B56" s="434"/>
      <c r="C56" s="435" t="s">
        <v>554</v>
      </c>
      <c r="D56" s="436" t="s">
        <v>190</v>
      </c>
      <c r="E56" s="437">
        <v>102.19</v>
      </c>
      <c r="F56" s="438">
        <f t="shared" si="16"/>
        <v>16328</v>
      </c>
      <c r="G56" s="439">
        <f t="shared" si="17"/>
        <v>1668558</v>
      </c>
      <c r="H56" s="440">
        <f>[1]APUs!H1730</f>
        <v>16328</v>
      </c>
      <c r="I56" s="438">
        <f>[1]APUs!H1737</f>
        <v>22278</v>
      </c>
      <c r="J56" s="438">
        <v>1</v>
      </c>
      <c r="K56" s="438">
        <f>ROUNDUP([1]APUs!$I$1712/$J$56,0)</f>
        <v>1</v>
      </c>
      <c r="L56" s="441">
        <f t="shared" si="18"/>
        <v>2276589</v>
      </c>
      <c r="M56" s="442">
        <f t="shared" si="19"/>
        <v>1668558</v>
      </c>
      <c r="N56" s="443">
        <f t="shared" si="20"/>
        <v>1668558</v>
      </c>
      <c r="O56" s="444"/>
      <c r="P56" s="445">
        <f>ROUND([1]APUs!H1728*E56,0)</f>
        <v>0</v>
      </c>
      <c r="Q56" s="446">
        <f>ROUND([1]APUs!H1724*E56,0)</f>
        <v>542675</v>
      </c>
      <c r="R56" s="446">
        <f>ROUND([1]APUs!H1716*E56,0)</f>
        <v>317433</v>
      </c>
      <c r="S56" s="447">
        <f>ROUND([1]APUs!H1709*E56,0)</f>
        <v>808428</v>
      </c>
      <c r="T56" s="448">
        <f t="shared" si="21"/>
        <v>1668536</v>
      </c>
      <c r="U56" s="449"/>
      <c r="V56" s="432"/>
      <c r="AF56" s="451"/>
      <c r="AG56" s="452" t="str">
        <f t="shared" si="14"/>
        <v>CAP. 3: PORTAL DE ACCESO</v>
      </c>
      <c r="AH56" s="453">
        <f t="shared" si="15"/>
        <v>48</v>
      </c>
      <c r="AI56" s="453"/>
      <c r="AJ56" s="453"/>
      <c r="AK56" s="454"/>
      <c r="AL56" s="455"/>
      <c r="AO56" s="456">
        <f t="shared" si="22"/>
        <v>102.19</v>
      </c>
      <c r="AP56" s="457"/>
      <c r="AQ56" s="458">
        <f t="shared" si="23"/>
        <v>102.19</v>
      </c>
      <c r="AR56" s="459">
        <f t="shared" si="24"/>
        <v>16328</v>
      </c>
      <c r="AS56" s="460">
        <f t="shared" si="25"/>
        <v>1668558</v>
      </c>
      <c r="AU56" s="461"/>
    </row>
    <row r="57" spans="1:47" s="450" customFormat="1" ht="14.25" x14ac:dyDescent="0.35">
      <c r="A57" s="433" t="s">
        <v>555</v>
      </c>
      <c r="B57" s="434"/>
      <c r="C57" s="435" t="s">
        <v>556</v>
      </c>
      <c r="D57" s="436" t="s">
        <v>190</v>
      </c>
      <c r="E57" s="437">
        <v>288.56</v>
      </c>
      <c r="F57" s="438">
        <f t="shared" si="16"/>
        <v>17901</v>
      </c>
      <c r="G57" s="439">
        <f t="shared" si="17"/>
        <v>5165513</v>
      </c>
      <c r="H57" s="440">
        <f>[1]APUs!H1786</f>
        <v>17901</v>
      </c>
      <c r="I57" s="438">
        <f>[1]APUs!H1793</f>
        <v>24424</v>
      </c>
      <c r="J57" s="438">
        <v>1</v>
      </c>
      <c r="K57" s="438">
        <f>ROUNDUP([1]APUs!$I$1768/$J$57,0)</f>
        <v>1</v>
      </c>
      <c r="L57" s="441">
        <f t="shared" si="18"/>
        <v>7047789</v>
      </c>
      <c r="M57" s="442">
        <f t="shared" si="19"/>
        <v>5165513</v>
      </c>
      <c r="N57" s="443">
        <f t="shared" si="20"/>
        <v>5165513</v>
      </c>
      <c r="O57" s="444"/>
      <c r="P57" s="445">
        <f>ROUND([1]APUs!H1784*E57,0)</f>
        <v>0</v>
      </c>
      <c r="Q57" s="446">
        <f>ROUND([1]APUs!H1780*E57,0)</f>
        <v>1635359</v>
      </c>
      <c r="R57" s="446">
        <f>ROUND([1]APUs!H1772*E57,0)</f>
        <v>1177971</v>
      </c>
      <c r="S57" s="447">
        <f>ROUND([1]APUs!H1765*E57,0)</f>
        <v>2352102</v>
      </c>
      <c r="T57" s="448">
        <f t="shared" si="21"/>
        <v>5165432</v>
      </c>
      <c r="U57" s="449"/>
      <c r="V57" s="432"/>
      <c r="AF57" s="451"/>
      <c r="AG57" s="452" t="str">
        <f t="shared" si="14"/>
        <v>CAP. 3: PORTAL DE ACCESO</v>
      </c>
      <c r="AH57" s="453">
        <f t="shared" si="15"/>
        <v>48</v>
      </c>
      <c r="AI57" s="453"/>
      <c r="AJ57" s="453"/>
      <c r="AK57" s="454"/>
      <c r="AL57" s="455"/>
      <c r="AO57" s="456">
        <f t="shared" si="22"/>
        <v>288.56</v>
      </c>
      <c r="AP57" s="457"/>
      <c r="AQ57" s="458">
        <f t="shared" si="23"/>
        <v>288.56</v>
      </c>
      <c r="AR57" s="459">
        <f t="shared" si="24"/>
        <v>17901</v>
      </c>
      <c r="AS57" s="460">
        <f t="shared" si="25"/>
        <v>5165513</v>
      </c>
      <c r="AU57" s="461"/>
    </row>
    <row r="58" spans="1:47" s="450" customFormat="1" ht="14.25" x14ac:dyDescent="0.35">
      <c r="A58" s="433" t="s">
        <v>557</v>
      </c>
      <c r="B58" s="434"/>
      <c r="C58" s="435" t="s">
        <v>558</v>
      </c>
      <c r="D58" s="436" t="s">
        <v>173</v>
      </c>
      <c r="E58" s="437">
        <v>22.8</v>
      </c>
      <c r="F58" s="438">
        <f t="shared" si="16"/>
        <v>54435</v>
      </c>
      <c r="G58" s="439">
        <f t="shared" si="17"/>
        <v>1241118</v>
      </c>
      <c r="H58" s="440">
        <f>[1]APUs!H1842</f>
        <v>54435</v>
      </c>
      <c r="I58" s="438">
        <f>[1]APUs!H1849</f>
        <v>74271</v>
      </c>
      <c r="J58" s="438">
        <v>1</v>
      </c>
      <c r="K58" s="438">
        <f>ROUNDUP([1]APUs!$I$1824/$J$58,0)</f>
        <v>1</v>
      </c>
      <c r="L58" s="441">
        <f t="shared" si="18"/>
        <v>1693379</v>
      </c>
      <c r="M58" s="442">
        <f t="shared" si="19"/>
        <v>1241118</v>
      </c>
      <c r="N58" s="443">
        <f t="shared" si="20"/>
        <v>1241118</v>
      </c>
      <c r="O58" s="444"/>
      <c r="P58" s="445">
        <f>ROUND([1]APUs!H1840*E58,0)</f>
        <v>0</v>
      </c>
      <c r="Q58" s="446">
        <f>ROUND([1]APUs!H1836*E58,0)</f>
        <v>113471</v>
      </c>
      <c r="R58" s="446">
        <f>ROUND([1]APUs!H1828*E58,0)</f>
        <v>448945</v>
      </c>
      <c r="S58" s="447">
        <f>ROUND([1]APUs!H1821*E58,0)</f>
        <v>678699</v>
      </c>
      <c r="T58" s="448">
        <f t="shared" si="21"/>
        <v>1241115</v>
      </c>
      <c r="U58" s="449"/>
      <c r="V58" s="432"/>
      <c r="AF58" s="451"/>
      <c r="AG58" s="452" t="str">
        <f t="shared" si="14"/>
        <v>CAP. 3: PORTAL DE ACCESO</v>
      </c>
      <c r="AH58" s="453">
        <f t="shared" si="15"/>
        <v>48</v>
      </c>
      <c r="AI58" s="453"/>
      <c r="AJ58" s="453"/>
      <c r="AK58" s="454"/>
      <c r="AL58" s="455"/>
      <c r="AO58" s="456">
        <f t="shared" si="22"/>
        <v>22.8</v>
      </c>
      <c r="AP58" s="457"/>
      <c r="AQ58" s="458">
        <f t="shared" si="23"/>
        <v>22.8</v>
      </c>
      <c r="AR58" s="459">
        <f t="shared" si="24"/>
        <v>54435</v>
      </c>
      <c r="AS58" s="460">
        <f t="shared" si="25"/>
        <v>1241118</v>
      </c>
      <c r="AU58" s="461"/>
    </row>
    <row r="59" spans="1:47" s="450" customFormat="1" ht="14.25" x14ac:dyDescent="0.35">
      <c r="A59" s="433" t="s">
        <v>559</v>
      </c>
      <c r="B59" s="434"/>
      <c r="C59" s="435" t="s">
        <v>560</v>
      </c>
      <c r="D59" s="436" t="s">
        <v>173</v>
      </c>
      <c r="E59" s="437">
        <v>15.12</v>
      </c>
      <c r="F59" s="438">
        <f t="shared" si="16"/>
        <v>104842</v>
      </c>
      <c r="G59" s="439">
        <f t="shared" si="17"/>
        <v>1585211</v>
      </c>
      <c r="H59" s="440">
        <f>[1]APUs!H1901</f>
        <v>104842</v>
      </c>
      <c r="I59" s="438">
        <f>[1]APUs!H1908</f>
        <v>143046</v>
      </c>
      <c r="J59" s="438">
        <v>1</v>
      </c>
      <c r="K59" s="438">
        <f>ROUNDUP([1]APUs!$I$1886/$J$59,0)</f>
        <v>3</v>
      </c>
      <c r="L59" s="441">
        <f t="shared" si="18"/>
        <v>2162856</v>
      </c>
      <c r="M59" s="442">
        <f t="shared" si="19"/>
        <v>1585211</v>
      </c>
      <c r="N59" s="443">
        <f t="shared" si="20"/>
        <v>1585211</v>
      </c>
      <c r="O59" s="444"/>
      <c r="P59" s="445">
        <f>ROUND([1]APUs!H1899*E59,0)</f>
        <v>0</v>
      </c>
      <c r="Q59" s="446">
        <f>ROUND([1]APUs!H1895*E59,0)</f>
        <v>42964</v>
      </c>
      <c r="R59" s="446">
        <f>ROUND([1]APUs!H1890*E59,0)</f>
        <v>859282</v>
      </c>
      <c r="S59" s="447">
        <f>ROUND([1]APUs!H1883*E59,0)</f>
        <v>682965</v>
      </c>
      <c r="T59" s="448">
        <f t="shared" si="21"/>
        <v>1585211</v>
      </c>
      <c r="U59" s="449"/>
      <c r="V59" s="432"/>
      <c r="AF59" s="451"/>
      <c r="AG59" s="452" t="str">
        <f t="shared" si="14"/>
        <v>CAP. 3: PORTAL DE ACCESO</v>
      </c>
      <c r="AH59" s="453">
        <f t="shared" si="15"/>
        <v>48</v>
      </c>
      <c r="AI59" s="453"/>
      <c r="AJ59" s="453"/>
      <c r="AK59" s="454"/>
      <c r="AL59" s="455"/>
      <c r="AO59" s="456">
        <f t="shared" si="22"/>
        <v>15.12</v>
      </c>
      <c r="AP59" s="457"/>
      <c r="AQ59" s="458">
        <f t="shared" si="23"/>
        <v>15.12</v>
      </c>
      <c r="AR59" s="459">
        <f t="shared" si="24"/>
        <v>104842</v>
      </c>
      <c r="AS59" s="460">
        <f t="shared" si="25"/>
        <v>1585211</v>
      </c>
      <c r="AU59" s="461"/>
    </row>
    <row r="60" spans="1:47" s="450" customFormat="1" ht="14.25" x14ac:dyDescent="0.35">
      <c r="A60" s="433" t="s">
        <v>561</v>
      </c>
      <c r="B60" s="434"/>
      <c r="C60" s="435" t="s">
        <v>562</v>
      </c>
      <c r="D60" s="436" t="s">
        <v>165</v>
      </c>
      <c r="E60" s="437">
        <v>15.12</v>
      </c>
      <c r="F60" s="438">
        <f t="shared" si="16"/>
        <v>50793</v>
      </c>
      <c r="G60" s="439">
        <f t="shared" si="17"/>
        <v>767990</v>
      </c>
      <c r="H60" s="440">
        <f>[1]APUs!H1950</f>
        <v>50793</v>
      </c>
      <c r="I60" s="438">
        <f>[1]APUs!H1957</f>
        <v>69302</v>
      </c>
      <c r="J60" s="438">
        <v>1</v>
      </c>
      <c r="K60" s="438">
        <f>ROUNDUP([1]APUs!$I$1937/$J$60,0)</f>
        <v>1</v>
      </c>
      <c r="L60" s="441">
        <f t="shared" si="18"/>
        <v>1047846</v>
      </c>
      <c r="M60" s="442">
        <f t="shared" si="19"/>
        <v>767990</v>
      </c>
      <c r="N60" s="443">
        <f t="shared" si="20"/>
        <v>767990</v>
      </c>
      <c r="O60" s="444"/>
      <c r="P60" s="445">
        <f>ROUND([1]APUs!H1948*E60,0)</f>
        <v>0</v>
      </c>
      <c r="Q60" s="446">
        <f>ROUND([1]APUs!H1944*E60,0)</f>
        <v>8784</v>
      </c>
      <c r="R60" s="446">
        <f>ROUND([1]APUs!H1939*E60,0)</f>
        <v>175684</v>
      </c>
      <c r="S60" s="447">
        <f>ROUND([1]APUs!H1934*E60,0)</f>
        <v>583517</v>
      </c>
      <c r="T60" s="448">
        <f t="shared" si="21"/>
        <v>767985</v>
      </c>
      <c r="U60" s="449"/>
      <c r="V60" s="432"/>
      <c r="AF60" s="451"/>
      <c r="AG60" s="452" t="str">
        <f t="shared" si="14"/>
        <v>CAP. 3: PORTAL DE ACCESO</v>
      </c>
      <c r="AH60" s="453">
        <f t="shared" si="15"/>
        <v>48</v>
      </c>
      <c r="AI60" s="453"/>
      <c r="AJ60" s="453"/>
      <c r="AK60" s="454"/>
      <c r="AL60" s="455"/>
      <c r="AO60" s="456">
        <f t="shared" si="22"/>
        <v>15.12</v>
      </c>
      <c r="AP60" s="457"/>
      <c r="AQ60" s="458">
        <f t="shared" si="23"/>
        <v>15.12</v>
      </c>
      <c r="AR60" s="459">
        <f t="shared" si="24"/>
        <v>50793</v>
      </c>
      <c r="AS60" s="460">
        <f t="shared" si="25"/>
        <v>767990</v>
      </c>
      <c r="AU60" s="461"/>
    </row>
    <row r="61" spans="1:47" s="450" customFormat="1" ht="14.25" x14ac:dyDescent="0.35">
      <c r="A61" s="433" t="s">
        <v>563</v>
      </c>
      <c r="B61" s="434"/>
      <c r="C61" s="435" t="s">
        <v>182</v>
      </c>
      <c r="D61" s="436" t="s">
        <v>183</v>
      </c>
      <c r="E61" s="437">
        <v>1.66</v>
      </c>
      <c r="F61" s="438">
        <f t="shared" si="16"/>
        <v>28969</v>
      </c>
      <c r="G61" s="439">
        <f t="shared" si="17"/>
        <v>48089</v>
      </c>
      <c r="H61" s="440">
        <f>[1]APUs!H1993</f>
        <v>28969</v>
      </c>
      <c r="I61" s="438">
        <f>[1]APUs!H2000</f>
        <v>39525</v>
      </c>
      <c r="J61" s="438">
        <v>1</v>
      </c>
      <c r="K61" s="438">
        <f>ROUNDUP([1]APUs!$I$1980/$J$61,0)</f>
        <v>1</v>
      </c>
      <c r="L61" s="441">
        <f t="shared" si="18"/>
        <v>65612</v>
      </c>
      <c r="M61" s="442">
        <f t="shared" si="19"/>
        <v>48089</v>
      </c>
      <c r="N61" s="443">
        <f t="shared" si="20"/>
        <v>48089</v>
      </c>
      <c r="O61" s="444"/>
      <c r="P61" s="445">
        <f>ROUND([1]APUs!H1991*E61,0)</f>
        <v>0</v>
      </c>
      <c r="Q61" s="446">
        <f>ROUND([1]APUs!H1987*E61,0)</f>
        <v>476</v>
      </c>
      <c r="R61" s="446">
        <f>ROUND([1]APUs!H1982*E61,0)</f>
        <v>47613</v>
      </c>
      <c r="S61" s="447"/>
      <c r="T61" s="448">
        <f t="shared" si="21"/>
        <v>48089</v>
      </c>
      <c r="U61" s="449"/>
      <c r="V61" s="432"/>
      <c r="AF61" s="451"/>
      <c r="AG61" s="452" t="str">
        <f t="shared" si="14"/>
        <v>CAP. 3: PORTAL DE ACCESO</v>
      </c>
      <c r="AH61" s="453">
        <f t="shared" si="15"/>
        <v>48</v>
      </c>
      <c r="AI61" s="453"/>
      <c r="AJ61" s="453"/>
      <c r="AK61" s="454"/>
      <c r="AL61" s="455"/>
      <c r="AO61" s="456">
        <f t="shared" si="22"/>
        <v>1.66</v>
      </c>
      <c r="AP61" s="457"/>
      <c r="AQ61" s="458">
        <f t="shared" si="23"/>
        <v>1.66</v>
      </c>
      <c r="AR61" s="459">
        <f t="shared" si="24"/>
        <v>28969</v>
      </c>
      <c r="AS61" s="460">
        <f t="shared" si="25"/>
        <v>48089</v>
      </c>
      <c r="AU61" s="461"/>
    </row>
    <row r="62" spans="1:47" s="450" customFormat="1" ht="14.25" x14ac:dyDescent="0.35">
      <c r="A62" s="433" t="s">
        <v>564</v>
      </c>
      <c r="B62" s="434"/>
      <c r="C62" s="435" t="s">
        <v>565</v>
      </c>
      <c r="D62" s="436" t="s">
        <v>165</v>
      </c>
      <c r="E62" s="437">
        <v>2.76</v>
      </c>
      <c r="F62" s="438">
        <f t="shared" si="16"/>
        <v>5782</v>
      </c>
      <c r="G62" s="439">
        <f t="shared" si="17"/>
        <v>15958</v>
      </c>
      <c r="H62" s="440">
        <f>[1]APUs!H2039</f>
        <v>5782</v>
      </c>
      <c r="I62" s="438">
        <f>[1]APUs!H2046</f>
        <v>7889</v>
      </c>
      <c r="J62" s="438">
        <v>1</v>
      </c>
      <c r="K62" s="438">
        <f>ROUNDUP([1]APUs!$I$2023/$J$62,0)</f>
        <v>1</v>
      </c>
      <c r="L62" s="441">
        <f t="shared" si="18"/>
        <v>21774</v>
      </c>
      <c r="M62" s="442">
        <f t="shared" si="19"/>
        <v>15958</v>
      </c>
      <c r="N62" s="443">
        <f t="shared" si="20"/>
        <v>15958</v>
      </c>
      <c r="O62" s="444"/>
      <c r="P62" s="445">
        <f>ROUND([1]APUs!H2037*E62,0)</f>
        <v>0</v>
      </c>
      <c r="Q62" s="446">
        <f>ROUND([1]APUs!H2033*E62,0)</f>
        <v>14297</v>
      </c>
      <c r="R62" s="446">
        <f>ROUND([1]APUs!H2025*E62,0)</f>
        <v>1662</v>
      </c>
      <c r="S62" s="447"/>
      <c r="T62" s="448">
        <f t="shared" si="21"/>
        <v>15959</v>
      </c>
      <c r="U62" s="449"/>
      <c r="V62" s="432"/>
      <c r="AF62" s="451"/>
      <c r="AG62" s="452" t="str">
        <f t="shared" si="14"/>
        <v>CAP. 3: PORTAL DE ACCESO</v>
      </c>
      <c r="AH62" s="453">
        <f t="shared" si="15"/>
        <v>48</v>
      </c>
      <c r="AI62" s="453"/>
      <c r="AJ62" s="453"/>
      <c r="AK62" s="454"/>
      <c r="AL62" s="455"/>
      <c r="AO62" s="456">
        <f t="shared" si="22"/>
        <v>2.76</v>
      </c>
      <c r="AP62" s="457"/>
      <c r="AQ62" s="458">
        <f t="shared" si="23"/>
        <v>2.76</v>
      </c>
      <c r="AR62" s="459">
        <f t="shared" si="24"/>
        <v>5782</v>
      </c>
      <c r="AS62" s="460">
        <f t="shared" si="25"/>
        <v>15958</v>
      </c>
      <c r="AU62" s="461"/>
    </row>
    <row r="63" spans="1:47" s="450" customFormat="1" ht="14.25" x14ac:dyDescent="0.35">
      <c r="A63" s="433" t="s">
        <v>184</v>
      </c>
      <c r="B63" s="434"/>
      <c r="C63" s="435" t="s">
        <v>186</v>
      </c>
      <c r="D63" s="436" t="s">
        <v>183</v>
      </c>
      <c r="E63" s="437">
        <v>0.55000000000000004</v>
      </c>
      <c r="F63" s="438">
        <f t="shared" si="16"/>
        <v>80077</v>
      </c>
      <c r="G63" s="439">
        <f t="shared" si="17"/>
        <v>44042</v>
      </c>
      <c r="H63" s="440">
        <f>[1]APUs!H2090</f>
        <v>80077</v>
      </c>
      <c r="I63" s="438">
        <f>[1]APUs!H2097</f>
        <v>109257</v>
      </c>
      <c r="J63" s="438">
        <v>1</v>
      </c>
      <c r="K63" s="438">
        <f>ROUNDUP([1]APUs!$I$2076/$J$63,0)</f>
        <v>1</v>
      </c>
      <c r="L63" s="441">
        <f t="shared" si="18"/>
        <v>60091</v>
      </c>
      <c r="M63" s="442">
        <f t="shared" si="19"/>
        <v>44042</v>
      </c>
      <c r="N63" s="443">
        <f t="shared" si="20"/>
        <v>44042</v>
      </c>
      <c r="O63" s="444"/>
      <c r="P63" s="445">
        <f>ROUND([1]APUs!H2088*E63,0)</f>
        <v>0</v>
      </c>
      <c r="Q63" s="446">
        <f>ROUND([1]APUs!H2084*E63,0)</f>
        <v>2688</v>
      </c>
      <c r="R63" s="446">
        <f>ROUND([1]APUs!H2078*E63,0)</f>
        <v>12620</v>
      </c>
      <c r="S63" s="447">
        <f>ROUND([1]APUs!H2073*E63,0)</f>
        <v>28734</v>
      </c>
      <c r="T63" s="448">
        <f t="shared" si="21"/>
        <v>44042</v>
      </c>
      <c r="U63" s="449"/>
      <c r="V63" s="432"/>
      <c r="AF63" s="451"/>
      <c r="AG63" s="452" t="str">
        <f t="shared" si="14"/>
        <v>CAP. 3: PORTAL DE ACCESO</v>
      </c>
      <c r="AH63" s="453">
        <f t="shared" si="15"/>
        <v>48</v>
      </c>
      <c r="AI63" s="453"/>
      <c r="AJ63" s="453"/>
      <c r="AK63" s="454"/>
      <c r="AL63" s="455"/>
      <c r="AO63" s="456">
        <f t="shared" si="22"/>
        <v>0.55000000000000004</v>
      </c>
      <c r="AP63" s="457"/>
      <c r="AQ63" s="458">
        <f t="shared" si="23"/>
        <v>0.55000000000000004</v>
      </c>
      <c r="AR63" s="459">
        <f t="shared" si="24"/>
        <v>80077</v>
      </c>
      <c r="AS63" s="460">
        <f t="shared" si="25"/>
        <v>44042</v>
      </c>
      <c r="AU63" s="461"/>
    </row>
    <row r="64" spans="1:47" s="450" customFormat="1" ht="14.25" x14ac:dyDescent="0.35">
      <c r="A64" s="433" t="s">
        <v>566</v>
      </c>
      <c r="B64" s="434"/>
      <c r="C64" s="435" t="s">
        <v>567</v>
      </c>
      <c r="D64" s="436" t="s">
        <v>165</v>
      </c>
      <c r="E64" s="437">
        <v>2.76</v>
      </c>
      <c r="F64" s="438">
        <f t="shared" si="16"/>
        <v>209498</v>
      </c>
      <c r="G64" s="439">
        <f t="shared" si="17"/>
        <v>578214</v>
      </c>
      <c r="H64" s="440">
        <f>[1]APUs!H2143</f>
        <v>209498</v>
      </c>
      <c r="I64" s="438">
        <f>[1]APUs!H2150</f>
        <v>285839</v>
      </c>
      <c r="J64" s="438">
        <v>1</v>
      </c>
      <c r="K64" s="438">
        <f>ROUNDUP([1]APUs!$I$2128/$J$64,0)</f>
        <v>1</v>
      </c>
      <c r="L64" s="441">
        <f t="shared" si="18"/>
        <v>788916</v>
      </c>
      <c r="M64" s="442">
        <f t="shared" si="19"/>
        <v>578214</v>
      </c>
      <c r="N64" s="443">
        <f t="shared" si="20"/>
        <v>578214</v>
      </c>
      <c r="O64" s="444"/>
      <c r="P64" s="445">
        <f>ROUND([1]APUs!H2141*E64,0)</f>
        <v>0</v>
      </c>
      <c r="Q64" s="446">
        <f>ROUND([1]APUs!H2137*E64,0)</f>
        <v>18609</v>
      </c>
      <c r="R64" s="446">
        <f>ROUND([1]APUs!H2130*E64,0)</f>
        <v>204715</v>
      </c>
      <c r="S64" s="447">
        <f>ROUND([1]APUs!H2125*E64,0)</f>
        <v>354890</v>
      </c>
      <c r="T64" s="448">
        <f t="shared" si="21"/>
        <v>578214</v>
      </c>
      <c r="U64" s="449"/>
      <c r="V64" s="432"/>
      <c r="AF64" s="451"/>
      <c r="AG64" s="452" t="str">
        <f t="shared" si="14"/>
        <v>CAP. 3: PORTAL DE ACCESO</v>
      </c>
      <c r="AH64" s="453">
        <f t="shared" si="15"/>
        <v>48</v>
      </c>
      <c r="AI64" s="453"/>
      <c r="AJ64" s="453"/>
      <c r="AK64" s="454"/>
      <c r="AL64" s="455"/>
      <c r="AO64" s="456">
        <f t="shared" si="22"/>
        <v>2.76</v>
      </c>
      <c r="AP64" s="457"/>
      <c r="AQ64" s="458">
        <f t="shared" si="23"/>
        <v>2.76</v>
      </c>
      <c r="AR64" s="459">
        <f t="shared" si="24"/>
        <v>209498</v>
      </c>
      <c r="AS64" s="460">
        <f t="shared" si="25"/>
        <v>578214</v>
      </c>
      <c r="AU64" s="461"/>
    </row>
    <row r="65" spans="1:47" s="450" customFormat="1" ht="14.25" x14ac:dyDescent="0.35">
      <c r="A65" s="433" t="s">
        <v>568</v>
      </c>
      <c r="B65" s="434"/>
      <c r="C65" s="435" t="s">
        <v>569</v>
      </c>
      <c r="D65" s="436" t="s">
        <v>183</v>
      </c>
      <c r="E65" s="437">
        <v>0.37</v>
      </c>
      <c r="F65" s="438">
        <f t="shared" si="16"/>
        <v>914388</v>
      </c>
      <c r="G65" s="439">
        <f t="shared" si="17"/>
        <v>338324</v>
      </c>
      <c r="H65" s="440">
        <f>[1]APUs!H2199</f>
        <v>914388</v>
      </c>
      <c r="I65" s="438">
        <f>[1]APUs!H2206</f>
        <v>1247591</v>
      </c>
      <c r="J65" s="438">
        <v>1</v>
      </c>
      <c r="K65" s="438">
        <f>ROUNDUP([1]APUs!$I$2181/$J$65,0)</f>
        <v>1</v>
      </c>
      <c r="L65" s="441">
        <f t="shared" si="18"/>
        <v>461609</v>
      </c>
      <c r="M65" s="442">
        <f t="shared" si="19"/>
        <v>338324</v>
      </c>
      <c r="N65" s="443">
        <f t="shared" si="20"/>
        <v>338324</v>
      </c>
      <c r="O65" s="444"/>
      <c r="P65" s="445">
        <f>ROUND([1]APUs!H2197*E65,0)</f>
        <v>0</v>
      </c>
      <c r="Q65" s="446">
        <f>ROUND([1]APUs!H2193*E65,0)</f>
        <v>22780</v>
      </c>
      <c r="R65" s="446">
        <f>ROUND([1]APUs!H2183*E65,0)</f>
        <v>124697</v>
      </c>
      <c r="S65" s="447">
        <f>ROUND([1]APUs!H2178*E65,0)</f>
        <v>190846</v>
      </c>
      <c r="T65" s="448">
        <f t="shared" si="21"/>
        <v>338323</v>
      </c>
      <c r="U65" s="449"/>
      <c r="V65" s="432"/>
      <c r="AF65" s="451"/>
      <c r="AG65" s="452" t="str">
        <f t="shared" si="14"/>
        <v>CAP. 3: PORTAL DE ACCESO</v>
      </c>
      <c r="AH65" s="453">
        <f t="shared" si="15"/>
        <v>48</v>
      </c>
      <c r="AI65" s="453"/>
      <c r="AJ65" s="453"/>
      <c r="AK65" s="454"/>
      <c r="AL65" s="455"/>
      <c r="AO65" s="456">
        <f t="shared" si="22"/>
        <v>0.37</v>
      </c>
      <c r="AP65" s="457"/>
      <c r="AQ65" s="458">
        <f t="shared" si="23"/>
        <v>0.37</v>
      </c>
      <c r="AR65" s="459">
        <f t="shared" si="24"/>
        <v>914388</v>
      </c>
      <c r="AS65" s="460">
        <f t="shared" si="25"/>
        <v>338324</v>
      </c>
      <c r="AU65" s="461"/>
    </row>
    <row r="66" spans="1:47" s="450" customFormat="1" ht="14.25" x14ac:dyDescent="0.35">
      <c r="A66" s="433" t="s">
        <v>570</v>
      </c>
      <c r="B66" s="434"/>
      <c r="C66" s="435" t="s">
        <v>189</v>
      </c>
      <c r="D66" s="436" t="s">
        <v>190</v>
      </c>
      <c r="E66" s="437">
        <v>78</v>
      </c>
      <c r="F66" s="438">
        <f t="shared" si="16"/>
        <v>6959</v>
      </c>
      <c r="G66" s="439">
        <f t="shared" si="17"/>
        <v>542802</v>
      </c>
      <c r="H66" s="440">
        <f>[1]APUs!H2249</f>
        <v>6959</v>
      </c>
      <c r="I66" s="438">
        <f>[1]APUs!H2256</f>
        <v>9495</v>
      </c>
      <c r="J66" s="438">
        <v>1</v>
      </c>
      <c r="K66" s="438">
        <f>ROUNDUP([1]APUs!$I$2236/$J$66,0)</f>
        <v>1</v>
      </c>
      <c r="L66" s="441">
        <f t="shared" si="18"/>
        <v>740610</v>
      </c>
      <c r="M66" s="442">
        <f t="shared" si="19"/>
        <v>542802</v>
      </c>
      <c r="N66" s="443">
        <f t="shared" si="20"/>
        <v>542802</v>
      </c>
      <c r="O66" s="444"/>
      <c r="P66" s="445">
        <f>ROUND([1]APUs!H2247*E66,0)</f>
        <v>0</v>
      </c>
      <c r="Q66" s="446">
        <f>ROUND([1]APUs!H2243*E66,0)</f>
        <v>2768</v>
      </c>
      <c r="R66" s="446">
        <f>ROUND([1]APUs!H2238*E66,0)</f>
        <v>55373</v>
      </c>
      <c r="S66" s="447">
        <f>ROUND([1]APUs!H2233*E66,0)</f>
        <v>484696</v>
      </c>
      <c r="T66" s="448">
        <f t="shared" si="21"/>
        <v>542837</v>
      </c>
      <c r="U66" s="449"/>
      <c r="V66" s="432"/>
      <c r="AF66" s="451"/>
      <c r="AG66" s="452" t="str">
        <f t="shared" si="14"/>
        <v>CAP. 3: PORTAL DE ACCESO</v>
      </c>
      <c r="AH66" s="453">
        <f t="shared" si="15"/>
        <v>48</v>
      </c>
      <c r="AI66" s="453"/>
      <c r="AJ66" s="453"/>
      <c r="AK66" s="454"/>
      <c r="AL66" s="455"/>
      <c r="AO66" s="456">
        <f t="shared" si="22"/>
        <v>78</v>
      </c>
      <c r="AP66" s="457"/>
      <c r="AQ66" s="458">
        <f t="shared" si="23"/>
        <v>78</v>
      </c>
      <c r="AR66" s="459">
        <f t="shared" si="24"/>
        <v>6959</v>
      </c>
      <c r="AS66" s="460">
        <f t="shared" si="25"/>
        <v>542802</v>
      </c>
      <c r="AU66" s="461"/>
    </row>
    <row r="67" spans="1:47" s="450" customFormat="1" ht="14.25" x14ac:dyDescent="0.35">
      <c r="A67" s="433" t="s">
        <v>571</v>
      </c>
      <c r="B67" s="434"/>
      <c r="C67" s="435" t="s">
        <v>572</v>
      </c>
      <c r="D67" s="436" t="s">
        <v>173</v>
      </c>
      <c r="E67" s="437">
        <v>4.5999999999999996</v>
      </c>
      <c r="F67" s="438">
        <f t="shared" si="16"/>
        <v>312076</v>
      </c>
      <c r="G67" s="439">
        <f t="shared" si="17"/>
        <v>1435550</v>
      </c>
      <c r="H67" s="440">
        <f>[1]APUs!H2302</f>
        <v>312076</v>
      </c>
      <c r="I67" s="438">
        <f>[1]APUs!H2309</f>
        <v>425797</v>
      </c>
      <c r="J67" s="438">
        <v>1</v>
      </c>
      <c r="K67" s="438">
        <f>ROUNDUP([1]APUs!$I$2288/$J$67,0)</f>
        <v>2</v>
      </c>
      <c r="L67" s="441">
        <f t="shared" si="18"/>
        <v>1958666</v>
      </c>
      <c r="M67" s="442">
        <f t="shared" si="19"/>
        <v>1435550</v>
      </c>
      <c r="N67" s="443">
        <f t="shared" si="20"/>
        <v>1435550</v>
      </c>
      <c r="O67" s="444"/>
      <c r="P67" s="445">
        <f>ROUND([1]APUs!H2300*E67,0)</f>
        <v>0</v>
      </c>
      <c r="Q67" s="446">
        <f>ROUND([1]APUs!H2296*E67,0)</f>
        <v>48236</v>
      </c>
      <c r="R67" s="446">
        <f>ROUND([1]APUs!H2290*E67,0)</f>
        <v>589265</v>
      </c>
      <c r="S67" s="447">
        <f>ROUND([1]APUs!H2285*E67,0)</f>
        <v>798049</v>
      </c>
      <c r="T67" s="448">
        <f t="shared" si="21"/>
        <v>1435550</v>
      </c>
      <c r="U67" s="449"/>
      <c r="V67" s="432"/>
      <c r="AF67" s="451"/>
      <c r="AG67" s="452" t="str">
        <f t="shared" si="14"/>
        <v>CAP. 3: PORTAL DE ACCESO</v>
      </c>
      <c r="AH67" s="453">
        <f t="shared" si="15"/>
        <v>48</v>
      </c>
      <c r="AI67" s="453"/>
      <c r="AJ67" s="453"/>
      <c r="AK67" s="454"/>
      <c r="AL67" s="455"/>
      <c r="AO67" s="456">
        <f t="shared" si="22"/>
        <v>4.5999999999999996</v>
      </c>
      <c r="AP67" s="457"/>
      <c r="AQ67" s="458">
        <f t="shared" si="23"/>
        <v>4.5999999999999996</v>
      </c>
      <c r="AR67" s="459">
        <f t="shared" si="24"/>
        <v>312076</v>
      </c>
      <c r="AS67" s="460">
        <f t="shared" si="25"/>
        <v>1435550</v>
      </c>
      <c r="AU67" s="461"/>
    </row>
    <row r="68" spans="1:47" s="450" customFormat="1" ht="14.25" x14ac:dyDescent="0.35">
      <c r="A68" s="433" t="s">
        <v>573</v>
      </c>
      <c r="B68" s="434"/>
      <c r="C68" s="435" t="s">
        <v>574</v>
      </c>
      <c r="D68" s="436" t="s">
        <v>173</v>
      </c>
      <c r="E68" s="437">
        <v>6</v>
      </c>
      <c r="F68" s="438">
        <f t="shared" si="16"/>
        <v>37645</v>
      </c>
      <c r="G68" s="439">
        <f t="shared" si="17"/>
        <v>225870</v>
      </c>
      <c r="H68" s="440">
        <f>[1]APUs!H2352</f>
        <v>37645</v>
      </c>
      <c r="I68" s="438">
        <f>[1]APUs!H2359</f>
        <v>51363</v>
      </c>
      <c r="J68" s="438">
        <v>1</v>
      </c>
      <c r="K68" s="438">
        <f>ROUNDUP([1]APUs!$I$2339/$J$68,0)</f>
        <v>1</v>
      </c>
      <c r="L68" s="441">
        <f t="shared" si="18"/>
        <v>308178</v>
      </c>
      <c r="M68" s="442">
        <f t="shared" si="19"/>
        <v>225870</v>
      </c>
      <c r="N68" s="443">
        <f t="shared" si="20"/>
        <v>225870</v>
      </c>
      <c r="O68" s="444"/>
      <c r="P68" s="445">
        <f>ROUND([1]APUs!H2350*E68,0)</f>
        <v>0</v>
      </c>
      <c r="Q68" s="446">
        <f>ROUND([1]APUs!H2346*E68,0)</f>
        <v>3578</v>
      </c>
      <c r="R68" s="446">
        <f>ROUND([1]APUs!H2341*E68,0)</f>
        <v>71561</v>
      </c>
      <c r="S68" s="447">
        <f>ROUND([1]APUs!H2336*E68,0)</f>
        <v>150731</v>
      </c>
      <c r="T68" s="448">
        <f t="shared" si="21"/>
        <v>225870</v>
      </c>
      <c r="U68" s="449"/>
      <c r="V68" s="432"/>
      <c r="AF68" s="451"/>
      <c r="AG68" s="452" t="str">
        <f t="shared" si="14"/>
        <v>CAP. 3: PORTAL DE ACCESO</v>
      </c>
      <c r="AH68" s="453">
        <f t="shared" si="15"/>
        <v>48</v>
      </c>
      <c r="AI68" s="453"/>
      <c r="AJ68" s="453"/>
      <c r="AK68" s="454"/>
      <c r="AL68" s="455"/>
      <c r="AO68" s="456">
        <f t="shared" si="22"/>
        <v>6</v>
      </c>
      <c r="AP68" s="457"/>
      <c r="AQ68" s="458">
        <f t="shared" si="23"/>
        <v>6</v>
      </c>
      <c r="AR68" s="459">
        <f t="shared" si="24"/>
        <v>37645</v>
      </c>
      <c r="AS68" s="460">
        <f t="shared" si="25"/>
        <v>225870</v>
      </c>
      <c r="AU68" s="461"/>
    </row>
    <row r="69" spans="1:47" s="450" customFormat="1" ht="76.5" x14ac:dyDescent="0.35">
      <c r="A69" s="433" t="s">
        <v>575</v>
      </c>
      <c r="B69" s="434"/>
      <c r="C69" s="435" t="s">
        <v>576</v>
      </c>
      <c r="D69" s="436" t="s">
        <v>197</v>
      </c>
      <c r="E69" s="437">
        <v>1</v>
      </c>
      <c r="F69" s="438">
        <f t="shared" si="16"/>
        <v>5033700</v>
      </c>
      <c r="G69" s="439">
        <f t="shared" si="17"/>
        <v>5033700</v>
      </c>
      <c r="H69" s="440">
        <f>[1]APUs!H2398</f>
        <v>5033700</v>
      </c>
      <c r="I69" s="438">
        <f>[1]APUs!H2405</f>
        <v>5033700</v>
      </c>
      <c r="J69" s="438">
        <v>1</v>
      </c>
      <c r="K69" s="438"/>
      <c r="L69" s="441">
        <f t="shared" si="18"/>
        <v>5033700</v>
      </c>
      <c r="M69" s="442">
        <f t="shared" si="19"/>
        <v>5033700</v>
      </c>
      <c r="N69" s="443">
        <f t="shared" si="20"/>
        <v>5033700</v>
      </c>
      <c r="O69" s="444"/>
      <c r="P69" s="445">
        <f>ROUND([1]APUs!H2396*E69,0)</f>
        <v>0</v>
      </c>
      <c r="Q69" s="446">
        <f>ROUND([1]APUs!H2392*E69,0)</f>
        <v>0</v>
      </c>
      <c r="R69" s="446">
        <f>ROUND([1]APUs!H2388*E69,0)</f>
        <v>0</v>
      </c>
      <c r="S69" s="447">
        <f>ROUND([1]APUs!H2384*E69,0)</f>
        <v>5033700</v>
      </c>
      <c r="T69" s="448">
        <f t="shared" si="21"/>
        <v>5033700</v>
      </c>
      <c r="U69" s="449"/>
      <c r="V69" s="432"/>
      <c r="AF69" s="451"/>
      <c r="AG69" s="452" t="str">
        <f t="shared" si="14"/>
        <v>CAP. 3: PORTAL DE ACCESO</v>
      </c>
      <c r="AH69" s="453">
        <f t="shared" si="15"/>
        <v>48</v>
      </c>
      <c r="AI69" s="453"/>
      <c r="AJ69" s="453"/>
      <c r="AK69" s="454"/>
      <c r="AL69" s="455"/>
      <c r="AO69" s="456">
        <f t="shared" si="22"/>
        <v>1</v>
      </c>
      <c r="AP69" s="457"/>
      <c r="AQ69" s="458">
        <f t="shared" si="23"/>
        <v>1</v>
      </c>
      <c r="AR69" s="459">
        <f t="shared" si="24"/>
        <v>5033700</v>
      </c>
      <c r="AS69" s="460">
        <f t="shared" si="25"/>
        <v>5033700</v>
      </c>
      <c r="AU69" s="461"/>
    </row>
    <row r="70" spans="1:47" s="450" customFormat="1" ht="14.25" x14ac:dyDescent="0.35">
      <c r="A70" s="433" t="s">
        <v>577</v>
      </c>
      <c r="B70" s="434"/>
      <c r="C70" s="435" t="s">
        <v>578</v>
      </c>
      <c r="D70" s="436" t="s">
        <v>197</v>
      </c>
      <c r="E70" s="437">
        <v>1</v>
      </c>
      <c r="F70" s="438">
        <f t="shared" si="16"/>
        <v>66661</v>
      </c>
      <c r="G70" s="439">
        <f t="shared" si="17"/>
        <v>66661</v>
      </c>
      <c r="H70" s="440">
        <f>[1]APUs!H2447</f>
        <v>66661</v>
      </c>
      <c r="I70" s="438">
        <f>[1]APUs!H2454</f>
        <v>90952</v>
      </c>
      <c r="J70" s="438">
        <v>1</v>
      </c>
      <c r="K70" s="438">
        <f>ROUNDUP([1]APUs!$I$2434/$J$70,0)</f>
        <v>1</v>
      </c>
      <c r="L70" s="441">
        <f t="shared" si="18"/>
        <v>90952</v>
      </c>
      <c r="M70" s="442">
        <f t="shared" si="19"/>
        <v>66661</v>
      </c>
      <c r="N70" s="443">
        <f t="shared" si="20"/>
        <v>66661</v>
      </c>
      <c r="O70" s="444"/>
      <c r="P70" s="445">
        <f>ROUND([1]APUs!H2445*E70,0)</f>
        <v>0</v>
      </c>
      <c r="Q70" s="446">
        <f>ROUND([1]APUs!H2441*E70,0)</f>
        <v>864</v>
      </c>
      <c r="R70" s="446">
        <f>ROUND([1]APUs!H2436*E70,0)</f>
        <v>17285</v>
      </c>
      <c r="S70" s="447">
        <f>ROUND([1]APUs!H2431*E70,0)</f>
        <v>48512</v>
      </c>
      <c r="T70" s="448">
        <f t="shared" si="21"/>
        <v>66661</v>
      </c>
      <c r="U70" s="449"/>
      <c r="V70" s="432"/>
      <c r="AF70" s="451"/>
      <c r="AG70" s="452" t="str">
        <f t="shared" si="14"/>
        <v>CAP. 3: PORTAL DE ACCESO</v>
      </c>
      <c r="AH70" s="453">
        <f t="shared" si="15"/>
        <v>48</v>
      </c>
      <c r="AI70" s="453"/>
      <c r="AJ70" s="453"/>
      <c r="AK70" s="454"/>
      <c r="AL70" s="455"/>
      <c r="AO70" s="456">
        <f t="shared" si="22"/>
        <v>1</v>
      </c>
      <c r="AP70" s="457"/>
      <c r="AQ70" s="458">
        <f t="shared" si="23"/>
        <v>1</v>
      </c>
      <c r="AR70" s="459">
        <f t="shared" si="24"/>
        <v>66661</v>
      </c>
      <c r="AS70" s="460">
        <f t="shared" si="25"/>
        <v>66661</v>
      </c>
      <c r="AU70" s="461"/>
    </row>
    <row r="71" spans="1:47" s="450" customFormat="1" ht="14.25" x14ac:dyDescent="0.35">
      <c r="A71" s="433" t="s">
        <v>579</v>
      </c>
      <c r="B71" s="434"/>
      <c r="C71" s="435" t="s">
        <v>580</v>
      </c>
      <c r="D71" s="436" t="s">
        <v>197</v>
      </c>
      <c r="E71" s="437">
        <v>1</v>
      </c>
      <c r="F71" s="438">
        <f t="shared" si="16"/>
        <v>3484131</v>
      </c>
      <c r="G71" s="439">
        <f t="shared" si="17"/>
        <v>3484131</v>
      </c>
      <c r="H71" s="440">
        <f>[1]APUs!H2485</f>
        <v>3484131</v>
      </c>
      <c r="I71" s="438">
        <f>[1]APUs!H2492</f>
        <v>4753748</v>
      </c>
      <c r="J71" s="438">
        <v>1</v>
      </c>
      <c r="K71" s="438"/>
      <c r="L71" s="441">
        <f t="shared" si="18"/>
        <v>4753748</v>
      </c>
      <c r="M71" s="442">
        <f t="shared" si="19"/>
        <v>3484131</v>
      </c>
      <c r="N71" s="443">
        <f t="shared" si="20"/>
        <v>3484131</v>
      </c>
      <c r="O71" s="444"/>
      <c r="P71" s="445">
        <f>ROUND([1]APUs!H2483*E71,0)</f>
        <v>0</v>
      </c>
      <c r="Q71" s="446"/>
      <c r="R71" s="446"/>
      <c r="S71" s="447">
        <f>ROUND([1]APUs!H2479*E71,0)</f>
        <v>3484131</v>
      </c>
      <c r="T71" s="448">
        <f t="shared" si="21"/>
        <v>3484131</v>
      </c>
      <c r="U71" s="449"/>
      <c r="V71" s="432"/>
      <c r="AF71" s="451"/>
      <c r="AG71" s="452" t="str">
        <f t="shared" si="14"/>
        <v>CAP. 3: PORTAL DE ACCESO</v>
      </c>
      <c r="AH71" s="453">
        <f t="shared" si="15"/>
        <v>48</v>
      </c>
      <c r="AI71" s="453"/>
      <c r="AJ71" s="453"/>
      <c r="AK71" s="454"/>
      <c r="AL71" s="455"/>
      <c r="AO71" s="456">
        <f t="shared" si="22"/>
        <v>1</v>
      </c>
      <c r="AP71" s="457"/>
      <c r="AQ71" s="458">
        <f t="shared" si="23"/>
        <v>1</v>
      </c>
      <c r="AR71" s="459">
        <f t="shared" si="24"/>
        <v>3484131</v>
      </c>
      <c r="AS71" s="460">
        <f t="shared" si="25"/>
        <v>3484131</v>
      </c>
      <c r="AU71" s="461"/>
    </row>
    <row r="72" spans="1:47" s="450" customFormat="1" ht="14.25" x14ac:dyDescent="0.35">
      <c r="A72" s="433" t="s">
        <v>581</v>
      </c>
      <c r="B72" s="434"/>
      <c r="C72" s="435" t="s">
        <v>582</v>
      </c>
      <c r="D72" s="436" t="s">
        <v>173</v>
      </c>
      <c r="E72" s="437">
        <v>10</v>
      </c>
      <c r="F72" s="438">
        <f t="shared" si="16"/>
        <v>33965</v>
      </c>
      <c r="G72" s="439">
        <f t="shared" si="17"/>
        <v>339650</v>
      </c>
      <c r="H72" s="440">
        <f>[1]APUs!H2537</f>
        <v>33965</v>
      </c>
      <c r="I72" s="438">
        <f>[1]APUs!H2544</f>
        <v>46342</v>
      </c>
      <c r="J72" s="438">
        <v>1</v>
      </c>
      <c r="K72" s="438">
        <f>ROUNDUP([1]APUs!$I$2524/$J$72,0)</f>
        <v>1</v>
      </c>
      <c r="L72" s="441">
        <f t="shared" si="18"/>
        <v>463420</v>
      </c>
      <c r="M72" s="442">
        <f t="shared" si="19"/>
        <v>339650</v>
      </c>
      <c r="N72" s="443">
        <f t="shared" si="20"/>
        <v>339650</v>
      </c>
      <c r="O72" s="444"/>
      <c r="P72" s="445">
        <f>ROUND([1]APUs!H2535*E72,0)</f>
        <v>0</v>
      </c>
      <c r="Q72" s="446">
        <f>ROUND([1]APUs!H2531*E72,0)</f>
        <v>2168</v>
      </c>
      <c r="R72" s="446">
        <f>ROUND([1]APUs!H2526*E72,0)</f>
        <v>108420</v>
      </c>
      <c r="S72" s="447">
        <f>ROUND([1]APUs!H2521*E72,0)</f>
        <v>229064</v>
      </c>
      <c r="T72" s="448">
        <f t="shared" si="21"/>
        <v>339652</v>
      </c>
      <c r="U72" s="449"/>
      <c r="V72" s="432"/>
      <c r="AF72" s="451"/>
      <c r="AG72" s="452" t="str">
        <f t="shared" si="14"/>
        <v>CAP. 3: PORTAL DE ACCESO</v>
      </c>
      <c r="AH72" s="453">
        <f t="shared" si="15"/>
        <v>48</v>
      </c>
      <c r="AI72" s="453"/>
      <c r="AJ72" s="453"/>
      <c r="AK72" s="454"/>
      <c r="AL72" s="455"/>
      <c r="AO72" s="456">
        <f t="shared" si="22"/>
        <v>10</v>
      </c>
      <c r="AP72" s="457"/>
      <c r="AQ72" s="458">
        <f t="shared" si="23"/>
        <v>10</v>
      </c>
      <c r="AR72" s="459">
        <f t="shared" si="24"/>
        <v>33965</v>
      </c>
      <c r="AS72" s="460">
        <f t="shared" si="25"/>
        <v>339650</v>
      </c>
      <c r="AU72" s="461"/>
    </row>
    <row r="73" spans="1:47" s="450" customFormat="1" ht="14.25" x14ac:dyDescent="0.35">
      <c r="A73" s="433" t="s">
        <v>583</v>
      </c>
      <c r="B73" s="434"/>
      <c r="C73" s="435" t="s">
        <v>584</v>
      </c>
      <c r="D73" s="436" t="s">
        <v>197</v>
      </c>
      <c r="E73" s="437">
        <v>1</v>
      </c>
      <c r="F73" s="438">
        <f t="shared" si="16"/>
        <v>299089</v>
      </c>
      <c r="G73" s="439">
        <f t="shared" si="17"/>
        <v>299089</v>
      </c>
      <c r="H73" s="440">
        <f>[1]APUs!H2583</f>
        <v>299089</v>
      </c>
      <c r="I73" s="438">
        <f>[1]APUs!H2590</f>
        <v>299089</v>
      </c>
      <c r="J73" s="438">
        <v>1</v>
      </c>
      <c r="K73" s="438"/>
      <c r="L73" s="441">
        <f t="shared" si="18"/>
        <v>299089</v>
      </c>
      <c r="M73" s="442">
        <f t="shared" si="19"/>
        <v>299089</v>
      </c>
      <c r="N73" s="443">
        <f t="shared" si="20"/>
        <v>299089</v>
      </c>
      <c r="O73" s="444"/>
      <c r="P73" s="445">
        <f>ROUND([1]APUs!H2581*E73,0)</f>
        <v>0</v>
      </c>
      <c r="Q73" s="446">
        <f>ROUND([1]APUs!H2577*E73,0)</f>
        <v>0</v>
      </c>
      <c r="R73" s="446">
        <f>ROUND([1]APUs!H2573*E73,0)</f>
        <v>299089</v>
      </c>
      <c r="S73" s="447">
        <f>ROUND([1]APUs!H2568*E73,0)</f>
        <v>0</v>
      </c>
      <c r="T73" s="448">
        <f t="shared" si="21"/>
        <v>299089</v>
      </c>
      <c r="U73" s="449"/>
      <c r="V73" s="432"/>
      <c r="AF73" s="451"/>
      <c r="AG73" s="452" t="str">
        <f t="shared" si="14"/>
        <v>CAP. 3: PORTAL DE ACCESO</v>
      </c>
      <c r="AH73" s="453">
        <f t="shared" si="15"/>
        <v>48</v>
      </c>
      <c r="AI73" s="453"/>
      <c r="AJ73" s="453"/>
      <c r="AK73" s="454"/>
      <c r="AL73" s="455"/>
      <c r="AO73" s="456">
        <f t="shared" si="22"/>
        <v>1</v>
      </c>
      <c r="AP73" s="457"/>
      <c r="AQ73" s="458">
        <f t="shared" si="23"/>
        <v>1</v>
      </c>
      <c r="AR73" s="459">
        <f t="shared" si="24"/>
        <v>299089</v>
      </c>
      <c r="AS73" s="460">
        <f t="shared" si="25"/>
        <v>299089</v>
      </c>
      <c r="AU73" s="461"/>
    </row>
    <row r="74" spans="1:47" s="450" customFormat="1" ht="14.25" x14ac:dyDescent="0.35">
      <c r="A74" s="433" t="s">
        <v>585</v>
      </c>
      <c r="B74" s="434"/>
      <c r="C74" s="435" t="s">
        <v>586</v>
      </c>
      <c r="D74" s="436" t="s">
        <v>183</v>
      </c>
      <c r="E74" s="437">
        <v>10</v>
      </c>
      <c r="F74" s="438">
        <f t="shared" si="16"/>
        <v>8661</v>
      </c>
      <c r="G74" s="439">
        <f t="shared" si="17"/>
        <v>86610</v>
      </c>
      <c r="H74" s="440">
        <f>[1]APUs!H2627</f>
        <v>8661</v>
      </c>
      <c r="I74" s="438">
        <f>[1]APUs!H2634</f>
        <v>11817</v>
      </c>
      <c r="J74" s="438">
        <v>1</v>
      </c>
      <c r="K74" s="438">
        <f>ROUNDUP([1]APUs!$I$2613/$J$74,0)</f>
        <v>1</v>
      </c>
      <c r="L74" s="441">
        <f t="shared" si="18"/>
        <v>118170</v>
      </c>
      <c r="M74" s="442">
        <f t="shared" si="19"/>
        <v>86610</v>
      </c>
      <c r="N74" s="443">
        <f t="shared" si="20"/>
        <v>86610</v>
      </c>
      <c r="O74" s="444"/>
      <c r="P74" s="445">
        <f>ROUND([1]APUs!H2625*E74,0)</f>
        <v>0</v>
      </c>
      <c r="Q74" s="446">
        <f>ROUND([1]APUs!H2621*E74,0)</f>
        <v>14908</v>
      </c>
      <c r="R74" s="446">
        <f>ROUND([1]APUs!H2615*E74,0)</f>
        <v>71706</v>
      </c>
      <c r="S74" s="447"/>
      <c r="T74" s="448">
        <f t="shared" si="21"/>
        <v>86614</v>
      </c>
      <c r="U74" s="449"/>
      <c r="V74" s="432"/>
      <c r="AF74" s="451"/>
      <c r="AG74" s="452" t="str">
        <f t="shared" si="14"/>
        <v>CAP. 3: PORTAL DE ACCESO</v>
      </c>
      <c r="AH74" s="453">
        <f t="shared" si="15"/>
        <v>48</v>
      </c>
      <c r="AI74" s="453"/>
      <c r="AJ74" s="453"/>
      <c r="AK74" s="454"/>
      <c r="AL74" s="455"/>
      <c r="AO74" s="456">
        <f t="shared" si="22"/>
        <v>10</v>
      </c>
      <c r="AP74" s="457"/>
      <c r="AQ74" s="458">
        <f t="shared" si="23"/>
        <v>10</v>
      </c>
      <c r="AR74" s="459">
        <f t="shared" si="24"/>
        <v>8661</v>
      </c>
      <c r="AS74" s="460">
        <f t="shared" si="25"/>
        <v>86610</v>
      </c>
      <c r="AU74" s="461"/>
    </row>
    <row r="75" spans="1:47" s="450" customFormat="1" ht="14.25" x14ac:dyDescent="0.35">
      <c r="A75" s="433" t="s">
        <v>587</v>
      </c>
      <c r="B75" s="434"/>
      <c r="C75" s="435" t="s">
        <v>588</v>
      </c>
      <c r="D75" s="436" t="s">
        <v>183</v>
      </c>
      <c r="E75" s="437">
        <v>10</v>
      </c>
      <c r="F75" s="438">
        <f t="shared" si="16"/>
        <v>30316</v>
      </c>
      <c r="G75" s="439">
        <f t="shared" si="17"/>
        <v>303160</v>
      </c>
      <c r="H75" s="440">
        <f>[1]APUs!H2671</f>
        <v>30316</v>
      </c>
      <c r="I75" s="438">
        <f>[1]APUs!H2678</f>
        <v>41363</v>
      </c>
      <c r="J75" s="438">
        <v>1</v>
      </c>
      <c r="K75" s="438">
        <f>ROUNDUP([1]APUs!$I$2657/$J$75,0)</f>
        <v>1</v>
      </c>
      <c r="L75" s="441">
        <f t="shared" si="18"/>
        <v>413630</v>
      </c>
      <c r="M75" s="442">
        <f t="shared" si="19"/>
        <v>303160</v>
      </c>
      <c r="N75" s="443">
        <f t="shared" si="20"/>
        <v>303160</v>
      </c>
      <c r="O75" s="444"/>
      <c r="P75" s="445">
        <f>ROUND([1]APUs!H2669*E75,0)</f>
        <v>0</v>
      </c>
      <c r="Q75" s="446">
        <f>ROUND([1]APUs!H2665*E75,0)</f>
        <v>264912</v>
      </c>
      <c r="R75" s="446">
        <f>ROUND([1]APUs!H2659*E75,0)</f>
        <v>38243</v>
      </c>
      <c r="S75" s="447"/>
      <c r="T75" s="448">
        <f t="shared" si="21"/>
        <v>303155</v>
      </c>
      <c r="U75" s="449"/>
      <c r="V75" s="432"/>
      <c r="AF75" s="451"/>
      <c r="AG75" s="452" t="str">
        <f t="shared" si="14"/>
        <v>CAP. 3: PORTAL DE ACCESO</v>
      </c>
      <c r="AH75" s="453">
        <f t="shared" si="15"/>
        <v>48</v>
      </c>
      <c r="AI75" s="453"/>
      <c r="AJ75" s="453"/>
      <c r="AK75" s="454"/>
      <c r="AL75" s="455"/>
      <c r="AO75" s="456">
        <f t="shared" si="22"/>
        <v>10</v>
      </c>
      <c r="AP75" s="457"/>
      <c r="AQ75" s="458">
        <f t="shared" si="23"/>
        <v>10</v>
      </c>
      <c r="AR75" s="459">
        <f t="shared" si="24"/>
        <v>30316</v>
      </c>
      <c r="AS75" s="460">
        <f t="shared" si="25"/>
        <v>303160</v>
      </c>
      <c r="AU75" s="461"/>
    </row>
    <row r="76" spans="1:47" s="450" customFormat="1" ht="14.25" x14ac:dyDescent="0.35">
      <c r="A76" s="594" t="s">
        <v>589</v>
      </c>
      <c r="B76" s="434"/>
      <c r="C76" s="435" t="s">
        <v>556</v>
      </c>
      <c r="D76" s="436" t="s">
        <v>190</v>
      </c>
      <c r="E76" s="437">
        <v>564</v>
      </c>
      <c r="F76" s="438">
        <f>IF($A$2="CD",H76,IF($A$2="CT",I76,"Correg CT"))</f>
        <v>17901</v>
      </c>
      <c r="G76" s="439">
        <f>ROUND(E76 * F76,$J$2)</f>
        <v>10096164</v>
      </c>
      <c r="H76" s="440">
        <f>[1]APUs!H2727</f>
        <v>17901</v>
      </c>
      <c r="I76" s="438">
        <f>[1]APUs!H2734</f>
        <v>24424</v>
      </c>
      <c r="J76" s="438">
        <v>1</v>
      </c>
      <c r="K76" s="438">
        <f>ROUNDUP([1]APUs!$I$8223/$J$76,0)</f>
        <v>0</v>
      </c>
      <c r="L76" s="441">
        <f>ROUND(I76 * E76,$J$2)</f>
        <v>13775136</v>
      </c>
      <c r="M76" s="442">
        <f>ROUND(H76 * E76,$J$2)</f>
        <v>10096164</v>
      </c>
      <c r="N76" s="443">
        <f>G76*$N$2</f>
        <v>10096164</v>
      </c>
      <c r="O76" s="444"/>
      <c r="P76" s="445">
        <f>ROUND([1]APUs!H2725*E76,0)</f>
        <v>0</v>
      </c>
      <c r="Q76" s="446">
        <f>ROUND([1]APUs!H2721*E76,0)</f>
        <v>3196363</v>
      </c>
      <c r="R76" s="446">
        <f>ROUND([1]APUs!H2713*E76,0)</f>
        <v>2302383</v>
      </c>
      <c r="S76" s="447">
        <f>ROUND([1]APUs!H2706*E76,0)</f>
        <v>4597260</v>
      </c>
      <c r="T76" s="448">
        <f>P76+Q76+R76+S76</f>
        <v>10096006</v>
      </c>
      <c r="U76" s="449"/>
      <c r="V76" s="432"/>
      <c r="AF76" s="451"/>
      <c r="AG76" s="452" t="str">
        <f t="shared" si="14"/>
        <v>CAP. 3: PORTAL DE ACCESO</v>
      </c>
      <c r="AH76" s="453">
        <f t="shared" si="15"/>
        <v>48</v>
      </c>
      <c r="AI76" s="453"/>
      <c r="AJ76" s="453"/>
      <c r="AK76" s="454"/>
      <c r="AL76" s="455"/>
      <c r="AO76" s="456">
        <f>E76</f>
        <v>564</v>
      </c>
      <c r="AP76" s="457"/>
      <c r="AQ76" s="458">
        <f>AO76+AP76</f>
        <v>564</v>
      </c>
      <c r="AR76" s="459">
        <f>F76</f>
        <v>17901</v>
      </c>
      <c r="AS76" s="460">
        <f>ROUND(AQ76 * AR76,$J$2)</f>
        <v>10096164</v>
      </c>
      <c r="AU76" s="461"/>
    </row>
    <row r="77" spans="1:47" s="450" customFormat="1" ht="14.25" x14ac:dyDescent="0.35">
      <c r="A77" s="564"/>
      <c r="B77" s="595"/>
      <c r="C77" s="566"/>
      <c r="D77" s="567"/>
      <c r="E77" s="568"/>
      <c r="F77" s="569"/>
      <c r="G77" s="570"/>
      <c r="H77" s="571"/>
      <c r="I77" s="569"/>
      <c r="J77" s="569"/>
      <c r="K77" s="569"/>
      <c r="L77" s="572"/>
      <c r="M77" s="573"/>
      <c r="N77" s="574"/>
      <c r="O77" s="444"/>
      <c r="P77" s="445"/>
      <c r="Q77" s="446"/>
      <c r="R77" s="446"/>
      <c r="S77" s="447"/>
      <c r="T77" s="448"/>
      <c r="U77" s="449"/>
      <c r="V77" s="432"/>
      <c r="AF77" s="451"/>
      <c r="AG77" s="452" t="str">
        <f t="shared" si="14"/>
        <v>CAP. 3: PORTAL DE ACCESO</v>
      </c>
      <c r="AH77" s="453">
        <f t="shared" si="15"/>
        <v>48</v>
      </c>
      <c r="AI77" s="453"/>
      <c r="AJ77" s="453"/>
      <c r="AK77" s="454"/>
      <c r="AL77" s="455"/>
      <c r="AO77" s="456"/>
      <c r="AP77" s="457"/>
      <c r="AQ77" s="458"/>
      <c r="AR77" s="562"/>
      <c r="AS77" s="563"/>
      <c r="AU77" s="461"/>
    </row>
    <row r="78" spans="1:47" s="450" customFormat="1" ht="14.65" thickBot="1" x14ac:dyDescent="0.4">
      <c r="A78" s="575" t="s">
        <v>238</v>
      </c>
      <c r="B78" s="596"/>
      <c r="C78" s="577"/>
      <c r="D78" s="578"/>
      <c r="E78" s="579"/>
      <c r="F78" s="580" t="str">
        <f>IF(C48="ESCRIBA AQUÍ EL NOMBRE DEL CAPITULO","SUBTOTAL","SUBTOTAL CAP. "&amp;B48&amp;"  "&amp;C48&amp;":")</f>
        <v>SUBTOTAL CAP. 3  PORTAL DE ACCESO:</v>
      </c>
      <c r="G78" s="581">
        <f>SUM(G49:G77)</f>
        <v>35421732</v>
      </c>
      <c r="H78" s="571"/>
      <c r="I78" s="569"/>
      <c r="J78" s="569"/>
      <c r="K78" s="569"/>
      <c r="L78" s="572"/>
      <c r="M78" s="573"/>
      <c r="N78" s="582">
        <f>SUM(N49:N77)</f>
        <v>35421732</v>
      </c>
      <c r="O78" s="444"/>
      <c r="P78" s="583">
        <f>SUM(P48:P77)</f>
        <v>0</v>
      </c>
      <c r="Q78" s="584">
        <f>SUM(Q48:Q77)</f>
        <v>6176286</v>
      </c>
      <c r="R78" s="584">
        <f>SUM(R48:R77)</f>
        <v>8341259</v>
      </c>
      <c r="S78" s="585">
        <f>SUM(S48:S77)</f>
        <v>20903963</v>
      </c>
      <c r="T78" s="586">
        <f>SUM(T48:T77)</f>
        <v>35421508</v>
      </c>
      <c r="U78" s="449"/>
      <c r="V78" s="432"/>
      <c r="AF78" s="451"/>
      <c r="AG78" s="452" t="str">
        <f t="shared" si="14"/>
        <v>CAP. 3: PORTAL DE ACCESO</v>
      </c>
      <c r="AH78" s="453">
        <f t="shared" si="15"/>
        <v>48</v>
      </c>
      <c r="AI78" s="453"/>
      <c r="AJ78" s="453"/>
      <c r="AK78" s="454"/>
      <c r="AL78" s="455"/>
      <c r="AO78" s="587"/>
      <c r="AP78" s="588"/>
      <c r="AQ78" s="588"/>
      <c r="AR78" s="588"/>
      <c r="AS78" s="589">
        <f>SUM(AS49:AS77)</f>
        <v>35421732</v>
      </c>
      <c r="AU78" s="461"/>
    </row>
    <row r="79" spans="1:47" s="450" customFormat="1" ht="23" customHeight="1" thickBot="1" x14ac:dyDescent="0.4">
      <c r="A79" s="483"/>
      <c r="B79" s="534"/>
      <c r="C79" s="531"/>
      <c r="D79" s="532"/>
      <c r="E79" s="533"/>
      <c r="F79" s="534"/>
      <c r="G79" s="590"/>
      <c r="V79" s="432"/>
      <c r="AF79" s="451"/>
      <c r="AG79" s="452"/>
      <c r="AH79" s="453"/>
      <c r="AI79" s="453"/>
      <c r="AJ79" s="453"/>
      <c r="AK79" s="454"/>
      <c r="AL79" s="455"/>
      <c r="AU79" s="461"/>
    </row>
    <row r="80" spans="1:47" s="450" customFormat="1" ht="15" x14ac:dyDescent="0.35">
      <c r="A80" s="537" t="s">
        <v>234</v>
      </c>
      <c r="B80" s="591">
        <v>4</v>
      </c>
      <c r="C80" s="592" t="s">
        <v>590</v>
      </c>
      <c r="D80" s="540"/>
      <c r="E80" s="540"/>
      <c r="F80" s="540"/>
      <c r="G80" s="541">
        <f>SUM(G81:G120)</f>
        <v>49194935</v>
      </c>
      <c r="H80" s="432"/>
      <c r="I80" s="432"/>
      <c r="J80" s="432"/>
      <c r="K80" s="432"/>
      <c r="L80" s="432"/>
      <c r="M80" s="432"/>
      <c r="N80" s="542">
        <f>SUM(N81:N120)</f>
        <v>147584805</v>
      </c>
      <c r="O80" s="449"/>
      <c r="P80" s="543"/>
      <c r="Q80" s="544"/>
      <c r="R80" s="544"/>
      <c r="S80" s="545"/>
      <c r="T80" s="546"/>
      <c r="U80" s="449">
        <f>IF(G80&lt;&gt;"",N80-G80*$N$2,0)</f>
        <v>98389870</v>
      </c>
      <c r="V80" s="547" t="s">
        <v>493</v>
      </c>
      <c r="AF80" s="451"/>
      <c r="AG80" s="452" t="str">
        <f>"CAP. " &amp; $B$80 &amp; ": " &amp; $C$80</f>
        <v>CAP. 4: MELIPONARIO</v>
      </c>
      <c r="AH80" s="453">
        <f>ROW($B$80)</f>
        <v>80</v>
      </c>
      <c r="AI80" s="453"/>
      <c r="AJ80" s="453"/>
      <c r="AK80" s="454"/>
      <c r="AL80" s="455"/>
      <c r="AO80" s="548"/>
      <c r="AP80" s="549"/>
      <c r="AQ80" s="549"/>
      <c r="AR80" s="549"/>
      <c r="AS80" s="550">
        <f>SUM(AS81:AS120)</f>
        <v>49194935</v>
      </c>
      <c r="AU80" s="461"/>
    </row>
    <row r="81" spans="1:47" s="450" customFormat="1" ht="14.25" hidden="1" x14ac:dyDescent="0.35">
      <c r="A81" s="551" t="s">
        <v>494</v>
      </c>
      <c r="B81" s="593"/>
      <c r="C81" s="553"/>
      <c r="D81" s="554"/>
      <c r="E81" s="555"/>
      <c r="F81" s="556"/>
      <c r="G81" s="557"/>
      <c r="H81" s="558"/>
      <c r="I81" s="556"/>
      <c r="J81" s="556"/>
      <c r="K81" s="556"/>
      <c r="L81" s="559"/>
      <c r="M81" s="560"/>
      <c r="N81" s="561"/>
      <c r="O81" s="444"/>
      <c r="P81" s="445"/>
      <c r="Q81" s="446"/>
      <c r="R81" s="446"/>
      <c r="S81" s="447"/>
      <c r="T81" s="448"/>
      <c r="U81" s="449"/>
      <c r="V81" s="432"/>
      <c r="AF81" s="451"/>
      <c r="AG81" s="452" t="str">
        <f>"CAP. " &amp; $B$80 &amp; ": " &amp; $C$80</f>
        <v>CAP. 4: MELIPONARIO</v>
      </c>
      <c r="AH81" s="453">
        <f>ROW($B$80)</f>
        <v>80</v>
      </c>
      <c r="AI81" s="453"/>
      <c r="AJ81" s="453"/>
      <c r="AK81" s="454"/>
      <c r="AL81" s="455"/>
      <c r="AO81" s="456"/>
      <c r="AP81" s="457"/>
      <c r="AQ81" s="458"/>
      <c r="AR81" s="562"/>
      <c r="AS81" s="563"/>
      <c r="AU81" s="461"/>
    </row>
    <row r="82" spans="1:47" s="450" customFormat="1" ht="14.25" x14ac:dyDescent="0.35">
      <c r="A82" s="597"/>
      <c r="B82" s="598"/>
      <c r="C82" s="599"/>
      <c r="D82" s="600"/>
      <c r="E82" s="601"/>
      <c r="F82" s="602"/>
      <c r="G82" s="603"/>
      <c r="H82" s="604"/>
      <c r="I82" s="604"/>
      <c r="J82" s="604"/>
      <c r="K82" s="604"/>
      <c r="L82" s="604"/>
      <c r="M82" s="604"/>
      <c r="N82" s="604"/>
      <c r="O82" s="444"/>
      <c r="P82" s="605"/>
      <c r="Q82" s="606"/>
      <c r="R82" s="606"/>
      <c r="S82" s="607"/>
      <c r="T82" s="608"/>
      <c r="U82" s="449"/>
      <c r="V82" s="432"/>
      <c r="AF82" s="451"/>
      <c r="AG82" s="452"/>
      <c r="AH82" s="453"/>
      <c r="AI82" s="453"/>
      <c r="AJ82" s="453"/>
      <c r="AK82" s="454"/>
      <c r="AL82" s="455"/>
      <c r="AO82" s="609"/>
      <c r="AP82" s="610"/>
      <c r="AQ82" s="611"/>
      <c r="AR82" s="612"/>
      <c r="AS82" s="613"/>
      <c r="AU82" s="461"/>
    </row>
    <row r="83" spans="1:47" s="450" customFormat="1" ht="13.9" x14ac:dyDescent="0.35">
      <c r="A83" s="614" t="s">
        <v>591</v>
      </c>
      <c r="B83" s="615">
        <v>4.0999999999999996</v>
      </c>
      <c r="C83" s="616" t="s">
        <v>161</v>
      </c>
      <c r="D83" s="617"/>
      <c r="E83" s="617"/>
      <c r="F83" s="1238">
        <f>SUM(G84:G86)</f>
        <v>186930</v>
      </c>
      <c r="G83" s="1239"/>
      <c r="H83" s="618"/>
      <c r="I83" s="619"/>
      <c r="J83" s="619"/>
      <c r="K83" s="619"/>
      <c r="L83" s="619"/>
      <c r="M83" s="619"/>
      <c r="N83" s="542">
        <f>SUM(N84:N86)</f>
        <v>186930</v>
      </c>
      <c r="O83" s="449"/>
      <c r="P83" s="620"/>
      <c r="Q83" s="621"/>
      <c r="R83" s="621"/>
      <c r="S83" s="622"/>
      <c r="T83" s="623"/>
      <c r="U83" s="449">
        <f>IF(F83&lt;&gt;"",N83-F83*$N$2,0)</f>
        <v>0</v>
      </c>
      <c r="V83" s="547" t="s">
        <v>493</v>
      </c>
      <c r="AF83" s="451"/>
      <c r="AG83" s="452"/>
      <c r="AH83" s="453"/>
      <c r="AI83" s="453"/>
      <c r="AJ83" s="453"/>
      <c r="AK83" s="454"/>
      <c r="AL83" s="455"/>
      <c r="AO83" s="624"/>
      <c r="AP83" s="625"/>
      <c r="AQ83" s="625"/>
      <c r="AR83" s="1209">
        <f>SUM(AS84:AS86)</f>
        <v>186930</v>
      </c>
      <c r="AS83" s="1210"/>
      <c r="AU83" s="461"/>
    </row>
    <row r="84" spans="1:47" s="450" customFormat="1" ht="16.25" hidden="1" customHeight="1" x14ac:dyDescent="0.35">
      <c r="A84" s="551" t="s">
        <v>494</v>
      </c>
      <c r="B84" s="593"/>
      <c r="C84" s="553"/>
      <c r="D84" s="554"/>
      <c r="E84" s="555"/>
      <c r="F84" s="556"/>
      <c r="G84" s="557"/>
      <c r="H84" s="626"/>
      <c r="I84" s="556"/>
      <c r="J84" s="556"/>
      <c r="K84" s="556"/>
      <c r="L84" s="559"/>
      <c r="M84" s="560"/>
      <c r="N84" s="561"/>
      <c r="O84" s="444"/>
      <c r="P84" s="445"/>
      <c r="Q84" s="446"/>
      <c r="R84" s="446"/>
      <c r="S84" s="447"/>
      <c r="T84" s="448"/>
      <c r="U84" s="449"/>
      <c r="V84" s="432"/>
      <c r="AF84" s="451"/>
      <c r="AG84" s="452"/>
      <c r="AH84" s="453"/>
      <c r="AI84" s="453"/>
      <c r="AJ84" s="453"/>
      <c r="AK84" s="454"/>
      <c r="AL84" s="455"/>
      <c r="AO84" s="456"/>
      <c r="AP84" s="457"/>
      <c r="AQ84" s="458"/>
      <c r="AR84" s="562"/>
      <c r="AS84" s="563"/>
      <c r="AU84" s="461"/>
    </row>
    <row r="85" spans="1:47" s="450" customFormat="1" ht="14.25" x14ac:dyDescent="0.35">
      <c r="A85" s="594" t="s">
        <v>592</v>
      </c>
      <c r="B85" s="434" t="s">
        <v>593</v>
      </c>
      <c r="C85" s="627" t="s">
        <v>495</v>
      </c>
      <c r="D85" s="436" t="s">
        <v>165</v>
      </c>
      <c r="E85" s="437">
        <v>90</v>
      </c>
      <c r="F85" s="438">
        <f>IF($A$2="CD",H85,IF($A$2="CT",I85,"Correg CT"))</f>
        <v>2077</v>
      </c>
      <c r="G85" s="439">
        <f>ROUND(E85 * F85,$J$2)</f>
        <v>186930</v>
      </c>
      <c r="H85" s="440">
        <f>[1]APUs!H2778</f>
        <v>2077</v>
      </c>
      <c r="I85" s="438">
        <f>[1]APUs!H2785</f>
        <v>2834</v>
      </c>
      <c r="J85" s="438">
        <v>1</v>
      </c>
      <c r="K85" s="438">
        <f>ROUNDUP([1]APUs!$I$2764/$J$85,0)</f>
        <v>1</v>
      </c>
      <c r="L85" s="441">
        <f>ROUND(I85 * E85,$J$2)</f>
        <v>255060</v>
      </c>
      <c r="M85" s="442">
        <f>ROUND(H85 * E85,$J$2)</f>
        <v>186930</v>
      </c>
      <c r="N85" s="443">
        <f>G85*$N$2</f>
        <v>186930</v>
      </c>
      <c r="O85" s="444"/>
      <c r="P85" s="445">
        <f>ROUND([1]APUs!H2776*E85,0)</f>
        <v>0</v>
      </c>
      <c r="Q85" s="446">
        <f>ROUND([1]APUs!H2772*E85,0)</f>
        <v>7565</v>
      </c>
      <c r="R85" s="446">
        <f>ROUND([1]APUs!H2767*E85,0)</f>
        <v>151304</v>
      </c>
      <c r="S85" s="447">
        <f>ROUND([1]APUs!H2761*E85,0)</f>
        <v>28020</v>
      </c>
      <c r="T85" s="448">
        <f>P85+Q85+R85+S85</f>
        <v>186889</v>
      </c>
      <c r="U85" s="449"/>
      <c r="V85" s="432"/>
      <c r="AF85" s="451"/>
      <c r="AG85" s="452"/>
      <c r="AH85" s="453"/>
      <c r="AI85" s="453"/>
      <c r="AJ85" s="453"/>
      <c r="AK85" s="454"/>
      <c r="AL85" s="455"/>
      <c r="AO85" s="456">
        <f>E85</f>
        <v>90</v>
      </c>
      <c r="AP85" s="457"/>
      <c r="AQ85" s="458">
        <f>AO85+AP85</f>
        <v>90</v>
      </c>
      <c r="AR85" s="459">
        <f>F85</f>
        <v>2077</v>
      </c>
      <c r="AS85" s="460">
        <f>ROUND(AQ85 * AR85,$J$2)</f>
        <v>186930</v>
      </c>
      <c r="AU85" s="461"/>
    </row>
    <row r="86" spans="1:47" s="450" customFormat="1" ht="14.25" x14ac:dyDescent="0.35">
      <c r="A86" s="564"/>
      <c r="B86" s="595"/>
      <c r="C86" s="566"/>
      <c r="D86" s="567"/>
      <c r="E86" s="568"/>
      <c r="F86" s="569"/>
      <c r="G86" s="570"/>
      <c r="H86" s="628"/>
      <c r="I86" s="569"/>
      <c r="J86" s="569"/>
      <c r="K86" s="569"/>
      <c r="L86" s="572"/>
      <c r="M86" s="573"/>
      <c r="N86" s="574"/>
      <c r="O86" s="444"/>
      <c r="P86" s="445"/>
      <c r="Q86" s="446"/>
      <c r="R86" s="446"/>
      <c r="S86" s="447"/>
      <c r="T86" s="448"/>
      <c r="U86" s="449"/>
      <c r="V86" s="432"/>
      <c r="AF86" s="451"/>
      <c r="AG86" s="452"/>
      <c r="AH86" s="453"/>
      <c r="AI86" s="453"/>
      <c r="AJ86" s="453"/>
      <c r="AK86" s="454"/>
      <c r="AL86" s="455"/>
      <c r="AO86" s="456"/>
      <c r="AP86" s="457"/>
      <c r="AQ86" s="458"/>
      <c r="AR86" s="562"/>
      <c r="AS86" s="563"/>
      <c r="AU86" s="461"/>
    </row>
    <row r="87" spans="1:47" s="450" customFormat="1" ht="14.25" x14ac:dyDescent="0.35">
      <c r="A87" s="629" t="s">
        <v>594</v>
      </c>
      <c r="B87" s="630"/>
      <c r="C87" s="631"/>
      <c r="D87" s="632"/>
      <c r="E87" s="633" t="str">
        <f>"SUBTOTAL "&amp;C83</f>
        <v>SUBTOTAL ACTIVIDADES PRELIMINARES</v>
      </c>
      <c r="F87" s="1240">
        <f>SUM(G84:G86)</f>
        <v>186930</v>
      </c>
      <c r="G87" s="1241"/>
      <c r="H87" s="634"/>
      <c r="I87" s="635"/>
      <c r="J87" s="635"/>
      <c r="K87" s="635"/>
      <c r="L87" s="636"/>
      <c r="M87" s="637"/>
      <c r="N87" s="582">
        <f>SUM(N84:N86)</f>
        <v>186930</v>
      </c>
      <c r="O87" s="444"/>
      <c r="P87" s="638"/>
      <c r="Q87" s="639"/>
      <c r="R87" s="639"/>
      <c r="S87" s="640"/>
      <c r="T87" s="641"/>
      <c r="U87" s="449"/>
      <c r="V87" s="432"/>
      <c r="AF87" s="451"/>
      <c r="AG87" s="452"/>
      <c r="AH87" s="453"/>
      <c r="AI87" s="453"/>
      <c r="AJ87" s="453"/>
      <c r="AK87" s="454"/>
      <c r="AL87" s="455"/>
      <c r="AO87" s="642"/>
      <c r="AP87" s="643"/>
      <c r="AQ87" s="643"/>
      <c r="AR87" s="1242">
        <f>SUM(AS84:AS86)</f>
        <v>186930</v>
      </c>
      <c r="AS87" s="1243"/>
      <c r="AU87" s="461"/>
    </row>
    <row r="88" spans="1:47" s="450" customFormat="1" ht="14.25" x14ac:dyDescent="0.35">
      <c r="A88" s="597"/>
      <c r="B88" s="598"/>
      <c r="C88" s="599"/>
      <c r="D88" s="600"/>
      <c r="E88" s="601"/>
      <c r="F88" s="602"/>
      <c r="G88" s="603"/>
      <c r="H88" s="604"/>
      <c r="I88" s="604"/>
      <c r="J88" s="604"/>
      <c r="K88" s="604"/>
      <c r="L88" s="604"/>
      <c r="M88" s="604"/>
      <c r="N88" s="604"/>
      <c r="O88" s="444"/>
      <c r="P88" s="605"/>
      <c r="Q88" s="606"/>
      <c r="R88" s="606"/>
      <c r="S88" s="607"/>
      <c r="T88" s="608"/>
      <c r="U88" s="449"/>
      <c r="V88" s="432"/>
      <c r="AF88" s="451"/>
      <c r="AG88" s="452"/>
      <c r="AH88" s="453"/>
      <c r="AI88" s="453"/>
      <c r="AJ88" s="453"/>
      <c r="AK88" s="454"/>
      <c r="AL88" s="455"/>
      <c r="AO88" s="609"/>
      <c r="AP88" s="610"/>
      <c r="AQ88" s="611"/>
      <c r="AR88" s="612"/>
      <c r="AS88" s="613"/>
      <c r="AU88" s="461"/>
    </row>
    <row r="89" spans="1:47" s="450" customFormat="1" ht="13.9" x14ac:dyDescent="0.35">
      <c r="A89" s="614" t="s">
        <v>591</v>
      </c>
      <c r="B89" s="615">
        <v>4.2</v>
      </c>
      <c r="C89" s="616" t="s">
        <v>176</v>
      </c>
      <c r="D89" s="617"/>
      <c r="E89" s="617"/>
      <c r="F89" s="1238">
        <f>SUM(G90:G118)</f>
        <v>49008005</v>
      </c>
      <c r="G89" s="1239"/>
      <c r="H89" s="618"/>
      <c r="I89" s="619"/>
      <c r="J89" s="619"/>
      <c r="K89" s="619"/>
      <c r="L89" s="619"/>
      <c r="M89" s="619"/>
      <c r="N89" s="542">
        <f>SUM(N90:N118)</f>
        <v>49008005</v>
      </c>
      <c r="O89" s="449"/>
      <c r="P89" s="620"/>
      <c r="Q89" s="621"/>
      <c r="R89" s="621"/>
      <c r="S89" s="622"/>
      <c r="T89" s="623"/>
      <c r="U89" s="449">
        <f>IF(F89&lt;&gt;"",N89-F89*$N$2,0)</f>
        <v>0</v>
      </c>
      <c r="V89" s="547" t="s">
        <v>493</v>
      </c>
      <c r="AF89" s="451"/>
      <c r="AG89" s="452"/>
      <c r="AH89" s="453"/>
      <c r="AI89" s="453"/>
      <c r="AJ89" s="453"/>
      <c r="AK89" s="454"/>
      <c r="AL89" s="455"/>
      <c r="AO89" s="624"/>
      <c r="AP89" s="625"/>
      <c r="AQ89" s="625"/>
      <c r="AR89" s="1209">
        <f>SUM(AS90:AS118)</f>
        <v>49008005</v>
      </c>
      <c r="AS89" s="1210"/>
      <c r="AU89" s="461"/>
    </row>
    <row r="90" spans="1:47" s="450" customFormat="1" ht="16.25" hidden="1" customHeight="1" x14ac:dyDescent="0.35">
      <c r="A90" s="551" t="s">
        <v>494</v>
      </c>
      <c r="B90" s="593"/>
      <c r="C90" s="553"/>
      <c r="D90" s="554"/>
      <c r="E90" s="555"/>
      <c r="F90" s="556"/>
      <c r="G90" s="557"/>
      <c r="H90" s="626"/>
      <c r="I90" s="556"/>
      <c r="J90" s="556"/>
      <c r="K90" s="556"/>
      <c r="L90" s="559"/>
      <c r="M90" s="560"/>
      <c r="N90" s="561"/>
      <c r="O90" s="444"/>
      <c r="P90" s="445"/>
      <c r="Q90" s="446"/>
      <c r="R90" s="446"/>
      <c r="S90" s="447"/>
      <c r="T90" s="448"/>
      <c r="U90" s="449"/>
      <c r="V90" s="432"/>
      <c r="AF90" s="451"/>
      <c r="AG90" s="452"/>
      <c r="AH90" s="453"/>
      <c r="AI90" s="453"/>
      <c r="AJ90" s="453"/>
      <c r="AK90" s="454"/>
      <c r="AL90" s="455"/>
      <c r="AO90" s="456"/>
      <c r="AP90" s="457"/>
      <c r="AQ90" s="458"/>
      <c r="AR90" s="562"/>
      <c r="AS90" s="563"/>
      <c r="AU90" s="461"/>
    </row>
    <row r="91" spans="1:47" s="450" customFormat="1" ht="16.25" customHeight="1" x14ac:dyDescent="0.35">
      <c r="A91" s="644" t="s">
        <v>595</v>
      </c>
      <c r="B91" s="645" t="s">
        <v>596</v>
      </c>
      <c r="C91" s="435" t="s">
        <v>546</v>
      </c>
      <c r="D91" s="646" t="s">
        <v>165</v>
      </c>
      <c r="E91" s="647">
        <v>28.05</v>
      </c>
      <c r="F91" s="648">
        <f t="shared" ref="F91:F117" si="26">IF($A$2="CD",H91,IF($A$2="CT",I91,"Correg CT"))</f>
        <v>20423</v>
      </c>
      <c r="G91" s="649">
        <f t="shared" ref="G91:G117" si="27">ROUND(E91 * F91,$J$2)</f>
        <v>572865</v>
      </c>
      <c r="H91" s="650">
        <f>[1]APUs!H2822</f>
        <v>20423</v>
      </c>
      <c r="I91" s="648">
        <f>[1]APUs!H2829</f>
        <v>27065</v>
      </c>
      <c r="J91" s="648">
        <v>1</v>
      </c>
      <c r="K91" s="648"/>
      <c r="L91" s="651">
        <f t="shared" ref="L91:L117" si="28">ROUND(I91 * E91,$J$2)</f>
        <v>759173</v>
      </c>
      <c r="M91" s="652">
        <f t="shared" ref="M91:M117" si="29">ROUND(H91 * E91,$J$2)</f>
        <v>572865</v>
      </c>
      <c r="N91" s="653">
        <f t="shared" ref="N91:N117" si="30">G91*$N$2</f>
        <v>572865</v>
      </c>
      <c r="O91" s="444"/>
      <c r="P91" s="445">
        <f>ROUND([1]APUs!H2820*E91,0)</f>
        <v>0</v>
      </c>
      <c r="Q91" s="446">
        <f>ROUND([1]APUs!H2816*E91,0)</f>
        <v>51761</v>
      </c>
      <c r="R91" s="446">
        <f>ROUND([1]APUs!H2810*E91,0)</f>
        <v>521105</v>
      </c>
      <c r="S91" s="447"/>
      <c r="T91" s="448">
        <f t="shared" ref="T91:T117" si="31">P91+Q91+R91+S91</f>
        <v>572866</v>
      </c>
      <c r="U91" s="449"/>
      <c r="V91" s="432"/>
      <c r="AF91" s="451"/>
      <c r="AG91" s="452"/>
      <c r="AH91" s="453"/>
      <c r="AI91" s="453"/>
      <c r="AJ91" s="453"/>
      <c r="AK91" s="454"/>
      <c r="AL91" s="455"/>
      <c r="AO91" s="456">
        <f t="shared" ref="AO91:AO117" si="32">E91</f>
        <v>28.05</v>
      </c>
      <c r="AP91" s="457"/>
      <c r="AQ91" s="458">
        <f t="shared" ref="AQ91:AQ117" si="33">AO91+AP91</f>
        <v>28.05</v>
      </c>
      <c r="AR91" s="562">
        <f t="shared" ref="AR91:AR117" si="34">F91</f>
        <v>20423</v>
      </c>
      <c r="AS91" s="563">
        <f t="shared" ref="AS91:AS117" si="35">ROUND(AQ91 * AR91,$J$2)</f>
        <v>572865</v>
      </c>
      <c r="AU91" s="461"/>
    </row>
    <row r="92" spans="1:47" s="450" customFormat="1" ht="14.25" x14ac:dyDescent="0.35">
      <c r="A92" s="594" t="s">
        <v>597</v>
      </c>
      <c r="B92" s="645" t="s">
        <v>598</v>
      </c>
      <c r="C92" s="627" t="s">
        <v>548</v>
      </c>
      <c r="D92" s="436" t="s">
        <v>165</v>
      </c>
      <c r="E92" s="437">
        <v>28.05</v>
      </c>
      <c r="F92" s="438">
        <f t="shared" si="26"/>
        <v>26416</v>
      </c>
      <c r="G92" s="439">
        <f t="shared" si="27"/>
        <v>740969</v>
      </c>
      <c r="H92" s="440">
        <f>[1]APUs!H2866</f>
        <v>26416</v>
      </c>
      <c r="I92" s="438">
        <f>[1]APUs!H2873</f>
        <v>36042</v>
      </c>
      <c r="J92" s="438">
        <v>1</v>
      </c>
      <c r="K92" s="438">
        <f>ROUNDUP([1]APUs!$I$2852/$J$92,0)</f>
        <v>2</v>
      </c>
      <c r="L92" s="441">
        <f t="shared" si="28"/>
        <v>1010978</v>
      </c>
      <c r="M92" s="442">
        <f t="shared" si="29"/>
        <v>740969</v>
      </c>
      <c r="N92" s="443">
        <f t="shared" si="30"/>
        <v>740969</v>
      </c>
      <c r="O92" s="444"/>
      <c r="P92" s="445">
        <f>ROUND([1]APUs!H2864*E92,0)</f>
        <v>0</v>
      </c>
      <c r="Q92" s="446">
        <f>ROUND([1]APUs!H2860*E92,0)</f>
        <v>145603</v>
      </c>
      <c r="R92" s="446">
        <f>ROUND([1]APUs!H2854*E92,0)</f>
        <v>595363</v>
      </c>
      <c r="S92" s="447"/>
      <c r="T92" s="448">
        <f t="shared" si="31"/>
        <v>740966</v>
      </c>
      <c r="U92" s="449"/>
      <c r="V92" s="432"/>
      <c r="AF92" s="451"/>
      <c r="AG92" s="452"/>
      <c r="AH92" s="453"/>
      <c r="AI92" s="453"/>
      <c r="AJ92" s="453"/>
      <c r="AK92" s="454"/>
      <c r="AL92" s="455"/>
      <c r="AO92" s="456">
        <f t="shared" si="32"/>
        <v>28.05</v>
      </c>
      <c r="AP92" s="457"/>
      <c r="AQ92" s="458">
        <f t="shared" si="33"/>
        <v>28.05</v>
      </c>
      <c r="AR92" s="459">
        <f t="shared" si="34"/>
        <v>26416</v>
      </c>
      <c r="AS92" s="460">
        <f t="shared" si="35"/>
        <v>740969</v>
      </c>
      <c r="AU92" s="461"/>
    </row>
    <row r="93" spans="1:47" s="450" customFormat="1" ht="14.25" x14ac:dyDescent="0.35">
      <c r="A93" s="433" t="s">
        <v>599</v>
      </c>
      <c r="B93" s="645" t="s">
        <v>600</v>
      </c>
      <c r="C93" s="627" t="s">
        <v>601</v>
      </c>
      <c r="D93" s="436" t="s">
        <v>197</v>
      </c>
      <c r="E93" s="437">
        <v>28</v>
      </c>
      <c r="F93" s="438">
        <f t="shared" si="26"/>
        <v>24996</v>
      </c>
      <c r="G93" s="439">
        <f t="shared" si="27"/>
        <v>699888</v>
      </c>
      <c r="H93" s="440">
        <f>[1]APUs!H2912</f>
        <v>24996</v>
      </c>
      <c r="I93" s="438">
        <f>[1]APUs!H2919</f>
        <v>24996</v>
      </c>
      <c r="J93" s="438">
        <v>1</v>
      </c>
      <c r="K93" s="438"/>
      <c r="L93" s="441">
        <f t="shared" si="28"/>
        <v>699888</v>
      </c>
      <c r="M93" s="442">
        <f t="shared" si="29"/>
        <v>699888</v>
      </c>
      <c r="N93" s="443">
        <f t="shared" si="30"/>
        <v>699888</v>
      </c>
      <c r="O93" s="444"/>
      <c r="P93" s="445">
        <f>ROUND([1]APUs!H2910*E93,0)</f>
        <v>0</v>
      </c>
      <c r="Q93" s="446">
        <f>ROUND([1]APUs!H2906*E93,0)</f>
        <v>0</v>
      </c>
      <c r="R93" s="446">
        <f>ROUND([1]APUs!H2902*E93,0)</f>
        <v>699878</v>
      </c>
      <c r="S93" s="447">
        <f>ROUND([1]APUs!H2897*E93,0)</f>
        <v>0</v>
      </c>
      <c r="T93" s="448">
        <f t="shared" si="31"/>
        <v>699878</v>
      </c>
      <c r="U93" s="449"/>
      <c r="V93" s="432"/>
      <c r="AF93" s="451"/>
      <c r="AG93" s="452"/>
      <c r="AH93" s="453"/>
      <c r="AI93" s="453"/>
      <c r="AJ93" s="453"/>
      <c r="AK93" s="454"/>
      <c r="AL93" s="455"/>
      <c r="AO93" s="456">
        <f t="shared" si="32"/>
        <v>28</v>
      </c>
      <c r="AP93" s="457"/>
      <c r="AQ93" s="458">
        <f t="shared" si="33"/>
        <v>28</v>
      </c>
      <c r="AR93" s="459">
        <f t="shared" si="34"/>
        <v>24996</v>
      </c>
      <c r="AS93" s="460">
        <f t="shared" si="35"/>
        <v>699888</v>
      </c>
      <c r="AU93" s="461"/>
    </row>
    <row r="94" spans="1:47" s="450" customFormat="1" ht="14.25" x14ac:dyDescent="0.35">
      <c r="A94" s="433" t="s">
        <v>602</v>
      </c>
      <c r="B94" s="645" t="s">
        <v>603</v>
      </c>
      <c r="C94" s="627" t="s">
        <v>604</v>
      </c>
      <c r="D94" s="436" t="s">
        <v>165</v>
      </c>
      <c r="E94" s="437">
        <v>5.22</v>
      </c>
      <c r="F94" s="438">
        <f t="shared" si="26"/>
        <v>10003</v>
      </c>
      <c r="G94" s="439">
        <f t="shared" si="27"/>
        <v>52216</v>
      </c>
      <c r="H94" s="440">
        <f>[1]APUs!H2958</f>
        <v>10003</v>
      </c>
      <c r="I94" s="438">
        <f>[1]APUs!H2965</f>
        <v>10003</v>
      </c>
      <c r="J94" s="438">
        <v>1</v>
      </c>
      <c r="K94" s="438"/>
      <c r="L94" s="441">
        <f t="shared" si="28"/>
        <v>52216</v>
      </c>
      <c r="M94" s="442">
        <f t="shared" si="29"/>
        <v>52216</v>
      </c>
      <c r="N94" s="443">
        <f t="shared" si="30"/>
        <v>52216</v>
      </c>
      <c r="O94" s="444"/>
      <c r="P94" s="445">
        <f>ROUND([1]APUs!H2956*E94,0)</f>
        <v>0</v>
      </c>
      <c r="Q94" s="446">
        <f>ROUND([1]APUs!H2952*E94,0)</f>
        <v>0</v>
      </c>
      <c r="R94" s="446">
        <f>ROUND([1]APUs!H2948*E94,0)</f>
        <v>52214</v>
      </c>
      <c r="S94" s="447">
        <f>ROUND([1]APUs!H2943*E94,0)</f>
        <v>0</v>
      </c>
      <c r="T94" s="448">
        <f t="shared" si="31"/>
        <v>52214</v>
      </c>
      <c r="U94" s="449"/>
      <c r="V94" s="432"/>
      <c r="AF94" s="451"/>
      <c r="AG94" s="452"/>
      <c r="AH94" s="453"/>
      <c r="AI94" s="453"/>
      <c r="AJ94" s="453"/>
      <c r="AK94" s="454"/>
      <c r="AL94" s="455"/>
      <c r="AO94" s="456">
        <f t="shared" si="32"/>
        <v>5.22</v>
      </c>
      <c r="AP94" s="457"/>
      <c r="AQ94" s="458">
        <f t="shared" si="33"/>
        <v>5.22</v>
      </c>
      <c r="AR94" s="459">
        <f t="shared" si="34"/>
        <v>10003</v>
      </c>
      <c r="AS94" s="460">
        <f t="shared" si="35"/>
        <v>52216</v>
      </c>
      <c r="AU94" s="461"/>
    </row>
    <row r="95" spans="1:47" s="450" customFormat="1" ht="14.25" x14ac:dyDescent="0.35">
      <c r="A95" s="433" t="s">
        <v>605</v>
      </c>
      <c r="B95" s="645" t="s">
        <v>606</v>
      </c>
      <c r="C95" s="627" t="s">
        <v>607</v>
      </c>
      <c r="D95" s="436" t="s">
        <v>197</v>
      </c>
      <c r="E95" s="437">
        <v>12.6</v>
      </c>
      <c r="F95" s="438">
        <f t="shared" si="26"/>
        <v>14997</v>
      </c>
      <c r="G95" s="439">
        <f t="shared" si="27"/>
        <v>188962</v>
      </c>
      <c r="H95" s="440">
        <f>[1]APUs!H3004</f>
        <v>14997</v>
      </c>
      <c r="I95" s="438">
        <f>[1]APUs!H3011</f>
        <v>14997</v>
      </c>
      <c r="J95" s="438">
        <v>1</v>
      </c>
      <c r="K95" s="438"/>
      <c r="L95" s="441">
        <f t="shared" si="28"/>
        <v>188962</v>
      </c>
      <c r="M95" s="442">
        <f t="shared" si="29"/>
        <v>188962</v>
      </c>
      <c r="N95" s="443">
        <f t="shared" si="30"/>
        <v>188962</v>
      </c>
      <c r="O95" s="444"/>
      <c r="P95" s="445">
        <f>ROUND([1]APUs!H3002*E95,0)</f>
        <v>0</v>
      </c>
      <c r="Q95" s="446">
        <f>ROUND([1]APUs!H2998*E95,0)</f>
        <v>0</v>
      </c>
      <c r="R95" s="446">
        <f>ROUND([1]APUs!H2994*E95,0)</f>
        <v>188967</v>
      </c>
      <c r="S95" s="447">
        <f>ROUND([1]APUs!H2989*E95,0)</f>
        <v>0</v>
      </c>
      <c r="T95" s="448">
        <f t="shared" si="31"/>
        <v>188967</v>
      </c>
      <c r="U95" s="449"/>
      <c r="V95" s="432"/>
      <c r="AF95" s="451"/>
      <c r="AG95" s="452"/>
      <c r="AH95" s="453"/>
      <c r="AI95" s="453"/>
      <c r="AJ95" s="453"/>
      <c r="AK95" s="454"/>
      <c r="AL95" s="455"/>
      <c r="AO95" s="456">
        <f t="shared" si="32"/>
        <v>12.6</v>
      </c>
      <c r="AP95" s="457"/>
      <c r="AQ95" s="458">
        <f t="shared" si="33"/>
        <v>12.6</v>
      </c>
      <c r="AR95" s="459">
        <f t="shared" si="34"/>
        <v>14997</v>
      </c>
      <c r="AS95" s="460">
        <f t="shared" si="35"/>
        <v>188962</v>
      </c>
      <c r="AU95" s="461"/>
    </row>
    <row r="96" spans="1:47" s="450" customFormat="1" ht="14.25" x14ac:dyDescent="0.35">
      <c r="A96" s="433" t="s">
        <v>608</v>
      </c>
      <c r="B96" s="645" t="s">
        <v>609</v>
      </c>
      <c r="C96" s="627" t="s">
        <v>610</v>
      </c>
      <c r="D96" s="436" t="s">
        <v>165</v>
      </c>
      <c r="E96" s="437">
        <v>10</v>
      </c>
      <c r="F96" s="438">
        <f t="shared" si="26"/>
        <v>12047</v>
      </c>
      <c r="G96" s="439">
        <f t="shared" si="27"/>
        <v>120470</v>
      </c>
      <c r="H96" s="440">
        <f>[1]APUs!H3047</f>
        <v>12047</v>
      </c>
      <c r="I96" s="438">
        <f>[1]APUs!H3054</f>
        <v>16437</v>
      </c>
      <c r="J96" s="438">
        <v>1</v>
      </c>
      <c r="K96" s="438">
        <f>ROUNDUP([1]APUs!$I$3034/$J$96,0)</f>
        <v>1</v>
      </c>
      <c r="L96" s="441">
        <f t="shared" si="28"/>
        <v>164370</v>
      </c>
      <c r="M96" s="442">
        <f t="shared" si="29"/>
        <v>120470</v>
      </c>
      <c r="N96" s="443">
        <f t="shared" si="30"/>
        <v>120470</v>
      </c>
      <c r="O96" s="444"/>
      <c r="P96" s="445">
        <f>ROUND([1]APUs!H3045*E96,0)</f>
        <v>0</v>
      </c>
      <c r="Q96" s="446">
        <f>ROUND([1]APUs!H3041*E96,0)</f>
        <v>5737</v>
      </c>
      <c r="R96" s="446">
        <f>ROUND([1]APUs!H3036*E96,0)</f>
        <v>114730</v>
      </c>
      <c r="S96" s="447"/>
      <c r="T96" s="448">
        <f t="shared" si="31"/>
        <v>120467</v>
      </c>
      <c r="U96" s="449"/>
      <c r="V96" s="432"/>
      <c r="AF96" s="451"/>
      <c r="AG96" s="452"/>
      <c r="AH96" s="453"/>
      <c r="AI96" s="453"/>
      <c r="AJ96" s="453"/>
      <c r="AK96" s="454"/>
      <c r="AL96" s="455"/>
      <c r="AO96" s="456">
        <f t="shared" si="32"/>
        <v>10</v>
      </c>
      <c r="AP96" s="457"/>
      <c r="AQ96" s="458">
        <f t="shared" si="33"/>
        <v>10</v>
      </c>
      <c r="AR96" s="459">
        <f t="shared" si="34"/>
        <v>12047</v>
      </c>
      <c r="AS96" s="460">
        <f t="shared" si="35"/>
        <v>120470</v>
      </c>
      <c r="AU96" s="461"/>
    </row>
    <row r="97" spans="1:47" s="450" customFormat="1" ht="14.25" x14ac:dyDescent="0.35">
      <c r="A97" s="433" t="s">
        <v>611</v>
      </c>
      <c r="B97" s="645" t="s">
        <v>612</v>
      </c>
      <c r="C97" s="627" t="s">
        <v>613</v>
      </c>
      <c r="D97" s="436" t="s">
        <v>165</v>
      </c>
      <c r="E97" s="437">
        <v>8</v>
      </c>
      <c r="F97" s="438">
        <f t="shared" si="26"/>
        <v>51488</v>
      </c>
      <c r="G97" s="439">
        <f t="shared" si="27"/>
        <v>411904</v>
      </c>
      <c r="H97" s="440">
        <f>[1]APUs!H3091</f>
        <v>51488</v>
      </c>
      <c r="I97" s="438">
        <f>[1]APUs!H3098</f>
        <v>70250</v>
      </c>
      <c r="J97" s="438">
        <v>1</v>
      </c>
      <c r="K97" s="438">
        <f>ROUNDUP([1]APUs!$I$3077/$J$97,0)</f>
        <v>1</v>
      </c>
      <c r="L97" s="441">
        <f t="shared" si="28"/>
        <v>562000</v>
      </c>
      <c r="M97" s="442">
        <f t="shared" si="29"/>
        <v>411904</v>
      </c>
      <c r="N97" s="443">
        <f t="shared" si="30"/>
        <v>411904</v>
      </c>
      <c r="O97" s="444"/>
      <c r="P97" s="445">
        <f>ROUND([1]APUs!H3089*E97,0)</f>
        <v>0</v>
      </c>
      <c r="Q97" s="446">
        <f>ROUND([1]APUs!H3085*E97,0)</f>
        <v>354542</v>
      </c>
      <c r="R97" s="446">
        <f>ROUND([1]APUs!H3079*E97,0)</f>
        <v>57365</v>
      </c>
      <c r="S97" s="447"/>
      <c r="T97" s="448">
        <f t="shared" si="31"/>
        <v>411907</v>
      </c>
      <c r="U97" s="449"/>
      <c r="V97" s="432"/>
      <c r="AF97" s="451"/>
      <c r="AG97" s="452"/>
      <c r="AH97" s="453"/>
      <c r="AI97" s="453"/>
      <c r="AJ97" s="453"/>
      <c r="AK97" s="454"/>
      <c r="AL97" s="455"/>
      <c r="AO97" s="456">
        <f t="shared" si="32"/>
        <v>8</v>
      </c>
      <c r="AP97" s="457"/>
      <c r="AQ97" s="458">
        <f t="shared" si="33"/>
        <v>8</v>
      </c>
      <c r="AR97" s="459">
        <f t="shared" si="34"/>
        <v>51488</v>
      </c>
      <c r="AS97" s="460">
        <f t="shared" si="35"/>
        <v>411904</v>
      </c>
      <c r="AU97" s="461"/>
    </row>
    <row r="98" spans="1:47" s="450" customFormat="1" ht="14.25" x14ac:dyDescent="0.35">
      <c r="A98" s="433" t="s">
        <v>614</v>
      </c>
      <c r="B98" s="645" t="s">
        <v>615</v>
      </c>
      <c r="C98" s="627" t="s">
        <v>180</v>
      </c>
      <c r="D98" s="436" t="s">
        <v>165</v>
      </c>
      <c r="E98" s="437">
        <v>16.8</v>
      </c>
      <c r="F98" s="438">
        <f t="shared" si="26"/>
        <v>6023</v>
      </c>
      <c r="G98" s="439">
        <f t="shared" si="27"/>
        <v>101186</v>
      </c>
      <c r="H98" s="440">
        <f>[1]APUs!H3134</f>
        <v>6023</v>
      </c>
      <c r="I98" s="438">
        <f>[1]APUs!H3141</f>
        <v>8218</v>
      </c>
      <c r="J98" s="438">
        <v>1</v>
      </c>
      <c r="K98" s="438">
        <f>ROUNDUP([1]APUs!$I$3121/$J$98,0)</f>
        <v>1</v>
      </c>
      <c r="L98" s="441">
        <f t="shared" si="28"/>
        <v>138062</v>
      </c>
      <c r="M98" s="442">
        <f t="shared" si="29"/>
        <v>101186</v>
      </c>
      <c r="N98" s="443">
        <f t="shared" si="30"/>
        <v>101186</v>
      </c>
      <c r="O98" s="444"/>
      <c r="P98" s="445">
        <f>ROUND([1]APUs!H3132*E98,0)</f>
        <v>0</v>
      </c>
      <c r="Q98" s="446">
        <f>ROUND([1]APUs!H3128*E98,0)</f>
        <v>4819</v>
      </c>
      <c r="R98" s="446">
        <f>ROUND([1]APUs!H3123*E98,0)</f>
        <v>96373</v>
      </c>
      <c r="S98" s="447"/>
      <c r="T98" s="448">
        <f t="shared" si="31"/>
        <v>101192</v>
      </c>
      <c r="U98" s="449"/>
      <c r="V98" s="432"/>
      <c r="AF98" s="451"/>
      <c r="AG98" s="452"/>
      <c r="AH98" s="453"/>
      <c r="AI98" s="453"/>
      <c r="AJ98" s="453"/>
      <c r="AK98" s="454"/>
      <c r="AL98" s="455"/>
      <c r="AO98" s="456">
        <f t="shared" si="32"/>
        <v>16.8</v>
      </c>
      <c r="AP98" s="457"/>
      <c r="AQ98" s="458">
        <f t="shared" si="33"/>
        <v>16.8</v>
      </c>
      <c r="AR98" s="459">
        <f t="shared" si="34"/>
        <v>6023</v>
      </c>
      <c r="AS98" s="460">
        <f t="shared" si="35"/>
        <v>101186</v>
      </c>
      <c r="AU98" s="461"/>
    </row>
    <row r="99" spans="1:47" s="450" customFormat="1" ht="14.25" x14ac:dyDescent="0.35">
      <c r="A99" s="594" t="s">
        <v>616</v>
      </c>
      <c r="B99" s="645" t="s">
        <v>617</v>
      </c>
      <c r="C99" s="627" t="s">
        <v>588</v>
      </c>
      <c r="D99" s="436" t="s">
        <v>183</v>
      </c>
      <c r="E99" s="437">
        <v>2</v>
      </c>
      <c r="F99" s="438">
        <f t="shared" si="26"/>
        <v>30316</v>
      </c>
      <c r="G99" s="439">
        <f t="shared" si="27"/>
        <v>60632</v>
      </c>
      <c r="H99" s="440">
        <f>[1]APUs!H3178</f>
        <v>30316</v>
      </c>
      <c r="I99" s="438">
        <f>[1]APUs!H3185</f>
        <v>41363</v>
      </c>
      <c r="J99" s="438">
        <v>1</v>
      </c>
      <c r="K99" s="438">
        <f>ROUNDUP([1]APUs!$I$3164/$J$99,0)</f>
        <v>1</v>
      </c>
      <c r="L99" s="441">
        <f t="shared" si="28"/>
        <v>82726</v>
      </c>
      <c r="M99" s="442">
        <f t="shared" si="29"/>
        <v>60632</v>
      </c>
      <c r="N99" s="443">
        <f t="shared" si="30"/>
        <v>60632</v>
      </c>
      <c r="O99" s="444"/>
      <c r="P99" s="445">
        <f>ROUND([1]APUs!H3176*E99,0)</f>
        <v>0</v>
      </c>
      <c r="Q99" s="446">
        <f>ROUND([1]APUs!H3172*E99,0)</f>
        <v>52982</v>
      </c>
      <c r="R99" s="446">
        <f>ROUND([1]APUs!H3166*E99,0)</f>
        <v>7649</v>
      </c>
      <c r="S99" s="447"/>
      <c r="T99" s="448">
        <f t="shared" si="31"/>
        <v>60631</v>
      </c>
      <c r="U99" s="449"/>
      <c r="V99" s="432"/>
      <c r="AF99" s="451"/>
      <c r="AG99" s="452"/>
      <c r="AH99" s="453"/>
      <c r="AI99" s="453"/>
      <c r="AJ99" s="453"/>
      <c r="AK99" s="454"/>
      <c r="AL99" s="455"/>
      <c r="AO99" s="456">
        <f t="shared" si="32"/>
        <v>2</v>
      </c>
      <c r="AP99" s="457"/>
      <c r="AQ99" s="458">
        <f t="shared" si="33"/>
        <v>2</v>
      </c>
      <c r="AR99" s="459">
        <f t="shared" si="34"/>
        <v>30316</v>
      </c>
      <c r="AS99" s="460">
        <f t="shared" si="35"/>
        <v>60632</v>
      </c>
      <c r="AU99" s="461"/>
    </row>
    <row r="100" spans="1:47" s="450" customFormat="1" ht="14.25" x14ac:dyDescent="0.35">
      <c r="A100" s="594" t="s">
        <v>618</v>
      </c>
      <c r="B100" s="645" t="s">
        <v>619</v>
      </c>
      <c r="C100" s="627" t="s">
        <v>182</v>
      </c>
      <c r="D100" s="436" t="s">
        <v>183</v>
      </c>
      <c r="E100" s="437">
        <v>18.37</v>
      </c>
      <c r="F100" s="438">
        <f t="shared" si="26"/>
        <v>28969</v>
      </c>
      <c r="G100" s="439">
        <f t="shared" si="27"/>
        <v>532161</v>
      </c>
      <c r="H100" s="440">
        <f>[1]APUs!H3221</f>
        <v>28969</v>
      </c>
      <c r="I100" s="438">
        <f>[1]APUs!H3228</f>
        <v>39525</v>
      </c>
      <c r="J100" s="438">
        <v>1</v>
      </c>
      <c r="K100" s="438">
        <f>ROUNDUP([1]APUs!$I$3208/$J$100,0)</f>
        <v>5</v>
      </c>
      <c r="L100" s="441">
        <f t="shared" si="28"/>
        <v>726074</v>
      </c>
      <c r="M100" s="442">
        <f t="shared" si="29"/>
        <v>532161</v>
      </c>
      <c r="N100" s="443">
        <f t="shared" si="30"/>
        <v>532161</v>
      </c>
      <c r="O100" s="444"/>
      <c r="P100" s="445">
        <f>ROUND([1]APUs!H3219*E100,0)</f>
        <v>0</v>
      </c>
      <c r="Q100" s="446">
        <f>ROUND([1]APUs!H3215*E100,0)</f>
        <v>5269</v>
      </c>
      <c r="R100" s="446">
        <f>ROUND([1]APUs!H3210*E100,0)</f>
        <v>526898</v>
      </c>
      <c r="S100" s="447"/>
      <c r="T100" s="448">
        <f t="shared" si="31"/>
        <v>532167</v>
      </c>
      <c r="U100" s="449"/>
      <c r="V100" s="432"/>
      <c r="AF100" s="451"/>
      <c r="AG100" s="452"/>
      <c r="AH100" s="453"/>
      <c r="AI100" s="453"/>
      <c r="AJ100" s="453"/>
      <c r="AK100" s="454"/>
      <c r="AL100" s="455"/>
      <c r="AO100" s="456">
        <f t="shared" si="32"/>
        <v>18.37</v>
      </c>
      <c r="AP100" s="457"/>
      <c r="AQ100" s="458">
        <f t="shared" si="33"/>
        <v>18.37</v>
      </c>
      <c r="AR100" s="459">
        <f t="shared" si="34"/>
        <v>28969</v>
      </c>
      <c r="AS100" s="460">
        <f t="shared" si="35"/>
        <v>532161</v>
      </c>
      <c r="AU100" s="461"/>
    </row>
    <row r="101" spans="1:47" s="450" customFormat="1" ht="14.25" x14ac:dyDescent="0.35">
      <c r="A101" s="594" t="s">
        <v>620</v>
      </c>
      <c r="B101" s="645" t="s">
        <v>621</v>
      </c>
      <c r="C101" s="627" t="s">
        <v>565</v>
      </c>
      <c r="D101" s="436" t="s">
        <v>165</v>
      </c>
      <c r="E101" s="437">
        <v>5.88</v>
      </c>
      <c r="F101" s="438">
        <f t="shared" si="26"/>
        <v>5782</v>
      </c>
      <c r="G101" s="439">
        <f t="shared" si="27"/>
        <v>33998</v>
      </c>
      <c r="H101" s="440">
        <f>[1]APUs!H3267</f>
        <v>5782</v>
      </c>
      <c r="I101" s="438">
        <f>[1]APUs!H3274</f>
        <v>7889</v>
      </c>
      <c r="J101" s="438">
        <v>1</v>
      </c>
      <c r="K101" s="438">
        <f>ROUNDUP([1]APUs!$I$3251/$J$101,0)</f>
        <v>1</v>
      </c>
      <c r="L101" s="441">
        <f t="shared" si="28"/>
        <v>46387</v>
      </c>
      <c r="M101" s="442">
        <f t="shared" si="29"/>
        <v>33998</v>
      </c>
      <c r="N101" s="443">
        <f t="shared" si="30"/>
        <v>33998</v>
      </c>
      <c r="O101" s="444"/>
      <c r="P101" s="445">
        <f>ROUND([1]APUs!H3265*E101,0)</f>
        <v>0</v>
      </c>
      <c r="Q101" s="446">
        <f>ROUND([1]APUs!H3261*E101,0)</f>
        <v>30459</v>
      </c>
      <c r="R101" s="446">
        <f>ROUND([1]APUs!H3253*E101,0)</f>
        <v>3542</v>
      </c>
      <c r="S101" s="447"/>
      <c r="T101" s="448">
        <f t="shared" si="31"/>
        <v>34001</v>
      </c>
      <c r="U101" s="449"/>
      <c r="V101" s="432"/>
      <c r="AF101" s="451"/>
      <c r="AG101" s="452"/>
      <c r="AH101" s="453"/>
      <c r="AI101" s="453"/>
      <c r="AJ101" s="453"/>
      <c r="AK101" s="454"/>
      <c r="AL101" s="455"/>
      <c r="AO101" s="456">
        <f t="shared" si="32"/>
        <v>5.88</v>
      </c>
      <c r="AP101" s="457"/>
      <c r="AQ101" s="458">
        <f t="shared" si="33"/>
        <v>5.88</v>
      </c>
      <c r="AR101" s="459">
        <f t="shared" si="34"/>
        <v>5782</v>
      </c>
      <c r="AS101" s="460">
        <f t="shared" si="35"/>
        <v>33998</v>
      </c>
      <c r="AU101" s="461"/>
    </row>
    <row r="102" spans="1:47" s="450" customFormat="1" ht="14.25" x14ac:dyDescent="0.35">
      <c r="A102" s="594" t="s">
        <v>622</v>
      </c>
      <c r="B102" s="645" t="s">
        <v>623</v>
      </c>
      <c r="C102" s="627" t="s">
        <v>186</v>
      </c>
      <c r="D102" s="436" t="s">
        <v>183</v>
      </c>
      <c r="E102" s="437">
        <v>12</v>
      </c>
      <c r="F102" s="438">
        <f t="shared" si="26"/>
        <v>80077</v>
      </c>
      <c r="G102" s="439">
        <f t="shared" si="27"/>
        <v>960924</v>
      </c>
      <c r="H102" s="440">
        <f>[1]APUs!H3318</f>
        <v>80077</v>
      </c>
      <c r="I102" s="438">
        <f>[1]APUs!H3325</f>
        <v>109257</v>
      </c>
      <c r="J102" s="438">
        <v>1</v>
      </c>
      <c r="K102" s="438">
        <f>ROUNDUP([1]APUs!$I$3304/$J$102,0)</f>
        <v>2</v>
      </c>
      <c r="L102" s="441">
        <f t="shared" si="28"/>
        <v>1311084</v>
      </c>
      <c r="M102" s="442">
        <f t="shared" si="29"/>
        <v>960924</v>
      </c>
      <c r="N102" s="443">
        <f t="shared" si="30"/>
        <v>960924</v>
      </c>
      <c r="O102" s="444"/>
      <c r="P102" s="445">
        <f>ROUND([1]APUs!H3316*E102,0)</f>
        <v>0</v>
      </c>
      <c r="Q102" s="446">
        <f>ROUND([1]APUs!H3312*E102,0)</f>
        <v>58655</v>
      </c>
      <c r="R102" s="446">
        <f>ROUND([1]APUs!H3306*E102,0)</f>
        <v>275352</v>
      </c>
      <c r="S102" s="447">
        <f>ROUND([1]APUs!H3301*E102,0)</f>
        <v>626913</v>
      </c>
      <c r="T102" s="448">
        <f t="shared" si="31"/>
        <v>960920</v>
      </c>
      <c r="U102" s="449"/>
      <c r="V102" s="432"/>
      <c r="AF102" s="451"/>
      <c r="AG102" s="452"/>
      <c r="AH102" s="453"/>
      <c r="AI102" s="453"/>
      <c r="AJ102" s="453"/>
      <c r="AK102" s="454"/>
      <c r="AL102" s="455"/>
      <c r="AO102" s="456">
        <f t="shared" si="32"/>
        <v>12</v>
      </c>
      <c r="AP102" s="457"/>
      <c r="AQ102" s="458">
        <f t="shared" si="33"/>
        <v>12</v>
      </c>
      <c r="AR102" s="459">
        <f t="shared" si="34"/>
        <v>80077</v>
      </c>
      <c r="AS102" s="460">
        <f t="shared" si="35"/>
        <v>960924</v>
      </c>
      <c r="AU102" s="461"/>
    </row>
    <row r="103" spans="1:47" s="450" customFormat="1" ht="14.25" x14ac:dyDescent="0.35">
      <c r="A103" s="433" t="s">
        <v>624</v>
      </c>
      <c r="B103" s="645" t="s">
        <v>625</v>
      </c>
      <c r="C103" s="627" t="s">
        <v>626</v>
      </c>
      <c r="D103" s="436" t="s">
        <v>183</v>
      </c>
      <c r="E103" s="437">
        <v>1.76</v>
      </c>
      <c r="F103" s="438">
        <f t="shared" si="26"/>
        <v>561350</v>
      </c>
      <c r="G103" s="439">
        <f t="shared" si="27"/>
        <v>987976</v>
      </c>
      <c r="H103" s="440">
        <f>[1]APUs!H3366</f>
        <v>561350</v>
      </c>
      <c r="I103" s="438">
        <f>[1]APUs!H3373</f>
        <v>765906</v>
      </c>
      <c r="J103" s="438">
        <v>1</v>
      </c>
      <c r="K103" s="438">
        <f>ROUNDUP([1]APUs!$I$3353/$J$103,0)</f>
        <v>1</v>
      </c>
      <c r="L103" s="441">
        <f t="shared" si="28"/>
        <v>1347995</v>
      </c>
      <c r="M103" s="442">
        <f t="shared" si="29"/>
        <v>987976</v>
      </c>
      <c r="N103" s="443">
        <f t="shared" si="30"/>
        <v>987976</v>
      </c>
      <c r="O103" s="444"/>
      <c r="P103" s="445">
        <f>ROUND([1]APUs!H3364*E103,0)</f>
        <v>0</v>
      </c>
      <c r="Q103" s="446">
        <f>ROUND([1]APUs!H3360*E103,0)</f>
        <v>1481</v>
      </c>
      <c r="R103" s="446">
        <f>ROUND([1]APUs!H3355*E103,0)</f>
        <v>148151</v>
      </c>
      <c r="S103" s="447">
        <f>ROUND([1]APUs!H3350*E103,0)</f>
        <v>838343</v>
      </c>
      <c r="T103" s="448">
        <f t="shared" si="31"/>
        <v>987975</v>
      </c>
      <c r="U103" s="449"/>
      <c r="V103" s="432"/>
      <c r="AF103" s="451"/>
      <c r="AG103" s="452"/>
      <c r="AH103" s="453"/>
      <c r="AI103" s="453"/>
      <c r="AJ103" s="453"/>
      <c r="AK103" s="454"/>
      <c r="AL103" s="455"/>
      <c r="AO103" s="456">
        <f t="shared" si="32"/>
        <v>1.76</v>
      </c>
      <c r="AP103" s="457"/>
      <c r="AQ103" s="458">
        <f t="shared" si="33"/>
        <v>1.76</v>
      </c>
      <c r="AR103" s="459">
        <f t="shared" si="34"/>
        <v>561350</v>
      </c>
      <c r="AS103" s="460">
        <f t="shared" si="35"/>
        <v>987976</v>
      </c>
      <c r="AU103" s="461"/>
    </row>
    <row r="104" spans="1:47" s="450" customFormat="1" ht="14.25" x14ac:dyDescent="0.35">
      <c r="A104" s="594" t="s">
        <v>627</v>
      </c>
      <c r="B104" s="645" t="s">
        <v>628</v>
      </c>
      <c r="C104" s="627" t="s">
        <v>189</v>
      </c>
      <c r="D104" s="436" t="s">
        <v>190</v>
      </c>
      <c r="E104" s="437">
        <v>324</v>
      </c>
      <c r="F104" s="438">
        <f t="shared" si="26"/>
        <v>6959</v>
      </c>
      <c r="G104" s="439">
        <f t="shared" si="27"/>
        <v>2254716</v>
      </c>
      <c r="H104" s="440">
        <f>[1]APUs!H3416</f>
        <v>6959</v>
      </c>
      <c r="I104" s="438">
        <f>[1]APUs!H3423</f>
        <v>9495</v>
      </c>
      <c r="J104" s="438">
        <v>1</v>
      </c>
      <c r="K104" s="438">
        <f>ROUNDUP([1]APUs!$I$3403/$J$104,0)</f>
        <v>3</v>
      </c>
      <c r="L104" s="441">
        <f t="shared" si="28"/>
        <v>3076380</v>
      </c>
      <c r="M104" s="442">
        <f t="shared" si="29"/>
        <v>2254716</v>
      </c>
      <c r="N104" s="443">
        <f t="shared" si="30"/>
        <v>2254716</v>
      </c>
      <c r="O104" s="444"/>
      <c r="P104" s="445">
        <f>ROUND([1]APUs!H3414*E104,0)</f>
        <v>0</v>
      </c>
      <c r="Q104" s="446">
        <f>ROUND([1]APUs!H3410*E104,0)</f>
        <v>11499</v>
      </c>
      <c r="R104" s="446">
        <f>ROUND([1]APUs!H3405*E104,0)</f>
        <v>230011</v>
      </c>
      <c r="S104" s="447">
        <f>ROUND([1]APUs!H3400*E104,0)</f>
        <v>2013352</v>
      </c>
      <c r="T104" s="448">
        <f t="shared" si="31"/>
        <v>2254862</v>
      </c>
      <c r="U104" s="449"/>
      <c r="V104" s="432"/>
      <c r="AF104" s="451"/>
      <c r="AG104" s="452"/>
      <c r="AH104" s="453"/>
      <c r="AI104" s="453"/>
      <c r="AJ104" s="453"/>
      <c r="AK104" s="454"/>
      <c r="AL104" s="455"/>
      <c r="AO104" s="456">
        <f t="shared" si="32"/>
        <v>324</v>
      </c>
      <c r="AP104" s="457"/>
      <c r="AQ104" s="458">
        <f t="shared" si="33"/>
        <v>324</v>
      </c>
      <c r="AR104" s="459">
        <f t="shared" si="34"/>
        <v>6959</v>
      </c>
      <c r="AS104" s="460">
        <f t="shared" si="35"/>
        <v>2254716</v>
      </c>
      <c r="AU104" s="461"/>
    </row>
    <row r="105" spans="1:47" s="450" customFormat="1" ht="14.25" x14ac:dyDescent="0.35">
      <c r="A105" s="433" t="s">
        <v>191</v>
      </c>
      <c r="B105" s="645" t="s">
        <v>629</v>
      </c>
      <c r="C105" s="627" t="s">
        <v>630</v>
      </c>
      <c r="D105" s="436" t="s">
        <v>183</v>
      </c>
      <c r="E105" s="437">
        <v>1.19</v>
      </c>
      <c r="F105" s="438">
        <f t="shared" si="26"/>
        <v>934276</v>
      </c>
      <c r="G105" s="439">
        <f t="shared" si="27"/>
        <v>1111788</v>
      </c>
      <c r="H105" s="440">
        <f>[1]APUs!H3467</f>
        <v>934276</v>
      </c>
      <c r="I105" s="438">
        <f>[1]APUs!H3474</f>
        <v>1274726</v>
      </c>
      <c r="J105" s="438">
        <v>1</v>
      </c>
      <c r="K105" s="438">
        <f>ROUNDUP([1]APUs!$I$3454/$J$105,0)</f>
        <v>1</v>
      </c>
      <c r="L105" s="441">
        <f t="shared" si="28"/>
        <v>1516924</v>
      </c>
      <c r="M105" s="442">
        <f t="shared" si="29"/>
        <v>1111788</v>
      </c>
      <c r="N105" s="443">
        <f t="shared" si="30"/>
        <v>1111788</v>
      </c>
      <c r="O105" s="444"/>
      <c r="P105" s="445">
        <f>ROUND([1]APUs!H3465*E105,0)</f>
        <v>0</v>
      </c>
      <c r="Q105" s="446">
        <f>ROUND([1]APUs!H3461*E105,0)</f>
        <v>4041</v>
      </c>
      <c r="R105" s="446">
        <f>ROUND([1]APUs!H3456*E105,0)</f>
        <v>404125</v>
      </c>
      <c r="S105" s="447">
        <f>ROUND([1]APUs!H3451*E105,0)</f>
        <v>703623</v>
      </c>
      <c r="T105" s="448">
        <f t="shared" si="31"/>
        <v>1111789</v>
      </c>
      <c r="U105" s="449"/>
      <c r="V105" s="432"/>
      <c r="AF105" s="451"/>
      <c r="AG105" s="452"/>
      <c r="AH105" s="453"/>
      <c r="AI105" s="453"/>
      <c r="AJ105" s="453"/>
      <c r="AK105" s="454"/>
      <c r="AL105" s="455"/>
      <c r="AO105" s="456">
        <f t="shared" si="32"/>
        <v>1.19</v>
      </c>
      <c r="AP105" s="457"/>
      <c r="AQ105" s="458">
        <f t="shared" si="33"/>
        <v>1.19</v>
      </c>
      <c r="AR105" s="459">
        <f t="shared" si="34"/>
        <v>934276</v>
      </c>
      <c r="AS105" s="460">
        <f t="shared" si="35"/>
        <v>1111788</v>
      </c>
      <c r="AU105" s="461"/>
    </row>
    <row r="106" spans="1:47" s="450" customFormat="1" ht="14.25" x14ac:dyDescent="0.35">
      <c r="A106" s="594" t="s">
        <v>631</v>
      </c>
      <c r="B106" s="645" t="s">
        <v>632</v>
      </c>
      <c r="C106" s="627" t="s">
        <v>567</v>
      </c>
      <c r="D106" s="436" t="s">
        <v>165</v>
      </c>
      <c r="E106" s="437">
        <v>53.63</v>
      </c>
      <c r="F106" s="438">
        <f t="shared" si="26"/>
        <v>209498</v>
      </c>
      <c r="G106" s="439">
        <f t="shared" si="27"/>
        <v>11235378</v>
      </c>
      <c r="H106" s="440">
        <f>[1]APUs!H3520</f>
        <v>209498</v>
      </c>
      <c r="I106" s="438">
        <f>[1]APUs!H3527</f>
        <v>285839</v>
      </c>
      <c r="J106" s="438">
        <v>1</v>
      </c>
      <c r="K106" s="438">
        <f>ROUNDUP([1]APUs!$I$3505/$J$106,0)</f>
        <v>8</v>
      </c>
      <c r="L106" s="441">
        <f t="shared" si="28"/>
        <v>15329546</v>
      </c>
      <c r="M106" s="442">
        <f t="shared" si="29"/>
        <v>11235378</v>
      </c>
      <c r="N106" s="443">
        <f t="shared" si="30"/>
        <v>11235378</v>
      </c>
      <c r="O106" s="444"/>
      <c r="P106" s="445">
        <f>ROUND([1]APUs!H3518*E106,0)</f>
        <v>0</v>
      </c>
      <c r="Q106" s="446">
        <f>ROUND([1]APUs!H3514*E106,0)</f>
        <v>361601</v>
      </c>
      <c r="R106" s="446">
        <f>ROUND([1]APUs!H3507*E106,0)</f>
        <v>3977848</v>
      </c>
      <c r="S106" s="447">
        <f>ROUND([1]APUs!H3502*E106,0)</f>
        <v>6895927</v>
      </c>
      <c r="T106" s="448">
        <f t="shared" si="31"/>
        <v>11235376</v>
      </c>
      <c r="U106" s="449"/>
      <c r="V106" s="432"/>
      <c r="AF106" s="451"/>
      <c r="AG106" s="452"/>
      <c r="AH106" s="453"/>
      <c r="AI106" s="453"/>
      <c r="AJ106" s="453"/>
      <c r="AK106" s="454"/>
      <c r="AL106" s="455"/>
      <c r="AO106" s="456">
        <f t="shared" si="32"/>
        <v>53.63</v>
      </c>
      <c r="AP106" s="457"/>
      <c r="AQ106" s="458">
        <f t="shared" si="33"/>
        <v>53.63</v>
      </c>
      <c r="AR106" s="459">
        <f t="shared" si="34"/>
        <v>209498</v>
      </c>
      <c r="AS106" s="460">
        <f t="shared" si="35"/>
        <v>11235378</v>
      </c>
      <c r="AU106" s="461"/>
    </row>
    <row r="107" spans="1:47" s="450" customFormat="1" ht="14.25" x14ac:dyDescent="0.35">
      <c r="A107" s="433" t="s">
        <v>633</v>
      </c>
      <c r="B107" s="645" t="s">
        <v>634</v>
      </c>
      <c r="C107" s="627" t="s">
        <v>635</v>
      </c>
      <c r="D107" s="436" t="s">
        <v>165</v>
      </c>
      <c r="E107" s="437">
        <v>53.65</v>
      </c>
      <c r="F107" s="438">
        <f t="shared" si="26"/>
        <v>37791</v>
      </c>
      <c r="G107" s="439">
        <f t="shared" si="27"/>
        <v>2027487</v>
      </c>
      <c r="H107" s="440">
        <f>[1]APUs!H3568</f>
        <v>37791</v>
      </c>
      <c r="I107" s="438">
        <f>[1]APUs!H3575</f>
        <v>51562</v>
      </c>
      <c r="J107" s="438">
        <v>1</v>
      </c>
      <c r="K107" s="438">
        <f>ROUNDUP([1]APUs!$I$3555/$J$107,0)</f>
        <v>3</v>
      </c>
      <c r="L107" s="441">
        <f t="shared" si="28"/>
        <v>2766301</v>
      </c>
      <c r="M107" s="442">
        <f t="shared" si="29"/>
        <v>2027487</v>
      </c>
      <c r="N107" s="443">
        <f t="shared" si="30"/>
        <v>2027487</v>
      </c>
      <c r="O107" s="444"/>
      <c r="P107" s="445">
        <f>ROUND([1]APUs!H3566*E107,0)</f>
        <v>0</v>
      </c>
      <c r="Q107" s="446">
        <f>ROUND([1]APUs!H3562*E107,0)</f>
        <v>43643</v>
      </c>
      <c r="R107" s="446">
        <f>ROUND([1]APUs!H3557*E107,0)</f>
        <v>872858</v>
      </c>
      <c r="S107" s="447">
        <f>ROUND([1]APUs!H3552*E107,0)</f>
        <v>1110960</v>
      </c>
      <c r="T107" s="448">
        <f t="shared" si="31"/>
        <v>2027461</v>
      </c>
      <c r="U107" s="449"/>
      <c r="V107" s="432"/>
      <c r="AF107" s="451"/>
      <c r="AG107" s="452"/>
      <c r="AH107" s="453"/>
      <c r="AI107" s="453"/>
      <c r="AJ107" s="453"/>
      <c r="AK107" s="454"/>
      <c r="AL107" s="455"/>
      <c r="AO107" s="456">
        <f t="shared" si="32"/>
        <v>53.65</v>
      </c>
      <c r="AP107" s="457"/>
      <c r="AQ107" s="458">
        <f t="shared" si="33"/>
        <v>53.65</v>
      </c>
      <c r="AR107" s="459">
        <f t="shared" si="34"/>
        <v>37791</v>
      </c>
      <c r="AS107" s="460">
        <f t="shared" si="35"/>
        <v>2027487</v>
      </c>
      <c r="AU107" s="461"/>
    </row>
    <row r="108" spans="1:47" s="450" customFormat="1" ht="14.25" x14ac:dyDescent="0.35">
      <c r="A108" s="433" t="s">
        <v>636</v>
      </c>
      <c r="B108" s="645" t="s">
        <v>637</v>
      </c>
      <c r="C108" s="627" t="s">
        <v>638</v>
      </c>
      <c r="D108" s="436" t="s">
        <v>197</v>
      </c>
      <c r="E108" s="437">
        <v>8</v>
      </c>
      <c r="F108" s="438">
        <f t="shared" si="26"/>
        <v>39322</v>
      </c>
      <c r="G108" s="439">
        <f t="shared" si="27"/>
        <v>314576</v>
      </c>
      <c r="H108" s="440">
        <f>[1]APUs!H3616</f>
        <v>39322</v>
      </c>
      <c r="I108" s="438">
        <f>[1]APUs!H3623</f>
        <v>39322</v>
      </c>
      <c r="J108" s="438">
        <v>1</v>
      </c>
      <c r="K108" s="438"/>
      <c r="L108" s="441">
        <f t="shared" si="28"/>
        <v>314576</v>
      </c>
      <c r="M108" s="442">
        <f t="shared" si="29"/>
        <v>314576</v>
      </c>
      <c r="N108" s="443">
        <f t="shared" si="30"/>
        <v>314576</v>
      </c>
      <c r="O108" s="444"/>
      <c r="P108" s="445">
        <f>ROUND([1]APUs!H3614*E108,0)</f>
        <v>0</v>
      </c>
      <c r="Q108" s="446">
        <f>ROUND([1]APUs!H3610*E108,0)</f>
        <v>0</v>
      </c>
      <c r="R108" s="446">
        <f>ROUND([1]APUs!H3606*E108,0)</f>
        <v>120008</v>
      </c>
      <c r="S108" s="447">
        <f>ROUND([1]APUs!H3601*E108,0)</f>
        <v>194569</v>
      </c>
      <c r="T108" s="448">
        <f t="shared" si="31"/>
        <v>314577</v>
      </c>
      <c r="U108" s="449"/>
      <c r="V108" s="432"/>
      <c r="AF108" s="451"/>
      <c r="AG108" s="452"/>
      <c r="AH108" s="453"/>
      <c r="AI108" s="453"/>
      <c r="AJ108" s="453"/>
      <c r="AK108" s="454"/>
      <c r="AL108" s="455"/>
      <c r="AO108" s="456">
        <f t="shared" si="32"/>
        <v>8</v>
      </c>
      <c r="AP108" s="457"/>
      <c r="AQ108" s="458">
        <f t="shared" si="33"/>
        <v>8</v>
      </c>
      <c r="AR108" s="459">
        <f t="shared" si="34"/>
        <v>39322</v>
      </c>
      <c r="AS108" s="460">
        <f t="shared" si="35"/>
        <v>314576</v>
      </c>
      <c r="AU108" s="461"/>
    </row>
    <row r="109" spans="1:47" s="450" customFormat="1" ht="14.25" x14ac:dyDescent="0.35">
      <c r="A109" s="433" t="s">
        <v>639</v>
      </c>
      <c r="B109" s="645" t="s">
        <v>640</v>
      </c>
      <c r="C109" s="435" t="s">
        <v>641</v>
      </c>
      <c r="D109" s="436" t="s">
        <v>197</v>
      </c>
      <c r="E109" s="437">
        <v>12</v>
      </c>
      <c r="F109" s="438">
        <f t="shared" si="26"/>
        <v>206774</v>
      </c>
      <c r="G109" s="439">
        <f t="shared" si="27"/>
        <v>2481288</v>
      </c>
      <c r="H109" s="440">
        <f>[1]APUs!H3664</f>
        <v>206774</v>
      </c>
      <c r="I109" s="438">
        <f>[1]APUs!H3671</f>
        <v>206774</v>
      </c>
      <c r="J109" s="438">
        <v>1</v>
      </c>
      <c r="K109" s="438"/>
      <c r="L109" s="441">
        <f t="shared" si="28"/>
        <v>2481288</v>
      </c>
      <c r="M109" s="442">
        <f t="shared" si="29"/>
        <v>2481288</v>
      </c>
      <c r="N109" s="443">
        <f t="shared" si="30"/>
        <v>2481288</v>
      </c>
      <c r="O109" s="444"/>
      <c r="P109" s="445">
        <f>ROUND([1]APUs!H3662*E109,0)</f>
        <v>0</v>
      </c>
      <c r="Q109" s="446">
        <f>ROUND([1]APUs!H3658*E109,0)</f>
        <v>12000</v>
      </c>
      <c r="R109" s="446">
        <f>ROUND([1]APUs!H3653*E109,0)</f>
        <v>480161</v>
      </c>
      <c r="S109" s="447">
        <f>ROUND([1]APUs!H3648*E109,0)</f>
        <v>1989126</v>
      </c>
      <c r="T109" s="448">
        <f t="shared" si="31"/>
        <v>2481287</v>
      </c>
      <c r="U109" s="449"/>
      <c r="V109" s="432"/>
      <c r="AF109" s="451"/>
      <c r="AG109" s="452"/>
      <c r="AH109" s="453"/>
      <c r="AI109" s="453"/>
      <c r="AJ109" s="453"/>
      <c r="AK109" s="454"/>
      <c r="AL109" s="455"/>
      <c r="AO109" s="456">
        <f t="shared" si="32"/>
        <v>12</v>
      </c>
      <c r="AP109" s="457"/>
      <c r="AQ109" s="458">
        <f t="shared" si="33"/>
        <v>12</v>
      </c>
      <c r="AR109" s="459">
        <f t="shared" si="34"/>
        <v>206774</v>
      </c>
      <c r="AS109" s="460">
        <f t="shared" si="35"/>
        <v>2481288</v>
      </c>
      <c r="AU109" s="461"/>
    </row>
    <row r="110" spans="1:47" s="450" customFormat="1" ht="14.25" x14ac:dyDescent="0.35">
      <c r="A110" s="433" t="s">
        <v>642</v>
      </c>
      <c r="B110" s="645" t="s">
        <v>643</v>
      </c>
      <c r="C110" s="627" t="s">
        <v>644</v>
      </c>
      <c r="D110" s="436" t="s">
        <v>173</v>
      </c>
      <c r="E110" s="437">
        <v>88</v>
      </c>
      <c r="F110" s="438">
        <f t="shared" si="26"/>
        <v>65631</v>
      </c>
      <c r="G110" s="439">
        <f t="shared" si="27"/>
        <v>5775528</v>
      </c>
      <c r="H110" s="440">
        <f>[1]APUs!H3713</f>
        <v>65631</v>
      </c>
      <c r="I110" s="438">
        <f>[1]APUs!H3720</f>
        <v>89547</v>
      </c>
      <c r="J110" s="438">
        <v>1</v>
      </c>
      <c r="K110" s="438">
        <f>ROUNDUP([1]APUs!$I$3699/$J$110,0)</f>
        <v>5</v>
      </c>
      <c r="L110" s="441">
        <f t="shared" si="28"/>
        <v>7880136</v>
      </c>
      <c r="M110" s="442">
        <f t="shared" si="29"/>
        <v>5775528</v>
      </c>
      <c r="N110" s="443">
        <f t="shared" si="30"/>
        <v>5775528</v>
      </c>
      <c r="O110" s="444"/>
      <c r="P110" s="445">
        <f>ROUND([1]APUs!H3711*E110,0)</f>
        <v>0</v>
      </c>
      <c r="Q110" s="446">
        <f>ROUND([1]APUs!H3707*E110,0)</f>
        <v>101369</v>
      </c>
      <c r="R110" s="446">
        <f>ROUND([1]APUs!H3702*E110,0)</f>
        <v>2027392</v>
      </c>
      <c r="S110" s="447">
        <f>ROUND([1]APUs!H3696*E110,0)</f>
        <v>3646731</v>
      </c>
      <c r="T110" s="448">
        <f t="shared" si="31"/>
        <v>5775492</v>
      </c>
      <c r="U110" s="449"/>
      <c r="V110" s="432"/>
      <c r="AF110" s="451"/>
      <c r="AG110" s="452"/>
      <c r="AH110" s="453"/>
      <c r="AI110" s="453"/>
      <c r="AJ110" s="453"/>
      <c r="AK110" s="454"/>
      <c r="AL110" s="455"/>
      <c r="AO110" s="456">
        <f t="shared" si="32"/>
        <v>88</v>
      </c>
      <c r="AP110" s="457"/>
      <c r="AQ110" s="458">
        <f t="shared" si="33"/>
        <v>88</v>
      </c>
      <c r="AR110" s="459">
        <f t="shared" si="34"/>
        <v>65631</v>
      </c>
      <c r="AS110" s="460">
        <f t="shared" si="35"/>
        <v>5775528</v>
      </c>
      <c r="AU110" s="461"/>
    </row>
    <row r="111" spans="1:47" s="450" customFormat="1" ht="14.25" x14ac:dyDescent="0.35">
      <c r="A111" s="433" t="s">
        <v>645</v>
      </c>
      <c r="B111" s="645" t="s">
        <v>646</v>
      </c>
      <c r="C111" s="627" t="s">
        <v>647</v>
      </c>
      <c r="D111" s="436" t="s">
        <v>173</v>
      </c>
      <c r="E111" s="437">
        <v>86.91</v>
      </c>
      <c r="F111" s="438">
        <f t="shared" si="26"/>
        <v>145225</v>
      </c>
      <c r="G111" s="439">
        <f t="shared" si="27"/>
        <v>12621505</v>
      </c>
      <c r="H111" s="440">
        <f>[1]APUs!H3772</f>
        <v>145225</v>
      </c>
      <c r="I111" s="438">
        <f>[1]APUs!H3779</f>
        <v>198145</v>
      </c>
      <c r="J111" s="438">
        <v>1</v>
      </c>
      <c r="K111" s="438">
        <f>ROUNDUP([1]APUs!$I$3757/$J$111,0)</f>
        <v>15</v>
      </c>
      <c r="L111" s="441">
        <f t="shared" si="28"/>
        <v>17220782</v>
      </c>
      <c r="M111" s="442">
        <f t="shared" si="29"/>
        <v>12621505</v>
      </c>
      <c r="N111" s="443">
        <f t="shared" si="30"/>
        <v>12621505</v>
      </c>
      <c r="O111" s="444"/>
      <c r="P111" s="445">
        <f>ROUND([1]APUs!H3770*E111,0)</f>
        <v>0</v>
      </c>
      <c r="Q111" s="446">
        <f>ROUND([1]APUs!H3766*E111,0)</f>
        <v>201176</v>
      </c>
      <c r="R111" s="446">
        <f>ROUND([1]APUs!H3761*E111,0)</f>
        <v>6705875</v>
      </c>
      <c r="S111" s="447">
        <f>ROUND([1]APUs!H3754*E111,0)</f>
        <v>5714472</v>
      </c>
      <c r="T111" s="448">
        <f t="shared" si="31"/>
        <v>12621523</v>
      </c>
      <c r="U111" s="449"/>
      <c r="V111" s="432"/>
      <c r="AF111" s="451"/>
      <c r="AG111" s="452"/>
      <c r="AH111" s="453"/>
      <c r="AI111" s="453"/>
      <c r="AJ111" s="453"/>
      <c r="AK111" s="454"/>
      <c r="AL111" s="455"/>
      <c r="AO111" s="456">
        <f t="shared" si="32"/>
        <v>86.91</v>
      </c>
      <c r="AP111" s="457"/>
      <c r="AQ111" s="458">
        <f t="shared" si="33"/>
        <v>86.91</v>
      </c>
      <c r="AR111" s="459">
        <f t="shared" si="34"/>
        <v>145225</v>
      </c>
      <c r="AS111" s="460">
        <f t="shared" si="35"/>
        <v>12621505</v>
      </c>
      <c r="AU111" s="461"/>
    </row>
    <row r="112" spans="1:47" s="450" customFormat="1" ht="14.25" x14ac:dyDescent="0.35">
      <c r="A112" s="433" t="s">
        <v>648</v>
      </c>
      <c r="B112" s="645" t="s">
        <v>649</v>
      </c>
      <c r="C112" s="627" t="s">
        <v>650</v>
      </c>
      <c r="D112" s="436" t="s">
        <v>165</v>
      </c>
      <c r="E112" s="437">
        <v>53.4</v>
      </c>
      <c r="F112" s="438">
        <f t="shared" si="26"/>
        <v>62067</v>
      </c>
      <c r="G112" s="439">
        <f t="shared" si="27"/>
        <v>3314378</v>
      </c>
      <c r="H112" s="440">
        <f>[1]APUs!H3820</f>
        <v>62067</v>
      </c>
      <c r="I112" s="438">
        <f>[1]APUs!H3827</f>
        <v>84684</v>
      </c>
      <c r="J112" s="438">
        <v>1</v>
      </c>
      <c r="K112" s="438">
        <f>ROUNDUP([1]APUs!$I$3807/$J$112,0)</f>
        <v>4</v>
      </c>
      <c r="L112" s="441">
        <f t="shared" si="28"/>
        <v>4522126</v>
      </c>
      <c r="M112" s="442">
        <f t="shared" si="29"/>
        <v>3314378</v>
      </c>
      <c r="N112" s="443">
        <f t="shared" si="30"/>
        <v>3314378</v>
      </c>
      <c r="O112" s="444"/>
      <c r="P112" s="445">
        <f>ROUND([1]APUs!H3818*E112,0)</f>
        <v>0</v>
      </c>
      <c r="Q112" s="446">
        <f>ROUND([1]APUs!H3814*E112,0)</f>
        <v>46544</v>
      </c>
      <c r="R112" s="446">
        <f>ROUND([1]APUs!H3809*E112,0)</f>
        <v>930882</v>
      </c>
      <c r="S112" s="447">
        <f>ROUND([1]APUs!H3804*E112,0)</f>
        <v>2336955</v>
      </c>
      <c r="T112" s="448">
        <f t="shared" si="31"/>
        <v>3314381</v>
      </c>
      <c r="U112" s="449"/>
      <c r="V112" s="432"/>
      <c r="AF112" s="451"/>
      <c r="AG112" s="452"/>
      <c r="AH112" s="453"/>
      <c r="AI112" s="453"/>
      <c r="AJ112" s="453"/>
      <c r="AK112" s="454"/>
      <c r="AL112" s="455"/>
      <c r="AO112" s="456">
        <f t="shared" si="32"/>
        <v>53.4</v>
      </c>
      <c r="AP112" s="457"/>
      <c r="AQ112" s="458">
        <f t="shared" si="33"/>
        <v>53.4</v>
      </c>
      <c r="AR112" s="459">
        <f t="shared" si="34"/>
        <v>62067</v>
      </c>
      <c r="AS112" s="460">
        <f t="shared" si="35"/>
        <v>3314378</v>
      </c>
      <c r="AU112" s="461"/>
    </row>
    <row r="113" spans="1:47" s="450" customFormat="1" ht="14.25" x14ac:dyDescent="0.35">
      <c r="A113" s="433" t="s">
        <v>651</v>
      </c>
      <c r="B113" s="645" t="s">
        <v>652</v>
      </c>
      <c r="C113" s="627" t="s">
        <v>653</v>
      </c>
      <c r="D113" s="436" t="s">
        <v>173</v>
      </c>
      <c r="E113" s="437">
        <v>13.5</v>
      </c>
      <c r="F113" s="438">
        <f t="shared" si="26"/>
        <v>87958</v>
      </c>
      <c r="G113" s="439">
        <f t="shared" si="27"/>
        <v>1187433</v>
      </c>
      <c r="H113" s="440">
        <f>[1]APUs!H3870</f>
        <v>87958</v>
      </c>
      <c r="I113" s="438">
        <f>[1]APUs!H3877</f>
        <v>120010</v>
      </c>
      <c r="J113" s="438">
        <v>1</v>
      </c>
      <c r="K113" s="438">
        <f>ROUNDUP([1]APUs!$I$3857/$J$113,0)</f>
        <v>3</v>
      </c>
      <c r="L113" s="441">
        <f t="shared" si="28"/>
        <v>1620135</v>
      </c>
      <c r="M113" s="442">
        <f t="shared" si="29"/>
        <v>1187433</v>
      </c>
      <c r="N113" s="443">
        <f t="shared" si="30"/>
        <v>1187433</v>
      </c>
      <c r="O113" s="444"/>
      <c r="P113" s="445">
        <f>ROUND([1]APUs!H3868*E113,0)</f>
        <v>0</v>
      </c>
      <c r="Q113" s="446">
        <f>ROUND([1]APUs!H3864*E113,0)</f>
        <v>6648</v>
      </c>
      <c r="R113" s="446">
        <f>ROUND([1]APUs!H3859*E113,0)</f>
        <v>664850</v>
      </c>
      <c r="S113" s="447">
        <f>ROUND([1]APUs!H3854*E113,0)</f>
        <v>515937</v>
      </c>
      <c r="T113" s="448">
        <f t="shared" si="31"/>
        <v>1187435</v>
      </c>
      <c r="U113" s="449"/>
      <c r="V113" s="432"/>
      <c r="AF113" s="451"/>
      <c r="AG113" s="452"/>
      <c r="AH113" s="453"/>
      <c r="AI113" s="453"/>
      <c r="AJ113" s="453"/>
      <c r="AK113" s="454"/>
      <c r="AL113" s="455"/>
      <c r="AO113" s="456">
        <f t="shared" si="32"/>
        <v>13.5</v>
      </c>
      <c r="AP113" s="457"/>
      <c r="AQ113" s="458">
        <f t="shared" si="33"/>
        <v>13.5</v>
      </c>
      <c r="AR113" s="459">
        <f t="shared" si="34"/>
        <v>87958</v>
      </c>
      <c r="AS113" s="460">
        <f t="shared" si="35"/>
        <v>1187433</v>
      </c>
      <c r="AU113" s="461"/>
    </row>
    <row r="114" spans="1:47" s="450" customFormat="1" ht="14.25" x14ac:dyDescent="0.35">
      <c r="A114" s="433" t="s">
        <v>654</v>
      </c>
      <c r="B114" s="645" t="s">
        <v>655</v>
      </c>
      <c r="C114" s="627" t="s">
        <v>656</v>
      </c>
      <c r="D114" s="436" t="s">
        <v>173</v>
      </c>
      <c r="E114" s="437">
        <v>8</v>
      </c>
      <c r="F114" s="438">
        <f t="shared" si="26"/>
        <v>37370</v>
      </c>
      <c r="G114" s="439">
        <f t="shared" si="27"/>
        <v>298960</v>
      </c>
      <c r="H114" s="440">
        <f>[1]APUs!H3919</f>
        <v>37370</v>
      </c>
      <c r="I114" s="438">
        <f>[1]APUs!H3926</f>
        <v>50988</v>
      </c>
      <c r="J114" s="438">
        <v>1</v>
      </c>
      <c r="K114" s="438">
        <f>ROUNDUP([1]APUs!$I$3905/$J$114,0)</f>
        <v>1</v>
      </c>
      <c r="L114" s="441">
        <f t="shared" si="28"/>
        <v>407904</v>
      </c>
      <c r="M114" s="442">
        <f t="shared" si="29"/>
        <v>298960</v>
      </c>
      <c r="N114" s="443">
        <f t="shared" si="30"/>
        <v>298960</v>
      </c>
      <c r="O114" s="444"/>
      <c r="P114" s="445">
        <f>ROUND([1]APUs!H3917*E114,0)</f>
        <v>0</v>
      </c>
      <c r="Q114" s="446">
        <f>ROUND([1]APUs!H3913*E114,0)</f>
        <v>7706</v>
      </c>
      <c r="R114" s="446">
        <f>ROUND([1]APUs!H3908*E114,0)</f>
        <v>110083</v>
      </c>
      <c r="S114" s="447">
        <f>ROUND([1]APUs!H3902*E114,0)</f>
        <v>181172</v>
      </c>
      <c r="T114" s="448">
        <f t="shared" si="31"/>
        <v>298961</v>
      </c>
      <c r="U114" s="449"/>
      <c r="V114" s="432"/>
      <c r="AF114" s="451"/>
      <c r="AG114" s="452"/>
      <c r="AH114" s="453"/>
      <c r="AI114" s="453"/>
      <c r="AJ114" s="453"/>
      <c r="AK114" s="454"/>
      <c r="AL114" s="455"/>
      <c r="AO114" s="456">
        <f t="shared" si="32"/>
        <v>8</v>
      </c>
      <c r="AP114" s="457"/>
      <c r="AQ114" s="458">
        <f t="shared" si="33"/>
        <v>8</v>
      </c>
      <c r="AR114" s="459">
        <f t="shared" si="34"/>
        <v>37370</v>
      </c>
      <c r="AS114" s="460">
        <f t="shared" si="35"/>
        <v>298960</v>
      </c>
      <c r="AU114" s="461"/>
    </row>
    <row r="115" spans="1:47" s="450" customFormat="1" ht="14.25" x14ac:dyDescent="0.35">
      <c r="A115" s="594" t="s">
        <v>657</v>
      </c>
      <c r="B115" s="645" t="s">
        <v>658</v>
      </c>
      <c r="C115" s="627" t="s">
        <v>586</v>
      </c>
      <c r="D115" s="436" t="s">
        <v>183</v>
      </c>
      <c r="E115" s="437">
        <v>21</v>
      </c>
      <c r="F115" s="438">
        <f t="shared" si="26"/>
        <v>8661</v>
      </c>
      <c r="G115" s="439">
        <f t="shared" si="27"/>
        <v>181881</v>
      </c>
      <c r="H115" s="440">
        <f>[1]APUs!H3963</f>
        <v>8661</v>
      </c>
      <c r="I115" s="438">
        <f>[1]APUs!H3970</f>
        <v>11817</v>
      </c>
      <c r="J115" s="438">
        <v>1</v>
      </c>
      <c r="K115" s="438">
        <f>ROUNDUP([1]APUs!$I$3949/$J$115,0)</f>
        <v>1</v>
      </c>
      <c r="L115" s="441">
        <f t="shared" si="28"/>
        <v>248157</v>
      </c>
      <c r="M115" s="442">
        <f t="shared" si="29"/>
        <v>181881</v>
      </c>
      <c r="N115" s="443">
        <f t="shared" si="30"/>
        <v>181881</v>
      </c>
      <c r="O115" s="444"/>
      <c r="P115" s="445">
        <f>ROUND([1]APUs!H3961*E115,0)</f>
        <v>0</v>
      </c>
      <c r="Q115" s="446">
        <f>ROUND([1]APUs!H3957*E115,0)</f>
        <v>31307</v>
      </c>
      <c r="R115" s="446">
        <f>ROUND([1]APUs!H3951*E115,0)</f>
        <v>150583</v>
      </c>
      <c r="S115" s="447"/>
      <c r="T115" s="448">
        <f t="shared" si="31"/>
        <v>181890</v>
      </c>
      <c r="U115" s="449"/>
      <c r="V115" s="432"/>
      <c r="AF115" s="451"/>
      <c r="AG115" s="452"/>
      <c r="AH115" s="453"/>
      <c r="AI115" s="453"/>
      <c r="AJ115" s="453"/>
      <c r="AK115" s="454"/>
      <c r="AL115" s="455"/>
      <c r="AO115" s="456">
        <f t="shared" si="32"/>
        <v>21</v>
      </c>
      <c r="AP115" s="457"/>
      <c r="AQ115" s="458">
        <f t="shared" si="33"/>
        <v>21</v>
      </c>
      <c r="AR115" s="459">
        <f t="shared" si="34"/>
        <v>8661</v>
      </c>
      <c r="AS115" s="460">
        <f t="shared" si="35"/>
        <v>181881</v>
      </c>
      <c r="AU115" s="461"/>
    </row>
    <row r="116" spans="1:47" s="450" customFormat="1" ht="14.25" x14ac:dyDescent="0.35">
      <c r="A116" s="594" t="s">
        <v>659</v>
      </c>
      <c r="B116" s="645" t="s">
        <v>660</v>
      </c>
      <c r="C116" s="627" t="s">
        <v>588</v>
      </c>
      <c r="D116" s="436" t="s">
        <v>183</v>
      </c>
      <c r="E116" s="437">
        <v>21</v>
      </c>
      <c r="F116" s="438">
        <f t="shared" si="26"/>
        <v>30316</v>
      </c>
      <c r="G116" s="439">
        <f t="shared" si="27"/>
        <v>636636</v>
      </c>
      <c r="H116" s="440">
        <f>[1]APUs!H4007</f>
        <v>30316</v>
      </c>
      <c r="I116" s="438">
        <f>[1]APUs!H4014</f>
        <v>41363</v>
      </c>
      <c r="J116" s="438">
        <v>1</v>
      </c>
      <c r="K116" s="438">
        <f>ROUNDUP([1]APUs!$I$3993/$J$116,0)</f>
        <v>1</v>
      </c>
      <c r="L116" s="441">
        <f t="shared" si="28"/>
        <v>868623</v>
      </c>
      <c r="M116" s="442">
        <f t="shared" si="29"/>
        <v>636636</v>
      </c>
      <c r="N116" s="443">
        <f t="shared" si="30"/>
        <v>636636</v>
      </c>
      <c r="O116" s="444"/>
      <c r="P116" s="445">
        <f>ROUND([1]APUs!H4005*E116,0)</f>
        <v>0</v>
      </c>
      <c r="Q116" s="446">
        <f>ROUND([1]APUs!H4001*E116,0)</f>
        <v>556315</v>
      </c>
      <c r="R116" s="446">
        <f>ROUND([1]APUs!H3995*E116,0)</f>
        <v>80311</v>
      </c>
      <c r="S116" s="447"/>
      <c r="T116" s="448">
        <f t="shared" si="31"/>
        <v>636626</v>
      </c>
      <c r="U116" s="449"/>
      <c r="V116" s="432"/>
      <c r="AF116" s="451"/>
      <c r="AG116" s="452"/>
      <c r="AH116" s="453"/>
      <c r="AI116" s="453"/>
      <c r="AJ116" s="453"/>
      <c r="AK116" s="454"/>
      <c r="AL116" s="455"/>
      <c r="AO116" s="456">
        <f t="shared" si="32"/>
        <v>21</v>
      </c>
      <c r="AP116" s="457"/>
      <c r="AQ116" s="458">
        <f t="shared" si="33"/>
        <v>21</v>
      </c>
      <c r="AR116" s="459">
        <f t="shared" si="34"/>
        <v>30316</v>
      </c>
      <c r="AS116" s="460">
        <f t="shared" si="35"/>
        <v>636636</v>
      </c>
      <c r="AU116" s="461"/>
    </row>
    <row r="117" spans="1:47" s="450" customFormat="1" ht="14.25" x14ac:dyDescent="0.35">
      <c r="A117" s="433" t="s">
        <v>661</v>
      </c>
      <c r="B117" s="645" t="s">
        <v>662</v>
      </c>
      <c r="C117" s="627" t="s">
        <v>214</v>
      </c>
      <c r="D117" s="436" t="s">
        <v>165</v>
      </c>
      <c r="E117" s="437">
        <v>100</v>
      </c>
      <c r="F117" s="438">
        <f t="shared" si="26"/>
        <v>1023</v>
      </c>
      <c r="G117" s="439">
        <f t="shared" si="27"/>
        <v>102300</v>
      </c>
      <c r="H117" s="440">
        <f>[1]APUs!H4050</f>
        <v>1023</v>
      </c>
      <c r="I117" s="438">
        <f>[1]APUs!H4057</f>
        <v>1396</v>
      </c>
      <c r="J117" s="438">
        <v>1</v>
      </c>
      <c r="K117" s="438">
        <f>ROUNDUP([1]APUs!$I$4037/$J$117,0)</f>
        <v>1</v>
      </c>
      <c r="L117" s="441">
        <f t="shared" si="28"/>
        <v>139600</v>
      </c>
      <c r="M117" s="442">
        <f t="shared" si="29"/>
        <v>102300</v>
      </c>
      <c r="N117" s="443">
        <f t="shared" si="30"/>
        <v>102300</v>
      </c>
      <c r="O117" s="444"/>
      <c r="P117" s="445">
        <f>ROUND([1]APUs!H4048*E117,0)</f>
        <v>0</v>
      </c>
      <c r="Q117" s="446">
        <f>ROUND([1]APUs!H4044*E117,0)</f>
        <v>6692</v>
      </c>
      <c r="R117" s="446">
        <f>ROUND([1]APUs!H4039*E117,0)</f>
        <v>95608</v>
      </c>
      <c r="S117" s="447"/>
      <c r="T117" s="448">
        <f t="shared" si="31"/>
        <v>102300</v>
      </c>
      <c r="U117" s="449"/>
      <c r="V117" s="432"/>
      <c r="AF117" s="451"/>
      <c r="AG117" s="452"/>
      <c r="AH117" s="453"/>
      <c r="AI117" s="453"/>
      <c r="AJ117" s="453"/>
      <c r="AK117" s="454"/>
      <c r="AL117" s="455"/>
      <c r="AO117" s="456">
        <f t="shared" si="32"/>
        <v>100</v>
      </c>
      <c r="AP117" s="457"/>
      <c r="AQ117" s="458">
        <f t="shared" si="33"/>
        <v>100</v>
      </c>
      <c r="AR117" s="459">
        <f t="shared" si="34"/>
        <v>1023</v>
      </c>
      <c r="AS117" s="460">
        <f t="shared" si="35"/>
        <v>102300</v>
      </c>
      <c r="AU117" s="461"/>
    </row>
    <row r="118" spans="1:47" s="450" customFormat="1" ht="14.25" x14ac:dyDescent="0.35">
      <c r="A118" s="564"/>
      <c r="B118" s="595"/>
      <c r="C118" s="566"/>
      <c r="D118" s="567"/>
      <c r="E118" s="568"/>
      <c r="F118" s="569"/>
      <c r="G118" s="570"/>
      <c r="H118" s="628"/>
      <c r="I118" s="569"/>
      <c r="J118" s="569"/>
      <c r="K118" s="569"/>
      <c r="L118" s="572"/>
      <c r="M118" s="573"/>
      <c r="N118" s="574"/>
      <c r="O118" s="444"/>
      <c r="P118" s="445"/>
      <c r="Q118" s="446"/>
      <c r="R118" s="446"/>
      <c r="S118" s="447"/>
      <c r="T118" s="448"/>
      <c r="U118" s="449"/>
      <c r="V118" s="432"/>
      <c r="AF118" s="451"/>
      <c r="AG118" s="452"/>
      <c r="AH118" s="453"/>
      <c r="AI118" s="453"/>
      <c r="AJ118" s="453"/>
      <c r="AK118" s="454"/>
      <c r="AL118" s="455"/>
      <c r="AO118" s="456"/>
      <c r="AP118" s="457"/>
      <c r="AQ118" s="458"/>
      <c r="AR118" s="562"/>
      <c r="AS118" s="563"/>
      <c r="AU118" s="461"/>
    </row>
    <row r="119" spans="1:47" s="450" customFormat="1" ht="14.25" x14ac:dyDescent="0.35">
      <c r="A119" s="629" t="s">
        <v>594</v>
      </c>
      <c r="B119" s="630"/>
      <c r="C119" s="631"/>
      <c r="D119" s="632"/>
      <c r="E119" s="633" t="str">
        <f>"SUBTOTAL "&amp;C89</f>
        <v>SUBTOTAL OBRAS CIVILES</v>
      </c>
      <c r="F119" s="1240">
        <f>SUM(G90:G118)</f>
        <v>49008005</v>
      </c>
      <c r="G119" s="1241"/>
      <c r="H119" s="634"/>
      <c r="I119" s="635"/>
      <c r="J119" s="635"/>
      <c r="K119" s="635"/>
      <c r="L119" s="636"/>
      <c r="M119" s="637"/>
      <c r="N119" s="582">
        <f>SUM(N90:N118)</f>
        <v>49008005</v>
      </c>
      <c r="O119" s="444"/>
      <c r="P119" s="638"/>
      <c r="Q119" s="639"/>
      <c r="R119" s="639"/>
      <c r="S119" s="640"/>
      <c r="T119" s="641"/>
      <c r="U119" s="449"/>
      <c r="V119" s="432"/>
      <c r="AF119" s="451"/>
      <c r="AG119" s="452"/>
      <c r="AH119" s="453"/>
      <c r="AI119" s="453"/>
      <c r="AJ119" s="453"/>
      <c r="AK119" s="454"/>
      <c r="AL119" s="455"/>
      <c r="AO119" s="642"/>
      <c r="AP119" s="643"/>
      <c r="AQ119" s="643"/>
      <c r="AR119" s="1242">
        <f>SUM(AS90:AS118)</f>
        <v>49008005</v>
      </c>
      <c r="AS119" s="1243"/>
      <c r="AU119" s="461"/>
    </row>
    <row r="120" spans="1:47" s="450" customFormat="1" ht="14.25" x14ac:dyDescent="0.35">
      <c r="A120" s="564"/>
      <c r="B120" s="595"/>
      <c r="C120" s="566"/>
      <c r="D120" s="567"/>
      <c r="E120" s="568"/>
      <c r="F120" s="569"/>
      <c r="G120" s="570"/>
      <c r="H120" s="571"/>
      <c r="I120" s="569"/>
      <c r="J120" s="569"/>
      <c r="K120" s="569"/>
      <c r="L120" s="572"/>
      <c r="M120" s="573"/>
      <c r="N120" s="574"/>
      <c r="O120" s="444"/>
      <c r="P120" s="445"/>
      <c r="Q120" s="446"/>
      <c r="R120" s="446"/>
      <c r="S120" s="447"/>
      <c r="T120" s="448"/>
      <c r="U120" s="449"/>
      <c r="V120" s="432"/>
      <c r="AF120" s="451"/>
      <c r="AG120" s="452" t="str">
        <f>"CAP. " &amp; $B$80 &amp; ": " &amp; $C$80</f>
        <v>CAP. 4: MELIPONARIO</v>
      </c>
      <c r="AH120" s="453">
        <f>ROW($B$80)</f>
        <v>80</v>
      </c>
      <c r="AI120" s="453"/>
      <c r="AJ120" s="453"/>
      <c r="AK120" s="454"/>
      <c r="AL120" s="455"/>
      <c r="AO120" s="456"/>
      <c r="AP120" s="457"/>
      <c r="AQ120" s="458"/>
      <c r="AR120" s="562"/>
      <c r="AS120" s="563"/>
      <c r="AU120" s="461"/>
    </row>
    <row r="121" spans="1:47" s="450" customFormat="1" ht="14.65" thickBot="1" x14ac:dyDescent="0.4">
      <c r="A121" s="575" t="s">
        <v>238</v>
      </c>
      <c r="B121" s="596"/>
      <c r="C121" s="577"/>
      <c r="D121" s="578"/>
      <c r="E121" s="579"/>
      <c r="F121" s="580" t="str">
        <f>IF(C80="ESCRIBA AQUÍ EL NOMBRE DEL CAPITULO","SUBTOTAL","SUBTOTAL CAP. "&amp;B80&amp;"  "&amp;C80&amp;":")</f>
        <v>SUBTOTAL CAP. 4  MELIPONARIO:</v>
      </c>
      <c r="G121" s="581">
        <f>SUM(G81:G120)</f>
        <v>49194935</v>
      </c>
      <c r="H121" s="571"/>
      <c r="I121" s="569"/>
      <c r="J121" s="569"/>
      <c r="K121" s="569"/>
      <c r="L121" s="572"/>
      <c r="M121" s="573"/>
      <c r="N121" s="582">
        <f>SUM(N81:N120)</f>
        <v>147584805</v>
      </c>
      <c r="O121" s="444"/>
      <c r="P121" s="583">
        <f>SUM(P80:P120)</f>
        <v>0</v>
      </c>
      <c r="Q121" s="584">
        <f>SUM(Q80:Q120)</f>
        <v>2109414</v>
      </c>
      <c r="R121" s="584">
        <f>SUM(R80:R120)</f>
        <v>20289486</v>
      </c>
      <c r="S121" s="585">
        <f>SUM(S80:S120)</f>
        <v>26796100</v>
      </c>
      <c r="T121" s="586">
        <f>SUM(T80:T120)</f>
        <v>49195000</v>
      </c>
      <c r="U121" s="449"/>
      <c r="V121" s="432"/>
      <c r="AF121" s="451"/>
      <c r="AG121" s="452" t="str">
        <f>"CAP. " &amp; $B$80 &amp; ": " &amp; $C$80</f>
        <v>CAP. 4: MELIPONARIO</v>
      </c>
      <c r="AH121" s="453">
        <f>ROW($B$80)</f>
        <v>80</v>
      </c>
      <c r="AI121" s="453"/>
      <c r="AJ121" s="453"/>
      <c r="AK121" s="454"/>
      <c r="AL121" s="455"/>
      <c r="AO121" s="587"/>
      <c r="AP121" s="588"/>
      <c r="AQ121" s="588"/>
      <c r="AR121" s="588"/>
      <c r="AS121" s="589">
        <f>SUM(AS81:AS120)</f>
        <v>49194935</v>
      </c>
      <c r="AU121" s="461"/>
    </row>
    <row r="122" spans="1:47" s="450" customFormat="1" ht="23" customHeight="1" thickBot="1" x14ac:dyDescent="0.4">
      <c r="A122" s="483"/>
      <c r="B122" s="534"/>
      <c r="C122" s="531"/>
      <c r="D122" s="532"/>
      <c r="E122" s="533"/>
      <c r="F122" s="534"/>
      <c r="G122" s="590"/>
      <c r="V122" s="432"/>
      <c r="AF122" s="451"/>
      <c r="AG122" s="452"/>
      <c r="AH122" s="453"/>
      <c r="AI122" s="453"/>
      <c r="AJ122" s="453"/>
      <c r="AK122" s="454"/>
      <c r="AL122" s="455"/>
      <c r="AU122" s="461"/>
    </row>
    <row r="123" spans="1:47" s="450" customFormat="1" ht="15" x14ac:dyDescent="0.35">
      <c r="A123" s="537" t="s">
        <v>234</v>
      </c>
      <c r="B123" s="591">
        <v>5</v>
      </c>
      <c r="C123" s="592" t="s">
        <v>663</v>
      </c>
      <c r="D123" s="540"/>
      <c r="E123" s="540"/>
      <c r="F123" s="540"/>
      <c r="G123" s="541">
        <f>SUM(G124:G153)</f>
        <v>36994370</v>
      </c>
      <c r="H123" s="432"/>
      <c r="I123" s="432"/>
      <c r="J123" s="432"/>
      <c r="K123" s="432"/>
      <c r="L123" s="432"/>
      <c r="M123" s="432"/>
      <c r="N123" s="542">
        <f>SUM(N124:N153)</f>
        <v>110983110</v>
      </c>
      <c r="O123" s="449"/>
      <c r="P123" s="543"/>
      <c r="Q123" s="544"/>
      <c r="R123" s="544"/>
      <c r="S123" s="545"/>
      <c r="T123" s="546"/>
      <c r="U123" s="449">
        <f>IF(G123&lt;&gt;"",N123-G123*$N$2,0)</f>
        <v>73988740</v>
      </c>
      <c r="V123" s="547" t="s">
        <v>493</v>
      </c>
      <c r="AF123" s="451"/>
      <c r="AG123" s="452" t="str">
        <f>"CAP. " &amp; $B$123 &amp; ": " &amp; $C$123</f>
        <v>CAP. 5: GERMINADORES</v>
      </c>
      <c r="AH123" s="453">
        <f>ROW($B$123)</f>
        <v>123</v>
      </c>
      <c r="AI123" s="453"/>
      <c r="AJ123" s="453"/>
      <c r="AK123" s="454"/>
      <c r="AL123" s="455"/>
      <c r="AO123" s="548"/>
      <c r="AP123" s="549"/>
      <c r="AQ123" s="549"/>
      <c r="AR123" s="549"/>
      <c r="AS123" s="550">
        <f>SUM(AS124:AS153)</f>
        <v>36994370</v>
      </c>
      <c r="AU123" s="461"/>
    </row>
    <row r="124" spans="1:47" s="450" customFormat="1" ht="14.25" hidden="1" x14ac:dyDescent="0.35">
      <c r="A124" s="551" t="s">
        <v>494</v>
      </c>
      <c r="B124" s="593"/>
      <c r="C124" s="553"/>
      <c r="D124" s="554"/>
      <c r="E124" s="555"/>
      <c r="F124" s="556"/>
      <c r="G124" s="557"/>
      <c r="H124" s="558"/>
      <c r="I124" s="556"/>
      <c r="J124" s="556"/>
      <c r="K124" s="556"/>
      <c r="L124" s="559"/>
      <c r="M124" s="560"/>
      <c r="N124" s="561"/>
      <c r="O124" s="444"/>
      <c r="P124" s="445"/>
      <c r="Q124" s="446"/>
      <c r="R124" s="446"/>
      <c r="S124" s="447"/>
      <c r="T124" s="448"/>
      <c r="U124" s="449"/>
      <c r="V124" s="432"/>
      <c r="AF124" s="451"/>
      <c r="AG124" s="452" t="str">
        <f>"CAP. " &amp; $B$123 &amp; ": " &amp; $C$123</f>
        <v>CAP. 5: GERMINADORES</v>
      </c>
      <c r="AH124" s="453">
        <f>ROW($B$123)</f>
        <v>123</v>
      </c>
      <c r="AI124" s="453"/>
      <c r="AJ124" s="453"/>
      <c r="AK124" s="454"/>
      <c r="AL124" s="455"/>
      <c r="AO124" s="456"/>
      <c r="AP124" s="457"/>
      <c r="AQ124" s="458"/>
      <c r="AR124" s="562"/>
      <c r="AS124" s="563"/>
      <c r="AU124" s="461"/>
    </row>
    <row r="125" spans="1:47" s="450" customFormat="1" ht="14.25" x14ac:dyDescent="0.35">
      <c r="A125" s="597"/>
      <c r="B125" s="598"/>
      <c r="C125" s="599"/>
      <c r="D125" s="600"/>
      <c r="E125" s="601"/>
      <c r="F125" s="602"/>
      <c r="G125" s="603"/>
      <c r="H125" s="604"/>
      <c r="I125" s="604"/>
      <c r="J125" s="604"/>
      <c r="K125" s="604"/>
      <c r="L125" s="604"/>
      <c r="M125" s="604"/>
      <c r="N125" s="604"/>
      <c r="O125" s="444"/>
      <c r="P125" s="605"/>
      <c r="Q125" s="606"/>
      <c r="R125" s="606"/>
      <c r="S125" s="607"/>
      <c r="T125" s="608"/>
      <c r="U125" s="449"/>
      <c r="V125" s="432"/>
      <c r="AF125" s="451"/>
      <c r="AG125" s="452"/>
      <c r="AH125" s="453"/>
      <c r="AI125" s="453"/>
      <c r="AJ125" s="453"/>
      <c r="AK125" s="454"/>
      <c r="AL125" s="455"/>
      <c r="AO125" s="609"/>
      <c r="AP125" s="610"/>
      <c r="AQ125" s="611"/>
      <c r="AR125" s="612"/>
      <c r="AS125" s="613"/>
      <c r="AU125" s="461"/>
    </row>
    <row r="126" spans="1:47" s="450" customFormat="1" ht="13.9" x14ac:dyDescent="0.35">
      <c r="A126" s="614" t="s">
        <v>591</v>
      </c>
      <c r="B126" s="615">
        <v>5.0999999999999996</v>
      </c>
      <c r="C126" s="616" t="s">
        <v>161</v>
      </c>
      <c r="D126" s="617"/>
      <c r="E126" s="617"/>
      <c r="F126" s="1238">
        <f>SUM(G127:G131)</f>
        <v>842579</v>
      </c>
      <c r="G126" s="1239"/>
      <c r="H126" s="618"/>
      <c r="I126" s="619"/>
      <c r="J126" s="619"/>
      <c r="K126" s="619"/>
      <c r="L126" s="619"/>
      <c r="M126" s="619"/>
      <c r="N126" s="542">
        <f>SUM(N127:N131)</f>
        <v>842579</v>
      </c>
      <c r="O126" s="449"/>
      <c r="P126" s="620"/>
      <c r="Q126" s="621"/>
      <c r="R126" s="621"/>
      <c r="S126" s="622"/>
      <c r="T126" s="623"/>
      <c r="U126" s="449">
        <f>IF(F126&lt;&gt;"",N126-F126*$N$2,0)</f>
        <v>0</v>
      </c>
      <c r="V126" s="547" t="s">
        <v>493</v>
      </c>
      <c r="AF126" s="451"/>
      <c r="AG126" s="452"/>
      <c r="AH126" s="453"/>
      <c r="AI126" s="453"/>
      <c r="AJ126" s="453"/>
      <c r="AK126" s="454"/>
      <c r="AL126" s="455"/>
      <c r="AO126" s="624"/>
      <c r="AP126" s="625"/>
      <c r="AQ126" s="625"/>
      <c r="AR126" s="1209">
        <f>SUM(AS127:AS131)</f>
        <v>842579</v>
      </c>
      <c r="AS126" s="1210"/>
      <c r="AU126" s="461"/>
    </row>
    <row r="127" spans="1:47" s="450" customFormat="1" ht="16.25" hidden="1" customHeight="1" x14ac:dyDescent="0.35">
      <c r="A127" s="551" t="s">
        <v>494</v>
      </c>
      <c r="B127" s="593"/>
      <c r="C127" s="553"/>
      <c r="D127" s="554"/>
      <c r="E127" s="555"/>
      <c r="F127" s="556"/>
      <c r="G127" s="557"/>
      <c r="H127" s="626"/>
      <c r="I127" s="556"/>
      <c r="J127" s="556"/>
      <c r="K127" s="556"/>
      <c r="L127" s="559"/>
      <c r="M127" s="560"/>
      <c r="N127" s="561"/>
      <c r="O127" s="444"/>
      <c r="P127" s="445"/>
      <c r="Q127" s="446"/>
      <c r="R127" s="446"/>
      <c r="S127" s="447"/>
      <c r="T127" s="448"/>
      <c r="U127" s="449"/>
      <c r="V127" s="432"/>
      <c r="AF127" s="451"/>
      <c r="AG127" s="452"/>
      <c r="AH127" s="453"/>
      <c r="AI127" s="453"/>
      <c r="AJ127" s="453"/>
      <c r="AK127" s="454"/>
      <c r="AL127" s="455"/>
      <c r="AO127" s="456"/>
      <c r="AP127" s="457"/>
      <c r="AQ127" s="458"/>
      <c r="AR127" s="562"/>
      <c r="AS127" s="563"/>
      <c r="AU127" s="461"/>
    </row>
    <row r="128" spans="1:47" s="450" customFormat="1" ht="14.25" x14ac:dyDescent="0.35">
      <c r="A128" s="594" t="s">
        <v>664</v>
      </c>
      <c r="B128" s="434" t="s">
        <v>665</v>
      </c>
      <c r="C128" s="627" t="s">
        <v>182</v>
      </c>
      <c r="D128" s="436" t="s">
        <v>183</v>
      </c>
      <c r="E128" s="437">
        <v>3.24</v>
      </c>
      <c r="F128" s="438">
        <f>IF($A$2="CD",H128,IF($A$2="CT",I128,"Correg CT"))</f>
        <v>28969</v>
      </c>
      <c r="G128" s="439">
        <f>ROUND(E128 * F128,$J$2)</f>
        <v>93860</v>
      </c>
      <c r="H128" s="440">
        <f>[1]APUs!H4093</f>
        <v>28969</v>
      </c>
      <c r="I128" s="438">
        <f>[1]APUs!H4100</f>
        <v>39525</v>
      </c>
      <c r="J128" s="438">
        <v>1</v>
      </c>
      <c r="K128" s="438">
        <f>ROUNDUP([1]APUs!$I$4080/$J$128,0)</f>
        <v>1</v>
      </c>
      <c r="L128" s="441">
        <f>ROUND(I128 * E128,$J$2)</f>
        <v>128061</v>
      </c>
      <c r="M128" s="442">
        <f>ROUND(H128 * E128,$J$2)</f>
        <v>93860</v>
      </c>
      <c r="N128" s="443">
        <f>G128*$N$2</f>
        <v>93860</v>
      </c>
      <c r="O128" s="444"/>
      <c r="P128" s="445">
        <f>ROUND([1]APUs!H4091*E128,0)</f>
        <v>0</v>
      </c>
      <c r="Q128" s="446">
        <f>ROUND([1]APUs!H4087*E128,0)</f>
        <v>929</v>
      </c>
      <c r="R128" s="446">
        <f>ROUND([1]APUs!H4082*E128,0)</f>
        <v>92931</v>
      </c>
      <c r="S128" s="447"/>
      <c r="T128" s="448">
        <f>P128+Q128+R128+S128</f>
        <v>93860</v>
      </c>
      <c r="U128" s="449"/>
      <c r="V128" s="432"/>
      <c r="AF128" s="451"/>
      <c r="AG128" s="452"/>
      <c r="AH128" s="453"/>
      <c r="AI128" s="453"/>
      <c r="AJ128" s="453"/>
      <c r="AK128" s="454"/>
      <c r="AL128" s="455"/>
      <c r="AO128" s="456">
        <f>E128</f>
        <v>3.24</v>
      </c>
      <c r="AP128" s="457"/>
      <c r="AQ128" s="458">
        <f>AO128+AP128</f>
        <v>3.24</v>
      </c>
      <c r="AR128" s="459">
        <f>F128</f>
        <v>28969</v>
      </c>
      <c r="AS128" s="460">
        <f>ROUND(AQ128 * AR128,$J$2)</f>
        <v>93860</v>
      </c>
      <c r="AU128" s="461"/>
    </row>
    <row r="129" spans="1:47" s="450" customFormat="1" ht="14.25" x14ac:dyDescent="0.35">
      <c r="A129" s="433" t="s">
        <v>666</v>
      </c>
      <c r="B129" s="434" t="s">
        <v>667</v>
      </c>
      <c r="C129" s="627" t="s">
        <v>668</v>
      </c>
      <c r="D129" s="436" t="s">
        <v>173</v>
      </c>
      <c r="E129" s="437">
        <v>18</v>
      </c>
      <c r="F129" s="438">
        <f>IF($A$2="CD",H129,IF($A$2="CT",I129,"Correg CT"))</f>
        <v>31593</v>
      </c>
      <c r="G129" s="439">
        <f>ROUND(E129 * F129,$J$2)</f>
        <v>568674</v>
      </c>
      <c r="H129" s="440">
        <f>[1]APUs!H4140</f>
        <v>31593</v>
      </c>
      <c r="I129" s="438">
        <f>[1]APUs!H4147</f>
        <v>31593</v>
      </c>
      <c r="J129" s="438">
        <v>1</v>
      </c>
      <c r="K129" s="438"/>
      <c r="L129" s="441">
        <f>ROUND(I129 * E129,$J$2)</f>
        <v>568674</v>
      </c>
      <c r="M129" s="442">
        <f>ROUND(H129 * E129,$J$2)</f>
        <v>568674</v>
      </c>
      <c r="N129" s="443">
        <f>G129*$N$2</f>
        <v>568674</v>
      </c>
      <c r="O129" s="444"/>
      <c r="P129" s="445">
        <f>ROUND([1]APUs!H4138*E129,0)</f>
        <v>0</v>
      </c>
      <c r="Q129" s="446">
        <f>ROUND([1]APUs!H4134*E129,0)</f>
        <v>298715</v>
      </c>
      <c r="R129" s="446">
        <f>ROUND([1]APUs!H4129*E129,0)</f>
        <v>269953</v>
      </c>
      <c r="S129" s="447">
        <f>ROUND([1]APUs!H4124*E129,0)</f>
        <v>0</v>
      </c>
      <c r="T129" s="448">
        <f>P129+Q129+R129+S129</f>
        <v>568668</v>
      </c>
      <c r="U129" s="449"/>
      <c r="V129" s="432"/>
      <c r="AF129" s="451"/>
      <c r="AG129" s="452"/>
      <c r="AH129" s="453"/>
      <c r="AI129" s="453"/>
      <c r="AJ129" s="453"/>
      <c r="AK129" s="454"/>
      <c r="AL129" s="455"/>
      <c r="AO129" s="456">
        <f>E129</f>
        <v>18</v>
      </c>
      <c r="AP129" s="457"/>
      <c r="AQ129" s="458">
        <f>AO129+AP129</f>
        <v>18</v>
      </c>
      <c r="AR129" s="459">
        <f>F129</f>
        <v>31593</v>
      </c>
      <c r="AS129" s="460">
        <f>ROUND(AQ129 * AR129,$J$2)</f>
        <v>568674</v>
      </c>
      <c r="AU129" s="461"/>
    </row>
    <row r="130" spans="1:47" s="450" customFormat="1" ht="25.5" x14ac:dyDescent="0.35">
      <c r="A130" s="433" t="s">
        <v>669</v>
      </c>
      <c r="B130" s="434" t="s">
        <v>670</v>
      </c>
      <c r="C130" s="627" t="s">
        <v>671</v>
      </c>
      <c r="D130" s="436" t="s">
        <v>197</v>
      </c>
      <c r="E130" s="437">
        <v>9</v>
      </c>
      <c r="F130" s="438">
        <f>IF($A$2="CD",H130,IF($A$2="CT",I130,"Correg CT"))</f>
        <v>20005</v>
      </c>
      <c r="G130" s="439">
        <f>ROUND(E130 * F130,$J$2)</f>
        <v>180045</v>
      </c>
      <c r="H130" s="440">
        <f>[1]APUs!H4186</f>
        <v>20005</v>
      </c>
      <c r="I130" s="438">
        <f>[1]APUs!H4193</f>
        <v>20005</v>
      </c>
      <c r="J130" s="438">
        <v>1</v>
      </c>
      <c r="K130" s="438"/>
      <c r="L130" s="441">
        <f>ROUND(I130 * E130,$J$2)</f>
        <v>180045</v>
      </c>
      <c r="M130" s="442">
        <f>ROUND(H130 * E130,$J$2)</f>
        <v>180045</v>
      </c>
      <c r="N130" s="443">
        <f>G130*$N$2</f>
        <v>180045</v>
      </c>
      <c r="O130" s="444"/>
      <c r="P130" s="445">
        <f>ROUND([1]APUs!H4184*E130,0)</f>
        <v>0</v>
      </c>
      <c r="Q130" s="446">
        <f>ROUND([1]APUs!H4180*E130,0)</f>
        <v>0</v>
      </c>
      <c r="R130" s="446">
        <f>ROUND([1]APUs!H4176*E130,0)</f>
        <v>180047</v>
      </c>
      <c r="S130" s="447">
        <f>ROUND([1]APUs!H4171*E130,0)</f>
        <v>0</v>
      </c>
      <c r="T130" s="448">
        <f>P130+Q130+R130+S130</f>
        <v>180047</v>
      </c>
      <c r="U130" s="449"/>
      <c r="V130" s="432"/>
      <c r="AF130" s="451"/>
      <c r="AG130" s="452"/>
      <c r="AH130" s="453"/>
      <c r="AI130" s="453"/>
      <c r="AJ130" s="453"/>
      <c r="AK130" s="454"/>
      <c r="AL130" s="455"/>
      <c r="AO130" s="456">
        <f>E130</f>
        <v>9</v>
      </c>
      <c r="AP130" s="457"/>
      <c r="AQ130" s="458">
        <f>AO130+AP130</f>
        <v>9</v>
      </c>
      <c r="AR130" s="459">
        <f>F130</f>
        <v>20005</v>
      </c>
      <c r="AS130" s="460">
        <f>ROUND(AQ130 * AR130,$J$2)</f>
        <v>180045</v>
      </c>
      <c r="AU130" s="461"/>
    </row>
    <row r="131" spans="1:47" s="450" customFormat="1" ht="14.25" x14ac:dyDescent="0.35">
      <c r="A131" s="564"/>
      <c r="B131" s="595"/>
      <c r="C131" s="566"/>
      <c r="D131" s="567"/>
      <c r="E131" s="568"/>
      <c r="F131" s="569"/>
      <c r="G131" s="570"/>
      <c r="H131" s="628"/>
      <c r="I131" s="569"/>
      <c r="J131" s="569"/>
      <c r="K131" s="569"/>
      <c r="L131" s="572"/>
      <c r="M131" s="573"/>
      <c r="N131" s="574"/>
      <c r="O131" s="444"/>
      <c r="P131" s="445"/>
      <c r="Q131" s="446"/>
      <c r="R131" s="446"/>
      <c r="S131" s="447"/>
      <c r="T131" s="448"/>
      <c r="U131" s="449"/>
      <c r="V131" s="432"/>
      <c r="AF131" s="451"/>
      <c r="AG131" s="452"/>
      <c r="AH131" s="453"/>
      <c r="AI131" s="453"/>
      <c r="AJ131" s="453"/>
      <c r="AK131" s="454"/>
      <c r="AL131" s="455"/>
      <c r="AO131" s="456"/>
      <c r="AP131" s="457"/>
      <c r="AQ131" s="458"/>
      <c r="AR131" s="562"/>
      <c r="AS131" s="563"/>
      <c r="AU131" s="461"/>
    </row>
    <row r="132" spans="1:47" s="450" customFormat="1" ht="14.25" x14ac:dyDescent="0.35">
      <c r="A132" s="629" t="s">
        <v>594</v>
      </c>
      <c r="B132" s="630"/>
      <c r="C132" s="631"/>
      <c r="D132" s="632"/>
      <c r="E132" s="633" t="str">
        <f>"SUBTOTAL "&amp;C126</f>
        <v>SUBTOTAL ACTIVIDADES PRELIMINARES</v>
      </c>
      <c r="F132" s="1240">
        <f>SUM(G127:G131)</f>
        <v>842579</v>
      </c>
      <c r="G132" s="1241"/>
      <c r="H132" s="634"/>
      <c r="I132" s="635"/>
      <c r="J132" s="635"/>
      <c r="K132" s="635"/>
      <c r="L132" s="636"/>
      <c r="M132" s="637"/>
      <c r="N132" s="582">
        <f>SUM(N127:N131)</f>
        <v>842579</v>
      </c>
      <c r="O132" s="444"/>
      <c r="P132" s="638"/>
      <c r="Q132" s="639"/>
      <c r="R132" s="639"/>
      <c r="S132" s="640"/>
      <c r="T132" s="641"/>
      <c r="U132" s="449"/>
      <c r="V132" s="432"/>
      <c r="AF132" s="451"/>
      <c r="AG132" s="452"/>
      <c r="AH132" s="453"/>
      <c r="AI132" s="453"/>
      <c r="AJ132" s="453"/>
      <c r="AK132" s="454"/>
      <c r="AL132" s="455"/>
      <c r="AO132" s="642"/>
      <c r="AP132" s="643"/>
      <c r="AQ132" s="643"/>
      <c r="AR132" s="1242">
        <f>SUM(AS127:AS131)</f>
        <v>842579</v>
      </c>
      <c r="AS132" s="1243"/>
      <c r="AU132" s="461"/>
    </row>
    <row r="133" spans="1:47" s="450" customFormat="1" ht="14.25" x14ac:dyDescent="0.35">
      <c r="A133" s="597"/>
      <c r="B133" s="598"/>
      <c r="C133" s="599"/>
      <c r="D133" s="600"/>
      <c r="E133" s="601"/>
      <c r="F133" s="602"/>
      <c r="G133" s="603"/>
      <c r="H133" s="604"/>
      <c r="I133" s="604"/>
      <c r="J133" s="604"/>
      <c r="K133" s="604"/>
      <c r="L133" s="604"/>
      <c r="M133" s="604"/>
      <c r="N133" s="604"/>
      <c r="O133" s="444"/>
      <c r="P133" s="605"/>
      <c r="Q133" s="606"/>
      <c r="R133" s="606"/>
      <c r="S133" s="607"/>
      <c r="T133" s="608"/>
      <c r="U133" s="449"/>
      <c r="V133" s="432"/>
      <c r="AF133" s="451"/>
      <c r="AG133" s="452"/>
      <c r="AH133" s="453"/>
      <c r="AI133" s="453"/>
      <c r="AJ133" s="453"/>
      <c r="AK133" s="454"/>
      <c r="AL133" s="455"/>
      <c r="AO133" s="609"/>
      <c r="AP133" s="610"/>
      <c r="AQ133" s="611"/>
      <c r="AR133" s="612"/>
      <c r="AS133" s="613"/>
      <c r="AU133" s="461"/>
    </row>
    <row r="134" spans="1:47" s="450" customFormat="1" ht="13.9" x14ac:dyDescent="0.35">
      <c r="A134" s="614" t="s">
        <v>591</v>
      </c>
      <c r="B134" s="615">
        <v>5.2</v>
      </c>
      <c r="C134" s="616" t="s">
        <v>176</v>
      </c>
      <c r="D134" s="617"/>
      <c r="E134" s="617"/>
      <c r="F134" s="1238">
        <f>SUM(G135:G151)</f>
        <v>36151791</v>
      </c>
      <c r="G134" s="1239"/>
      <c r="H134" s="618"/>
      <c r="I134" s="619"/>
      <c r="J134" s="619"/>
      <c r="K134" s="619"/>
      <c r="L134" s="619"/>
      <c r="M134" s="619"/>
      <c r="N134" s="542">
        <f>SUM(N135:N151)</f>
        <v>36151791</v>
      </c>
      <c r="O134" s="449"/>
      <c r="P134" s="620"/>
      <c r="Q134" s="621"/>
      <c r="R134" s="621"/>
      <c r="S134" s="622"/>
      <c r="T134" s="623"/>
      <c r="U134" s="449">
        <f>IF(F134&lt;&gt;"",N134-F134*$N$2,0)</f>
        <v>0</v>
      </c>
      <c r="V134" s="547" t="s">
        <v>493</v>
      </c>
      <c r="AF134" s="451"/>
      <c r="AG134" s="452"/>
      <c r="AH134" s="453"/>
      <c r="AI134" s="453"/>
      <c r="AJ134" s="453"/>
      <c r="AK134" s="454"/>
      <c r="AL134" s="455"/>
      <c r="AO134" s="624"/>
      <c r="AP134" s="625"/>
      <c r="AQ134" s="625"/>
      <c r="AR134" s="1209">
        <f>SUM(AS135:AS151)</f>
        <v>36151791</v>
      </c>
      <c r="AS134" s="1210"/>
      <c r="AU134" s="461"/>
    </row>
    <row r="135" spans="1:47" s="450" customFormat="1" ht="16.25" hidden="1" customHeight="1" x14ac:dyDescent="0.35">
      <c r="A135" s="551" t="s">
        <v>494</v>
      </c>
      <c r="B135" s="593"/>
      <c r="C135" s="553"/>
      <c r="D135" s="554"/>
      <c r="E135" s="555"/>
      <c r="F135" s="556"/>
      <c r="G135" s="557"/>
      <c r="H135" s="626"/>
      <c r="I135" s="556"/>
      <c r="J135" s="556"/>
      <c r="K135" s="556"/>
      <c r="L135" s="559"/>
      <c r="M135" s="560"/>
      <c r="N135" s="561"/>
      <c r="O135" s="444"/>
      <c r="P135" s="445"/>
      <c r="Q135" s="446"/>
      <c r="R135" s="446"/>
      <c r="S135" s="447"/>
      <c r="T135" s="448"/>
      <c r="U135" s="449"/>
      <c r="V135" s="432"/>
      <c r="AF135" s="451"/>
      <c r="AG135" s="452"/>
      <c r="AH135" s="453"/>
      <c r="AI135" s="453"/>
      <c r="AJ135" s="453"/>
      <c r="AK135" s="454"/>
      <c r="AL135" s="455"/>
      <c r="AO135" s="456"/>
      <c r="AP135" s="457"/>
      <c r="AQ135" s="458"/>
      <c r="AR135" s="562"/>
      <c r="AS135" s="563"/>
      <c r="AU135" s="461"/>
    </row>
    <row r="136" spans="1:47" s="450" customFormat="1" ht="14.25" x14ac:dyDescent="0.35">
      <c r="A136" s="594" t="s">
        <v>672</v>
      </c>
      <c r="B136" s="434" t="s">
        <v>673</v>
      </c>
      <c r="C136" s="627" t="s">
        <v>182</v>
      </c>
      <c r="D136" s="436" t="s">
        <v>183</v>
      </c>
      <c r="E136" s="437">
        <v>11.88</v>
      </c>
      <c r="F136" s="438">
        <f t="shared" ref="F136:F150" si="36">IF($A$2="CD",H136,IF($A$2="CT",I136,"Correg CT"))</f>
        <v>28969</v>
      </c>
      <c r="G136" s="439">
        <f t="shared" ref="G136:G150" si="37">ROUND(E136 * F136,$J$2)</f>
        <v>344152</v>
      </c>
      <c r="H136" s="440">
        <f>[1]APUs!H4229</f>
        <v>28969</v>
      </c>
      <c r="I136" s="438">
        <f>[1]APUs!H4236</f>
        <v>39525</v>
      </c>
      <c r="J136" s="438">
        <v>1</v>
      </c>
      <c r="K136" s="438">
        <f>ROUNDUP([1]APUs!$I$4216/$J$136,0)</f>
        <v>3</v>
      </c>
      <c r="L136" s="441">
        <f t="shared" ref="L136:L150" si="38">ROUND(I136 * E136,$J$2)</f>
        <v>469557</v>
      </c>
      <c r="M136" s="442">
        <f t="shared" ref="M136:M150" si="39">ROUND(H136 * E136,$J$2)</f>
        <v>344152</v>
      </c>
      <c r="N136" s="443">
        <f t="shared" ref="N136:N150" si="40">G136*$N$2</f>
        <v>344152</v>
      </c>
      <c r="O136" s="444"/>
      <c r="P136" s="445">
        <f>ROUND([1]APUs!H4227*E136,0)</f>
        <v>0</v>
      </c>
      <c r="Q136" s="446">
        <f>ROUND([1]APUs!H4223*E136,0)</f>
        <v>3407</v>
      </c>
      <c r="R136" s="446">
        <f>ROUND([1]APUs!H4218*E136,0)</f>
        <v>340748</v>
      </c>
      <c r="S136" s="447"/>
      <c r="T136" s="448">
        <f t="shared" ref="T136:T150" si="41">P136+Q136+R136+S136</f>
        <v>344155</v>
      </c>
      <c r="U136" s="449"/>
      <c r="V136" s="432"/>
      <c r="AF136" s="451"/>
      <c r="AG136" s="452"/>
      <c r="AH136" s="453"/>
      <c r="AI136" s="453"/>
      <c r="AJ136" s="453"/>
      <c r="AK136" s="454"/>
      <c r="AL136" s="455"/>
      <c r="AO136" s="456">
        <f t="shared" ref="AO136:AO150" si="42">E136</f>
        <v>11.88</v>
      </c>
      <c r="AP136" s="457"/>
      <c r="AQ136" s="458">
        <f t="shared" ref="AQ136:AQ150" si="43">AO136+AP136</f>
        <v>11.88</v>
      </c>
      <c r="AR136" s="459">
        <f t="shared" ref="AR136:AR150" si="44">F136</f>
        <v>28969</v>
      </c>
      <c r="AS136" s="460">
        <f t="shared" ref="AS136:AS150" si="45">ROUND(AQ136 * AR136,$J$2)</f>
        <v>344152</v>
      </c>
      <c r="AU136" s="461"/>
    </row>
    <row r="137" spans="1:47" s="450" customFormat="1" ht="14.25" x14ac:dyDescent="0.35">
      <c r="A137" s="594" t="s">
        <v>674</v>
      </c>
      <c r="B137" s="434" t="s">
        <v>675</v>
      </c>
      <c r="C137" s="627" t="s">
        <v>565</v>
      </c>
      <c r="D137" s="436" t="s">
        <v>165</v>
      </c>
      <c r="E137" s="437">
        <v>9.9</v>
      </c>
      <c r="F137" s="438">
        <f t="shared" si="36"/>
        <v>5782</v>
      </c>
      <c r="G137" s="439">
        <f t="shared" si="37"/>
        <v>57242</v>
      </c>
      <c r="H137" s="440">
        <f>[1]APUs!H4275</f>
        <v>5782</v>
      </c>
      <c r="I137" s="438">
        <f>[1]APUs!H4282</f>
        <v>7889</v>
      </c>
      <c r="J137" s="438">
        <v>1</v>
      </c>
      <c r="K137" s="438">
        <f>ROUNDUP([1]APUs!$I$4259/$J$137,0)</f>
        <v>1</v>
      </c>
      <c r="L137" s="441">
        <f t="shared" si="38"/>
        <v>78101</v>
      </c>
      <c r="M137" s="442">
        <f t="shared" si="39"/>
        <v>57242</v>
      </c>
      <c r="N137" s="443">
        <f t="shared" si="40"/>
        <v>57242</v>
      </c>
      <c r="O137" s="444"/>
      <c r="P137" s="445">
        <f>ROUND([1]APUs!H4273*E137,0)</f>
        <v>0</v>
      </c>
      <c r="Q137" s="446">
        <f>ROUND([1]APUs!H4269*E137,0)</f>
        <v>51283</v>
      </c>
      <c r="R137" s="446">
        <f>ROUND([1]APUs!H4261*E137,0)</f>
        <v>5963</v>
      </c>
      <c r="S137" s="447"/>
      <c r="T137" s="448">
        <f t="shared" si="41"/>
        <v>57246</v>
      </c>
      <c r="U137" s="449"/>
      <c r="V137" s="432"/>
      <c r="AF137" s="451"/>
      <c r="AG137" s="452"/>
      <c r="AH137" s="453"/>
      <c r="AI137" s="453"/>
      <c r="AJ137" s="453"/>
      <c r="AK137" s="454"/>
      <c r="AL137" s="455"/>
      <c r="AO137" s="456">
        <f t="shared" si="42"/>
        <v>9.9</v>
      </c>
      <c r="AP137" s="457"/>
      <c r="AQ137" s="458">
        <f t="shared" si="43"/>
        <v>9.9</v>
      </c>
      <c r="AR137" s="459">
        <f t="shared" si="44"/>
        <v>5782</v>
      </c>
      <c r="AS137" s="460">
        <f t="shared" si="45"/>
        <v>57242</v>
      </c>
      <c r="AU137" s="461"/>
    </row>
    <row r="138" spans="1:47" s="450" customFormat="1" ht="14.25" x14ac:dyDescent="0.35">
      <c r="A138" s="594" t="s">
        <v>676</v>
      </c>
      <c r="B138" s="434" t="s">
        <v>677</v>
      </c>
      <c r="C138" s="627" t="s">
        <v>186</v>
      </c>
      <c r="D138" s="436" t="s">
        <v>183</v>
      </c>
      <c r="E138" s="437">
        <v>6</v>
      </c>
      <c r="F138" s="438">
        <f t="shared" si="36"/>
        <v>80077</v>
      </c>
      <c r="G138" s="439">
        <f t="shared" si="37"/>
        <v>480462</v>
      </c>
      <c r="H138" s="440">
        <f>[1]APUs!H4326</f>
        <v>80077</v>
      </c>
      <c r="I138" s="438">
        <f>[1]APUs!H4333</f>
        <v>109257</v>
      </c>
      <c r="J138" s="438">
        <v>1</v>
      </c>
      <c r="K138" s="438">
        <f>ROUNDUP([1]APUs!$I$4312/$J$138,0)</f>
        <v>1</v>
      </c>
      <c r="L138" s="441">
        <f t="shared" si="38"/>
        <v>655542</v>
      </c>
      <c r="M138" s="442">
        <f t="shared" si="39"/>
        <v>480462</v>
      </c>
      <c r="N138" s="443">
        <f t="shared" si="40"/>
        <v>480462</v>
      </c>
      <c r="O138" s="444"/>
      <c r="P138" s="445">
        <f>ROUND([1]APUs!H4324*E138,0)</f>
        <v>0</v>
      </c>
      <c r="Q138" s="446">
        <f>ROUND([1]APUs!H4320*E138,0)</f>
        <v>29327</v>
      </c>
      <c r="R138" s="446">
        <f>ROUND([1]APUs!H4314*E138,0)</f>
        <v>137676</v>
      </c>
      <c r="S138" s="447">
        <f>ROUND([1]APUs!H4309*E138,0)</f>
        <v>313456</v>
      </c>
      <c r="T138" s="448">
        <f t="shared" si="41"/>
        <v>480459</v>
      </c>
      <c r="U138" s="449"/>
      <c r="V138" s="432"/>
      <c r="AF138" s="451"/>
      <c r="AG138" s="452"/>
      <c r="AH138" s="453"/>
      <c r="AI138" s="453"/>
      <c r="AJ138" s="453"/>
      <c r="AK138" s="454"/>
      <c r="AL138" s="455"/>
      <c r="AO138" s="456">
        <f t="shared" si="42"/>
        <v>6</v>
      </c>
      <c r="AP138" s="457"/>
      <c r="AQ138" s="458">
        <f t="shared" si="43"/>
        <v>6</v>
      </c>
      <c r="AR138" s="459">
        <f t="shared" si="44"/>
        <v>80077</v>
      </c>
      <c r="AS138" s="460">
        <f t="shared" si="45"/>
        <v>480462</v>
      </c>
      <c r="AU138" s="461"/>
    </row>
    <row r="139" spans="1:47" s="450" customFormat="1" ht="14.25" x14ac:dyDescent="0.35">
      <c r="A139" s="433" t="s">
        <v>678</v>
      </c>
      <c r="B139" s="434" t="s">
        <v>679</v>
      </c>
      <c r="C139" s="627" t="s">
        <v>680</v>
      </c>
      <c r="D139" s="436" t="s">
        <v>183</v>
      </c>
      <c r="E139" s="437">
        <v>2.97</v>
      </c>
      <c r="F139" s="438">
        <f t="shared" si="36"/>
        <v>602747</v>
      </c>
      <c r="G139" s="439">
        <f t="shared" si="37"/>
        <v>1790159</v>
      </c>
      <c r="H139" s="440">
        <f>[1]APUs!H4377</f>
        <v>602747</v>
      </c>
      <c r="I139" s="438">
        <f>[1]APUs!H4384</f>
        <v>822388</v>
      </c>
      <c r="J139" s="438">
        <v>1</v>
      </c>
      <c r="K139" s="438">
        <f>ROUNDUP([1]APUs!$I$4364/$J$139,0)</f>
        <v>2</v>
      </c>
      <c r="L139" s="441">
        <f t="shared" si="38"/>
        <v>2442492</v>
      </c>
      <c r="M139" s="442">
        <f t="shared" si="39"/>
        <v>1790159</v>
      </c>
      <c r="N139" s="443">
        <f t="shared" si="40"/>
        <v>1790159</v>
      </c>
      <c r="O139" s="444"/>
      <c r="P139" s="445">
        <f>ROUND([1]APUs!H4375*E139,0)</f>
        <v>0</v>
      </c>
      <c r="Q139" s="446">
        <f>ROUND([1]APUs!H4371*E139,0)</f>
        <v>3395</v>
      </c>
      <c r="R139" s="446">
        <f>ROUND([1]APUs!H4366*E139,0)</f>
        <v>339491</v>
      </c>
      <c r="S139" s="447">
        <f>ROUND([1]APUs!H4361*E139,0)</f>
        <v>1447272</v>
      </c>
      <c r="T139" s="448">
        <f t="shared" si="41"/>
        <v>1790158</v>
      </c>
      <c r="U139" s="449"/>
      <c r="V139" s="432"/>
      <c r="AF139" s="451"/>
      <c r="AG139" s="452"/>
      <c r="AH139" s="453"/>
      <c r="AI139" s="453"/>
      <c r="AJ139" s="453"/>
      <c r="AK139" s="454"/>
      <c r="AL139" s="455"/>
      <c r="AO139" s="456">
        <f t="shared" si="42"/>
        <v>2.97</v>
      </c>
      <c r="AP139" s="457"/>
      <c r="AQ139" s="458">
        <f t="shared" si="43"/>
        <v>2.97</v>
      </c>
      <c r="AR139" s="459">
        <f t="shared" si="44"/>
        <v>602747</v>
      </c>
      <c r="AS139" s="460">
        <f t="shared" si="45"/>
        <v>1790159</v>
      </c>
      <c r="AU139" s="461"/>
    </row>
    <row r="140" spans="1:47" s="450" customFormat="1" ht="14.25" x14ac:dyDescent="0.35">
      <c r="A140" s="594" t="s">
        <v>681</v>
      </c>
      <c r="B140" s="434" t="s">
        <v>682</v>
      </c>
      <c r="C140" s="627" t="s">
        <v>630</v>
      </c>
      <c r="D140" s="436" t="s">
        <v>183</v>
      </c>
      <c r="E140" s="437">
        <v>2.2999999999999998</v>
      </c>
      <c r="F140" s="438">
        <f t="shared" si="36"/>
        <v>934276</v>
      </c>
      <c r="G140" s="439">
        <f t="shared" si="37"/>
        <v>2148835</v>
      </c>
      <c r="H140" s="440">
        <f>[1]APUs!H4428</f>
        <v>934276</v>
      </c>
      <c r="I140" s="438">
        <f>[1]APUs!H4435</f>
        <v>1274726</v>
      </c>
      <c r="J140" s="438">
        <v>1</v>
      </c>
      <c r="K140" s="438">
        <f>ROUNDUP([1]APUs!$I$4415/$J$140,0)</f>
        <v>2</v>
      </c>
      <c r="L140" s="441">
        <f t="shared" si="38"/>
        <v>2931870</v>
      </c>
      <c r="M140" s="442">
        <f t="shared" si="39"/>
        <v>2148835</v>
      </c>
      <c r="N140" s="443">
        <f t="shared" si="40"/>
        <v>2148835</v>
      </c>
      <c r="O140" s="444"/>
      <c r="P140" s="445">
        <f>ROUND([1]APUs!H4426*E140,0)</f>
        <v>0</v>
      </c>
      <c r="Q140" s="446">
        <f>ROUND([1]APUs!H4422*E140,0)</f>
        <v>7811</v>
      </c>
      <c r="R140" s="446">
        <f>ROUND([1]APUs!H4417*E140,0)</f>
        <v>781082</v>
      </c>
      <c r="S140" s="447">
        <f>ROUND([1]APUs!H4412*E140,0)</f>
        <v>1359943</v>
      </c>
      <c r="T140" s="448">
        <f t="shared" si="41"/>
        <v>2148836</v>
      </c>
      <c r="U140" s="449"/>
      <c r="V140" s="432"/>
      <c r="AF140" s="451"/>
      <c r="AG140" s="452"/>
      <c r="AH140" s="453"/>
      <c r="AI140" s="453"/>
      <c r="AJ140" s="453"/>
      <c r="AK140" s="454"/>
      <c r="AL140" s="455"/>
      <c r="AO140" s="456">
        <f t="shared" si="42"/>
        <v>2.2999999999999998</v>
      </c>
      <c r="AP140" s="457"/>
      <c r="AQ140" s="458">
        <f t="shared" si="43"/>
        <v>2.2999999999999998</v>
      </c>
      <c r="AR140" s="459">
        <f t="shared" si="44"/>
        <v>934276</v>
      </c>
      <c r="AS140" s="460">
        <f t="shared" si="45"/>
        <v>2148835</v>
      </c>
      <c r="AU140" s="461"/>
    </row>
    <row r="141" spans="1:47" s="450" customFormat="1" ht="14.25" x14ac:dyDescent="0.35">
      <c r="A141" s="433" t="s">
        <v>219</v>
      </c>
      <c r="B141" s="434" t="s">
        <v>683</v>
      </c>
      <c r="C141" s="627" t="s">
        <v>220</v>
      </c>
      <c r="D141" s="436" t="s">
        <v>183</v>
      </c>
      <c r="E141" s="437">
        <v>1.63</v>
      </c>
      <c r="F141" s="438">
        <f t="shared" si="36"/>
        <v>119415</v>
      </c>
      <c r="G141" s="439">
        <f t="shared" si="37"/>
        <v>194646</v>
      </c>
      <c r="H141" s="440">
        <f>[1]APUs!H4476</f>
        <v>119415</v>
      </c>
      <c r="I141" s="438">
        <f>[1]APUs!H4483</f>
        <v>162930</v>
      </c>
      <c r="J141" s="438">
        <v>1</v>
      </c>
      <c r="K141" s="438">
        <f>ROUNDUP([1]APUs!$I$4463/$J$141,0)</f>
        <v>1</v>
      </c>
      <c r="L141" s="441">
        <f t="shared" si="38"/>
        <v>265576</v>
      </c>
      <c r="M141" s="442">
        <f t="shared" si="39"/>
        <v>194646</v>
      </c>
      <c r="N141" s="443">
        <f t="shared" si="40"/>
        <v>194646</v>
      </c>
      <c r="O141" s="444"/>
      <c r="P141" s="445">
        <f>ROUND([1]APUs!H4474*E141,0)</f>
        <v>0</v>
      </c>
      <c r="Q141" s="446">
        <f>ROUND([1]APUs!H4470*E141,0)</f>
        <v>947</v>
      </c>
      <c r="R141" s="446">
        <f>ROUND([1]APUs!H4465*E141,0)</f>
        <v>94733</v>
      </c>
      <c r="S141" s="447">
        <f>ROUND([1]APUs!H4460*E141,0)</f>
        <v>98966</v>
      </c>
      <c r="T141" s="448">
        <f t="shared" si="41"/>
        <v>194646</v>
      </c>
      <c r="U141" s="449"/>
      <c r="V141" s="432"/>
      <c r="AF141" s="451"/>
      <c r="AG141" s="452"/>
      <c r="AH141" s="453"/>
      <c r="AI141" s="453"/>
      <c r="AJ141" s="453"/>
      <c r="AK141" s="454"/>
      <c r="AL141" s="455"/>
      <c r="AO141" s="456">
        <f t="shared" si="42"/>
        <v>1.63</v>
      </c>
      <c r="AP141" s="457"/>
      <c r="AQ141" s="458">
        <f t="shared" si="43"/>
        <v>1.63</v>
      </c>
      <c r="AR141" s="459">
        <f t="shared" si="44"/>
        <v>119415</v>
      </c>
      <c r="AS141" s="460">
        <f t="shared" si="45"/>
        <v>194646</v>
      </c>
      <c r="AU141" s="461"/>
    </row>
    <row r="142" spans="1:47" s="450" customFormat="1" ht="14.25" x14ac:dyDescent="0.35">
      <c r="A142" s="433" t="s">
        <v>684</v>
      </c>
      <c r="B142" s="434" t="s">
        <v>685</v>
      </c>
      <c r="C142" s="627" t="s">
        <v>686</v>
      </c>
      <c r="D142" s="436" t="s">
        <v>183</v>
      </c>
      <c r="E142" s="437">
        <v>4</v>
      </c>
      <c r="F142" s="438">
        <f t="shared" si="36"/>
        <v>1310471</v>
      </c>
      <c r="G142" s="439">
        <f t="shared" si="37"/>
        <v>5241884</v>
      </c>
      <c r="H142" s="440">
        <f>[1]APUs!H4531</f>
        <v>1310471</v>
      </c>
      <c r="I142" s="438">
        <f>[1]APUs!H4538</f>
        <v>1788007</v>
      </c>
      <c r="J142" s="438">
        <v>1</v>
      </c>
      <c r="K142" s="438">
        <f>ROUNDUP([1]APUs!$I$4516/$J$142,0)</f>
        <v>6</v>
      </c>
      <c r="L142" s="441">
        <f t="shared" si="38"/>
        <v>7152028</v>
      </c>
      <c r="M142" s="442">
        <f t="shared" si="39"/>
        <v>5241884</v>
      </c>
      <c r="N142" s="443">
        <f t="shared" si="40"/>
        <v>5241884</v>
      </c>
      <c r="O142" s="444"/>
      <c r="P142" s="445">
        <f>ROUND([1]APUs!H4529*E142,0)</f>
        <v>0</v>
      </c>
      <c r="Q142" s="446">
        <f>ROUND([1]APUs!H4525*E142,0)</f>
        <v>338795</v>
      </c>
      <c r="R142" s="446">
        <f>ROUND([1]APUs!H4518*E142,0)</f>
        <v>2358339</v>
      </c>
      <c r="S142" s="447">
        <f>ROUND([1]APUs!H4513*E142,0)</f>
        <v>2544750</v>
      </c>
      <c r="T142" s="448">
        <f t="shared" si="41"/>
        <v>5241884</v>
      </c>
      <c r="U142" s="449"/>
      <c r="V142" s="432"/>
      <c r="AF142" s="451"/>
      <c r="AG142" s="452"/>
      <c r="AH142" s="453"/>
      <c r="AI142" s="453"/>
      <c r="AJ142" s="453"/>
      <c r="AK142" s="454"/>
      <c r="AL142" s="455"/>
      <c r="AO142" s="456">
        <f t="shared" si="42"/>
        <v>4</v>
      </c>
      <c r="AP142" s="457"/>
      <c r="AQ142" s="458">
        <f t="shared" si="43"/>
        <v>4</v>
      </c>
      <c r="AR142" s="459">
        <f t="shared" si="44"/>
        <v>1310471</v>
      </c>
      <c r="AS142" s="460">
        <f t="shared" si="45"/>
        <v>5241884</v>
      </c>
      <c r="AU142" s="461"/>
    </row>
    <row r="143" spans="1:47" s="450" customFormat="1" ht="14.25" x14ac:dyDescent="0.35">
      <c r="A143" s="433" t="s">
        <v>687</v>
      </c>
      <c r="B143" s="434" t="s">
        <v>688</v>
      </c>
      <c r="C143" s="627" t="s">
        <v>689</v>
      </c>
      <c r="D143" s="436" t="s">
        <v>165</v>
      </c>
      <c r="E143" s="437">
        <v>50</v>
      </c>
      <c r="F143" s="438">
        <f t="shared" si="36"/>
        <v>128220</v>
      </c>
      <c r="G143" s="439">
        <f t="shared" si="37"/>
        <v>6411000</v>
      </c>
      <c r="H143" s="440">
        <f>[1]APUs!H4584</f>
        <v>128220</v>
      </c>
      <c r="I143" s="438">
        <f>[1]APUs!H4591</f>
        <v>174943</v>
      </c>
      <c r="J143" s="438">
        <v>1</v>
      </c>
      <c r="K143" s="438">
        <f>ROUNDUP([1]APUs!$I$4569/$J$143,0)</f>
        <v>5</v>
      </c>
      <c r="L143" s="441">
        <f t="shared" si="38"/>
        <v>8747150</v>
      </c>
      <c r="M143" s="442">
        <f t="shared" si="39"/>
        <v>6411000</v>
      </c>
      <c r="N143" s="443">
        <f t="shared" si="40"/>
        <v>6411000</v>
      </c>
      <c r="O143" s="444"/>
      <c r="P143" s="445">
        <f>ROUND([1]APUs!H4582*E143,0)</f>
        <v>0</v>
      </c>
      <c r="Q143" s="446">
        <f>ROUND([1]APUs!H4578*E143,0)</f>
        <v>323649</v>
      </c>
      <c r="R143" s="446">
        <f>ROUND([1]APUs!H4571*E143,0)</f>
        <v>2360906</v>
      </c>
      <c r="S143" s="447">
        <f>ROUND([1]APUs!H4566*E143,0)</f>
        <v>3726432</v>
      </c>
      <c r="T143" s="448">
        <f t="shared" si="41"/>
        <v>6410987</v>
      </c>
      <c r="U143" s="449"/>
      <c r="V143" s="432"/>
      <c r="AF143" s="451"/>
      <c r="AG143" s="452"/>
      <c r="AH143" s="453"/>
      <c r="AI143" s="453"/>
      <c r="AJ143" s="453"/>
      <c r="AK143" s="454"/>
      <c r="AL143" s="455"/>
      <c r="AO143" s="456">
        <f t="shared" si="42"/>
        <v>50</v>
      </c>
      <c r="AP143" s="457"/>
      <c r="AQ143" s="458">
        <f t="shared" si="43"/>
        <v>50</v>
      </c>
      <c r="AR143" s="459">
        <f t="shared" si="44"/>
        <v>128220</v>
      </c>
      <c r="AS143" s="460">
        <f t="shared" si="45"/>
        <v>6411000</v>
      </c>
      <c r="AU143" s="461"/>
    </row>
    <row r="144" spans="1:47" s="450" customFormat="1" ht="14.25" x14ac:dyDescent="0.35">
      <c r="A144" s="594" t="s">
        <v>690</v>
      </c>
      <c r="B144" s="434" t="s">
        <v>691</v>
      </c>
      <c r="C144" s="627" t="s">
        <v>569</v>
      </c>
      <c r="D144" s="436" t="s">
        <v>183</v>
      </c>
      <c r="E144" s="437">
        <v>11</v>
      </c>
      <c r="F144" s="438">
        <f t="shared" si="36"/>
        <v>914388</v>
      </c>
      <c r="G144" s="439">
        <f t="shared" si="37"/>
        <v>10058268</v>
      </c>
      <c r="H144" s="440">
        <f>[1]APUs!H4640</f>
        <v>914388</v>
      </c>
      <c r="I144" s="438">
        <f>[1]APUs!H4647</f>
        <v>1247591</v>
      </c>
      <c r="J144" s="438">
        <v>1</v>
      </c>
      <c r="K144" s="438">
        <f>ROUNDUP([1]APUs!$I$4622/$J$144,0)</f>
        <v>7</v>
      </c>
      <c r="L144" s="441">
        <f t="shared" si="38"/>
        <v>13723501</v>
      </c>
      <c r="M144" s="442">
        <f t="shared" si="39"/>
        <v>10058268</v>
      </c>
      <c r="N144" s="443">
        <f t="shared" si="40"/>
        <v>10058268</v>
      </c>
      <c r="O144" s="444"/>
      <c r="P144" s="445">
        <f>ROUND([1]APUs!H4638*E144,0)</f>
        <v>0</v>
      </c>
      <c r="Q144" s="446">
        <f>ROUND([1]APUs!H4634*E144,0)</f>
        <v>677250</v>
      </c>
      <c r="R144" s="446">
        <f>ROUND([1]APUs!H4624*E144,0)</f>
        <v>3707213</v>
      </c>
      <c r="S144" s="447">
        <f>ROUND([1]APUs!H4619*E144,0)</f>
        <v>5673801</v>
      </c>
      <c r="T144" s="448">
        <f t="shared" si="41"/>
        <v>10058264</v>
      </c>
      <c r="U144" s="449"/>
      <c r="V144" s="432"/>
      <c r="AF144" s="451"/>
      <c r="AG144" s="452"/>
      <c r="AH144" s="453"/>
      <c r="AI144" s="453"/>
      <c r="AJ144" s="453"/>
      <c r="AK144" s="454"/>
      <c r="AL144" s="455"/>
      <c r="AO144" s="456">
        <f t="shared" si="42"/>
        <v>11</v>
      </c>
      <c r="AP144" s="457"/>
      <c r="AQ144" s="458">
        <f t="shared" si="43"/>
        <v>11</v>
      </c>
      <c r="AR144" s="459">
        <f t="shared" si="44"/>
        <v>914388</v>
      </c>
      <c r="AS144" s="460">
        <f t="shared" si="45"/>
        <v>10058268</v>
      </c>
      <c r="AU144" s="461"/>
    </row>
    <row r="145" spans="1:47" s="450" customFormat="1" ht="14.25" x14ac:dyDescent="0.35">
      <c r="A145" s="433" t="s">
        <v>187</v>
      </c>
      <c r="B145" s="434" t="s">
        <v>692</v>
      </c>
      <c r="C145" s="627" t="s">
        <v>693</v>
      </c>
      <c r="D145" s="436" t="s">
        <v>190</v>
      </c>
      <c r="E145" s="437">
        <v>175</v>
      </c>
      <c r="F145" s="438">
        <f t="shared" si="36"/>
        <v>8245</v>
      </c>
      <c r="G145" s="439">
        <f t="shared" si="37"/>
        <v>1442875</v>
      </c>
      <c r="H145" s="440">
        <f>[1]APUs!H4688</f>
        <v>8245</v>
      </c>
      <c r="I145" s="438">
        <f>[1]APUs!H4695</f>
        <v>11249</v>
      </c>
      <c r="J145" s="438">
        <v>1</v>
      </c>
      <c r="K145" s="438">
        <f>ROUNDUP([1]APUs!$I$4675/$J$145,0)</f>
        <v>1</v>
      </c>
      <c r="L145" s="441">
        <f t="shared" si="38"/>
        <v>1968575</v>
      </c>
      <c r="M145" s="442">
        <f t="shared" si="39"/>
        <v>1442875</v>
      </c>
      <c r="N145" s="443">
        <f t="shared" si="40"/>
        <v>1442875</v>
      </c>
      <c r="O145" s="444"/>
      <c r="P145" s="445">
        <f>ROUND([1]APUs!H4686*E145,0)</f>
        <v>0</v>
      </c>
      <c r="Q145" s="446">
        <f>ROUND([1]APUs!H4682*E145,0)</f>
        <v>19500</v>
      </c>
      <c r="R145" s="446">
        <f>ROUND([1]APUs!H4677*E145,0)</f>
        <v>278584</v>
      </c>
      <c r="S145" s="447">
        <f>ROUND([1]APUs!H4672*E145,0)</f>
        <v>1144752</v>
      </c>
      <c r="T145" s="448">
        <f t="shared" si="41"/>
        <v>1442836</v>
      </c>
      <c r="U145" s="449"/>
      <c r="V145" s="432"/>
      <c r="AF145" s="451"/>
      <c r="AG145" s="452"/>
      <c r="AH145" s="453"/>
      <c r="AI145" s="453"/>
      <c r="AJ145" s="453"/>
      <c r="AK145" s="454"/>
      <c r="AL145" s="455"/>
      <c r="AO145" s="456">
        <f t="shared" si="42"/>
        <v>175</v>
      </c>
      <c r="AP145" s="457"/>
      <c r="AQ145" s="458">
        <f t="shared" si="43"/>
        <v>175</v>
      </c>
      <c r="AR145" s="459">
        <f t="shared" si="44"/>
        <v>8245</v>
      </c>
      <c r="AS145" s="460">
        <f t="shared" si="45"/>
        <v>1442875</v>
      </c>
      <c r="AU145" s="461"/>
    </row>
    <row r="146" spans="1:47" s="450" customFormat="1" ht="14.25" x14ac:dyDescent="0.35">
      <c r="A146" s="433" t="s">
        <v>694</v>
      </c>
      <c r="B146" s="434" t="s">
        <v>695</v>
      </c>
      <c r="C146" s="627" t="s">
        <v>696</v>
      </c>
      <c r="D146" s="436" t="s">
        <v>165</v>
      </c>
      <c r="E146" s="437">
        <v>36</v>
      </c>
      <c r="F146" s="438">
        <f t="shared" si="36"/>
        <v>32661</v>
      </c>
      <c r="G146" s="439">
        <f t="shared" si="37"/>
        <v>1175796</v>
      </c>
      <c r="H146" s="440">
        <f>[1]APUs!H4737</f>
        <v>32661</v>
      </c>
      <c r="I146" s="438">
        <f>[1]APUs!H4744</f>
        <v>44563</v>
      </c>
      <c r="J146" s="438">
        <v>1</v>
      </c>
      <c r="K146" s="438">
        <f>ROUNDUP([1]APUs!$I$4723/$J$146,0)</f>
        <v>3</v>
      </c>
      <c r="L146" s="441">
        <f t="shared" si="38"/>
        <v>1604268</v>
      </c>
      <c r="M146" s="442">
        <f t="shared" si="39"/>
        <v>1175796</v>
      </c>
      <c r="N146" s="443">
        <f t="shared" si="40"/>
        <v>1175796</v>
      </c>
      <c r="O146" s="444"/>
      <c r="P146" s="445">
        <f>ROUND([1]APUs!H4735*E146,0)</f>
        <v>0</v>
      </c>
      <c r="Q146" s="446">
        <f>ROUND([1]APUs!H4731*E146,0)</f>
        <v>66019</v>
      </c>
      <c r="R146" s="446">
        <f>ROUND([1]APUs!H4725*E146,0)</f>
        <v>627561</v>
      </c>
      <c r="S146" s="447">
        <f>ROUND([1]APUs!H4720*E146,0)</f>
        <v>482208</v>
      </c>
      <c r="T146" s="448">
        <f t="shared" si="41"/>
        <v>1175788</v>
      </c>
      <c r="U146" s="449"/>
      <c r="V146" s="432"/>
      <c r="AF146" s="451"/>
      <c r="AG146" s="452"/>
      <c r="AH146" s="453"/>
      <c r="AI146" s="453"/>
      <c r="AJ146" s="453"/>
      <c r="AK146" s="454"/>
      <c r="AL146" s="455"/>
      <c r="AO146" s="456">
        <f t="shared" si="42"/>
        <v>36</v>
      </c>
      <c r="AP146" s="457"/>
      <c r="AQ146" s="458">
        <f t="shared" si="43"/>
        <v>36</v>
      </c>
      <c r="AR146" s="459">
        <f t="shared" si="44"/>
        <v>32661</v>
      </c>
      <c r="AS146" s="460">
        <f t="shared" si="45"/>
        <v>1175796</v>
      </c>
      <c r="AU146" s="461"/>
    </row>
    <row r="147" spans="1:47" s="450" customFormat="1" ht="14.25" x14ac:dyDescent="0.35">
      <c r="A147" s="433" t="s">
        <v>697</v>
      </c>
      <c r="B147" s="434" t="s">
        <v>698</v>
      </c>
      <c r="C147" s="627" t="s">
        <v>699</v>
      </c>
      <c r="D147" s="436" t="s">
        <v>173</v>
      </c>
      <c r="E147" s="437">
        <v>330</v>
      </c>
      <c r="F147" s="438">
        <f t="shared" si="36"/>
        <v>19607</v>
      </c>
      <c r="G147" s="439">
        <f t="shared" si="37"/>
        <v>6470310</v>
      </c>
      <c r="H147" s="440">
        <f>[1]APUs!H4786</f>
        <v>19607</v>
      </c>
      <c r="I147" s="438">
        <f>[1]APUs!H4793</f>
        <v>26752</v>
      </c>
      <c r="J147" s="438">
        <v>1</v>
      </c>
      <c r="K147" s="438">
        <f>ROUNDUP([1]APUs!$I$4772/$J$147,0)</f>
        <v>13</v>
      </c>
      <c r="L147" s="441">
        <f t="shared" si="38"/>
        <v>8828160</v>
      </c>
      <c r="M147" s="442">
        <f t="shared" si="39"/>
        <v>6470310</v>
      </c>
      <c r="N147" s="443">
        <f t="shared" si="40"/>
        <v>6470310</v>
      </c>
      <c r="O147" s="444"/>
      <c r="P147" s="445">
        <f>ROUND([1]APUs!H4784*E147,0)</f>
        <v>0</v>
      </c>
      <c r="Q147" s="446">
        <f>ROUND([1]APUs!H4780*E147,0)</f>
        <v>585988</v>
      </c>
      <c r="R147" s="446">
        <f>ROUND([1]APUs!H4774*E147,0)</f>
        <v>3834372</v>
      </c>
      <c r="S147" s="447">
        <f>ROUND([1]APUs!H4769*E147,0)</f>
        <v>2050046</v>
      </c>
      <c r="T147" s="448">
        <f t="shared" si="41"/>
        <v>6470406</v>
      </c>
      <c r="U147" s="449"/>
      <c r="V147" s="432"/>
      <c r="AF147" s="451"/>
      <c r="AG147" s="452"/>
      <c r="AH147" s="453"/>
      <c r="AI147" s="453"/>
      <c r="AJ147" s="453"/>
      <c r="AK147" s="454"/>
      <c r="AL147" s="455"/>
      <c r="AO147" s="456">
        <f t="shared" si="42"/>
        <v>330</v>
      </c>
      <c r="AP147" s="457"/>
      <c r="AQ147" s="458">
        <f t="shared" si="43"/>
        <v>330</v>
      </c>
      <c r="AR147" s="459">
        <f t="shared" si="44"/>
        <v>19607</v>
      </c>
      <c r="AS147" s="460">
        <f t="shared" si="45"/>
        <v>6470310</v>
      </c>
      <c r="AU147" s="461"/>
    </row>
    <row r="148" spans="1:47" s="450" customFormat="1" ht="14.25" x14ac:dyDescent="0.35">
      <c r="A148" s="594" t="s">
        <v>700</v>
      </c>
      <c r="B148" s="434" t="s">
        <v>701</v>
      </c>
      <c r="C148" s="627" t="s">
        <v>586</v>
      </c>
      <c r="D148" s="436" t="s">
        <v>183</v>
      </c>
      <c r="E148" s="437">
        <v>6</v>
      </c>
      <c r="F148" s="438">
        <f t="shared" si="36"/>
        <v>8661</v>
      </c>
      <c r="G148" s="439">
        <f t="shared" si="37"/>
        <v>51966</v>
      </c>
      <c r="H148" s="440">
        <f>[1]APUs!H4830</f>
        <v>8661</v>
      </c>
      <c r="I148" s="438">
        <f>[1]APUs!H4837</f>
        <v>11817</v>
      </c>
      <c r="J148" s="438">
        <v>1</v>
      </c>
      <c r="K148" s="438">
        <f>ROUNDUP([1]APUs!$I$4816/$J$148,0)</f>
        <v>1</v>
      </c>
      <c r="L148" s="441">
        <f t="shared" si="38"/>
        <v>70902</v>
      </c>
      <c r="M148" s="442">
        <f t="shared" si="39"/>
        <v>51966</v>
      </c>
      <c r="N148" s="443">
        <f t="shared" si="40"/>
        <v>51966</v>
      </c>
      <c r="O148" s="444"/>
      <c r="P148" s="445">
        <f>ROUND([1]APUs!H4828*E148,0)</f>
        <v>0</v>
      </c>
      <c r="Q148" s="446">
        <f>ROUND([1]APUs!H4824*E148,0)</f>
        <v>8945</v>
      </c>
      <c r="R148" s="446">
        <f>ROUND([1]APUs!H4818*E148,0)</f>
        <v>43024</v>
      </c>
      <c r="S148" s="447"/>
      <c r="T148" s="448">
        <f t="shared" si="41"/>
        <v>51969</v>
      </c>
      <c r="U148" s="449"/>
      <c r="V148" s="432"/>
      <c r="AF148" s="451"/>
      <c r="AG148" s="452"/>
      <c r="AH148" s="453"/>
      <c r="AI148" s="453"/>
      <c r="AJ148" s="453"/>
      <c r="AK148" s="454"/>
      <c r="AL148" s="455"/>
      <c r="AO148" s="456">
        <f t="shared" si="42"/>
        <v>6</v>
      </c>
      <c r="AP148" s="457"/>
      <c r="AQ148" s="458">
        <f t="shared" si="43"/>
        <v>6</v>
      </c>
      <c r="AR148" s="459">
        <f t="shared" si="44"/>
        <v>8661</v>
      </c>
      <c r="AS148" s="460">
        <f t="shared" si="45"/>
        <v>51966</v>
      </c>
      <c r="AU148" s="461"/>
    </row>
    <row r="149" spans="1:47" s="450" customFormat="1" ht="14.25" x14ac:dyDescent="0.35">
      <c r="A149" s="594" t="s">
        <v>702</v>
      </c>
      <c r="B149" s="434" t="s">
        <v>703</v>
      </c>
      <c r="C149" s="627" t="s">
        <v>588</v>
      </c>
      <c r="D149" s="436" t="s">
        <v>183</v>
      </c>
      <c r="E149" s="437">
        <v>6</v>
      </c>
      <c r="F149" s="438">
        <f t="shared" si="36"/>
        <v>30316</v>
      </c>
      <c r="G149" s="439">
        <f t="shared" si="37"/>
        <v>181896</v>
      </c>
      <c r="H149" s="440">
        <f>[1]APUs!H4874</f>
        <v>30316</v>
      </c>
      <c r="I149" s="438">
        <f>[1]APUs!H4881</f>
        <v>41363</v>
      </c>
      <c r="J149" s="438">
        <v>1</v>
      </c>
      <c r="K149" s="438">
        <f>ROUNDUP([1]APUs!$I$4860/$J$149,0)</f>
        <v>1</v>
      </c>
      <c r="L149" s="441">
        <f t="shared" si="38"/>
        <v>248178</v>
      </c>
      <c r="M149" s="442">
        <f t="shared" si="39"/>
        <v>181896</v>
      </c>
      <c r="N149" s="443">
        <f t="shared" si="40"/>
        <v>181896</v>
      </c>
      <c r="O149" s="444"/>
      <c r="P149" s="445">
        <f>ROUND([1]APUs!H4872*E149,0)</f>
        <v>0</v>
      </c>
      <c r="Q149" s="446">
        <f>ROUND([1]APUs!H4868*E149,0)</f>
        <v>158947</v>
      </c>
      <c r="R149" s="446">
        <f>ROUND([1]APUs!H4862*E149,0)</f>
        <v>22946</v>
      </c>
      <c r="S149" s="447"/>
      <c r="T149" s="448">
        <f t="shared" si="41"/>
        <v>181893</v>
      </c>
      <c r="U149" s="449"/>
      <c r="V149" s="432"/>
      <c r="AF149" s="451"/>
      <c r="AG149" s="452"/>
      <c r="AH149" s="453"/>
      <c r="AI149" s="453"/>
      <c r="AJ149" s="453"/>
      <c r="AK149" s="454"/>
      <c r="AL149" s="455"/>
      <c r="AO149" s="456">
        <f t="shared" si="42"/>
        <v>6</v>
      </c>
      <c r="AP149" s="457"/>
      <c r="AQ149" s="458">
        <f t="shared" si="43"/>
        <v>6</v>
      </c>
      <c r="AR149" s="459">
        <f t="shared" si="44"/>
        <v>30316</v>
      </c>
      <c r="AS149" s="460">
        <f t="shared" si="45"/>
        <v>181896</v>
      </c>
      <c r="AU149" s="461"/>
    </row>
    <row r="150" spans="1:47" s="450" customFormat="1" ht="14.25" x14ac:dyDescent="0.35">
      <c r="A150" s="594" t="s">
        <v>704</v>
      </c>
      <c r="B150" s="434" t="s">
        <v>705</v>
      </c>
      <c r="C150" s="627" t="s">
        <v>214</v>
      </c>
      <c r="D150" s="436" t="s">
        <v>165</v>
      </c>
      <c r="E150" s="437">
        <v>100</v>
      </c>
      <c r="F150" s="438">
        <f t="shared" si="36"/>
        <v>1023</v>
      </c>
      <c r="G150" s="439">
        <f t="shared" si="37"/>
        <v>102300</v>
      </c>
      <c r="H150" s="440">
        <f>[1]APUs!H4917</f>
        <v>1023</v>
      </c>
      <c r="I150" s="438">
        <f>[1]APUs!H4924</f>
        <v>1396</v>
      </c>
      <c r="J150" s="438">
        <v>1</v>
      </c>
      <c r="K150" s="438">
        <f>ROUNDUP([1]APUs!$I$4904/$J$150,0)</f>
        <v>1</v>
      </c>
      <c r="L150" s="441">
        <f t="shared" si="38"/>
        <v>139600</v>
      </c>
      <c r="M150" s="442">
        <f t="shared" si="39"/>
        <v>102300</v>
      </c>
      <c r="N150" s="443">
        <f t="shared" si="40"/>
        <v>102300</v>
      </c>
      <c r="O150" s="444"/>
      <c r="P150" s="445">
        <f>ROUND([1]APUs!H4915*E150,0)</f>
        <v>0</v>
      </c>
      <c r="Q150" s="446">
        <f>ROUND([1]APUs!H4911*E150,0)</f>
        <v>6692</v>
      </c>
      <c r="R150" s="446">
        <f>ROUND([1]APUs!H4906*E150,0)</f>
        <v>95608</v>
      </c>
      <c r="S150" s="447"/>
      <c r="T150" s="448">
        <f t="shared" si="41"/>
        <v>102300</v>
      </c>
      <c r="U150" s="449"/>
      <c r="V150" s="432"/>
      <c r="AF150" s="451"/>
      <c r="AG150" s="452"/>
      <c r="AH150" s="453"/>
      <c r="AI150" s="453"/>
      <c r="AJ150" s="453"/>
      <c r="AK150" s="454"/>
      <c r="AL150" s="455"/>
      <c r="AO150" s="456">
        <f t="shared" si="42"/>
        <v>100</v>
      </c>
      <c r="AP150" s="457"/>
      <c r="AQ150" s="458">
        <f t="shared" si="43"/>
        <v>100</v>
      </c>
      <c r="AR150" s="459">
        <f t="shared" si="44"/>
        <v>1023</v>
      </c>
      <c r="AS150" s="460">
        <f t="shared" si="45"/>
        <v>102300</v>
      </c>
      <c r="AU150" s="461"/>
    </row>
    <row r="151" spans="1:47" s="450" customFormat="1" ht="14.25" x14ac:dyDescent="0.35">
      <c r="A151" s="564"/>
      <c r="B151" s="595"/>
      <c r="C151" s="566"/>
      <c r="D151" s="567"/>
      <c r="E151" s="568"/>
      <c r="F151" s="569"/>
      <c r="G151" s="570"/>
      <c r="H151" s="628"/>
      <c r="I151" s="569"/>
      <c r="J151" s="569"/>
      <c r="K151" s="569"/>
      <c r="L151" s="572"/>
      <c r="M151" s="573"/>
      <c r="N151" s="574"/>
      <c r="O151" s="444"/>
      <c r="P151" s="445"/>
      <c r="Q151" s="446"/>
      <c r="R151" s="446"/>
      <c r="S151" s="447"/>
      <c r="T151" s="448"/>
      <c r="U151" s="449"/>
      <c r="V151" s="432"/>
      <c r="AF151" s="451"/>
      <c r="AG151" s="452"/>
      <c r="AH151" s="453"/>
      <c r="AI151" s="453"/>
      <c r="AJ151" s="453"/>
      <c r="AK151" s="454"/>
      <c r="AL151" s="455"/>
      <c r="AO151" s="456"/>
      <c r="AP151" s="457"/>
      <c r="AQ151" s="458"/>
      <c r="AR151" s="562"/>
      <c r="AS151" s="563"/>
      <c r="AU151" s="461"/>
    </row>
    <row r="152" spans="1:47" s="450" customFormat="1" ht="14.25" x14ac:dyDescent="0.35">
      <c r="A152" s="629" t="s">
        <v>594</v>
      </c>
      <c r="B152" s="630"/>
      <c r="C152" s="631"/>
      <c r="D152" s="632"/>
      <c r="E152" s="633" t="str">
        <f>"SUBTOTAL "&amp;C134</f>
        <v>SUBTOTAL OBRAS CIVILES</v>
      </c>
      <c r="F152" s="1240">
        <f>SUM(G135:G151)</f>
        <v>36151791</v>
      </c>
      <c r="G152" s="1241"/>
      <c r="H152" s="634"/>
      <c r="I152" s="635"/>
      <c r="J152" s="635"/>
      <c r="K152" s="635"/>
      <c r="L152" s="636"/>
      <c r="M152" s="637"/>
      <c r="N152" s="582">
        <f>SUM(N135:N151)</f>
        <v>36151791</v>
      </c>
      <c r="O152" s="444"/>
      <c r="P152" s="638"/>
      <c r="Q152" s="639"/>
      <c r="R152" s="639"/>
      <c r="S152" s="640"/>
      <c r="T152" s="641"/>
      <c r="U152" s="449"/>
      <c r="V152" s="432"/>
      <c r="AF152" s="451"/>
      <c r="AG152" s="452"/>
      <c r="AH152" s="453"/>
      <c r="AI152" s="453"/>
      <c r="AJ152" s="453"/>
      <c r="AK152" s="454"/>
      <c r="AL152" s="455"/>
      <c r="AO152" s="642"/>
      <c r="AP152" s="643"/>
      <c r="AQ152" s="643"/>
      <c r="AR152" s="1242">
        <f>SUM(AS135:AS151)</f>
        <v>36151791</v>
      </c>
      <c r="AS152" s="1243"/>
      <c r="AU152" s="461"/>
    </row>
    <row r="153" spans="1:47" s="450" customFormat="1" ht="14.25" x14ac:dyDescent="0.35">
      <c r="A153" s="564"/>
      <c r="B153" s="595"/>
      <c r="C153" s="566"/>
      <c r="D153" s="567"/>
      <c r="E153" s="568"/>
      <c r="F153" s="569"/>
      <c r="G153" s="570"/>
      <c r="H153" s="571"/>
      <c r="I153" s="569"/>
      <c r="J153" s="569"/>
      <c r="K153" s="569"/>
      <c r="L153" s="572"/>
      <c r="M153" s="573"/>
      <c r="N153" s="574"/>
      <c r="O153" s="444"/>
      <c r="P153" s="445"/>
      <c r="Q153" s="446"/>
      <c r="R153" s="446"/>
      <c r="S153" s="447"/>
      <c r="T153" s="448"/>
      <c r="U153" s="449"/>
      <c r="V153" s="432"/>
      <c r="AF153" s="451"/>
      <c r="AG153" s="452" t="str">
        <f>"CAP. " &amp; $B$123 &amp; ": " &amp; $C$123</f>
        <v>CAP. 5: GERMINADORES</v>
      </c>
      <c r="AH153" s="453">
        <f>ROW($B$123)</f>
        <v>123</v>
      </c>
      <c r="AI153" s="453"/>
      <c r="AJ153" s="453"/>
      <c r="AK153" s="454"/>
      <c r="AL153" s="455"/>
      <c r="AO153" s="456"/>
      <c r="AP153" s="457"/>
      <c r="AQ153" s="458"/>
      <c r="AR153" s="562"/>
      <c r="AS153" s="563"/>
      <c r="AU153" s="461"/>
    </row>
    <row r="154" spans="1:47" s="450" customFormat="1" ht="14.65" thickBot="1" x14ac:dyDescent="0.4">
      <c r="A154" s="575" t="s">
        <v>238</v>
      </c>
      <c r="B154" s="596"/>
      <c r="C154" s="577"/>
      <c r="D154" s="578"/>
      <c r="E154" s="579"/>
      <c r="F154" s="580" t="str">
        <f>IF(C123="ESCRIBA AQUÍ EL NOMBRE DEL CAPITULO","SUBTOTAL","SUBTOTAL CAP. "&amp;B123&amp;"  "&amp;C123&amp;":")</f>
        <v>SUBTOTAL CAP. 5  GERMINADORES:</v>
      </c>
      <c r="G154" s="581">
        <f>SUM(G124:G153)</f>
        <v>36994370</v>
      </c>
      <c r="H154" s="571"/>
      <c r="I154" s="569"/>
      <c r="J154" s="569"/>
      <c r="K154" s="569"/>
      <c r="L154" s="572"/>
      <c r="M154" s="573"/>
      <c r="N154" s="582">
        <f>SUM(N124:N153)</f>
        <v>110983110</v>
      </c>
      <c r="O154" s="444"/>
      <c r="P154" s="583">
        <f>SUM(P123:P153)</f>
        <v>0</v>
      </c>
      <c r="Q154" s="584">
        <f>SUM(Q123:Q153)</f>
        <v>2581599</v>
      </c>
      <c r="R154" s="584">
        <f>SUM(R123:R153)</f>
        <v>15571177</v>
      </c>
      <c r="S154" s="585">
        <f>SUM(S123:S153)</f>
        <v>18841626</v>
      </c>
      <c r="T154" s="586">
        <f>SUM(T123:T153)</f>
        <v>36994402</v>
      </c>
      <c r="U154" s="449"/>
      <c r="V154" s="432"/>
      <c r="AF154" s="451"/>
      <c r="AG154" s="452" t="str">
        <f>"CAP. " &amp; $B$123 &amp; ": " &amp; $C$123</f>
        <v>CAP. 5: GERMINADORES</v>
      </c>
      <c r="AH154" s="453">
        <f>ROW($B$123)</f>
        <v>123</v>
      </c>
      <c r="AI154" s="453"/>
      <c r="AJ154" s="453"/>
      <c r="AK154" s="454"/>
      <c r="AL154" s="455"/>
      <c r="AO154" s="587"/>
      <c r="AP154" s="588"/>
      <c r="AQ154" s="588"/>
      <c r="AR154" s="588"/>
      <c r="AS154" s="589">
        <f>SUM(AS124:AS153)</f>
        <v>36994370</v>
      </c>
      <c r="AU154" s="461"/>
    </row>
    <row r="155" spans="1:47" s="450" customFormat="1" ht="23" customHeight="1" thickBot="1" x14ac:dyDescent="0.4">
      <c r="A155" s="483"/>
      <c r="B155" s="534"/>
      <c r="C155" s="531"/>
      <c r="D155" s="532"/>
      <c r="E155" s="533"/>
      <c r="F155" s="534"/>
      <c r="G155" s="590"/>
      <c r="V155" s="432"/>
      <c r="AF155" s="451"/>
      <c r="AG155" s="452"/>
      <c r="AH155" s="453"/>
      <c r="AI155" s="453"/>
      <c r="AJ155" s="453"/>
      <c r="AK155" s="454"/>
      <c r="AL155" s="455"/>
      <c r="AU155" s="461"/>
    </row>
    <row r="156" spans="1:47" s="450" customFormat="1" ht="15" x14ac:dyDescent="0.35">
      <c r="A156" s="537" t="s">
        <v>234</v>
      </c>
      <c r="B156" s="591">
        <v>6</v>
      </c>
      <c r="C156" s="592" t="s">
        <v>706</v>
      </c>
      <c r="D156" s="540"/>
      <c r="E156" s="540"/>
      <c r="F156" s="540"/>
      <c r="G156" s="541">
        <f>SUM(G157:G164)</f>
        <v>0</v>
      </c>
      <c r="H156" s="432"/>
      <c r="I156" s="432"/>
      <c r="J156" s="432"/>
      <c r="K156" s="432"/>
      <c r="L156" s="432"/>
      <c r="M156" s="432"/>
      <c r="N156" s="542">
        <f>SUM(N157:N164)</f>
        <v>0</v>
      </c>
      <c r="O156" s="449"/>
      <c r="P156" s="543"/>
      <c r="Q156" s="544"/>
      <c r="R156" s="544"/>
      <c r="S156" s="545"/>
      <c r="T156" s="546"/>
      <c r="U156" s="449">
        <f>IF(G156&lt;&gt;"",N156-G156*$N$2,0)</f>
        <v>0</v>
      </c>
      <c r="V156" s="547" t="s">
        <v>493</v>
      </c>
      <c r="AF156" s="451"/>
      <c r="AG156" s="452" t="str">
        <f t="shared" ref="AG156:AG165" si="46">"CAP. " &amp; $B$156 &amp; ": " &amp; $C$156</f>
        <v>CAP. 6: COCINA</v>
      </c>
      <c r="AH156" s="453">
        <f t="shared" ref="AH156:AH165" si="47">ROW($B$156)</f>
        <v>156</v>
      </c>
      <c r="AI156" s="453"/>
      <c r="AJ156" s="453"/>
      <c r="AK156" s="454"/>
      <c r="AL156" s="455"/>
      <c r="AO156" s="548"/>
      <c r="AP156" s="549"/>
      <c r="AQ156" s="549"/>
      <c r="AR156" s="549"/>
      <c r="AS156" s="550">
        <f>SUM(AS157:AS164)</f>
        <v>0</v>
      </c>
      <c r="AU156" s="461"/>
    </row>
    <row r="157" spans="1:47" s="450" customFormat="1" ht="14.25" hidden="1" x14ac:dyDescent="0.35">
      <c r="A157" s="551" t="s">
        <v>494</v>
      </c>
      <c r="B157" s="593"/>
      <c r="C157" s="553"/>
      <c r="D157" s="554"/>
      <c r="E157" s="555"/>
      <c r="F157" s="556"/>
      <c r="G157" s="557"/>
      <c r="H157" s="558"/>
      <c r="I157" s="556"/>
      <c r="J157" s="556"/>
      <c r="K157" s="556"/>
      <c r="L157" s="559"/>
      <c r="M157" s="560"/>
      <c r="N157" s="561"/>
      <c r="O157" s="444"/>
      <c r="P157" s="445"/>
      <c r="Q157" s="446"/>
      <c r="R157" s="446"/>
      <c r="S157" s="447"/>
      <c r="T157" s="448"/>
      <c r="U157" s="449"/>
      <c r="V157" s="432"/>
      <c r="AF157" s="451"/>
      <c r="AG157" s="452" t="str">
        <f t="shared" si="46"/>
        <v>CAP. 6: COCINA</v>
      </c>
      <c r="AH157" s="453">
        <f t="shared" si="47"/>
        <v>156</v>
      </c>
      <c r="AI157" s="453"/>
      <c r="AJ157" s="453"/>
      <c r="AK157" s="454"/>
      <c r="AL157" s="455"/>
      <c r="AO157" s="456"/>
      <c r="AP157" s="457"/>
      <c r="AQ157" s="458"/>
      <c r="AR157" s="562"/>
      <c r="AS157" s="563"/>
      <c r="AU157" s="461"/>
    </row>
    <row r="158" spans="1:47" s="450" customFormat="1" ht="14.25" x14ac:dyDescent="0.35">
      <c r="A158" s="433" t="s">
        <v>707</v>
      </c>
      <c r="B158" s="434">
        <v>6.1</v>
      </c>
      <c r="C158" s="435" t="s">
        <v>708</v>
      </c>
      <c r="D158" s="436" t="s">
        <v>173</v>
      </c>
      <c r="E158" s="437"/>
      <c r="F158" s="438">
        <f t="shared" ref="F158:F163" si="48">IF($A$2="CD",H158,IF($A$2="CT",I158,"Correg CT"))</f>
        <v>692943</v>
      </c>
      <c r="G158" s="439">
        <f t="shared" ref="G158:G163" si="49">ROUND(E158 * F158,$J$2)</f>
        <v>0</v>
      </c>
      <c r="H158" s="440">
        <f>[1]APUs!H4976</f>
        <v>692943</v>
      </c>
      <c r="I158" s="438">
        <f>[1]APUs!H4983</f>
        <v>692943</v>
      </c>
      <c r="J158" s="438">
        <v>1</v>
      </c>
      <c r="K158" s="438"/>
      <c r="L158" s="441">
        <f t="shared" ref="L158:L163" si="50">ROUND(I158 * E158,$J$2)</f>
        <v>0</v>
      </c>
      <c r="M158" s="442">
        <f t="shared" ref="M158:M163" si="51">ROUND(H158 * E158,$J$2)</f>
        <v>0</v>
      </c>
      <c r="N158" s="443">
        <f t="shared" ref="N158:N163" si="52">G158*$N$2</f>
        <v>0</v>
      </c>
      <c r="O158" s="444"/>
      <c r="P158" s="445">
        <f>ROUND([1]APUs!H4974*E158,0)</f>
        <v>0</v>
      </c>
      <c r="Q158" s="446">
        <f>ROUND([1]APUs!H4970*E158,0)</f>
        <v>0</v>
      </c>
      <c r="R158" s="446">
        <f>ROUND([1]APUs!H4965*E158,0)</f>
        <v>0</v>
      </c>
      <c r="S158" s="447">
        <f>ROUND([1]APUs!H4960*E158,0)</f>
        <v>0</v>
      </c>
      <c r="T158" s="448">
        <f t="shared" ref="T158:T163" si="53">P158+Q158+R158+S158</f>
        <v>0</v>
      </c>
      <c r="U158" s="449"/>
      <c r="V158" s="432"/>
      <c r="AF158" s="451"/>
      <c r="AG158" s="452" t="str">
        <f t="shared" si="46"/>
        <v>CAP. 6: COCINA</v>
      </c>
      <c r="AH158" s="453">
        <f t="shared" si="47"/>
        <v>156</v>
      </c>
      <c r="AI158" s="453"/>
      <c r="AJ158" s="453"/>
      <c r="AK158" s="454"/>
      <c r="AL158" s="455"/>
      <c r="AO158" s="456">
        <f t="shared" ref="AO158:AO163" si="54">E158</f>
        <v>0</v>
      </c>
      <c r="AP158" s="457"/>
      <c r="AQ158" s="458">
        <f t="shared" ref="AQ158:AQ163" si="55">AO158+AP158</f>
        <v>0</v>
      </c>
      <c r="AR158" s="459">
        <f t="shared" ref="AR158:AR163" si="56">F158</f>
        <v>692943</v>
      </c>
      <c r="AS158" s="460">
        <f t="shared" ref="AS158:AS163" si="57">ROUND(AQ158 * AR158,$J$2)</f>
        <v>0</v>
      </c>
      <c r="AU158" s="461"/>
    </row>
    <row r="159" spans="1:47" s="450" customFormat="1" ht="14.25" x14ac:dyDescent="0.35">
      <c r="A159" s="433" t="s">
        <v>709</v>
      </c>
      <c r="B159" s="434">
        <v>6.2</v>
      </c>
      <c r="C159" s="435" t="s">
        <v>710</v>
      </c>
      <c r="D159" s="436" t="s">
        <v>173</v>
      </c>
      <c r="E159" s="437"/>
      <c r="F159" s="438">
        <f t="shared" si="48"/>
        <v>786272</v>
      </c>
      <c r="G159" s="439">
        <f t="shared" si="49"/>
        <v>0</v>
      </c>
      <c r="H159" s="440">
        <f>[1]APUs!H5036</f>
        <v>786272</v>
      </c>
      <c r="I159" s="438">
        <f>[1]APUs!H5043</f>
        <v>1072790</v>
      </c>
      <c r="J159" s="438">
        <v>1</v>
      </c>
      <c r="K159" s="438">
        <f>ROUNDUP([1]APUs!$I$5022/$J$159,0)</f>
        <v>0</v>
      </c>
      <c r="L159" s="441">
        <f t="shared" si="50"/>
        <v>0</v>
      </c>
      <c r="M159" s="442">
        <f t="shared" si="51"/>
        <v>0</v>
      </c>
      <c r="N159" s="443">
        <f t="shared" si="52"/>
        <v>0</v>
      </c>
      <c r="O159" s="444"/>
      <c r="P159" s="445">
        <f>ROUND([1]APUs!H5034*E159,0)</f>
        <v>0</v>
      </c>
      <c r="Q159" s="446">
        <f>ROUND([1]APUs!H5030*E159,0)</f>
        <v>0</v>
      </c>
      <c r="R159" s="446">
        <f>ROUND([1]APUs!H5025*E159,0)</f>
        <v>0</v>
      </c>
      <c r="S159" s="447">
        <f>ROUND([1]APUs!H5019*E159,0)</f>
        <v>0</v>
      </c>
      <c r="T159" s="448">
        <f t="shared" si="53"/>
        <v>0</v>
      </c>
      <c r="U159" s="449"/>
      <c r="V159" s="432"/>
      <c r="AF159" s="451"/>
      <c r="AG159" s="452" t="str">
        <f t="shared" si="46"/>
        <v>CAP. 6: COCINA</v>
      </c>
      <c r="AH159" s="453">
        <f t="shared" si="47"/>
        <v>156</v>
      </c>
      <c r="AI159" s="453"/>
      <c r="AJ159" s="453"/>
      <c r="AK159" s="454"/>
      <c r="AL159" s="455"/>
      <c r="AO159" s="456">
        <f t="shared" si="54"/>
        <v>0</v>
      </c>
      <c r="AP159" s="457"/>
      <c r="AQ159" s="458">
        <f t="shared" si="55"/>
        <v>0</v>
      </c>
      <c r="AR159" s="459">
        <f t="shared" si="56"/>
        <v>786272</v>
      </c>
      <c r="AS159" s="460">
        <f t="shared" si="57"/>
        <v>0</v>
      </c>
      <c r="AU159" s="461"/>
    </row>
    <row r="160" spans="1:47" s="450" customFormat="1" ht="14.25" x14ac:dyDescent="0.35">
      <c r="A160" s="433" t="s">
        <v>711</v>
      </c>
      <c r="B160" s="434">
        <v>6.3</v>
      </c>
      <c r="C160" s="435" t="s">
        <v>712</v>
      </c>
      <c r="D160" s="436" t="s">
        <v>173</v>
      </c>
      <c r="E160" s="437"/>
      <c r="F160" s="438">
        <f t="shared" si="48"/>
        <v>348349</v>
      </c>
      <c r="G160" s="439">
        <f t="shared" si="49"/>
        <v>0</v>
      </c>
      <c r="H160" s="440">
        <f>[1]APUs!H5084</f>
        <v>348349</v>
      </c>
      <c r="I160" s="438">
        <f>[1]APUs!H5091</f>
        <v>475287</v>
      </c>
      <c r="J160" s="438">
        <v>1</v>
      </c>
      <c r="K160" s="438">
        <f>ROUNDUP([1]APUs!$I$5071/$J$160,0)</f>
        <v>0</v>
      </c>
      <c r="L160" s="441">
        <f t="shared" si="50"/>
        <v>0</v>
      </c>
      <c r="M160" s="442">
        <f t="shared" si="51"/>
        <v>0</v>
      </c>
      <c r="N160" s="443">
        <f t="shared" si="52"/>
        <v>0</v>
      </c>
      <c r="O160" s="444"/>
      <c r="P160" s="445">
        <f>ROUND([1]APUs!H5082*E160,0)</f>
        <v>0</v>
      </c>
      <c r="Q160" s="446">
        <f>ROUND([1]APUs!H5078*E160,0)</f>
        <v>0</v>
      </c>
      <c r="R160" s="446">
        <f>ROUND([1]APUs!H5073*E160,0)</f>
        <v>0</v>
      </c>
      <c r="S160" s="447">
        <f>ROUND([1]APUs!H5068*E160,0)</f>
        <v>0</v>
      </c>
      <c r="T160" s="448">
        <f t="shared" si="53"/>
        <v>0</v>
      </c>
      <c r="U160" s="449"/>
      <c r="V160" s="432"/>
      <c r="AF160" s="451"/>
      <c r="AG160" s="452" t="str">
        <f t="shared" si="46"/>
        <v>CAP. 6: COCINA</v>
      </c>
      <c r="AH160" s="453">
        <f t="shared" si="47"/>
        <v>156</v>
      </c>
      <c r="AI160" s="453"/>
      <c r="AJ160" s="453"/>
      <c r="AK160" s="454"/>
      <c r="AL160" s="455"/>
      <c r="AO160" s="456">
        <f t="shared" si="54"/>
        <v>0</v>
      </c>
      <c r="AP160" s="457"/>
      <c r="AQ160" s="458">
        <f t="shared" si="55"/>
        <v>0</v>
      </c>
      <c r="AR160" s="459">
        <f t="shared" si="56"/>
        <v>348349</v>
      </c>
      <c r="AS160" s="460">
        <f t="shared" si="57"/>
        <v>0</v>
      </c>
      <c r="AU160" s="461"/>
    </row>
    <row r="161" spans="1:47" s="450" customFormat="1" ht="14.25" x14ac:dyDescent="0.35">
      <c r="A161" s="433" t="s">
        <v>713</v>
      </c>
      <c r="B161" s="434">
        <v>6.4</v>
      </c>
      <c r="C161" s="435" t="s">
        <v>714</v>
      </c>
      <c r="D161" s="436" t="s">
        <v>197</v>
      </c>
      <c r="E161" s="437"/>
      <c r="F161" s="438">
        <f t="shared" si="48"/>
        <v>550000</v>
      </c>
      <c r="G161" s="439">
        <f t="shared" si="49"/>
        <v>0</v>
      </c>
      <c r="H161" s="440">
        <f>[1]APUs!H5130</f>
        <v>550000</v>
      </c>
      <c r="I161" s="438">
        <f>[1]APUs!H5137</f>
        <v>550000</v>
      </c>
      <c r="J161" s="438">
        <v>1</v>
      </c>
      <c r="K161" s="438"/>
      <c r="L161" s="441">
        <f t="shared" si="50"/>
        <v>0</v>
      </c>
      <c r="M161" s="442">
        <f t="shared" si="51"/>
        <v>0</v>
      </c>
      <c r="N161" s="443">
        <f t="shared" si="52"/>
        <v>0</v>
      </c>
      <c r="O161" s="444"/>
      <c r="P161" s="445">
        <f>ROUND([1]APUs!H5128*E161,0)</f>
        <v>0</v>
      </c>
      <c r="Q161" s="446">
        <f>ROUND([1]APUs!H5124*E161,0)</f>
        <v>0</v>
      </c>
      <c r="R161" s="446">
        <f>ROUND([1]APUs!H5120*E161,0)</f>
        <v>0</v>
      </c>
      <c r="S161" s="447">
        <f>ROUND([1]APUs!H5116*E161,0)</f>
        <v>0</v>
      </c>
      <c r="T161" s="448">
        <f t="shared" si="53"/>
        <v>0</v>
      </c>
      <c r="U161" s="449"/>
      <c r="V161" s="432"/>
      <c r="AF161" s="451"/>
      <c r="AG161" s="452" t="str">
        <f t="shared" si="46"/>
        <v>CAP. 6: COCINA</v>
      </c>
      <c r="AH161" s="453">
        <f t="shared" si="47"/>
        <v>156</v>
      </c>
      <c r="AI161" s="453"/>
      <c r="AJ161" s="453"/>
      <c r="AK161" s="454"/>
      <c r="AL161" s="455"/>
      <c r="AO161" s="456">
        <f t="shared" si="54"/>
        <v>0</v>
      </c>
      <c r="AP161" s="457"/>
      <c r="AQ161" s="458">
        <f t="shared" si="55"/>
        <v>0</v>
      </c>
      <c r="AR161" s="459">
        <f t="shared" si="56"/>
        <v>550000</v>
      </c>
      <c r="AS161" s="460">
        <f t="shared" si="57"/>
        <v>0</v>
      </c>
      <c r="AU161" s="461"/>
    </row>
    <row r="162" spans="1:47" s="450" customFormat="1" ht="14.25" x14ac:dyDescent="0.35">
      <c r="A162" s="433" t="s">
        <v>715</v>
      </c>
      <c r="B162" s="434">
        <v>6.5</v>
      </c>
      <c r="C162" s="435" t="s">
        <v>716</v>
      </c>
      <c r="D162" s="436" t="s">
        <v>197</v>
      </c>
      <c r="E162" s="437"/>
      <c r="F162" s="438">
        <f t="shared" si="48"/>
        <v>1600000</v>
      </c>
      <c r="G162" s="439">
        <f t="shared" si="49"/>
        <v>0</v>
      </c>
      <c r="H162" s="440">
        <f>[1]APUs!H5176</f>
        <v>1600000</v>
      </c>
      <c r="I162" s="438">
        <f>[1]APUs!H5183</f>
        <v>1600000</v>
      </c>
      <c r="J162" s="438">
        <v>1</v>
      </c>
      <c r="K162" s="438"/>
      <c r="L162" s="441">
        <f t="shared" si="50"/>
        <v>0</v>
      </c>
      <c r="M162" s="442">
        <f t="shared" si="51"/>
        <v>0</v>
      </c>
      <c r="N162" s="443">
        <f t="shared" si="52"/>
        <v>0</v>
      </c>
      <c r="O162" s="444"/>
      <c r="P162" s="445">
        <f>ROUND([1]APUs!H5174*E162,0)</f>
        <v>0</v>
      </c>
      <c r="Q162" s="446">
        <f>ROUND([1]APUs!H5170*E162,0)</f>
        <v>0</v>
      </c>
      <c r="R162" s="446">
        <f>ROUND([1]APUs!H5166*E162,0)</f>
        <v>0</v>
      </c>
      <c r="S162" s="447">
        <f>ROUND([1]APUs!H5162*E162,0)</f>
        <v>0</v>
      </c>
      <c r="T162" s="448">
        <f t="shared" si="53"/>
        <v>0</v>
      </c>
      <c r="U162" s="449"/>
      <c r="V162" s="432"/>
      <c r="AF162" s="451"/>
      <c r="AG162" s="452" t="str">
        <f t="shared" si="46"/>
        <v>CAP. 6: COCINA</v>
      </c>
      <c r="AH162" s="453">
        <f t="shared" si="47"/>
        <v>156</v>
      </c>
      <c r="AI162" s="453"/>
      <c r="AJ162" s="453"/>
      <c r="AK162" s="454"/>
      <c r="AL162" s="455"/>
      <c r="AO162" s="456">
        <f t="shared" si="54"/>
        <v>0</v>
      </c>
      <c r="AP162" s="457"/>
      <c r="AQ162" s="458">
        <f t="shared" si="55"/>
        <v>0</v>
      </c>
      <c r="AR162" s="459">
        <f t="shared" si="56"/>
        <v>1600000</v>
      </c>
      <c r="AS162" s="460">
        <f t="shared" si="57"/>
        <v>0</v>
      </c>
      <c r="AU162" s="461"/>
    </row>
    <row r="163" spans="1:47" s="450" customFormat="1" ht="14.25" x14ac:dyDescent="0.35">
      <c r="A163" s="433" t="s">
        <v>717</v>
      </c>
      <c r="B163" s="434">
        <v>6.6</v>
      </c>
      <c r="C163" s="435" t="s">
        <v>718</v>
      </c>
      <c r="D163" s="436" t="s">
        <v>197</v>
      </c>
      <c r="E163" s="437"/>
      <c r="F163" s="438">
        <f t="shared" si="48"/>
        <v>350000</v>
      </c>
      <c r="G163" s="439">
        <f t="shared" si="49"/>
        <v>0</v>
      </c>
      <c r="H163" s="440">
        <f>[1]APUs!H5222</f>
        <v>350000</v>
      </c>
      <c r="I163" s="438">
        <f>[1]APUs!H5229</f>
        <v>350000</v>
      </c>
      <c r="J163" s="438">
        <v>1</v>
      </c>
      <c r="K163" s="438"/>
      <c r="L163" s="441">
        <f t="shared" si="50"/>
        <v>0</v>
      </c>
      <c r="M163" s="442">
        <f t="shared" si="51"/>
        <v>0</v>
      </c>
      <c r="N163" s="443">
        <f t="shared" si="52"/>
        <v>0</v>
      </c>
      <c r="O163" s="444"/>
      <c r="P163" s="445">
        <f>ROUND([1]APUs!H5220*E163,0)</f>
        <v>0</v>
      </c>
      <c r="Q163" s="446">
        <f>ROUND([1]APUs!H5216*E163,0)</f>
        <v>0</v>
      </c>
      <c r="R163" s="446">
        <f>ROUND([1]APUs!H5212*E163,0)</f>
        <v>0</v>
      </c>
      <c r="S163" s="447">
        <f>ROUND([1]APUs!H5208*E163,0)</f>
        <v>0</v>
      </c>
      <c r="T163" s="448">
        <f t="shared" si="53"/>
        <v>0</v>
      </c>
      <c r="U163" s="449"/>
      <c r="V163" s="432"/>
      <c r="AF163" s="451"/>
      <c r="AG163" s="452" t="str">
        <f t="shared" si="46"/>
        <v>CAP. 6: COCINA</v>
      </c>
      <c r="AH163" s="453">
        <f t="shared" si="47"/>
        <v>156</v>
      </c>
      <c r="AI163" s="453"/>
      <c r="AJ163" s="453"/>
      <c r="AK163" s="454"/>
      <c r="AL163" s="455"/>
      <c r="AO163" s="456">
        <f t="shared" si="54"/>
        <v>0</v>
      </c>
      <c r="AP163" s="457"/>
      <c r="AQ163" s="458">
        <f t="shared" si="55"/>
        <v>0</v>
      </c>
      <c r="AR163" s="459">
        <f t="shared" si="56"/>
        <v>350000</v>
      </c>
      <c r="AS163" s="460">
        <f t="shared" si="57"/>
        <v>0</v>
      </c>
      <c r="AU163" s="461"/>
    </row>
    <row r="164" spans="1:47" s="450" customFormat="1" ht="14.25" x14ac:dyDescent="0.35">
      <c r="A164" s="564"/>
      <c r="B164" s="595"/>
      <c r="C164" s="566"/>
      <c r="D164" s="567"/>
      <c r="E164" s="568"/>
      <c r="F164" s="569"/>
      <c r="G164" s="570"/>
      <c r="H164" s="571"/>
      <c r="I164" s="569"/>
      <c r="J164" s="569"/>
      <c r="K164" s="569"/>
      <c r="L164" s="572"/>
      <c r="M164" s="573"/>
      <c r="N164" s="574"/>
      <c r="O164" s="444"/>
      <c r="P164" s="445"/>
      <c r="Q164" s="446"/>
      <c r="R164" s="446"/>
      <c r="S164" s="447"/>
      <c r="T164" s="448"/>
      <c r="U164" s="449"/>
      <c r="V164" s="432"/>
      <c r="AF164" s="451"/>
      <c r="AG164" s="452" t="str">
        <f t="shared" si="46"/>
        <v>CAP. 6: COCINA</v>
      </c>
      <c r="AH164" s="453">
        <f t="shared" si="47"/>
        <v>156</v>
      </c>
      <c r="AI164" s="453"/>
      <c r="AJ164" s="453"/>
      <c r="AK164" s="454"/>
      <c r="AL164" s="455"/>
      <c r="AO164" s="456"/>
      <c r="AP164" s="457"/>
      <c r="AQ164" s="458"/>
      <c r="AR164" s="562"/>
      <c r="AS164" s="563"/>
      <c r="AU164" s="461"/>
    </row>
    <row r="165" spans="1:47" s="450" customFormat="1" ht="14.65" thickBot="1" x14ac:dyDescent="0.4">
      <c r="A165" s="575" t="s">
        <v>238</v>
      </c>
      <c r="B165" s="596"/>
      <c r="C165" s="577"/>
      <c r="D165" s="578"/>
      <c r="E165" s="579"/>
      <c r="F165" s="580" t="str">
        <f>IF(C156="ESCRIBA AQUÍ EL NOMBRE DEL CAPITULO","SUBTOTAL","SUBTOTAL CAP. "&amp;B156&amp;"  "&amp;C156&amp;":")</f>
        <v>SUBTOTAL CAP. 6  COCINA:</v>
      </c>
      <c r="G165" s="581">
        <f>SUM(G157:G164)</f>
        <v>0</v>
      </c>
      <c r="H165" s="571"/>
      <c r="I165" s="569"/>
      <c r="J165" s="569"/>
      <c r="K165" s="569"/>
      <c r="L165" s="572"/>
      <c r="M165" s="573"/>
      <c r="N165" s="582">
        <f>SUM(N157:N164)</f>
        <v>0</v>
      </c>
      <c r="O165" s="444"/>
      <c r="P165" s="583">
        <f>SUM(P156:P164)</f>
        <v>0</v>
      </c>
      <c r="Q165" s="584">
        <f>SUM(Q156:Q164)</f>
        <v>0</v>
      </c>
      <c r="R165" s="584">
        <f>SUM(R156:R164)</f>
        <v>0</v>
      </c>
      <c r="S165" s="585">
        <f>SUM(S156:S164)</f>
        <v>0</v>
      </c>
      <c r="T165" s="586">
        <f>SUM(T156:T164)</f>
        <v>0</v>
      </c>
      <c r="U165" s="449"/>
      <c r="V165" s="432"/>
      <c r="AF165" s="451"/>
      <c r="AG165" s="452" t="str">
        <f t="shared" si="46"/>
        <v>CAP. 6: COCINA</v>
      </c>
      <c r="AH165" s="453">
        <f t="shared" si="47"/>
        <v>156</v>
      </c>
      <c r="AI165" s="453"/>
      <c r="AJ165" s="453"/>
      <c r="AK165" s="454"/>
      <c r="AL165" s="455"/>
      <c r="AO165" s="587"/>
      <c r="AP165" s="588"/>
      <c r="AQ165" s="588"/>
      <c r="AR165" s="588"/>
      <c r="AS165" s="589">
        <f>SUM(AS157:AS164)</f>
        <v>0</v>
      </c>
      <c r="AU165" s="461"/>
    </row>
    <row r="166" spans="1:47" s="450" customFormat="1" ht="23" customHeight="1" thickBot="1" x14ac:dyDescent="0.4">
      <c r="A166" s="483"/>
      <c r="B166" s="534"/>
      <c r="C166" s="531"/>
      <c r="D166" s="532"/>
      <c r="E166" s="533"/>
      <c r="F166" s="534"/>
      <c r="G166" s="590"/>
      <c r="V166" s="432"/>
      <c r="AF166" s="451"/>
      <c r="AG166" s="452"/>
      <c r="AH166" s="453"/>
      <c r="AI166" s="453"/>
      <c r="AJ166" s="453"/>
      <c r="AK166" s="454"/>
      <c r="AL166" s="455"/>
      <c r="AU166" s="461"/>
    </row>
    <row r="167" spans="1:47" s="450" customFormat="1" ht="15" x14ac:dyDescent="0.35">
      <c r="A167" s="537" t="s">
        <v>234</v>
      </c>
      <c r="B167" s="591">
        <v>7</v>
      </c>
      <c r="C167" s="592" t="s">
        <v>719</v>
      </c>
      <c r="D167" s="540"/>
      <c r="E167" s="540"/>
      <c r="F167" s="540"/>
      <c r="G167" s="541">
        <f>SUM(G168:G171)</f>
        <v>920000</v>
      </c>
      <c r="H167" s="432"/>
      <c r="I167" s="432"/>
      <c r="J167" s="432"/>
      <c r="K167" s="432"/>
      <c r="L167" s="432"/>
      <c r="M167" s="432"/>
      <c r="N167" s="542">
        <f>SUM(N168:N171)</f>
        <v>920000</v>
      </c>
      <c r="O167" s="449"/>
      <c r="P167" s="543"/>
      <c r="Q167" s="544"/>
      <c r="R167" s="544"/>
      <c r="S167" s="545"/>
      <c r="T167" s="546"/>
      <c r="U167" s="449">
        <f>IF(G167&lt;&gt;"",N167-G167*$N$2,0)</f>
        <v>0</v>
      </c>
      <c r="V167" s="547" t="s">
        <v>493</v>
      </c>
      <c r="AF167" s="451"/>
      <c r="AG167" s="452" t="str">
        <f t="shared" ref="AG167:AG172" si="58">"CAP. " &amp; $B$167 &amp; ": " &amp; $C$167</f>
        <v>CAP. 7: LOCKER</v>
      </c>
      <c r="AH167" s="453">
        <f t="shared" ref="AH167:AH172" si="59">ROW($B$167)</f>
        <v>167</v>
      </c>
      <c r="AI167" s="453"/>
      <c r="AJ167" s="453"/>
      <c r="AK167" s="454"/>
      <c r="AL167" s="455"/>
      <c r="AO167" s="548"/>
      <c r="AP167" s="549"/>
      <c r="AQ167" s="549"/>
      <c r="AR167" s="549"/>
      <c r="AS167" s="550">
        <f>SUM(AS168:AS171)</f>
        <v>920000</v>
      </c>
      <c r="AU167" s="461"/>
    </row>
    <row r="168" spans="1:47" s="450" customFormat="1" ht="14.25" hidden="1" x14ac:dyDescent="0.35">
      <c r="A168" s="551" t="s">
        <v>494</v>
      </c>
      <c r="B168" s="593"/>
      <c r="C168" s="553"/>
      <c r="D168" s="554"/>
      <c r="E168" s="555"/>
      <c r="F168" s="556"/>
      <c r="G168" s="557"/>
      <c r="H168" s="558"/>
      <c r="I168" s="556"/>
      <c r="J168" s="556"/>
      <c r="K168" s="556"/>
      <c r="L168" s="559"/>
      <c r="M168" s="560"/>
      <c r="N168" s="561"/>
      <c r="O168" s="444"/>
      <c r="P168" s="445"/>
      <c r="Q168" s="446"/>
      <c r="R168" s="446"/>
      <c r="S168" s="447"/>
      <c r="T168" s="448"/>
      <c r="U168" s="449"/>
      <c r="V168" s="432"/>
      <c r="AF168" s="451"/>
      <c r="AG168" s="452" t="str">
        <f t="shared" si="58"/>
        <v>CAP. 7: LOCKER</v>
      </c>
      <c r="AH168" s="453">
        <f t="shared" si="59"/>
        <v>167</v>
      </c>
      <c r="AI168" s="453"/>
      <c r="AJ168" s="453"/>
      <c r="AK168" s="454"/>
      <c r="AL168" s="455"/>
      <c r="AO168" s="456"/>
      <c r="AP168" s="457"/>
      <c r="AQ168" s="458"/>
      <c r="AR168" s="562"/>
      <c r="AS168" s="563"/>
      <c r="AU168" s="461"/>
    </row>
    <row r="169" spans="1:47" s="450" customFormat="1" ht="14.25" x14ac:dyDescent="0.35">
      <c r="A169" s="433" t="s">
        <v>720</v>
      </c>
      <c r="B169" s="434">
        <v>7.1</v>
      </c>
      <c r="C169" s="435" t="s">
        <v>721</v>
      </c>
      <c r="D169" s="436" t="s">
        <v>197</v>
      </c>
      <c r="E169" s="437">
        <v>1</v>
      </c>
      <c r="F169" s="438">
        <f>IF($A$2="CD",H169,IF($A$2="CT",I169,"Correg CT"))</f>
        <v>420000</v>
      </c>
      <c r="G169" s="439">
        <f>ROUND(E169 * F169,$J$2)</f>
        <v>420000</v>
      </c>
      <c r="H169" s="440">
        <f>[1]APUs!H5268</f>
        <v>420000</v>
      </c>
      <c r="I169" s="438">
        <f>[1]APUs!H5275</f>
        <v>420000</v>
      </c>
      <c r="J169" s="438">
        <v>1</v>
      </c>
      <c r="K169" s="438"/>
      <c r="L169" s="441">
        <f>ROUND(I169 * E169,$J$2)</f>
        <v>420000</v>
      </c>
      <c r="M169" s="442">
        <f>ROUND(H169 * E169,$J$2)</f>
        <v>420000</v>
      </c>
      <c r="N169" s="443">
        <f>G169*$N$2</f>
        <v>420000</v>
      </c>
      <c r="O169" s="444"/>
      <c r="P169" s="445">
        <f>ROUND([1]APUs!H5266*E169,0)</f>
        <v>0</v>
      </c>
      <c r="Q169" s="446">
        <f>ROUND([1]APUs!H5262*E169,0)</f>
        <v>0</v>
      </c>
      <c r="R169" s="446">
        <f>ROUND([1]APUs!H5258*E169,0)</f>
        <v>0</v>
      </c>
      <c r="S169" s="447">
        <f>ROUND([1]APUs!H5254*E169,0)</f>
        <v>420000</v>
      </c>
      <c r="T169" s="448">
        <f>P169+Q169+R169+S169</f>
        <v>420000</v>
      </c>
      <c r="U169" s="449"/>
      <c r="V169" s="432"/>
      <c r="AF169" s="451"/>
      <c r="AG169" s="452" t="str">
        <f t="shared" si="58"/>
        <v>CAP. 7: LOCKER</v>
      </c>
      <c r="AH169" s="453">
        <f t="shared" si="59"/>
        <v>167</v>
      </c>
      <c r="AI169" s="453"/>
      <c r="AJ169" s="453"/>
      <c r="AK169" s="454"/>
      <c r="AL169" s="455"/>
      <c r="AO169" s="456">
        <f>E169</f>
        <v>1</v>
      </c>
      <c r="AP169" s="457"/>
      <c r="AQ169" s="458">
        <f>AO169+AP169</f>
        <v>1</v>
      </c>
      <c r="AR169" s="459">
        <f>F169</f>
        <v>420000</v>
      </c>
      <c r="AS169" s="460">
        <f>ROUND(AQ169 * AR169,$J$2)</f>
        <v>420000</v>
      </c>
      <c r="AU169" s="461"/>
    </row>
    <row r="170" spans="1:47" s="450" customFormat="1" ht="14.25" x14ac:dyDescent="0.35">
      <c r="A170" s="433" t="s">
        <v>722</v>
      </c>
      <c r="B170" s="434">
        <v>7.2</v>
      </c>
      <c r="C170" s="435" t="s">
        <v>723</v>
      </c>
      <c r="D170" s="436" t="s">
        <v>197</v>
      </c>
      <c r="E170" s="437">
        <v>2</v>
      </c>
      <c r="F170" s="438">
        <f>IF($A$2="CD",H170,IF($A$2="CT",I170,"Correg CT"))</f>
        <v>250000</v>
      </c>
      <c r="G170" s="439">
        <f>ROUND(E170 * F170,$J$2)</f>
        <v>500000</v>
      </c>
      <c r="H170" s="440">
        <f>[1]APUs!H5314</f>
        <v>250000</v>
      </c>
      <c r="I170" s="438">
        <f>[1]APUs!H5321</f>
        <v>250000</v>
      </c>
      <c r="J170" s="438">
        <v>1</v>
      </c>
      <c r="K170" s="438"/>
      <c r="L170" s="441">
        <f>ROUND(I170 * E170,$J$2)</f>
        <v>500000</v>
      </c>
      <c r="M170" s="442">
        <f>ROUND(H170 * E170,$J$2)</f>
        <v>500000</v>
      </c>
      <c r="N170" s="443">
        <f>G170*$N$2</f>
        <v>500000</v>
      </c>
      <c r="O170" s="444"/>
      <c r="P170" s="445">
        <f>ROUND([1]APUs!H5312*E170,0)</f>
        <v>0</v>
      </c>
      <c r="Q170" s="446">
        <f>ROUND([1]APUs!H5308*E170,0)</f>
        <v>0</v>
      </c>
      <c r="R170" s="446">
        <f>ROUND([1]APUs!H5304*E170,0)</f>
        <v>0</v>
      </c>
      <c r="S170" s="447">
        <f>ROUND([1]APUs!H5300*E170,0)</f>
        <v>500000</v>
      </c>
      <c r="T170" s="448">
        <f>P170+Q170+R170+S170</f>
        <v>500000</v>
      </c>
      <c r="U170" s="449"/>
      <c r="V170" s="432"/>
      <c r="AF170" s="451"/>
      <c r="AG170" s="452" t="str">
        <f t="shared" si="58"/>
        <v>CAP. 7: LOCKER</v>
      </c>
      <c r="AH170" s="453">
        <f t="shared" si="59"/>
        <v>167</v>
      </c>
      <c r="AI170" s="453"/>
      <c r="AJ170" s="453"/>
      <c r="AK170" s="454"/>
      <c r="AL170" s="455"/>
      <c r="AO170" s="456">
        <f>E170</f>
        <v>2</v>
      </c>
      <c r="AP170" s="457"/>
      <c r="AQ170" s="458">
        <f>AO170+AP170</f>
        <v>2</v>
      </c>
      <c r="AR170" s="459">
        <f>F170</f>
        <v>250000</v>
      </c>
      <c r="AS170" s="460">
        <f>ROUND(AQ170 * AR170,$J$2)</f>
        <v>500000</v>
      </c>
      <c r="AU170" s="461"/>
    </row>
    <row r="171" spans="1:47" s="450" customFormat="1" ht="14.25" x14ac:dyDescent="0.35">
      <c r="A171" s="564"/>
      <c r="B171" s="595"/>
      <c r="C171" s="566"/>
      <c r="D171" s="567"/>
      <c r="E171" s="568"/>
      <c r="F171" s="569"/>
      <c r="G171" s="570"/>
      <c r="H171" s="571"/>
      <c r="I171" s="569"/>
      <c r="J171" s="569"/>
      <c r="K171" s="569"/>
      <c r="L171" s="572"/>
      <c r="M171" s="573"/>
      <c r="N171" s="574"/>
      <c r="O171" s="444"/>
      <c r="P171" s="445"/>
      <c r="Q171" s="446"/>
      <c r="R171" s="446"/>
      <c r="S171" s="447"/>
      <c r="T171" s="448"/>
      <c r="U171" s="449"/>
      <c r="V171" s="432"/>
      <c r="AF171" s="451"/>
      <c r="AG171" s="452" t="str">
        <f t="shared" si="58"/>
        <v>CAP. 7: LOCKER</v>
      </c>
      <c r="AH171" s="453">
        <f t="shared" si="59"/>
        <v>167</v>
      </c>
      <c r="AI171" s="453"/>
      <c r="AJ171" s="453"/>
      <c r="AK171" s="454"/>
      <c r="AL171" s="455"/>
      <c r="AO171" s="456"/>
      <c r="AP171" s="457"/>
      <c r="AQ171" s="458"/>
      <c r="AR171" s="562"/>
      <c r="AS171" s="563"/>
      <c r="AU171" s="461"/>
    </row>
    <row r="172" spans="1:47" s="450" customFormat="1" ht="14.65" thickBot="1" x14ac:dyDescent="0.4">
      <c r="A172" s="575" t="s">
        <v>238</v>
      </c>
      <c r="B172" s="596"/>
      <c r="C172" s="577"/>
      <c r="D172" s="578"/>
      <c r="E172" s="579"/>
      <c r="F172" s="580" t="str">
        <f>IF(C167="ESCRIBA AQUÍ EL NOMBRE DEL CAPITULO","SUBTOTAL","SUBTOTAL CAP. "&amp;B167&amp;"  "&amp;C167&amp;":")</f>
        <v>SUBTOTAL CAP. 7  LOCKER:</v>
      </c>
      <c r="G172" s="581">
        <f>SUM(G168:G171)</f>
        <v>920000</v>
      </c>
      <c r="H172" s="571"/>
      <c r="I172" s="569"/>
      <c r="J172" s="569"/>
      <c r="K172" s="569"/>
      <c r="L172" s="572"/>
      <c r="M172" s="573"/>
      <c r="N172" s="582">
        <f>SUM(N168:N171)</f>
        <v>920000</v>
      </c>
      <c r="O172" s="444"/>
      <c r="P172" s="583">
        <f>SUM(P167:P171)</f>
        <v>0</v>
      </c>
      <c r="Q172" s="584">
        <f>SUM(Q167:Q171)</f>
        <v>0</v>
      </c>
      <c r="R172" s="584">
        <f>SUM(R167:R171)</f>
        <v>0</v>
      </c>
      <c r="S172" s="585">
        <f>SUM(S167:S171)</f>
        <v>920000</v>
      </c>
      <c r="T172" s="586">
        <f>SUM(T167:T171)</f>
        <v>920000</v>
      </c>
      <c r="U172" s="449"/>
      <c r="V172" s="432"/>
      <c r="AF172" s="451"/>
      <c r="AG172" s="452" t="str">
        <f t="shared" si="58"/>
        <v>CAP. 7: LOCKER</v>
      </c>
      <c r="AH172" s="453">
        <f t="shared" si="59"/>
        <v>167</v>
      </c>
      <c r="AI172" s="453"/>
      <c r="AJ172" s="453"/>
      <c r="AK172" s="454"/>
      <c r="AL172" s="455"/>
      <c r="AO172" s="587"/>
      <c r="AP172" s="588"/>
      <c r="AQ172" s="588"/>
      <c r="AR172" s="588"/>
      <c r="AS172" s="589">
        <f>SUM(AS168:AS171)</f>
        <v>920000</v>
      </c>
      <c r="AU172" s="461"/>
    </row>
    <row r="173" spans="1:47" s="450" customFormat="1" ht="23" customHeight="1" thickBot="1" x14ac:dyDescent="0.4">
      <c r="A173" s="483"/>
      <c r="B173" s="534"/>
      <c r="C173" s="531"/>
      <c r="D173" s="532"/>
      <c r="E173" s="533"/>
      <c r="F173" s="534"/>
      <c r="G173" s="590"/>
      <c r="V173" s="432"/>
      <c r="AF173" s="451"/>
      <c r="AG173" s="452"/>
      <c r="AH173" s="453"/>
      <c r="AI173" s="453"/>
      <c r="AJ173" s="453"/>
      <c r="AK173" s="454"/>
      <c r="AL173" s="455"/>
      <c r="AU173" s="461"/>
    </row>
    <row r="174" spans="1:47" s="450" customFormat="1" ht="15" x14ac:dyDescent="0.35">
      <c r="A174" s="537" t="s">
        <v>234</v>
      </c>
      <c r="B174" s="591">
        <v>8</v>
      </c>
      <c r="C174" s="592" t="s">
        <v>724</v>
      </c>
      <c r="D174" s="540"/>
      <c r="E174" s="540"/>
      <c r="F174" s="540"/>
      <c r="G174" s="541">
        <f>SUM(G175:G179)</f>
        <v>21369165</v>
      </c>
      <c r="H174" s="432"/>
      <c r="I174" s="432"/>
      <c r="J174" s="432"/>
      <c r="K174" s="432"/>
      <c r="L174" s="432"/>
      <c r="M174" s="432"/>
      <c r="N174" s="542">
        <f>SUM(N175:N179)</f>
        <v>21369165</v>
      </c>
      <c r="O174" s="449"/>
      <c r="P174" s="543"/>
      <c r="Q174" s="544"/>
      <c r="R174" s="544"/>
      <c r="S174" s="545"/>
      <c r="T174" s="546"/>
      <c r="U174" s="449">
        <f>IF(G174&lt;&gt;"",N174-G174*$N$2,0)</f>
        <v>0</v>
      </c>
      <c r="V174" s="547" t="s">
        <v>493</v>
      </c>
      <c r="AF174" s="451"/>
      <c r="AG174" s="452" t="str">
        <f t="shared" ref="AG174:AG180" si="60">"CAP. " &amp; $B$174 &amp; ": " &amp; $C$174</f>
        <v>CAP. 8: BODEGA</v>
      </c>
      <c r="AH174" s="453">
        <f t="shared" ref="AH174:AH180" si="61">ROW($B$174)</f>
        <v>174</v>
      </c>
      <c r="AI174" s="453"/>
      <c r="AJ174" s="453"/>
      <c r="AK174" s="454"/>
      <c r="AL174" s="455"/>
      <c r="AO174" s="548"/>
      <c r="AP174" s="549"/>
      <c r="AQ174" s="549"/>
      <c r="AR174" s="549"/>
      <c r="AS174" s="550">
        <f>SUM(AS175:AS179)</f>
        <v>21369165</v>
      </c>
      <c r="AU174" s="461"/>
    </row>
    <row r="175" spans="1:47" s="450" customFormat="1" ht="14.25" hidden="1" x14ac:dyDescent="0.35">
      <c r="A175" s="551" t="s">
        <v>494</v>
      </c>
      <c r="B175" s="593"/>
      <c r="C175" s="553"/>
      <c r="D175" s="554"/>
      <c r="E175" s="555"/>
      <c r="F175" s="556"/>
      <c r="G175" s="557"/>
      <c r="H175" s="558"/>
      <c r="I175" s="556"/>
      <c r="J175" s="556"/>
      <c r="K175" s="556"/>
      <c r="L175" s="559"/>
      <c r="M175" s="560"/>
      <c r="N175" s="561"/>
      <c r="O175" s="444"/>
      <c r="P175" s="445"/>
      <c r="Q175" s="446"/>
      <c r="R175" s="446"/>
      <c r="S175" s="447"/>
      <c r="T175" s="448"/>
      <c r="U175" s="449"/>
      <c r="V175" s="432"/>
      <c r="AF175" s="451"/>
      <c r="AG175" s="452" t="str">
        <f t="shared" si="60"/>
        <v>CAP. 8: BODEGA</v>
      </c>
      <c r="AH175" s="453">
        <f t="shared" si="61"/>
        <v>174</v>
      </c>
      <c r="AI175" s="453"/>
      <c r="AJ175" s="453"/>
      <c r="AK175" s="454"/>
      <c r="AL175" s="455"/>
      <c r="AO175" s="456"/>
      <c r="AP175" s="457"/>
      <c r="AQ175" s="458"/>
      <c r="AR175" s="562"/>
      <c r="AS175" s="563"/>
      <c r="AU175" s="461"/>
    </row>
    <row r="176" spans="1:47" s="450" customFormat="1" ht="25.5" x14ac:dyDescent="0.35">
      <c r="A176" s="433" t="s">
        <v>725</v>
      </c>
      <c r="B176" s="434">
        <v>8.1</v>
      </c>
      <c r="C176" s="435" t="s">
        <v>726</v>
      </c>
      <c r="D176" s="436" t="s">
        <v>197</v>
      </c>
      <c r="E176" s="437">
        <v>12</v>
      </c>
      <c r="F176" s="438">
        <f>IF($A$2="CD",H176,IF($A$2="CT",I176,"Correg CT"))</f>
        <v>1259926</v>
      </c>
      <c r="G176" s="439">
        <f>ROUND(E176 * F176,$J$2)</f>
        <v>15119112</v>
      </c>
      <c r="H176" s="440">
        <f>[1]APUs!H5361</f>
        <v>1259926</v>
      </c>
      <c r="I176" s="438">
        <f>[1]APUs!H5368</f>
        <v>1259926</v>
      </c>
      <c r="J176" s="438">
        <v>1</v>
      </c>
      <c r="K176" s="438"/>
      <c r="L176" s="441">
        <f>ROUND(I176 * E176,$J$2)</f>
        <v>15119112</v>
      </c>
      <c r="M176" s="442">
        <f>ROUND(H176 * E176,$J$2)</f>
        <v>15119112</v>
      </c>
      <c r="N176" s="443">
        <f>G176*$N$2</f>
        <v>15119112</v>
      </c>
      <c r="O176" s="444"/>
      <c r="P176" s="445">
        <f>ROUND([1]APUs!H5359*E176,0)</f>
        <v>0</v>
      </c>
      <c r="Q176" s="446">
        <f>ROUND([1]APUs!H5355*E176,0)</f>
        <v>0</v>
      </c>
      <c r="R176" s="446">
        <f>ROUND([1]APUs!H5351*E176,0)</f>
        <v>1199113</v>
      </c>
      <c r="S176" s="447">
        <f>ROUND([1]APUs!H5346*E176,0)</f>
        <v>13920000</v>
      </c>
      <c r="T176" s="448">
        <f>P176+Q176+R176+S176</f>
        <v>15119113</v>
      </c>
      <c r="U176" s="449"/>
      <c r="V176" s="432"/>
      <c r="AF176" s="451"/>
      <c r="AG176" s="452" t="str">
        <f t="shared" si="60"/>
        <v>CAP. 8: BODEGA</v>
      </c>
      <c r="AH176" s="453">
        <f t="shared" si="61"/>
        <v>174</v>
      </c>
      <c r="AI176" s="453"/>
      <c r="AJ176" s="453"/>
      <c r="AK176" s="454"/>
      <c r="AL176" s="455"/>
      <c r="AO176" s="456">
        <f>E176</f>
        <v>12</v>
      </c>
      <c r="AP176" s="457"/>
      <c r="AQ176" s="458">
        <f>AO176+AP176</f>
        <v>12</v>
      </c>
      <c r="AR176" s="459">
        <f>F176</f>
        <v>1259926</v>
      </c>
      <c r="AS176" s="460">
        <f>ROUND(AQ176 * AR176,$J$2)</f>
        <v>15119112</v>
      </c>
      <c r="AU176" s="461"/>
    </row>
    <row r="177" spans="1:47" s="450" customFormat="1" ht="14.25" x14ac:dyDescent="0.35">
      <c r="A177" s="433" t="s">
        <v>727</v>
      </c>
      <c r="B177" s="434">
        <v>8.1999999999999993</v>
      </c>
      <c r="C177" s="435" t="s">
        <v>728</v>
      </c>
      <c r="D177" s="436" t="s">
        <v>165</v>
      </c>
      <c r="E177" s="437">
        <v>15</v>
      </c>
      <c r="F177" s="438">
        <f>IF($A$2="CD",H177,IF($A$2="CT",I177,"Correg CT"))</f>
        <v>53739</v>
      </c>
      <c r="G177" s="439">
        <f>ROUND(E177 * F177,$J$2)</f>
        <v>806085</v>
      </c>
      <c r="H177" s="440">
        <f>[1]APUs!H5412</f>
        <v>53739</v>
      </c>
      <c r="I177" s="438">
        <f>[1]APUs!H5419</f>
        <v>73321</v>
      </c>
      <c r="J177" s="438">
        <v>1</v>
      </c>
      <c r="K177" s="438">
        <f>ROUNDUP([1]APUs!$I$5398/$J$177,0)</f>
        <v>1</v>
      </c>
      <c r="L177" s="441">
        <f>ROUND(I177 * E177,$J$2)</f>
        <v>1099815</v>
      </c>
      <c r="M177" s="442">
        <f>ROUND(H177 * E177,$J$2)</f>
        <v>806085</v>
      </c>
      <c r="N177" s="443">
        <f>G177*$N$2</f>
        <v>806085</v>
      </c>
      <c r="O177" s="444"/>
      <c r="P177" s="445">
        <f>ROUND([1]APUs!H5410*E177,0)</f>
        <v>0</v>
      </c>
      <c r="Q177" s="446">
        <f>ROUND([1]APUs!H5406*E177,0)</f>
        <v>39223</v>
      </c>
      <c r="R177" s="446">
        <f>ROUND([1]APUs!H5400*E177,0)</f>
        <v>238841</v>
      </c>
      <c r="S177" s="447">
        <f>ROUND([1]APUs!H5395*E177,0)</f>
        <v>528015</v>
      </c>
      <c r="T177" s="448">
        <f>P177+Q177+R177+S177</f>
        <v>806079</v>
      </c>
      <c r="U177" s="449"/>
      <c r="V177" s="432"/>
      <c r="AF177" s="451"/>
      <c r="AG177" s="452" t="str">
        <f t="shared" si="60"/>
        <v>CAP. 8: BODEGA</v>
      </c>
      <c r="AH177" s="453">
        <f t="shared" si="61"/>
        <v>174</v>
      </c>
      <c r="AI177" s="453"/>
      <c r="AJ177" s="453"/>
      <c r="AK177" s="454"/>
      <c r="AL177" s="455"/>
      <c r="AO177" s="456">
        <f>E177</f>
        <v>15</v>
      </c>
      <c r="AP177" s="457"/>
      <c r="AQ177" s="458">
        <f>AO177+AP177</f>
        <v>15</v>
      </c>
      <c r="AR177" s="459">
        <f>F177</f>
        <v>53739</v>
      </c>
      <c r="AS177" s="460">
        <f>ROUND(AQ177 * AR177,$J$2)</f>
        <v>806085</v>
      </c>
      <c r="AU177" s="461"/>
    </row>
    <row r="178" spans="1:47" s="450" customFormat="1" ht="25.5" x14ac:dyDescent="0.35">
      <c r="A178" s="433" t="s">
        <v>729</v>
      </c>
      <c r="B178" s="434">
        <v>8.3000000000000007</v>
      </c>
      <c r="C178" s="435" t="s">
        <v>730</v>
      </c>
      <c r="D178" s="436" t="s">
        <v>197</v>
      </c>
      <c r="E178" s="437">
        <v>1</v>
      </c>
      <c r="F178" s="438">
        <f>IF($A$2="CD",H178,IF($A$2="CT",I178,"Correg CT"))</f>
        <v>5443968</v>
      </c>
      <c r="G178" s="439">
        <f>ROUND(E178 * F178,$J$2)</f>
        <v>5443968</v>
      </c>
      <c r="H178" s="440">
        <f>[1]APUs!H5461</f>
        <v>5443968</v>
      </c>
      <c r="I178" s="438">
        <f>[1]APUs!H5468</f>
        <v>5443968</v>
      </c>
      <c r="J178" s="438">
        <v>1</v>
      </c>
      <c r="K178" s="438"/>
      <c r="L178" s="441">
        <f>ROUND(I178 * E178,$J$2)</f>
        <v>5443968</v>
      </c>
      <c r="M178" s="442">
        <f>ROUND(H178 * E178,$J$2)</f>
        <v>5443968</v>
      </c>
      <c r="N178" s="443">
        <f>G178*$N$2</f>
        <v>5443968</v>
      </c>
      <c r="O178" s="444"/>
      <c r="P178" s="445">
        <f>ROUND([1]APUs!H5459*E178,0)</f>
        <v>0</v>
      </c>
      <c r="Q178" s="446">
        <f>ROUND([1]APUs!H5455*E178,0)</f>
        <v>150022</v>
      </c>
      <c r="R178" s="446">
        <f>ROUND([1]APUs!H5450*E178,0)</f>
        <v>3097707</v>
      </c>
      <c r="S178" s="447">
        <f>ROUND([1]APUs!H5445*E178,0)</f>
        <v>2196239</v>
      </c>
      <c r="T178" s="448">
        <f>P178+Q178+R178+S178</f>
        <v>5443968</v>
      </c>
      <c r="U178" s="449"/>
      <c r="V178" s="432"/>
      <c r="AF178" s="451"/>
      <c r="AG178" s="452" t="str">
        <f t="shared" si="60"/>
        <v>CAP. 8: BODEGA</v>
      </c>
      <c r="AH178" s="453">
        <f t="shared" si="61"/>
        <v>174</v>
      </c>
      <c r="AI178" s="453"/>
      <c r="AJ178" s="453"/>
      <c r="AK178" s="454"/>
      <c r="AL178" s="455"/>
      <c r="AO178" s="456">
        <f>E178</f>
        <v>1</v>
      </c>
      <c r="AP178" s="457"/>
      <c r="AQ178" s="458">
        <f>AO178+AP178</f>
        <v>1</v>
      </c>
      <c r="AR178" s="459">
        <f>F178</f>
        <v>5443968</v>
      </c>
      <c r="AS178" s="460">
        <f>ROUND(AQ178 * AR178,$J$2)</f>
        <v>5443968</v>
      </c>
      <c r="AU178" s="461"/>
    </row>
    <row r="179" spans="1:47" s="450" customFormat="1" ht="14.25" x14ac:dyDescent="0.35">
      <c r="A179" s="564"/>
      <c r="B179" s="595"/>
      <c r="C179" s="566"/>
      <c r="D179" s="567"/>
      <c r="E179" s="568"/>
      <c r="F179" s="569"/>
      <c r="G179" s="570"/>
      <c r="H179" s="571"/>
      <c r="I179" s="569"/>
      <c r="J179" s="569"/>
      <c r="K179" s="569"/>
      <c r="L179" s="572"/>
      <c r="M179" s="573"/>
      <c r="N179" s="574"/>
      <c r="O179" s="444"/>
      <c r="P179" s="445"/>
      <c r="Q179" s="446"/>
      <c r="R179" s="446"/>
      <c r="S179" s="447"/>
      <c r="T179" s="448"/>
      <c r="U179" s="449"/>
      <c r="V179" s="432"/>
      <c r="AF179" s="451"/>
      <c r="AG179" s="452" t="str">
        <f t="shared" si="60"/>
        <v>CAP. 8: BODEGA</v>
      </c>
      <c r="AH179" s="453">
        <f t="shared" si="61"/>
        <v>174</v>
      </c>
      <c r="AI179" s="453"/>
      <c r="AJ179" s="453"/>
      <c r="AK179" s="454"/>
      <c r="AL179" s="455"/>
      <c r="AO179" s="456"/>
      <c r="AP179" s="457"/>
      <c r="AQ179" s="458"/>
      <c r="AR179" s="562"/>
      <c r="AS179" s="563"/>
      <c r="AU179" s="461"/>
    </row>
    <row r="180" spans="1:47" s="450" customFormat="1" ht="14.65" thickBot="1" x14ac:dyDescent="0.4">
      <c r="A180" s="575" t="s">
        <v>238</v>
      </c>
      <c r="B180" s="596"/>
      <c r="C180" s="577"/>
      <c r="D180" s="578"/>
      <c r="E180" s="579"/>
      <c r="F180" s="580" t="str">
        <f>IF(C174="ESCRIBA AQUÍ EL NOMBRE DEL CAPITULO","SUBTOTAL","SUBTOTAL CAP. "&amp;B174&amp;"  "&amp;C174&amp;":")</f>
        <v>SUBTOTAL CAP. 8  BODEGA:</v>
      </c>
      <c r="G180" s="581">
        <f>SUM(G175:G179)</f>
        <v>21369165</v>
      </c>
      <c r="H180" s="571"/>
      <c r="I180" s="569"/>
      <c r="J180" s="569"/>
      <c r="K180" s="569"/>
      <c r="L180" s="572"/>
      <c r="M180" s="573"/>
      <c r="N180" s="582">
        <f>SUM(N175:N179)</f>
        <v>21369165</v>
      </c>
      <c r="O180" s="444"/>
      <c r="P180" s="583">
        <f>SUM(P174:P179)</f>
        <v>0</v>
      </c>
      <c r="Q180" s="584">
        <f>SUM(Q174:Q179)</f>
        <v>189245</v>
      </c>
      <c r="R180" s="584">
        <f>SUM(R174:R179)</f>
        <v>4535661</v>
      </c>
      <c r="S180" s="585">
        <f>SUM(S174:S179)</f>
        <v>16644254</v>
      </c>
      <c r="T180" s="586">
        <f>SUM(T174:T179)</f>
        <v>21369160</v>
      </c>
      <c r="U180" s="449"/>
      <c r="V180" s="432"/>
      <c r="AF180" s="451"/>
      <c r="AG180" s="452" t="str">
        <f t="shared" si="60"/>
        <v>CAP. 8: BODEGA</v>
      </c>
      <c r="AH180" s="453">
        <f t="shared" si="61"/>
        <v>174</v>
      </c>
      <c r="AI180" s="453"/>
      <c r="AJ180" s="453"/>
      <c r="AK180" s="454"/>
      <c r="AL180" s="455"/>
      <c r="AO180" s="587"/>
      <c r="AP180" s="588"/>
      <c r="AQ180" s="588"/>
      <c r="AR180" s="588"/>
      <c r="AS180" s="589">
        <f>SUM(AS175:AS179)</f>
        <v>21369165</v>
      </c>
      <c r="AU180" s="461"/>
    </row>
    <row r="181" spans="1:47" s="450" customFormat="1" ht="23" customHeight="1" thickBot="1" x14ac:dyDescent="0.4">
      <c r="A181" s="483"/>
      <c r="B181" s="534"/>
      <c r="C181" s="531"/>
      <c r="D181" s="532"/>
      <c r="E181" s="533"/>
      <c r="F181" s="534"/>
      <c r="G181" s="590"/>
      <c r="V181" s="432"/>
      <c r="AF181" s="451"/>
      <c r="AG181" s="452"/>
      <c r="AH181" s="453"/>
      <c r="AI181" s="453"/>
      <c r="AJ181" s="453"/>
      <c r="AK181" s="454"/>
      <c r="AL181" s="455"/>
      <c r="AU181" s="461"/>
    </row>
    <row r="182" spans="1:47" s="450" customFormat="1" ht="15" x14ac:dyDescent="0.35">
      <c r="A182" s="537" t="s">
        <v>234</v>
      </c>
      <c r="B182" s="591">
        <v>9</v>
      </c>
      <c r="C182" s="592" t="s">
        <v>731</v>
      </c>
      <c r="D182" s="540"/>
      <c r="E182" s="540"/>
      <c r="F182" s="540"/>
      <c r="G182" s="541">
        <f>SUM(G183:G209)</f>
        <v>26824390</v>
      </c>
      <c r="H182" s="432"/>
      <c r="I182" s="432"/>
      <c r="J182" s="432"/>
      <c r="K182" s="432"/>
      <c r="L182" s="432"/>
      <c r="M182" s="432"/>
      <c r="N182" s="542">
        <f>SUM(N183:N209)</f>
        <v>80473170</v>
      </c>
      <c r="O182" s="449"/>
      <c r="P182" s="543"/>
      <c r="Q182" s="544"/>
      <c r="R182" s="544"/>
      <c r="S182" s="545"/>
      <c r="T182" s="546"/>
      <c r="U182" s="449">
        <f>IF(G182&lt;&gt;"",N182-G182*$N$2,0)</f>
        <v>53648780</v>
      </c>
      <c r="V182" s="547" t="s">
        <v>493</v>
      </c>
      <c r="AF182" s="451"/>
      <c r="AG182" s="452" t="str">
        <f>"CAP. " &amp; $B$182 &amp; ": " &amp; $C$182</f>
        <v>CAP. 9: AULA AMBIENTAL</v>
      </c>
      <c r="AH182" s="453">
        <f>ROW($B$182)</f>
        <v>182</v>
      </c>
      <c r="AI182" s="453"/>
      <c r="AJ182" s="453"/>
      <c r="AK182" s="454"/>
      <c r="AL182" s="455"/>
      <c r="AO182" s="548"/>
      <c r="AP182" s="549"/>
      <c r="AQ182" s="549"/>
      <c r="AR182" s="549"/>
      <c r="AS182" s="550">
        <f>SUM(AS183:AS209)</f>
        <v>26824390</v>
      </c>
      <c r="AU182" s="461"/>
    </row>
    <row r="183" spans="1:47" s="450" customFormat="1" ht="14.25" hidden="1" x14ac:dyDescent="0.35">
      <c r="A183" s="551" t="s">
        <v>494</v>
      </c>
      <c r="B183" s="593"/>
      <c r="C183" s="553"/>
      <c r="D183" s="554"/>
      <c r="E183" s="555"/>
      <c r="F183" s="556"/>
      <c r="G183" s="557"/>
      <c r="H183" s="558"/>
      <c r="I183" s="556"/>
      <c r="J183" s="556"/>
      <c r="K183" s="556"/>
      <c r="L183" s="559"/>
      <c r="M183" s="560"/>
      <c r="N183" s="561"/>
      <c r="O183" s="444"/>
      <c r="P183" s="445"/>
      <c r="Q183" s="446"/>
      <c r="R183" s="446"/>
      <c r="S183" s="447"/>
      <c r="T183" s="448"/>
      <c r="U183" s="449"/>
      <c r="V183" s="432"/>
      <c r="AF183" s="451"/>
      <c r="AG183" s="452" t="str">
        <f>"CAP. " &amp; $B$182 &amp; ": " &amp; $C$182</f>
        <v>CAP. 9: AULA AMBIENTAL</v>
      </c>
      <c r="AH183" s="453">
        <f>ROW($B$182)</f>
        <v>182</v>
      </c>
      <c r="AI183" s="453"/>
      <c r="AJ183" s="453"/>
      <c r="AK183" s="454"/>
      <c r="AL183" s="455"/>
      <c r="AO183" s="456"/>
      <c r="AP183" s="457"/>
      <c r="AQ183" s="458"/>
      <c r="AR183" s="562"/>
      <c r="AS183" s="563"/>
      <c r="AU183" s="461"/>
    </row>
    <row r="184" spans="1:47" s="450" customFormat="1" ht="14.25" x14ac:dyDescent="0.35">
      <c r="A184" s="597"/>
      <c r="B184" s="598"/>
      <c r="C184" s="599"/>
      <c r="D184" s="600"/>
      <c r="E184" s="601"/>
      <c r="F184" s="602"/>
      <c r="G184" s="603"/>
      <c r="H184" s="604"/>
      <c r="I184" s="604"/>
      <c r="J184" s="604"/>
      <c r="K184" s="604"/>
      <c r="L184" s="604"/>
      <c r="M184" s="604"/>
      <c r="N184" s="604"/>
      <c r="O184" s="444"/>
      <c r="P184" s="605"/>
      <c r="Q184" s="606"/>
      <c r="R184" s="606"/>
      <c r="S184" s="607"/>
      <c r="T184" s="608"/>
      <c r="U184" s="449"/>
      <c r="V184" s="432"/>
      <c r="AF184" s="451"/>
      <c r="AG184" s="452"/>
      <c r="AH184" s="453"/>
      <c r="AI184" s="453"/>
      <c r="AJ184" s="453"/>
      <c r="AK184" s="454"/>
      <c r="AL184" s="455"/>
      <c r="AO184" s="609"/>
      <c r="AP184" s="610"/>
      <c r="AQ184" s="611"/>
      <c r="AR184" s="612"/>
      <c r="AS184" s="613"/>
      <c r="AU184" s="461"/>
    </row>
    <row r="185" spans="1:47" s="450" customFormat="1" ht="13.9" x14ac:dyDescent="0.35">
      <c r="A185" s="614" t="s">
        <v>591</v>
      </c>
      <c r="B185" s="615">
        <v>9.1</v>
      </c>
      <c r="C185" s="616" t="s">
        <v>161</v>
      </c>
      <c r="D185" s="617"/>
      <c r="E185" s="617"/>
      <c r="F185" s="1238">
        <f>SUM(G186:G192)</f>
        <v>949944</v>
      </c>
      <c r="G185" s="1239"/>
      <c r="H185" s="618"/>
      <c r="I185" s="619"/>
      <c r="J185" s="619"/>
      <c r="K185" s="619"/>
      <c r="L185" s="619"/>
      <c r="M185" s="619"/>
      <c r="N185" s="542">
        <f>SUM(N186:N192)</f>
        <v>949944</v>
      </c>
      <c r="O185" s="449"/>
      <c r="P185" s="620"/>
      <c r="Q185" s="621"/>
      <c r="R185" s="621"/>
      <c r="S185" s="622"/>
      <c r="T185" s="623"/>
      <c r="U185" s="449">
        <f>IF(F185&lt;&gt;"",N185-F185*$N$2,0)</f>
        <v>0</v>
      </c>
      <c r="V185" s="547" t="s">
        <v>493</v>
      </c>
      <c r="AF185" s="451"/>
      <c r="AG185" s="452"/>
      <c r="AH185" s="453"/>
      <c r="AI185" s="453"/>
      <c r="AJ185" s="453"/>
      <c r="AK185" s="454"/>
      <c r="AL185" s="455"/>
      <c r="AO185" s="624"/>
      <c r="AP185" s="625"/>
      <c r="AQ185" s="625"/>
      <c r="AR185" s="1209">
        <f>SUM(AS186:AS192)</f>
        <v>949944</v>
      </c>
      <c r="AS185" s="1210"/>
      <c r="AU185" s="461"/>
    </row>
    <row r="186" spans="1:47" s="450" customFormat="1" ht="16.25" hidden="1" customHeight="1" x14ac:dyDescent="0.35">
      <c r="A186" s="551" t="s">
        <v>494</v>
      </c>
      <c r="B186" s="593"/>
      <c r="C186" s="553"/>
      <c r="D186" s="554"/>
      <c r="E186" s="555"/>
      <c r="F186" s="556"/>
      <c r="G186" s="557"/>
      <c r="H186" s="626"/>
      <c r="I186" s="556"/>
      <c r="J186" s="556"/>
      <c r="K186" s="556"/>
      <c r="L186" s="559"/>
      <c r="M186" s="560"/>
      <c r="N186" s="561"/>
      <c r="O186" s="444"/>
      <c r="P186" s="445"/>
      <c r="Q186" s="446"/>
      <c r="R186" s="446"/>
      <c r="S186" s="447"/>
      <c r="T186" s="448"/>
      <c r="U186" s="449"/>
      <c r="V186" s="432"/>
      <c r="AF186" s="451"/>
      <c r="AG186" s="452"/>
      <c r="AH186" s="453"/>
      <c r="AI186" s="453"/>
      <c r="AJ186" s="453"/>
      <c r="AK186" s="454"/>
      <c r="AL186" s="455"/>
      <c r="AO186" s="456"/>
      <c r="AP186" s="457"/>
      <c r="AQ186" s="458"/>
      <c r="AR186" s="562"/>
      <c r="AS186" s="563"/>
      <c r="AU186" s="461"/>
    </row>
    <row r="187" spans="1:47" s="450" customFormat="1" ht="14.25" x14ac:dyDescent="0.35">
      <c r="A187" s="433" t="s">
        <v>732</v>
      </c>
      <c r="B187" s="434" t="s">
        <v>733</v>
      </c>
      <c r="C187" s="627" t="s">
        <v>734</v>
      </c>
      <c r="D187" s="436" t="s">
        <v>165</v>
      </c>
      <c r="E187" s="437">
        <v>5</v>
      </c>
      <c r="F187" s="438">
        <f>IF($A$2="CD",H187,IF($A$2="CT",I187,"Correg CT"))</f>
        <v>53899</v>
      </c>
      <c r="G187" s="439">
        <f>ROUND(E187 * F187,$J$2)</f>
        <v>269495</v>
      </c>
      <c r="H187" s="440">
        <f>[1]APUs!H5505</f>
        <v>53899</v>
      </c>
      <c r="I187" s="438">
        <f>[1]APUs!H5512</f>
        <v>73540</v>
      </c>
      <c r="J187" s="438">
        <v>1</v>
      </c>
      <c r="K187" s="438">
        <f>ROUNDUP([1]APUs!$I$5491/$J$187,0)</f>
        <v>1</v>
      </c>
      <c r="L187" s="441">
        <f>ROUND(I187 * E187,$J$2)</f>
        <v>367700</v>
      </c>
      <c r="M187" s="442">
        <f>ROUND(H187 * E187,$J$2)</f>
        <v>269495</v>
      </c>
      <c r="N187" s="443">
        <f>G187*$N$2</f>
        <v>269495</v>
      </c>
      <c r="O187" s="444"/>
      <c r="P187" s="445">
        <f>ROUND([1]APUs!H5503*E187,0)</f>
        <v>0</v>
      </c>
      <c r="Q187" s="446">
        <f>ROUND([1]APUs!H5499*E187,0)</f>
        <v>161866</v>
      </c>
      <c r="R187" s="446">
        <f>ROUND([1]APUs!H5493*E187,0)</f>
        <v>107627</v>
      </c>
      <c r="S187" s="447"/>
      <c r="T187" s="448">
        <f>P187+Q187+R187+S187</f>
        <v>269493</v>
      </c>
      <c r="U187" s="449"/>
      <c r="V187" s="432"/>
      <c r="AF187" s="451"/>
      <c r="AG187" s="452"/>
      <c r="AH187" s="453"/>
      <c r="AI187" s="453"/>
      <c r="AJ187" s="453"/>
      <c r="AK187" s="454"/>
      <c r="AL187" s="455"/>
      <c r="AO187" s="456">
        <f>E187</f>
        <v>5</v>
      </c>
      <c r="AP187" s="457"/>
      <c r="AQ187" s="458">
        <f>AO187+AP187</f>
        <v>5</v>
      </c>
      <c r="AR187" s="459">
        <f>F187</f>
        <v>53899</v>
      </c>
      <c r="AS187" s="460">
        <f>ROUND(AQ187 * AR187,$J$2)</f>
        <v>269495</v>
      </c>
      <c r="AU187" s="461"/>
    </row>
    <row r="188" spans="1:47" s="450" customFormat="1" ht="14.25" x14ac:dyDescent="0.35">
      <c r="A188" s="594" t="s">
        <v>735</v>
      </c>
      <c r="B188" s="434" t="s">
        <v>736</v>
      </c>
      <c r="C188" s="627" t="s">
        <v>502</v>
      </c>
      <c r="D188" s="436" t="s">
        <v>165</v>
      </c>
      <c r="E188" s="437">
        <v>6</v>
      </c>
      <c r="F188" s="438">
        <f>IF($A$2="CD",H188,IF($A$2="CT",I188,"Correg CT"))</f>
        <v>13178</v>
      </c>
      <c r="G188" s="439">
        <f>ROUND(E188 * F188,$J$2)</f>
        <v>79068</v>
      </c>
      <c r="H188" s="440">
        <f>[1]APUs!H5548</f>
        <v>13178</v>
      </c>
      <c r="I188" s="438">
        <f>[1]APUs!H5555</f>
        <v>17980</v>
      </c>
      <c r="J188" s="438">
        <v>1</v>
      </c>
      <c r="K188" s="438">
        <f>ROUNDUP([1]APUs!$I$5535/$J$188,0)</f>
        <v>1</v>
      </c>
      <c r="L188" s="441">
        <f>ROUND(I188 * E188,$J$2)</f>
        <v>107880</v>
      </c>
      <c r="M188" s="442">
        <f>ROUND(H188 * E188,$J$2)</f>
        <v>79068</v>
      </c>
      <c r="N188" s="443">
        <f>G188*$N$2</f>
        <v>79068</v>
      </c>
      <c r="O188" s="444"/>
      <c r="P188" s="445">
        <f>ROUND([1]APUs!H5546*E188,0)</f>
        <v>0</v>
      </c>
      <c r="Q188" s="446">
        <f>ROUND([1]APUs!H5542*E188,0)</f>
        <v>1550</v>
      </c>
      <c r="R188" s="446">
        <f>ROUND([1]APUs!H5537*E188,0)</f>
        <v>77520</v>
      </c>
      <c r="S188" s="447"/>
      <c r="T188" s="448">
        <f>P188+Q188+R188+S188</f>
        <v>79070</v>
      </c>
      <c r="U188" s="449"/>
      <c r="V188" s="432"/>
      <c r="AF188" s="451"/>
      <c r="AG188" s="452"/>
      <c r="AH188" s="453"/>
      <c r="AI188" s="453"/>
      <c r="AJ188" s="453"/>
      <c r="AK188" s="454"/>
      <c r="AL188" s="455"/>
      <c r="AO188" s="456">
        <f>E188</f>
        <v>6</v>
      </c>
      <c r="AP188" s="457"/>
      <c r="AQ188" s="458">
        <f>AO188+AP188</f>
        <v>6</v>
      </c>
      <c r="AR188" s="459">
        <f>F188</f>
        <v>13178</v>
      </c>
      <c r="AS188" s="460">
        <f>ROUND(AQ188 * AR188,$J$2)</f>
        <v>79068</v>
      </c>
      <c r="AU188" s="461"/>
    </row>
    <row r="189" spans="1:47" s="450" customFormat="1" ht="14.25" x14ac:dyDescent="0.35">
      <c r="A189" s="433" t="s">
        <v>737</v>
      </c>
      <c r="B189" s="434" t="s">
        <v>738</v>
      </c>
      <c r="C189" s="627" t="s">
        <v>739</v>
      </c>
      <c r="D189" s="436" t="s">
        <v>197</v>
      </c>
      <c r="E189" s="437">
        <v>1</v>
      </c>
      <c r="F189" s="438">
        <f>IF($A$2="CD",H189,IF($A$2="CT",I189,"Correg CT"))</f>
        <v>86190</v>
      </c>
      <c r="G189" s="439">
        <f>ROUND(E189 * F189,$J$2)</f>
        <v>86190</v>
      </c>
      <c r="H189" s="440">
        <f>[1]APUs!H5595</f>
        <v>86190</v>
      </c>
      <c r="I189" s="438">
        <f>[1]APUs!H5602</f>
        <v>117598</v>
      </c>
      <c r="J189" s="438">
        <v>1</v>
      </c>
      <c r="K189" s="438">
        <f>ROUNDUP([1]APUs!$I$5582/$J$189,0)</f>
        <v>1</v>
      </c>
      <c r="L189" s="441">
        <f>ROUND(I189 * E189,$J$2)</f>
        <v>117598</v>
      </c>
      <c r="M189" s="442">
        <f>ROUND(H189 * E189,$J$2)</f>
        <v>86190</v>
      </c>
      <c r="N189" s="443">
        <f>G189*$N$2</f>
        <v>86190</v>
      </c>
      <c r="O189" s="444"/>
      <c r="P189" s="445">
        <f>ROUND([1]APUs!H5593*E189,0)</f>
        <v>0</v>
      </c>
      <c r="Q189" s="446">
        <f>ROUND([1]APUs!H5589*E189,0)</f>
        <v>853</v>
      </c>
      <c r="R189" s="446">
        <f>ROUND([1]APUs!H5584*E189,0)</f>
        <v>85336</v>
      </c>
      <c r="S189" s="447">
        <f>ROUND([1]APUs!H5579*E189,0)</f>
        <v>0</v>
      </c>
      <c r="T189" s="448">
        <f>P189+Q189+R189+S189</f>
        <v>86189</v>
      </c>
      <c r="U189" s="449"/>
      <c r="V189" s="432"/>
      <c r="AF189" s="451"/>
      <c r="AG189" s="452"/>
      <c r="AH189" s="453"/>
      <c r="AI189" s="453"/>
      <c r="AJ189" s="453"/>
      <c r="AK189" s="454"/>
      <c r="AL189" s="455"/>
      <c r="AO189" s="456">
        <f>E189</f>
        <v>1</v>
      </c>
      <c r="AP189" s="457"/>
      <c r="AQ189" s="458">
        <f>AO189+AP189</f>
        <v>1</v>
      </c>
      <c r="AR189" s="459">
        <f>F189</f>
        <v>86190</v>
      </c>
      <c r="AS189" s="460">
        <f>ROUND(AQ189 * AR189,$J$2)</f>
        <v>86190</v>
      </c>
      <c r="AU189" s="461"/>
    </row>
    <row r="190" spans="1:47" s="450" customFormat="1" ht="14.25" x14ac:dyDescent="0.35">
      <c r="A190" s="594" t="s">
        <v>740</v>
      </c>
      <c r="B190" s="434" t="s">
        <v>741</v>
      </c>
      <c r="C190" s="627" t="s">
        <v>500</v>
      </c>
      <c r="D190" s="436" t="s">
        <v>165</v>
      </c>
      <c r="E190" s="437">
        <v>8</v>
      </c>
      <c r="F190" s="438">
        <f>IF($A$2="CD",H190,IF($A$2="CT",I190,"Correg CT"))</f>
        <v>31922</v>
      </c>
      <c r="G190" s="439">
        <f>ROUND(E190 * F190,$J$2)</f>
        <v>255376</v>
      </c>
      <c r="H190" s="440">
        <f>[1]APUs!H5638</f>
        <v>31922</v>
      </c>
      <c r="I190" s="438">
        <f>[1]APUs!H5645</f>
        <v>43554</v>
      </c>
      <c r="J190" s="438">
        <v>1</v>
      </c>
      <c r="K190" s="438">
        <f>ROUNDUP([1]APUs!$I$5625/$J$190,0)</f>
        <v>3</v>
      </c>
      <c r="L190" s="441">
        <f>ROUND(I190 * E190,$J$2)</f>
        <v>348432</v>
      </c>
      <c r="M190" s="442">
        <f>ROUND(H190 * E190,$J$2)</f>
        <v>255376</v>
      </c>
      <c r="N190" s="443">
        <f>G190*$N$2</f>
        <v>255376</v>
      </c>
      <c r="O190" s="444"/>
      <c r="P190" s="445">
        <f>ROUND([1]APUs!H5636*E190,0)</f>
        <v>0</v>
      </c>
      <c r="Q190" s="446">
        <f>ROUND([1]APUs!H5632*E190,0)</f>
        <v>2528</v>
      </c>
      <c r="R190" s="446">
        <f>ROUND([1]APUs!H5627*E190,0)</f>
        <v>252848</v>
      </c>
      <c r="S190" s="447"/>
      <c r="T190" s="448">
        <f>P190+Q190+R190+S190</f>
        <v>255376</v>
      </c>
      <c r="U190" s="449"/>
      <c r="V190" s="432"/>
      <c r="AF190" s="451"/>
      <c r="AG190" s="452"/>
      <c r="AH190" s="453"/>
      <c r="AI190" s="453"/>
      <c r="AJ190" s="453"/>
      <c r="AK190" s="454"/>
      <c r="AL190" s="455"/>
      <c r="AO190" s="456">
        <f>E190</f>
        <v>8</v>
      </c>
      <c r="AP190" s="457"/>
      <c r="AQ190" s="458">
        <f>AO190+AP190</f>
        <v>8</v>
      </c>
      <c r="AR190" s="459">
        <f>F190</f>
        <v>31922</v>
      </c>
      <c r="AS190" s="460">
        <f>ROUND(AQ190 * AR190,$J$2)</f>
        <v>255376</v>
      </c>
      <c r="AU190" s="461"/>
    </row>
    <row r="191" spans="1:47" s="450" customFormat="1" ht="14.25" x14ac:dyDescent="0.35">
      <c r="A191" s="433" t="s">
        <v>742</v>
      </c>
      <c r="B191" s="434" t="s">
        <v>743</v>
      </c>
      <c r="C191" s="627" t="s">
        <v>744</v>
      </c>
      <c r="D191" s="436" t="s">
        <v>197</v>
      </c>
      <c r="E191" s="437">
        <v>1</v>
      </c>
      <c r="F191" s="438">
        <f>IF($A$2="CD",H191,IF($A$2="CT",I191,"Correg CT"))</f>
        <v>259815</v>
      </c>
      <c r="G191" s="439">
        <f>ROUND(E191 * F191,$J$2)</f>
        <v>259815</v>
      </c>
      <c r="H191" s="440">
        <f>[1]APUs!H5685</f>
        <v>259815</v>
      </c>
      <c r="I191" s="438">
        <f>[1]APUs!H5692</f>
        <v>259815</v>
      </c>
      <c r="J191" s="438">
        <v>1</v>
      </c>
      <c r="K191" s="438"/>
      <c r="L191" s="441">
        <f>ROUND(I191 * E191,$J$2)</f>
        <v>259815</v>
      </c>
      <c r="M191" s="442">
        <f>ROUND(H191 * E191,$J$2)</f>
        <v>259815</v>
      </c>
      <c r="N191" s="443">
        <f>G191*$N$2</f>
        <v>259815</v>
      </c>
      <c r="O191" s="444"/>
      <c r="P191" s="445">
        <f>ROUND([1]APUs!H5683*E191,0)</f>
        <v>0</v>
      </c>
      <c r="Q191" s="446">
        <f>ROUND([1]APUs!H5679*E191,0)</f>
        <v>10000</v>
      </c>
      <c r="R191" s="446">
        <f>ROUND([1]APUs!H5674*E191,0)</f>
        <v>249815</v>
      </c>
      <c r="S191" s="447">
        <f>ROUND([1]APUs!H5669*E191,0)</f>
        <v>0</v>
      </c>
      <c r="T191" s="448">
        <f>P191+Q191+R191+S191</f>
        <v>259815</v>
      </c>
      <c r="U191" s="449"/>
      <c r="V191" s="432"/>
      <c r="AF191" s="451"/>
      <c r="AG191" s="452"/>
      <c r="AH191" s="453"/>
      <c r="AI191" s="453"/>
      <c r="AJ191" s="453"/>
      <c r="AK191" s="454"/>
      <c r="AL191" s="455"/>
      <c r="AO191" s="456">
        <f>E191</f>
        <v>1</v>
      </c>
      <c r="AP191" s="457"/>
      <c r="AQ191" s="458">
        <f>AO191+AP191</f>
        <v>1</v>
      </c>
      <c r="AR191" s="459">
        <f>F191</f>
        <v>259815</v>
      </c>
      <c r="AS191" s="460">
        <f>ROUND(AQ191 * AR191,$J$2)</f>
        <v>259815</v>
      </c>
      <c r="AU191" s="461"/>
    </row>
    <row r="192" spans="1:47" s="450" customFormat="1" ht="14.25" x14ac:dyDescent="0.35">
      <c r="A192" s="564"/>
      <c r="B192" s="595"/>
      <c r="C192" s="566"/>
      <c r="D192" s="567"/>
      <c r="E192" s="568"/>
      <c r="F192" s="569"/>
      <c r="G192" s="570"/>
      <c r="H192" s="628"/>
      <c r="I192" s="569"/>
      <c r="J192" s="569"/>
      <c r="K192" s="569"/>
      <c r="L192" s="572"/>
      <c r="M192" s="573"/>
      <c r="N192" s="574"/>
      <c r="O192" s="444"/>
      <c r="P192" s="445"/>
      <c r="Q192" s="446"/>
      <c r="R192" s="446"/>
      <c r="S192" s="447"/>
      <c r="T192" s="448"/>
      <c r="U192" s="449"/>
      <c r="V192" s="432"/>
      <c r="AF192" s="451"/>
      <c r="AG192" s="452"/>
      <c r="AH192" s="453"/>
      <c r="AI192" s="453"/>
      <c r="AJ192" s="453"/>
      <c r="AK192" s="454"/>
      <c r="AL192" s="455"/>
      <c r="AO192" s="456"/>
      <c r="AP192" s="457"/>
      <c r="AQ192" s="458"/>
      <c r="AR192" s="562"/>
      <c r="AS192" s="563"/>
      <c r="AU192" s="461"/>
    </row>
    <row r="193" spans="1:47" s="450" customFormat="1" ht="14.25" x14ac:dyDescent="0.35">
      <c r="A193" s="629" t="s">
        <v>594</v>
      </c>
      <c r="B193" s="630"/>
      <c r="C193" s="631"/>
      <c r="D193" s="632"/>
      <c r="E193" s="633" t="str">
        <f>"SUBTOTAL "&amp;C185</f>
        <v>SUBTOTAL ACTIVIDADES PRELIMINARES</v>
      </c>
      <c r="F193" s="1240">
        <f>SUM(G186:G192)</f>
        <v>949944</v>
      </c>
      <c r="G193" s="1241"/>
      <c r="H193" s="634"/>
      <c r="I193" s="635"/>
      <c r="J193" s="635"/>
      <c r="K193" s="635"/>
      <c r="L193" s="636"/>
      <c r="M193" s="637"/>
      <c r="N193" s="582">
        <f>SUM(N186:N192)</f>
        <v>949944</v>
      </c>
      <c r="O193" s="444"/>
      <c r="P193" s="638"/>
      <c r="Q193" s="639"/>
      <c r="R193" s="639"/>
      <c r="S193" s="640"/>
      <c r="T193" s="641"/>
      <c r="U193" s="449"/>
      <c r="V193" s="432"/>
      <c r="AF193" s="451"/>
      <c r="AG193" s="452"/>
      <c r="AH193" s="453"/>
      <c r="AI193" s="453"/>
      <c r="AJ193" s="453"/>
      <c r="AK193" s="454"/>
      <c r="AL193" s="455"/>
      <c r="AO193" s="642"/>
      <c r="AP193" s="643"/>
      <c r="AQ193" s="643"/>
      <c r="AR193" s="1242">
        <f>SUM(AS186:AS192)</f>
        <v>949944</v>
      </c>
      <c r="AS193" s="1243"/>
      <c r="AU193" s="461"/>
    </row>
    <row r="194" spans="1:47" s="450" customFormat="1" ht="14.25" x14ac:dyDescent="0.35">
      <c r="A194" s="597"/>
      <c r="B194" s="598"/>
      <c r="C194" s="599"/>
      <c r="D194" s="600"/>
      <c r="E194" s="601"/>
      <c r="F194" s="602"/>
      <c r="G194" s="603"/>
      <c r="H194" s="604"/>
      <c r="I194" s="604"/>
      <c r="J194" s="604"/>
      <c r="K194" s="604"/>
      <c r="L194" s="604"/>
      <c r="M194" s="604"/>
      <c r="N194" s="604"/>
      <c r="O194" s="444"/>
      <c r="P194" s="605"/>
      <c r="Q194" s="606"/>
      <c r="R194" s="606"/>
      <c r="S194" s="607"/>
      <c r="T194" s="608"/>
      <c r="U194" s="449"/>
      <c r="V194" s="432"/>
      <c r="AF194" s="451"/>
      <c r="AG194" s="452"/>
      <c r="AH194" s="453"/>
      <c r="AI194" s="453"/>
      <c r="AJ194" s="453"/>
      <c r="AK194" s="454"/>
      <c r="AL194" s="455"/>
      <c r="AO194" s="609"/>
      <c r="AP194" s="610"/>
      <c r="AQ194" s="611"/>
      <c r="AR194" s="612"/>
      <c r="AS194" s="613"/>
      <c r="AU194" s="461"/>
    </row>
    <row r="195" spans="1:47" s="450" customFormat="1" ht="13.9" x14ac:dyDescent="0.35">
      <c r="A195" s="614" t="s">
        <v>591</v>
      </c>
      <c r="B195" s="615">
        <v>9.1999999999999993</v>
      </c>
      <c r="C195" s="616" t="s">
        <v>176</v>
      </c>
      <c r="D195" s="617"/>
      <c r="E195" s="617"/>
      <c r="F195" s="1238">
        <f>SUM(G196:G207)</f>
        <v>25874446</v>
      </c>
      <c r="G195" s="1239"/>
      <c r="H195" s="618"/>
      <c r="I195" s="619"/>
      <c r="J195" s="619"/>
      <c r="K195" s="619"/>
      <c r="L195" s="619"/>
      <c r="M195" s="619"/>
      <c r="N195" s="542">
        <f>SUM(N196:N207)</f>
        <v>25874446</v>
      </c>
      <c r="O195" s="449"/>
      <c r="P195" s="620"/>
      <c r="Q195" s="621"/>
      <c r="R195" s="621"/>
      <c r="S195" s="622"/>
      <c r="T195" s="623"/>
      <c r="U195" s="449">
        <f>IF(F195&lt;&gt;"",N195-F195*$N$2,0)</f>
        <v>0</v>
      </c>
      <c r="V195" s="547" t="s">
        <v>493</v>
      </c>
      <c r="AF195" s="451"/>
      <c r="AG195" s="452"/>
      <c r="AH195" s="453"/>
      <c r="AI195" s="453"/>
      <c r="AJ195" s="453"/>
      <c r="AK195" s="454"/>
      <c r="AL195" s="455"/>
      <c r="AO195" s="624"/>
      <c r="AP195" s="625"/>
      <c r="AQ195" s="625"/>
      <c r="AR195" s="1209">
        <f>SUM(AS196:AS207)</f>
        <v>25874446</v>
      </c>
      <c r="AS195" s="1210"/>
      <c r="AU195" s="461"/>
    </row>
    <row r="196" spans="1:47" s="450" customFormat="1" ht="16.25" hidden="1" customHeight="1" x14ac:dyDescent="0.35">
      <c r="A196" s="551" t="s">
        <v>494</v>
      </c>
      <c r="B196" s="593"/>
      <c r="C196" s="553"/>
      <c r="D196" s="554"/>
      <c r="E196" s="555"/>
      <c r="F196" s="556"/>
      <c r="G196" s="557"/>
      <c r="H196" s="626"/>
      <c r="I196" s="556"/>
      <c r="J196" s="556"/>
      <c r="K196" s="556"/>
      <c r="L196" s="559"/>
      <c r="M196" s="560"/>
      <c r="N196" s="561"/>
      <c r="O196" s="444"/>
      <c r="P196" s="445"/>
      <c r="Q196" s="446"/>
      <c r="R196" s="446"/>
      <c r="S196" s="447"/>
      <c r="T196" s="448"/>
      <c r="U196" s="449"/>
      <c r="V196" s="432"/>
      <c r="AF196" s="451"/>
      <c r="AG196" s="452"/>
      <c r="AH196" s="453"/>
      <c r="AI196" s="453"/>
      <c r="AJ196" s="453"/>
      <c r="AK196" s="454"/>
      <c r="AL196" s="455"/>
      <c r="AO196" s="456"/>
      <c r="AP196" s="457"/>
      <c r="AQ196" s="458"/>
      <c r="AR196" s="562"/>
      <c r="AS196" s="563"/>
      <c r="AU196" s="461"/>
    </row>
    <row r="197" spans="1:47" s="450" customFormat="1" ht="14.25" x14ac:dyDescent="0.35">
      <c r="A197" s="594" t="s">
        <v>745</v>
      </c>
      <c r="B197" s="434" t="s">
        <v>746</v>
      </c>
      <c r="C197" s="627" t="s">
        <v>699</v>
      </c>
      <c r="D197" s="436" t="s">
        <v>173</v>
      </c>
      <c r="E197" s="437">
        <v>9</v>
      </c>
      <c r="F197" s="438">
        <f t="shared" ref="F197:F206" si="62">IF($A$2="CD",H197,IF($A$2="CT",I197,"Correg CT"))</f>
        <v>19607</v>
      </c>
      <c r="G197" s="439">
        <f t="shared" ref="G197:G206" si="63">ROUND(E197 * F197,$J$2)</f>
        <v>176463</v>
      </c>
      <c r="H197" s="440">
        <f>[1]APUs!H5734</f>
        <v>19607</v>
      </c>
      <c r="I197" s="438">
        <f>[1]APUs!H5741</f>
        <v>26752</v>
      </c>
      <c r="J197" s="438">
        <v>1</v>
      </c>
      <c r="K197" s="438">
        <f>ROUNDUP([1]APUs!$I$5720/$J$197,0)</f>
        <v>1</v>
      </c>
      <c r="L197" s="441">
        <f t="shared" ref="L197:L206" si="64">ROUND(I197 * E197,$J$2)</f>
        <v>240768</v>
      </c>
      <c r="M197" s="442">
        <f t="shared" ref="M197:M206" si="65">ROUND(H197 * E197,$J$2)</f>
        <v>176463</v>
      </c>
      <c r="N197" s="443">
        <f t="shared" ref="N197:N206" si="66">G197*$N$2</f>
        <v>176463</v>
      </c>
      <c r="O197" s="444"/>
      <c r="P197" s="445">
        <f>ROUND([1]APUs!H5732*E197,0)</f>
        <v>0</v>
      </c>
      <c r="Q197" s="446">
        <f>ROUND([1]APUs!H5728*E197,0)</f>
        <v>15981</v>
      </c>
      <c r="R197" s="446">
        <f>ROUND([1]APUs!H5722*E197,0)</f>
        <v>104574</v>
      </c>
      <c r="S197" s="447">
        <f>ROUND([1]APUs!H5717*E197,0)</f>
        <v>55910</v>
      </c>
      <c r="T197" s="448">
        <f t="shared" ref="T197:T206" si="67">P197+Q197+R197+S197</f>
        <v>176465</v>
      </c>
      <c r="U197" s="449"/>
      <c r="V197" s="432"/>
      <c r="AF197" s="451"/>
      <c r="AG197" s="452"/>
      <c r="AH197" s="453"/>
      <c r="AI197" s="453"/>
      <c r="AJ197" s="453"/>
      <c r="AK197" s="454"/>
      <c r="AL197" s="455"/>
      <c r="AO197" s="456">
        <f t="shared" ref="AO197:AO206" si="68">E197</f>
        <v>9</v>
      </c>
      <c r="AP197" s="457"/>
      <c r="AQ197" s="458">
        <f t="shared" ref="AQ197:AQ206" si="69">AO197+AP197</f>
        <v>9</v>
      </c>
      <c r="AR197" s="459">
        <f t="shared" ref="AR197:AR206" si="70">F197</f>
        <v>19607</v>
      </c>
      <c r="AS197" s="460">
        <f t="shared" ref="AS197:AS206" si="71">ROUND(AQ197 * AR197,$J$2)</f>
        <v>176463</v>
      </c>
      <c r="AU197" s="461"/>
    </row>
    <row r="198" spans="1:47" s="450" customFormat="1" ht="14.25" x14ac:dyDescent="0.35">
      <c r="A198" s="433" t="s">
        <v>747</v>
      </c>
      <c r="B198" s="434" t="s">
        <v>748</v>
      </c>
      <c r="C198" s="627" t="s">
        <v>749</v>
      </c>
      <c r="D198" s="436" t="s">
        <v>173</v>
      </c>
      <c r="E198" s="437">
        <v>9</v>
      </c>
      <c r="F198" s="438">
        <f t="shared" si="62"/>
        <v>7890</v>
      </c>
      <c r="G198" s="439">
        <f t="shared" si="63"/>
        <v>71010</v>
      </c>
      <c r="H198" s="440">
        <f>[1]APUs!H5783</f>
        <v>7890</v>
      </c>
      <c r="I198" s="438">
        <f>[1]APUs!H5790</f>
        <v>10765</v>
      </c>
      <c r="J198" s="438">
        <v>1</v>
      </c>
      <c r="K198" s="438">
        <f>ROUNDUP([1]APUs!$I$5769/$J$198,0)</f>
        <v>1</v>
      </c>
      <c r="L198" s="441">
        <f t="shared" si="64"/>
        <v>96885</v>
      </c>
      <c r="M198" s="442">
        <f t="shared" si="65"/>
        <v>71010</v>
      </c>
      <c r="N198" s="443">
        <f t="shared" si="66"/>
        <v>71010</v>
      </c>
      <c r="O198" s="444"/>
      <c r="P198" s="445">
        <f>ROUND([1]APUs!H5781*E198,0)</f>
        <v>0</v>
      </c>
      <c r="Q198" s="446">
        <f>ROUND([1]APUs!H5777*E198,0)</f>
        <v>8346</v>
      </c>
      <c r="R198" s="446">
        <f>ROUND([1]APUs!H5771*E198,0)</f>
        <v>43884</v>
      </c>
      <c r="S198" s="447">
        <f>ROUND([1]APUs!H5766*E198,0)</f>
        <v>18783</v>
      </c>
      <c r="T198" s="448">
        <f t="shared" si="67"/>
        <v>71013</v>
      </c>
      <c r="U198" s="449"/>
      <c r="V198" s="432"/>
      <c r="AF198" s="451"/>
      <c r="AG198" s="452"/>
      <c r="AH198" s="453"/>
      <c r="AI198" s="453"/>
      <c r="AJ198" s="453"/>
      <c r="AK198" s="454"/>
      <c r="AL198" s="455"/>
      <c r="AO198" s="456">
        <f t="shared" si="68"/>
        <v>9</v>
      </c>
      <c r="AP198" s="457"/>
      <c r="AQ198" s="458">
        <f t="shared" si="69"/>
        <v>9</v>
      </c>
      <c r="AR198" s="459">
        <f t="shared" si="70"/>
        <v>7890</v>
      </c>
      <c r="AS198" s="460">
        <f t="shared" si="71"/>
        <v>71010</v>
      </c>
      <c r="AU198" s="461"/>
    </row>
    <row r="199" spans="1:47" s="450" customFormat="1" ht="14.25" x14ac:dyDescent="0.35">
      <c r="A199" s="594" t="s">
        <v>750</v>
      </c>
      <c r="B199" s="434" t="s">
        <v>751</v>
      </c>
      <c r="C199" s="627" t="s">
        <v>524</v>
      </c>
      <c r="D199" s="436" t="s">
        <v>165</v>
      </c>
      <c r="E199" s="437">
        <v>9</v>
      </c>
      <c r="F199" s="438">
        <f t="shared" si="62"/>
        <v>15615</v>
      </c>
      <c r="G199" s="439">
        <f t="shared" si="63"/>
        <v>140535</v>
      </c>
      <c r="H199" s="440">
        <f>[1]APUs!H5836</f>
        <v>15615</v>
      </c>
      <c r="I199" s="438">
        <f>[1]APUs!H5843</f>
        <v>21305</v>
      </c>
      <c r="J199" s="438">
        <v>1</v>
      </c>
      <c r="K199" s="438">
        <f>ROUNDUP([1]APUs!$I$5822/$J$199,0)</f>
        <v>1</v>
      </c>
      <c r="L199" s="441">
        <f t="shared" si="64"/>
        <v>191745</v>
      </c>
      <c r="M199" s="442">
        <f t="shared" si="65"/>
        <v>140535</v>
      </c>
      <c r="N199" s="443">
        <f t="shared" si="66"/>
        <v>140535</v>
      </c>
      <c r="O199" s="444"/>
      <c r="P199" s="445">
        <f>ROUND([1]APUs!H5834*E199,0)</f>
        <v>0</v>
      </c>
      <c r="Q199" s="446">
        <f>ROUND([1]APUs!H5830*E199,0)</f>
        <v>15600</v>
      </c>
      <c r="R199" s="446">
        <f>ROUND([1]APUs!H5824*E199,0)</f>
        <v>66395</v>
      </c>
      <c r="S199" s="447">
        <f>ROUND([1]APUs!H5819*E199,0)</f>
        <v>58544</v>
      </c>
      <c r="T199" s="448">
        <f t="shared" si="67"/>
        <v>140539</v>
      </c>
      <c r="U199" s="449"/>
      <c r="V199" s="432"/>
      <c r="AF199" s="451"/>
      <c r="AG199" s="452"/>
      <c r="AH199" s="453"/>
      <c r="AI199" s="453"/>
      <c r="AJ199" s="453"/>
      <c r="AK199" s="454"/>
      <c r="AL199" s="455"/>
      <c r="AO199" s="456">
        <f t="shared" si="68"/>
        <v>9</v>
      </c>
      <c r="AP199" s="457"/>
      <c r="AQ199" s="458">
        <f t="shared" si="69"/>
        <v>9</v>
      </c>
      <c r="AR199" s="459">
        <f t="shared" si="70"/>
        <v>15615</v>
      </c>
      <c r="AS199" s="460">
        <f t="shared" si="71"/>
        <v>140535</v>
      </c>
      <c r="AU199" s="461"/>
    </row>
    <row r="200" spans="1:47" s="450" customFormat="1" ht="14.25" x14ac:dyDescent="0.35">
      <c r="A200" s="433" t="s">
        <v>752</v>
      </c>
      <c r="B200" s="434" t="s">
        <v>753</v>
      </c>
      <c r="C200" s="627" t="s">
        <v>754</v>
      </c>
      <c r="D200" s="436" t="s">
        <v>165</v>
      </c>
      <c r="E200" s="437">
        <v>6</v>
      </c>
      <c r="F200" s="438">
        <f t="shared" si="62"/>
        <v>85952</v>
      </c>
      <c r="G200" s="439">
        <f t="shared" si="63"/>
        <v>515712</v>
      </c>
      <c r="H200" s="440">
        <f>[1]APUs!H5887</f>
        <v>85952</v>
      </c>
      <c r="I200" s="438">
        <f>[1]APUs!H5894</f>
        <v>117273</v>
      </c>
      <c r="J200" s="438">
        <v>1</v>
      </c>
      <c r="K200" s="438">
        <f>ROUNDUP([1]APUs!$I$5873/$J$200,0)</f>
        <v>1</v>
      </c>
      <c r="L200" s="441">
        <f t="shared" si="64"/>
        <v>703638</v>
      </c>
      <c r="M200" s="442">
        <f t="shared" si="65"/>
        <v>515712</v>
      </c>
      <c r="N200" s="443">
        <f t="shared" si="66"/>
        <v>515712</v>
      </c>
      <c r="O200" s="444"/>
      <c r="P200" s="445">
        <f>ROUND([1]APUs!H5885*E200,0)</f>
        <v>0</v>
      </c>
      <c r="Q200" s="446">
        <f>ROUND([1]APUs!H5881*E200,0)</f>
        <v>11294</v>
      </c>
      <c r="R200" s="446">
        <f>ROUND([1]APUs!H5875*E200,0)</f>
        <v>204449</v>
      </c>
      <c r="S200" s="447">
        <f>ROUND([1]APUs!H5870*E200,0)</f>
        <v>299971</v>
      </c>
      <c r="T200" s="448">
        <f t="shared" si="67"/>
        <v>515714</v>
      </c>
      <c r="U200" s="449"/>
      <c r="V200" s="432"/>
      <c r="AF200" s="451"/>
      <c r="AG200" s="452"/>
      <c r="AH200" s="453"/>
      <c r="AI200" s="453"/>
      <c r="AJ200" s="453"/>
      <c r="AK200" s="454"/>
      <c r="AL200" s="455"/>
      <c r="AO200" s="456">
        <f t="shared" si="68"/>
        <v>6</v>
      </c>
      <c r="AP200" s="457"/>
      <c r="AQ200" s="458">
        <f t="shared" si="69"/>
        <v>6</v>
      </c>
      <c r="AR200" s="459">
        <f t="shared" si="70"/>
        <v>85952</v>
      </c>
      <c r="AS200" s="460">
        <f t="shared" si="71"/>
        <v>515712</v>
      </c>
      <c r="AU200" s="461"/>
    </row>
    <row r="201" spans="1:47" s="450" customFormat="1" ht="14.25" x14ac:dyDescent="0.35">
      <c r="A201" s="594" t="s">
        <v>755</v>
      </c>
      <c r="B201" s="434" t="s">
        <v>756</v>
      </c>
      <c r="C201" s="627" t="s">
        <v>522</v>
      </c>
      <c r="D201" s="436" t="s">
        <v>165</v>
      </c>
      <c r="E201" s="437">
        <v>16</v>
      </c>
      <c r="F201" s="438">
        <f t="shared" si="62"/>
        <v>332517</v>
      </c>
      <c r="G201" s="439">
        <f t="shared" si="63"/>
        <v>5320272</v>
      </c>
      <c r="H201" s="440">
        <f>[1]APUs!H5953</f>
        <v>332517</v>
      </c>
      <c r="I201" s="438">
        <f>[1]APUs!H5960</f>
        <v>453686</v>
      </c>
      <c r="J201" s="438">
        <v>1</v>
      </c>
      <c r="K201" s="438">
        <f>ROUNDUP([1]APUs!$I$5939/$J$201,0)</f>
        <v>4</v>
      </c>
      <c r="L201" s="441">
        <f t="shared" si="64"/>
        <v>7258976</v>
      </c>
      <c r="M201" s="442">
        <f t="shared" si="65"/>
        <v>5320272</v>
      </c>
      <c r="N201" s="443">
        <f t="shared" si="66"/>
        <v>5320272</v>
      </c>
      <c r="O201" s="444"/>
      <c r="P201" s="445">
        <f>ROUND([1]APUs!H5951*E201,0)</f>
        <v>0</v>
      </c>
      <c r="Q201" s="446">
        <f>ROUND([1]APUs!H5947*E201,0)</f>
        <v>52199</v>
      </c>
      <c r="R201" s="446">
        <f>ROUND([1]APUs!H5942*E201,0)</f>
        <v>1739964</v>
      </c>
      <c r="S201" s="447">
        <f>ROUND([1]APUs!H5936*E201,0)</f>
        <v>3528113</v>
      </c>
      <c r="T201" s="448">
        <f t="shared" si="67"/>
        <v>5320276</v>
      </c>
      <c r="U201" s="449"/>
      <c r="V201" s="432"/>
      <c r="AF201" s="451"/>
      <c r="AG201" s="452"/>
      <c r="AH201" s="453"/>
      <c r="AI201" s="453"/>
      <c r="AJ201" s="453"/>
      <c r="AK201" s="454"/>
      <c r="AL201" s="455"/>
      <c r="AO201" s="456">
        <f t="shared" si="68"/>
        <v>16</v>
      </c>
      <c r="AP201" s="457"/>
      <c r="AQ201" s="458">
        <f t="shared" si="69"/>
        <v>16</v>
      </c>
      <c r="AR201" s="459">
        <f t="shared" si="70"/>
        <v>332517</v>
      </c>
      <c r="AS201" s="460">
        <f t="shared" si="71"/>
        <v>5320272</v>
      </c>
      <c r="AU201" s="461"/>
    </row>
    <row r="202" spans="1:47" s="450" customFormat="1" ht="14.25" x14ac:dyDescent="0.35">
      <c r="A202" s="433" t="s">
        <v>757</v>
      </c>
      <c r="B202" s="434" t="s">
        <v>758</v>
      </c>
      <c r="C202" s="627" t="s">
        <v>759</v>
      </c>
      <c r="D202" s="436" t="s">
        <v>165</v>
      </c>
      <c r="E202" s="437">
        <v>10.86</v>
      </c>
      <c r="F202" s="438">
        <f t="shared" si="62"/>
        <v>428677</v>
      </c>
      <c r="G202" s="439">
        <f t="shared" si="63"/>
        <v>4655432</v>
      </c>
      <c r="H202" s="440">
        <f>[1]APUs!H6008</f>
        <v>428677</v>
      </c>
      <c r="I202" s="438">
        <f>[1]APUs!H6015</f>
        <v>584887</v>
      </c>
      <c r="J202" s="438">
        <v>1</v>
      </c>
      <c r="K202" s="438">
        <f>ROUNDUP([1]APUs!$I$5995/$J$202,0)</f>
        <v>4</v>
      </c>
      <c r="L202" s="441">
        <f t="shared" si="64"/>
        <v>6351873</v>
      </c>
      <c r="M202" s="442">
        <f t="shared" si="65"/>
        <v>4655432</v>
      </c>
      <c r="N202" s="443">
        <f t="shared" si="66"/>
        <v>4655432</v>
      </c>
      <c r="O202" s="444"/>
      <c r="P202" s="445">
        <f>ROUND([1]APUs!H6006*E202,0)</f>
        <v>0</v>
      </c>
      <c r="Q202" s="446">
        <f>ROUND([1]APUs!H6002*E202,0)</f>
        <v>88308</v>
      </c>
      <c r="R202" s="446">
        <f>ROUND([1]APUs!H5997*E202,0)</f>
        <v>1261542</v>
      </c>
      <c r="S202" s="447">
        <f>ROUND([1]APUs!H5992*E202,0)</f>
        <v>3305578</v>
      </c>
      <c r="T202" s="448">
        <f t="shared" si="67"/>
        <v>4655428</v>
      </c>
      <c r="U202" s="449"/>
      <c r="V202" s="432"/>
      <c r="AF202" s="451"/>
      <c r="AG202" s="452"/>
      <c r="AH202" s="453"/>
      <c r="AI202" s="453"/>
      <c r="AJ202" s="453"/>
      <c r="AK202" s="454"/>
      <c r="AL202" s="455"/>
      <c r="AO202" s="456">
        <f t="shared" si="68"/>
        <v>10.86</v>
      </c>
      <c r="AP202" s="457"/>
      <c r="AQ202" s="458">
        <f t="shared" si="69"/>
        <v>10.86</v>
      </c>
      <c r="AR202" s="459">
        <f t="shared" si="70"/>
        <v>428677</v>
      </c>
      <c r="AS202" s="460">
        <f t="shared" si="71"/>
        <v>4655432</v>
      </c>
      <c r="AU202" s="461"/>
    </row>
    <row r="203" spans="1:47" s="450" customFormat="1" ht="14.25" x14ac:dyDescent="0.35">
      <c r="A203" s="594" t="s">
        <v>760</v>
      </c>
      <c r="B203" s="434" t="s">
        <v>761</v>
      </c>
      <c r="C203" s="627" t="s">
        <v>522</v>
      </c>
      <c r="D203" s="436" t="s">
        <v>165</v>
      </c>
      <c r="E203" s="437">
        <v>10.5</v>
      </c>
      <c r="F203" s="438">
        <f t="shared" si="62"/>
        <v>332517</v>
      </c>
      <c r="G203" s="439">
        <f t="shared" si="63"/>
        <v>3491429</v>
      </c>
      <c r="H203" s="440">
        <f>[1]APUs!H6074</f>
        <v>332517</v>
      </c>
      <c r="I203" s="438">
        <f>[1]APUs!H6081</f>
        <v>453686</v>
      </c>
      <c r="J203" s="438">
        <v>1</v>
      </c>
      <c r="K203" s="438">
        <f>ROUNDUP([1]APUs!$I$6060/$J$203,0)</f>
        <v>3</v>
      </c>
      <c r="L203" s="441">
        <f t="shared" si="64"/>
        <v>4763703</v>
      </c>
      <c r="M203" s="442">
        <f t="shared" si="65"/>
        <v>3491429</v>
      </c>
      <c r="N203" s="443">
        <f t="shared" si="66"/>
        <v>3491429</v>
      </c>
      <c r="O203" s="444"/>
      <c r="P203" s="445">
        <f>ROUND([1]APUs!H6072*E203,0)</f>
        <v>0</v>
      </c>
      <c r="Q203" s="446">
        <f>ROUND([1]APUs!H6068*E203,0)</f>
        <v>34256</v>
      </c>
      <c r="R203" s="446">
        <f>ROUND([1]APUs!H6063*E203,0)</f>
        <v>1141851</v>
      </c>
      <c r="S203" s="447">
        <f>ROUND([1]APUs!H6057*E203,0)</f>
        <v>2315324</v>
      </c>
      <c r="T203" s="448">
        <f t="shared" si="67"/>
        <v>3491431</v>
      </c>
      <c r="U203" s="449"/>
      <c r="V203" s="432"/>
      <c r="AF203" s="451"/>
      <c r="AG203" s="452"/>
      <c r="AH203" s="453"/>
      <c r="AI203" s="453"/>
      <c r="AJ203" s="453"/>
      <c r="AK203" s="454"/>
      <c r="AL203" s="455"/>
      <c r="AO203" s="456">
        <f t="shared" si="68"/>
        <v>10.5</v>
      </c>
      <c r="AP203" s="457"/>
      <c r="AQ203" s="458">
        <f t="shared" si="69"/>
        <v>10.5</v>
      </c>
      <c r="AR203" s="459">
        <f t="shared" si="70"/>
        <v>332517</v>
      </c>
      <c r="AS203" s="460">
        <f t="shared" si="71"/>
        <v>3491429</v>
      </c>
      <c r="AU203" s="461"/>
    </row>
    <row r="204" spans="1:47" s="450" customFormat="1" ht="25.5" x14ac:dyDescent="0.35">
      <c r="A204" s="433" t="s">
        <v>762</v>
      </c>
      <c r="B204" s="434" t="s">
        <v>763</v>
      </c>
      <c r="C204" s="627" t="s">
        <v>764</v>
      </c>
      <c r="D204" s="436" t="s">
        <v>197</v>
      </c>
      <c r="E204" s="437">
        <v>1</v>
      </c>
      <c r="F204" s="438">
        <f t="shared" si="62"/>
        <v>3900000</v>
      </c>
      <c r="G204" s="439">
        <f t="shared" si="63"/>
        <v>3900000</v>
      </c>
      <c r="H204" s="440">
        <f>[1]APUs!H6120</f>
        <v>3900000</v>
      </c>
      <c r="I204" s="438">
        <f>[1]APUs!H6127</f>
        <v>3900000</v>
      </c>
      <c r="J204" s="438">
        <v>1</v>
      </c>
      <c r="K204" s="438"/>
      <c r="L204" s="441">
        <f t="shared" si="64"/>
        <v>3900000</v>
      </c>
      <c r="M204" s="442">
        <f t="shared" si="65"/>
        <v>3900000</v>
      </c>
      <c r="N204" s="443">
        <f t="shared" si="66"/>
        <v>3900000</v>
      </c>
      <c r="O204" s="444"/>
      <c r="P204" s="445">
        <f>ROUND([1]APUs!H6118*E204,0)</f>
        <v>0</v>
      </c>
      <c r="Q204" s="446">
        <f>ROUND([1]APUs!H6114*E204,0)</f>
        <v>0</v>
      </c>
      <c r="R204" s="446">
        <f>ROUND([1]APUs!H6110*E204,0)</f>
        <v>0</v>
      </c>
      <c r="S204" s="447">
        <f>ROUND([1]APUs!H6106*E204,0)</f>
        <v>3900000</v>
      </c>
      <c r="T204" s="448">
        <f t="shared" si="67"/>
        <v>3900000</v>
      </c>
      <c r="U204" s="449"/>
      <c r="V204" s="432"/>
      <c r="AF204" s="451"/>
      <c r="AG204" s="452"/>
      <c r="AH204" s="453"/>
      <c r="AI204" s="453"/>
      <c r="AJ204" s="453"/>
      <c r="AK204" s="454"/>
      <c r="AL204" s="455"/>
      <c r="AO204" s="456">
        <f t="shared" si="68"/>
        <v>1</v>
      </c>
      <c r="AP204" s="457"/>
      <c r="AQ204" s="458">
        <f t="shared" si="69"/>
        <v>1</v>
      </c>
      <c r="AR204" s="459">
        <f t="shared" si="70"/>
        <v>3900000</v>
      </c>
      <c r="AS204" s="460">
        <f t="shared" si="71"/>
        <v>3900000</v>
      </c>
      <c r="AU204" s="461"/>
    </row>
    <row r="205" spans="1:47" s="450" customFormat="1" ht="14.25" x14ac:dyDescent="0.35">
      <c r="A205" s="433" t="s">
        <v>765</v>
      </c>
      <c r="B205" s="434" t="s">
        <v>766</v>
      </c>
      <c r="C205" s="627" t="s">
        <v>767</v>
      </c>
      <c r="D205" s="436" t="s">
        <v>226</v>
      </c>
      <c r="E205" s="437">
        <v>1</v>
      </c>
      <c r="F205" s="438">
        <f t="shared" si="62"/>
        <v>4603593</v>
      </c>
      <c r="G205" s="439">
        <f t="shared" si="63"/>
        <v>4603593</v>
      </c>
      <c r="H205" s="440">
        <f>[1]APUs!H6167</f>
        <v>4603593</v>
      </c>
      <c r="I205" s="438">
        <f>[1]APUs!H6174</f>
        <v>4603593</v>
      </c>
      <c r="J205" s="438">
        <v>1</v>
      </c>
      <c r="K205" s="438"/>
      <c r="L205" s="441">
        <f t="shared" si="64"/>
        <v>4603593</v>
      </c>
      <c r="M205" s="442">
        <f t="shared" si="65"/>
        <v>4603593</v>
      </c>
      <c r="N205" s="443">
        <f t="shared" si="66"/>
        <v>4603593</v>
      </c>
      <c r="O205" s="444"/>
      <c r="P205" s="445">
        <f>ROUND([1]APUs!H6165*E205,0)</f>
        <v>0</v>
      </c>
      <c r="Q205" s="446">
        <f>ROUND([1]APUs!H6161*E205,0)</f>
        <v>0</v>
      </c>
      <c r="R205" s="446">
        <f>ROUND([1]APUs!H6157*E205,0)</f>
        <v>3097707</v>
      </c>
      <c r="S205" s="447">
        <f>ROUND([1]APUs!H6152*E205,0)</f>
        <v>1505885</v>
      </c>
      <c r="T205" s="448">
        <f t="shared" si="67"/>
        <v>4603592</v>
      </c>
      <c r="U205" s="449"/>
      <c r="V205" s="432"/>
      <c r="AF205" s="451"/>
      <c r="AG205" s="452"/>
      <c r="AH205" s="453"/>
      <c r="AI205" s="453"/>
      <c r="AJ205" s="453"/>
      <c r="AK205" s="454"/>
      <c r="AL205" s="455"/>
      <c r="AO205" s="456">
        <f t="shared" si="68"/>
        <v>1</v>
      </c>
      <c r="AP205" s="457"/>
      <c r="AQ205" s="458">
        <f t="shared" si="69"/>
        <v>1</v>
      </c>
      <c r="AR205" s="459">
        <f t="shared" si="70"/>
        <v>4603593</v>
      </c>
      <c r="AS205" s="460">
        <f t="shared" si="71"/>
        <v>4603593</v>
      </c>
      <c r="AU205" s="461"/>
    </row>
    <row r="206" spans="1:47" s="450" customFormat="1" ht="14.25" x14ac:dyDescent="0.35">
      <c r="A206" s="433" t="s">
        <v>768</v>
      </c>
      <c r="B206" s="434" t="s">
        <v>769</v>
      </c>
      <c r="C206" s="627" t="s">
        <v>770</v>
      </c>
      <c r="D206" s="436" t="s">
        <v>226</v>
      </c>
      <c r="E206" s="437">
        <v>1</v>
      </c>
      <c r="F206" s="438">
        <f t="shared" si="62"/>
        <v>3000000</v>
      </c>
      <c r="G206" s="439">
        <f t="shared" si="63"/>
        <v>3000000</v>
      </c>
      <c r="H206" s="440">
        <f>[1]APUs!H6213</f>
        <v>3000000</v>
      </c>
      <c r="I206" s="438">
        <f>[1]APUs!H6220</f>
        <v>3000000</v>
      </c>
      <c r="J206" s="438">
        <v>1</v>
      </c>
      <c r="K206" s="438"/>
      <c r="L206" s="441">
        <f t="shared" si="64"/>
        <v>3000000</v>
      </c>
      <c r="M206" s="442">
        <f t="shared" si="65"/>
        <v>3000000</v>
      </c>
      <c r="N206" s="443">
        <f t="shared" si="66"/>
        <v>3000000</v>
      </c>
      <c r="O206" s="444"/>
      <c r="P206" s="445">
        <f>ROUND([1]APUs!H6211*E206,0)</f>
        <v>0</v>
      </c>
      <c r="Q206" s="446">
        <f>ROUND([1]APUs!H6207*E206,0)</f>
        <v>0</v>
      </c>
      <c r="R206" s="446">
        <f>ROUND([1]APUs!H6203*E206,0)</f>
        <v>0</v>
      </c>
      <c r="S206" s="447">
        <f>ROUND([1]APUs!H6199*E206,0)</f>
        <v>3000000</v>
      </c>
      <c r="T206" s="448">
        <f t="shared" si="67"/>
        <v>3000000</v>
      </c>
      <c r="U206" s="449"/>
      <c r="V206" s="432"/>
      <c r="AF206" s="451"/>
      <c r="AG206" s="452"/>
      <c r="AH206" s="453"/>
      <c r="AI206" s="453"/>
      <c r="AJ206" s="453"/>
      <c r="AK206" s="454"/>
      <c r="AL206" s="455"/>
      <c r="AO206" s="456">
        <f t="shared" si="68"/>
        <v>1</v>
      </c>
      <c r="AP206" s="457"/>
      <c r="AQ206" s="458">
        <f t="shared" si="69"/>
        <v>1</v>
      </c>
      <c r="AR206" s="459">
        <f t="shared" si="70"/>
        <v>3000000</v>
      </c>
      <c r="AS206" s="460">
        <f t="shared" si="71"/>
        <v>3000000</v>
      </c>
      <c r="AU206" s="461"/>
    </row>
    <row r="207" spans="1:47" s="450" customFormat="1" ht="14.25" x14ac:dyDescent="0.35">
      <c r="A207" s="564"/>
      <c r="B207" s="595"/>
      <c r="C207" s="566"/>
      <c r="D207" s="567"/>
      <c r="E207" s="568"/>
      <c r="F207" s="569"/>
      <c r="G207" s="570"/>
      <c r="H207" s="628"/>
      <c r="I207" s="569"/>
      <c r="J207" s="569"/>
      <c r="K207" s="569"/>
      <c r="L207" s="572"/>
      <c r="M207" s="573"/>
      <c r="N207" s="574"/>
      <c r="O207" s="444"/>
      <c r="P207" s="445"/>
      <c r="Q207" s="446"/>
      <c r="R207" s="446"/>
      <c r="S207" s="447"/>
      <c r="T207" s="448"/>
      <c r="U207" s="449"/>
      <c r="V207" s="432"/>
      <c r="AF207" s="451"/>
      <c r="AG207" s="452"/>
      <c r="AH207" s="453"/>
      <c r="AI207" s="453"/>
      <c r="AJ207" s="453"/>
      <c r="AK207" s="454"/>
      <c r="AL207" s="455"/>
      <c r="AO207" s="456"/>
      <c r="AP207" s="457"/>
      <c r="AQ207" s="458"/>
      <c r="AR207" s="562"/>
      <c r="AS207" s="563"/>
      <c r="AU207" s="461"/>
    </row>
    <row r="208" spans="1:47" s="450" customFormat="1" ht="14.25" x14ac:dyDescent="0.35">
      <c r="A208" s="629" t="s">
        <v>594</v>
      </c>
      <c r="B208" s="630"/>
      <c r="C208" s="631"/>
      <c r="D208" s="632"/>
      <c r="E208" s="633" t="str">
        <f>"SUBTOTAL "&amp;C195</f>
        <v>SUBTOTAL OBRAS CIVILES</v>
      </c>
      <c r="F208" s="1240">
        <f>SUM(G196:G207)</f>
        <v>25874446</v>
      </c>
      <c r="G208" s="1241"/>
      <c r="H208" s="634"/>
      <c r="I208" s="635"/>
      <c r="J208" s="635"/>
      <c r="K208" s="635"/>
      <c r="L208" s="636"/>
      <c r="M208" s="637"/>
      <c r="N208" s="582">
        <f>SUM(N196:N207)</f>
        <v>25874446</v>
      </c>
      <c r="O208" s="444"/>
      <c r="P208" s="638"/>
      <c r="Q208" s="639"/>
      <c r="R208" s="639"/>
      <c r="S208" s="640"/>
      <c r="T208" s="641"/>
      <c r="U208" s="449"/>
      <c r="V208" s="432"/>
      <c r="AF208" s="451"/>
      <c r="AG208" s="452"/>
      <c r="AH208" s="453"/>
      <c r="AI208" s="453"/>
      <c r="AJ208" s="453"/>
      <c r="AK208" s="454"/>
      <c r="AL208" s="455"/>
      <c r="AO208" s="642"/>
      <c r="AP208" s="643"/>
      <c r="AQ208" s="643"/>
      <c r="AR208" s="1242">
        <f>SUM(AS196:AS207)</f>
        <v>25874446</v>
      </c>
      <c r="AS208" s="1243"/>
      <c r="AU208" s="461"/>
    </row>
    <row r="209" spans="1:47" s="450" customFormat="1" ht="14.25" x14ac:dyDescent="0.35">
      <c r="A209" s="564"/>
      <c r="B209" s="595"/>
      <c r="C209" s="566"/>
      <c r="D209" s="567"/>
      <c r="E209" s="568"/>
      <c r="F209" s="569"/>
      <c r="G209" s="570"/>
      <c r="H209" s="571"/>
      <c r="I209" s="569"/>
      <c r="J209" s="569"/>
      <c r="K209" s="569"/>
      <c r="L209" s="572"/>
      <c r="M209" s="573"/>
      <c r="N209" s="574"/>
      <c r="O209" s="444"/>
      <c r="P209" s="445"/>
      <c r="Q209" s="446"/>
      <c r="R209" s="446"/>
      <c r="S209" s="447"/>
      <c r="T209" s="448"/>
      <c r="U209" s="449"/>
      <c r="V209" s="432"/>
      <c r="AF209" s="451"/>
      <c r="AG209" s="452" t="str">
        <f>"CAP. " &amp; $B$182 &amp; ": " &amp; $C$182</f>
        <v>CAP. 9: AULA AMBIENTAL</v>
      </c>
      <c r="AH209" s="453">
        <f>ROW($B$182)</f>
        <v>182</v>
      </c>
      <c r="AI209" s="453"/>
      <c r="AJ209" s="453"/>
      <c r="AK209" s="454"/>
      <c r="AL209" s="455"/>
      <c r="AO209" s="456"/>
      <c r="AP209" s="457"/>
      <c r="AQ209" s="458"/>
      <c r="AR209" s="562"/>
      <c r="AS209" s="563"/>
      <c r="AU209" s="461"/>
    </row>
    <row r="210" spans="1:47" s="450" customFormat="1" ht="14.65" thickBot="1" x14ac:dyDescent="0.4">
      <c r="A210" s="575" t="s">
        <v>238</v>
      </c>
      <c r="B210" s="596"/>
      <c r="C210" s="577"/>
      <c r="D210" s="578"/>
      <c r="E210" s="579"/>
      <c r="F210" s="580" t="str">
        <f>IF(C182="ESCRIBA AQUÍ EL NOMBRE DEL CAPITULO","SUBTOTAL","SUBTOTAL CAP. "&amp;B182&amp;"  "&amp;C182&amp;":")</f>
        <v>SUBTOTAL CAP. 9  AULA AMBIENTAL:</v>
      </c>
      <c r="G210" s="581">
        <f>SUM(G183:G209)</f>
        <v>26824390</v>
      </c>
      <c r="H210" s="571"/>
      <c r="I210" s="569"/>
      <c r="J210" s="569"/>
      <c r="K210" s="569"/>
      <c r="L210" s="572"/>
      <c r="M210" s="573"/>
      <c r="N210" s="582">
        <f>SUM(N183:N209)</f>
        <v>80473170</v>
      </c>
      <c r="O210" s="444"/>
      <c r="P210" s="583">
        <f>SUM(P182:P209)</f>
        <v>0</v>
      </c>
      <c r="Q210" s="584">
        <f>SUM(Q182:Q209)</f>
        <v>402781</v>
      </c>
      <c r="R210" s="584">
        <f>SUM(R182:R209)</f>
        <v>8433512</v>
      </c>
      <c r="S210" s="585">
        <f>SUM(S182:S209)</f>
        <v>17988108</v>
      </c>
      <c r="T210" s="586">
        <f>SUM(T182:T209)</f>
        <v>26824401</v>
      </c>
      <c r="U210" s="449"/>
      <c r="V210" s="432"/>
      <c r="AF210" s="451"/>
      <c r="AG210" s="452" t="str">
        <f>"CAP. " &amp; $B$182 &amp; ": " &amp; $C$182</f>
        <v>CAP. 9: AULA AMBIENTAL</v>
      </c>
      <c r="AH210" s="453">
        <f>ROW($B$182)</f>
        <v>182</v>
      </c>
      <c r="AI210" s="453"/>
      <c r="AJ210" s="453"/>
      <c r="AK210" s="454"/>
      <c r="AL210" s="455"/>
      <c r="AO210" s="587"/>
      <c r="AP210" s="588"/>
      <c r="AQ210" s="588"/>
      <c r="AR210" s="588"/>
      <c r="AS210" s="589">
        <f>SUM(AS183:AS209)</f>
        <v>26824390</v>
      </c>
      <c r="AU210" s="461"/>
    </row>
    <row r="211" spans="1:47" s="450" customFormat="1" ht="23" customHeight="1" thickBot="1" x14ac:dyDescent="0.4">
      <c r="A211" s="483"/>
      <c r="B211" s="534"/>
      <c r="C211" s="531"/>
      <c r="D211" s="532"/>
      <c r="E211" s="533"/>
      <c r="F211" s="534"/>
      <c r="G211" s="590"/>
      <c r="V211" s="432"/>
      <c r="AF211" s="451"/>
      <c r="AG211" s="452"/>
      <c r="AH211" s="453"/>
      <c r="AI211" s="453"/>
      <c r="AJ211" s="453"/>
      <c r="AK211" s="454"/>
      <c r="AL211" s="455"/>
      <c r="AU211" s="461"/>
    </row>
    <row r="212" spans="1:47" s="450" customFormat="1" ht="15" x14ac:dyDescent="0.35">
      <c r="A212" s="537" t="s">
        <v>234</v>
      </c>
      <c r="B212" s="591">
        <v>10</v>
      </c>
      <c r="C212" s="592" t="s">
        <v>771</v>
      </c>
      <c r="D212" s="540"/>
      <c r="E212" s="540"/>
      <c r="F212" s="540"/>
      <c r="G212" s="541">
        <f>SUM(G213:G238)</f>
        <v>34187834</v>
      </c>
      <c r="H212" s="432"/>
      <c r="I212" s="432"/>
      <c r="J212" s="432"/>
      <c r="K212" s="432"/>
      <c r="L212" s="432"/>
      <c r="M212" s="432"/>
      <c r="N212" s="542">
        <f>SUM(N213:N238)</f>
        <v>102563502</v>
      </c>
      <c r="O212" s="449"/>
      <c r="P212" s="543"/>
      <c r="Q212" s="544"/>
      <c r="R212" s="544"/>
      <c r="S212" s="545"/>
      <c r="T212" s="546"/>
      <c r="U212" s="449">
        <f>IF(G212&lt;&gt;"",N212-G212*$N$2,0)</f>
        <v>68375668</v>
      </c>
      <c r="V212" s="547" t="s">
        <v>493</v>
      </c>
      <c r="AF212" s="451"/>
      <c r="AG212" s="452" t="str">
        <f>"CAP. " &amp; $B$212 &amp; ": " &amp; $C$212</f>
        <v>CAP. 10: ERAS</v>
      </c>
      <c r="AH212" s="453">
        <f>ROW($B$212)</f>
        <v>212</v>
      </c>
      <c r="AI212" s="453"/>
      <c r="AJ212" s="453"/>
      <c r="AK212" s="454"/>
      <c r="AL212" s="455"/>
      <c r="AO212" s="548"/>
      <c r="AP212" s="549"/>
      <c r="AQ212" s="549"/>
      <c r="AR212" s="549"/>
      <c r="AS212" s="550">
        <f>SUM(AS213:AS238)</f>
        <v>34187834</v>
      </c>
      <c r="AU212" s="461"/>
    </row>
    <row r="213" spans="1:47" s="450" customFormat="1" ht="14.25" hidden="1" x14ac:dyDescent="0.35">
      <c r="A213" s="551" t="s">
        <v>494</v>
      </c>
      <c r="B213" s="593"/>
      <c r="C213" s="553"/>
      <c r="D213" s="554"/>
      <c r="E213" s="555"/>
      <c r="F213" s="556"/>
      <c r="G213" s="557"/>
      <c r="H213" s="558"/>
      <c r="I213" s="556"/>
      <c r="J213" s="556"/>
      <c r="K213" s="556"/>
      <c r="L213" s="559"/>
      <c r="M213" s="560"/>
      <c r="N213" s="561"/>
      <c r="O213" s="444"/>
      <c r="P213" s="445"/>
      <c r="Q213" s="446"/>
      <c r="R213" s="446"/>
      <c r="S213" s="447"/>
      <c r="T213" s="448"/>
      <c r="U213" s="449"/>
      <c r="V213" s="432"/>
      <c r="AF213" s="451"/>
      <c r="AG213" s="452" t="str">
        <f>"CAP. " &amp; $B$212 &amp; ": " &amp; $C$212</f>
        <v>CAP. 10: ERAS</v>
      </c>
      <c r="AH213" s="453">
        <f>ROW($B$212)</f>
        <v>212</v>
      </c>
      <c r="AI213" s="453"/>
      <c r="AJ213" s="453"/>
      <c r="AK213" s="454"/>
      <c r="AL213" s="455"/>
      <c r="AO213" s="456"/>
      <c r="AP213" s="457"/>
      <c r="AQ213" s="458"/>
      <c r="AR213" s="562"/>
      <c r="AS213" s="563"/>
      <c r="AU213" s="461"/>
    </row>
    <row r="214" spans="1:47" s="450" customFormat="1" ht="14.25" x14ac:dyDescent="0.35">
      <c r="A214" s="597"/>
      <c r="B214" s="598"/>
      <c r="C214" s="599"/>
      <c r="D214" s="600"/>
      <c r="E214" s="601"/>
      <c r="F214" s="602"/>
      <c r="G214" s="603"/>
      <c r="H214" s="604"/>
      <c r="I214" s="604"/>
      <c r="J214" s="604"/>
      <c r="K214" s="604"/>
      <c r="L214" s="604"/>
      <c r="M214" s="604"/>
      <c r="N214" s="604"/>
      <c r="O214" s="444"/>
      <c r="P214" s="605"/>
      <c r="Q214" s="606"/>
      <c r="R214" s="606"/>
      <c r="S214" s="607"/>
      <c r="T214" s="608"/>
      <c r="U214" s="449"/>
      <c r="V214" s="432"/>
      <c r="AF214" s="451"/>
      <c r="AG214" s="452"/>
      <c r="AH214" s="453"/>
      <c r="AI214" s="453"/>
      <c r="AJ214" s="453"/>
      <c r="AK214" s="454"/>
      <c r="AL214" s="455"/>
      <c r="AO214" s="609"/>
      <c r="AP214" s="610"/>
      <c r="AQ214" s="611"/>
      <c r="AR214" s="612"/>
      <c r="AS214" s="613"/>
      <c r="AU214" s="461"/>
    </row>
    <row r="215" spans="1:47" s="450" customFormat="1" ht="13.9" x14ac:dyDescent="0.35">
      <c r="A215" s="614" t="s">
        <v>591</v>
      </c>
      <c r="B215" s="615">
        <v>10.1</v>
      </c>
      <c r="C215" s="616" t="s">
        <v>161</v>
      </c>
      <c r="D215" s="617"/>
      <c r="E215" s="617"/>
      <c r="F215" s="1238">
        <f>SUM(G216:G219)</f>
        <v>8955645</v>
      </c>
      <c r="G215" s="1239"/>
      <c r="H215" s="618"/>
      <c r="I215" s="619"/>
      <c r="J215" s="619"/>
      <c r="K215" s="619"/>
      <c r="L215" s="619"/>
      <c r="M215" s="619"/>
      <c r="N215" s="542">
        <f>SUM(N216:N219)</f>
        <v>8955645</v>
      </c>
      <c r="O215" s="449"/>
      <c r="P215" s="620"/>
      <c r="Q215" s="621"/>
      <c r="R215" s="621"/>
      <c r="S215" s="622"/>
      <c r="T215" s="623"/>
      <c r="U215" s="449">
        <f>IF(F215&lt;&gt;"",N215-F215*$N$2,0)</f>
        <v>0</v>
      </c>
      <c r="V215" s="547" t="s">
        <v>493</v>
      </c>
      <c r="AF215" s="451"/>
      <c r="AG215" s="452"/>
      <c r="AH215" s="453"/>
      <c r="AI215" s="453"/>
      <c r="AJ215" s="453"/>
      <c r="AK215" s="454"/>
      <c r="AL215" s="455"/>
      <c r="AO215" s="624"/>
      <c r="AP215" s="625"/>
      <c r="AQ215" s="625"/>
      <c r="AR215" s="1209">
        <f>SUM(AS216:AS219)</f>
        <v>8955645</v>
      </c>
      <c r="AS215" s="1210"/>
      <c r="AU215" s="461"/>
    </row>
    <row r="216" spans="1:47" s="450" customFormat="1" ht="16.25" hidden="1" customHeight="1" x14ac:dyDescent="0.35">
      <c r="A216" s="551" t="s">
        <v>494</v>
      </c>
      <c r="B216" s="593"/>
      <c r="C216" s="553"/>
      <c r="D216" s="554"/>
      <c r="E216" s="555"/>
      <c r="F216" s="556"/>
      <c r="G216" s="557"/>
      <c r="H216" s="626"/>
      <c r="I216" s="556"/>
      <c r="J216" s="556"/>
      <c r="K216" s="556"/>
      <c r="L216" s="559"/>
      <c r="M216" s="560"/>
      <c r="N216" s="561"/>
      <c r="O216" s="444"/>
      <c r="P216" s="445"/>
      <c r="Q216" s="446"/>
      <c r="R216" s="446"/>
      <c r="S216" s="447"/>
      <c r="T216" s="448"/>
      <c r="U216" s="449"/>
      <c r="V216" s="432"/>
      <c r="AF216" s="451"/>
      <c r="AG216" s="452"/>
      <c r="AH216" s="453"/>
      <c r="AI216" s="453"/>
      <c r="AJ216" s="453"/>
      <c r="AK216" s="454"/>
      <c r="AL216" s="455"/>
      <c r="AO216" s="456"/>
      <c r="AP216" s="457"/>
      <c r="AQ216" s="458"/>
      <c r="AR216" s="562"/>
      <c r="AS216" s="563"/>
      <c r="AU216" s="461"/>
    </row>
    <row r="217" spans="1:47" s="450" customFormat="1" ht="14.25" x14ac:dyDescent="0.35">
      <c r="A217" s="433" t="s">
        <v>772</v>
      </c>
      <c r="B217" s="434" t="s">
        <v>773</v>
      </c>
      <c r="C217" s="627" t="s">
        <v>774</v>
      </c>
      <c r="D217" s="436" t="s">
        <v>165</v>
      </c>
      <c r="E217" s="437">
        <v>811</v>
      </c>
      <c r="F217" s="438">
        <f>IF($A$2="CD",H217,IF($A$2="CT",I217,"Correg CT"))</f>
        <v>5805</v>
      </c>
      <c r="G217" s="439">
        <f>ROUND(E217 * F217,$J$2)</f>
        <v>4707855</v>
      </c>
      <c r="H217" s="440">
        <f>[1]APUs!H6265</f>
        <v>5805</v>
      </c>
      <c r="I217" s="438">
        <f>[1]APUs!H6272</f>
        <v>7920</v>
      </c>
      <c r="J217" s="438">
        <v>1</v>
      </c>
      <c r="K217" s="438">
        <f>ROUNDUP([1]APUs!$I$6251/$J$217,0)</f>
        <v>7</v>
      </c>
      <c r="L217" s="441">
        <f>ROUND(I217 * E217,$J$2)</f>
        <v>6423120</v>
      </c>
      <c r="M217" s="442">
        <f>ROUND(H217 * E217,$J$2)</f>
        <v>4707855</v>
      </c>
      <c r="N217" s="443">
        <f>G217*$N$2</f>
        <v>4707855</v>
      </c>
      <c r="O217" s="444"/>
      <c r="P217" s="445">
        <f>ROUND([1]APUs!H6263*E217,0)</f>
        <v>0</v>
      </c>
      <c r="Q217" s="446">
        <f>ROUND([1]APUs!H6259*E217,0)</f>
        <v>70979</v>
      </c>
      <c r="R217" s="446">
        <f>ROUND([1]APUs!H6254*E217,0)</f>
        <v>3548960</v>
      </c>
      <c r="S217" s="447">
        <f>ROUND([1]APUs!H6248*E217,0)</f>
        <v>1087729</v>
      </c>
      <c r="T217" s="448">
        <f>P217+Q217+R217+S217</f>
        <v>4707668</v>
      </c>
      <c r="U217" s="449"/>
      <c r="V217" s="432"/>
      <c r="AF217" s="451"/>
      <c r="AG217" s="452"/>
      <c r="AH217" s="453"/>
      <c r="AI217" s="453"/>
      <c r="AJ217" s="453"/>
      <c r="AK217" s="454"/>
      <c r="AL217" s="455"/>
      <c r="AO217" s="456">
        <f>E217</f>
        <v>811</v>
      </c>
      <c r="AP217" s="457"/>
      <c r="AQ217" s="458">
        <f>AO217+AP217</f>
        <v>811</v>
      </c>
      <c r="AR217" s="459">
        <f>F217</f>
        <v>5805</v>
      </c>
      <c r="AS217" s="460">
        <f>ROUND(AQ217 * AR217,$J$2)</f>
        <v>4707855</v>
      </c>
      <c r="AU217" s="461"/>
    </row>
    <row r="218" spans="1:47" s="450" customFormat="1" ht="14.25" x14ac:dyDescent="0.35">
      <c r="A218" s="594" t="s">
        <v>775</v>
      </c>
      <c r="B218" s="434" t="s">
        <v>776</v>
      </c>
      <c r="C218" s="627" t="s">
        <v>172</v>
      </c>
      <c r="D218" s="436" t="s">
        <v>173</v>
      </c>
      <c r="E218" s="437">
        <v>255</v>
      </c>
      <c r="F218" s="438">
        <f>IF($A$2="CD",H218,IF($A$2="CT",I218,"Correg CT"))</f>
        <v>16658</v>
      </c>
      <c r="G218" s="439">
        <f>ROUND(E218 * F218,$J$2)</f>
        <v>4247790</v>
      </c>
      <c r="H218" s="440">
        <f>[1]APUs!H6315</f>
        <v>16658</v>
      </c>
      <c r="I218" s="438">
        <f>[1]APUs!H6322</f>
        <v>22728</v>
      </c>
      <c r="J218" s="438">
        <v>1</v>
      </c>
      <c r="K218" s="438">
        <f>ROUNDUP([1]APUs!$I$6302/$J$218,0)</f>
        <v>4</v>
      </c>
      <c r="L218" s="441">
        <f>ROUND(I218 * E218,$J$2)</f>
        <v>5795640</v>
      </c>
      <c r="M218" s="442">
        <f>ROUND(H218 * E218,$J$2)</f>
        <v>4247790</v>
      </c>
      <c r="N218" s="443">
        <f>G218*$N$2</f>
        <v>4247790</v>
      </c>
      <c r="O218" s="444"/>
      <c r="P218" s="445">
        <f>ROUND([1]APUs!H6313*E218,0)</f>
        <v>0</v>
      </c>
      <c r="Q218" s="446">
        <f>ROUND([1]APUs!H6309*E218,0)</f>
        <v>49368</v>
      </c>
      <c r="R218" s="446">
        <f>ROUND([1]APUs!H6304*E218,0)</f>
        <v>987393</v>
      </c>
      <c r="S218" s="447">
        <f>ROUND([1]APUs!H6299*E218,0)</f>
        <v>3210937</v>
      </c>
      <c r="T218" s="448">
        <f>P218+Q218+R218+S218</f>
        <v>4247698</v>
      </c>
      <c r="U218" s="449"/>
      <c r="V218" s="432"/>
      <c r="AF218" s="451"/>
      <c r="AG218" s="452"/>
      <c r="AH218" s="453"/>
      <c r="AI218" s="453"/>
      <c r="AJ218" s="453"/>
      <c r="AK218" s="454"/>
      <c r="AL218" s="455"/>
      <c r="AO218" s="456">
        <f>E218</f>
        <v>255</v>
      </c>
      <c r="AP218" s="457"/>
      <c r="AQ218" s="458">
        <f>AO218+AP218</f>
        <v>255</v>
      </c>
      <c r="AR218" s="459">
        <f>F218</f>
        <v>16658</v>
      </c>
      <c r="AS218" s="460">
        <f>ROUND(AQ218 * AR218,$J$2)</f>
        <v>4247790</v>
      </c>
      <c r="AU218" s="461"/>
    </row>
    <row r="219" spans="1:47" s="450" customFormat="1" ht="14.25" x14ac:dyDescent="0.35">
      <c r="A219" s="564"/>
      <c r="B219" s="595"/>
      <c r="C219" s="566"/>
      <c r="D219" s="567"/>
      <c r="E219" s="568"/>
      <c r="F219" s="569"/>
      <c r="G219" s="570"/>
      <c r="H219" s="628"/>
      <c r="I219" s="569"/>
      <c r="J219" s="569"/>
      <c r="K219" s="569"/>
      <c r="L219" s="572"/>
      <c r="M219" s="573"/>
      <c r="N219" s="574"/>
      <c r="O219" s="444"/>
      <c r="P219" s="445"/>
      <c r="Q219" s="446"/>
      <c r="R219" s="446"/>
      <c r="S219" s="447"/>
      <c r="T219" s="448"/>
      <c r="U219" s="449"/>
      <c r="V219" s="432"/>
      <c r="AF219" s="451"/>
      <c r="AG219" s="452"/>
      <c r="AH219" s="453"/>
      <c r="AI219" s="453"/>
      <c r="AJ219" s="453"/>
      <c r="AK219" s="454"/>
      <c r="AL219" s="455"/>
      <c r="AO219" s="456"/>
      <c r="AP219" s="457"/>
      <c r="AQ219" s="458"/>
      <c r="AR219" s="562"/>
      <c r="AS219" s="563"/>
      <c r="AU219" s="461"/>
    </row>
    <row r="220" spans="1:47" s="450" customFormat="1" ht="14.25" x14ac:dyDescent="0.35">
      <c r="A220" s="629" t="s">
        <v>594</v>
      </c>
      <c r="B220" s="630"/>
      <c r="C220" s="631"/>
      <c r="D220" s="632"/>
      <c r="E220" s="633" t="str">
        <f>"SUBTOTAL "&amp;C215</f>
        <v>SUBTOTAL ACTIVIDADES PRELIMINARES</v>
      </c>
      <c r="F220" s="1240">
        <f>SUM(G216:G219)</f>
        <v>8955645</v>
      </c>
      <c r="G220" s="1241"/>
      <c r="H220" s="634"/>
      <c r="I220" s="635"/>
      <c r="J220" s="635"/>
      <c r="K220" s="635"/>
      <c r="L220" s="636"/>
      <c r="M220" s="637"/>
      <c r="N220" s="582">
        <f>SUM(N216:N219)</f>
        <v>8955645</v>
      </c>
      <c r="O220" s="444"/>
      <c r="P220" s="638"/>
      <c r="Q220" s="639"/>
      <c r="R220" s="639"/>
      <c r="S220" s="640"/>
      <c r="T220" s="641"/>
      <c r="U220" s="449"/>
      <c r="V220" s="432"/>
      <c r="AF220" s="451"/>
      <c r="AG220" s="452"/>
      <c r="AH220" s="453"/>
      <c r="AI220" s="453"/>
      <c r="AJ220" s="453"/>
      <c r="AK220" s="454"/>
      <c r="AL220" s="455"/>
      <c r="AO220" s="642"/>
      <c r="AP220" s="643"/>
      <c r="AQ220" s="643"/>
      <c r="AR220" s="1242">
        <f>SUM(AS216:AS219)</f>
        <v>8955645</v>
      </c>
      <c r="AS220" s="1243"/>
      <c r="AU220" s="461"/>
    </row>
    <row r="221" spans="1:47" s="450" customFormat="1" ht="14.25" x14ac:dyDescent="0.35">
      <c r="A221" s="597"/>
      <c r="B221" s="598"/>
      <c r="C221" s="599"/>
      <c r="D221" s="600"/>
      <c r="E221" s="601"/>
      <c r="F221" s="602"/>
      <c r="G221" s="603"/>
      <c r="H221" s="604"/>
      <c r="I221" s="604"/>
      <c r="J221" s="604"/>
      <c r="K221" s="604"/>
      <c r="L221" s="604"/>
      <c r="M221" s="604"/>
      <c r="N221" s="604"/>
      <c r="O221" s="444"/>
      <c r="P221" s="605"/>
      <c r="Q221" s="606"/>
      <c r="R221" s="606"/>
      <c r="S221" s="607"/>
      <c r="T221" s="608"/>
      <c r="U221" s="449"/>
      <c r="V221" s="432"/>
      <c r="AF221" s="451"/>
      <c r="AG221" s="452"/>
      <c r="AH221" s="453"/>
      <c r="AI221" s="453"/>
      <c r="AJ221" s="453"/>
      <c r="AK221" s="454"/>
      <c r="AL221" s="455"/>
      <c r="AO221" s="609"/>
      <c r="AP221" s="610"/>
      <c r="AQ221" s="611"/>
      <c r="AR221" s="612"/>
      <c r="AS221" s="613"/>
      <c r="AU221" s="461"/>
    </row>
    <row r="222" spans="1:47" s="450" customFormat="1" ht="13.9" x14ac:dyDescent="0.35">
      <c r="A222" s="614" t="s">
        <v>591</v>
      </c>
      <c r="B222" s="615">
        <v>10.199999999999999</v>
      </c>
      <c r="C222" s="616" t="s">
        <v>176</v>
      </c>
      <c r="D222" s="617"/>
      <c r="E222" s="617"/>
      <c r="F222" s="1238">
        <f>SUM(G223:G229)</f>
        <v>24220640</v>
      </c>
      <c r="G222" s="1239"/>
      <c r="H222" s="618"/>
      <c r="I222" s="619"/>
      <c r="J222" s="619"/>
      <c r="K222" s="619"/>
      <c r="L222" s="619"/>
      <c r="M222" s="619"/>
      <c r="N222" s="542">
        <f>SUM(N223:N229)</f>
        <v>24220640</v>
      </c>
      <c r="O222" s="449"/>
      <c r="P222" s="620"/>
      <c r="Q222" s="621"/>
      <c r="R222" s="621"/>
      <c r="S222" s="622"/>
      <c r="T222" s="623"/>
      <c r="U222" s="449">
        <f>IF(F222&lt;&gt;"",N222-F222*$N$2,0)</f>
        <v>0</v>
      </c>
      <c r="V222" s="547" t="s">
        <v>493</v>
      </c>
      <c r="AF222" s="451"/>
      <c r="AG222" s="452"/>
      <c r="AH222" s="453"/>
      <c r="AI222" s="453"/>
      <c r="AJ222" s="453"/>
      <c r="AK222" s="454"/>
      <c r="AL222" s="455"/>
      <c r="AO222" s="624"/>
      <c r="AP222" s="625"/>
      <c r="AQ222" s="625"/>
      <c r="AR222" s="1209">
        <f>SUM(AS223:AS229)</f>
        <v>24220640</v>
      </c>
      <c r="AS222" s="1210"/>
      <c r="AU222" s="461"/>
    </row>
    <row r="223" spans="1:47" s="450" customFormat="1" ht="16.25" hidden="1" customHeight="1" x14ac:dyDescent="0.35">
      <c r="A223" s="551" t="s">
        <v>494</v>
      </c>
      <c r="B223" s="593"/>
      <c r="C223" s="553"/>
      <c r="D223" s="554"/>
      <c r="E223" s="555"/>
      <c r="F223" s="556"/>
      <c r="G223" s="557"/>
      <c r="H223" s="626"/>
      <c r="I223" s="556"/>
      <c r="J223" s="556"/>
      <c r="K223" s="556"/>
      <c r="L223" s="559"/>
      <c r="M223" s="560"/>
      <c r="N223" s="561"/>
      <c r="O223" s="444"/>
      <c r="P223" s="445"/>
      <c r="Q223" s="446"/>
      <c r="R223" s="446"/>
      <c r="S223" s="447"/>
      <c r="T223" s="448"/>
      <c r="U223" s="449"/>
      <c r="V223" s="432"/>
      <c r="AF223" s="451"/>
      <c r="AG223" s="452"/>
      <c r="AH223" s="453"/>
      <c r="AI223" s="453"/>
      <c r="AJ223" s="453"/>
      <c r="AK223" s="454"/>
      <c r="AL223" s="455"/>
      <c r="AO223" s="456"/>
      <c r="AP223" s="457"/>
      <c r="AQ223" s="458"/>
      <c r="AR223" s="562"/>
      <c r="AS223" s="563"/>
      <c r="AU223" s="461"/>
    </row>
    <row r="224" spans="1:47" s="450" customFormat="1" ht="14.25" x14ac:dyDescent="0.35">
      <c r="A224" s="433" t="s">
        <v>777</v>
      </c>
      <c r="B224" s="434" t="s">
        <v>778</v>
      </c>
      <c r="C224" s="627" t="s">
        <v>779</v>
      </c>
      <c r="D224" s="436" t="s">
        <v>173</v>
      </c>
      <c r="E224" s="437">
        <v>360</v>
      </c>
      <c r="F224" s="438">
        <f>IF($A$2="CD",H224,IF($A$2="CT",I224,"Correg CT"))</f>
        <v>3012</v>
      </c>
      <c r="G224" s="439">
        <f>ROUND(E224 * F224,$J$2)</f>
        <v>1084320</v>
      </c>
      <c r="H224" s="440">
        <f>[1]APUs!H6358</f>
        <v>3012</v>
      </c>
      <c r="I224" s="438">
        <f>[1]APUs!H6365</f>
        <v>4110</v>
      </c>
      <c r="J224" s="438">
        <v>1</v>
      </c>
      <c r="K224" s="438">
        <f>ROUNDUP([1]APUs!$I$6345/$J$224,0)</f>
        <v>9</v>
      </c>
      <c r="L224" s="441">
        <f>ROUND(I224 * E224,$J$2)</f>
        <v>1479600</v>
      </c>
      <c r="M224" s="442">
        <f>ROUND(H224 * E224,$J$2)</f>
        <v>1084320</v>
      </c>
      <c r="N224" s="443">
        <f>G224*$N$2</f>
        <v>1084320</v>
      </c>
      <c r="O224" s="444"/>
      <c r="P224" s="445">
        <f>ROUND([1]APUs!H6356*E224,0)</f>
        <v>0</v>
      </c>
      <c r="Q224" s="446">
        <f>ROUND([1]APUs!H6352*E224,0)</f>
        <v>51628</v>
      </c>
      <c r="R224" s="446">
        <f>ROUND([1]APUs!H6347*E224,0)</f>
        <v>1032570</v>
      </c>
      <c r="S224" s="447"/>
      <c r="T224" s="448">
        <f>P224+Q224+R224+S224</f>
        <v>1084198</v>
      </c>
      <c r="U224" s="449"/>
      <c r="V224" s="432"/>
      <c r="AF224" s="451"/>
      <c r="AG224" s="452"/>
      <c r="AH224" s="453"/>
      <c r="AI224" s="453"/>
      <c r="AJ224" s="453"/>
      <c r="AK224" s="454"/>
      <c r="AL224" s="455"/>
      <c r="AO224" s="456">
        <f>E224</f>
        <v>360</v>
      </c>
      <c r="AP224" s="457"/>
      <c r="AQ224" s="458">
        <f>AO224+AP224</f>
        <v>360</v>
      </c>
      <c r="AR224" s="459">
        <f>F224</f>
        <v>3012</v>
      </c>
      <c r="AS224" s="460">
        <f>ROUND(AQ224 * AR224,$J$2)</f>
        <v>1084320</v>
      </c>
      <c r="AU224" s="461"/>
    </row>
    <row r="225" spans="1:47" s="450" customFormat="1" ht="14.25" x14ac:dyDescent="0.35">
      <c r="A225" s="594" t="s">
        <v>780</v>
      </c>
      <c r="B225" s="434" t="s">
        <v>781</v>
      </c>
      <c r="C225" s="627" t="s">
        <v>182</v>
      </c>
      <c r="D225" s="436" t="s">
        <v>183</v>
      </c>
      <c r="E225" s="437">
        <v>16</v>
      </c>
      <c r="F225" s="438">
        <f>IF($A$2="CD",H225,IF($A$2="CT",I225,"Correg CT"))</f>
        <v>28969</v>
      </c>
      <c r="G225" s="439">
        <f>ROUND(E225 * F225,$J$2)</f>
        <v>463504</v>
      </c>
      <c r="H225" s="440">
        <f>[1]APUs!H6401</f>
        <v>28969</v>
      </c>
      <c r="I225" s="438">
        <f>[1]APUs!H6408</f>
        <v>39525</v>
      </c>
      <c r="J225" s="438">
        <v>1</v>
      </c>
      <c r="K225" s="438">
        <f>ROUNDUP([1]APUs!$I$6388/$J$225,0)</f>
        <v>4</v>
      </c>
      <c r="L225" s="441">
        <f>ROUND(I225 * E225,$J$2)</f>
        <v>632400</v>
      </c>
      <c r="M225" s="442">
        <f>ROUND(H225 * E225,$J$2)</f>
        <v>463504</v>
      </c>
      <c r="N225" s="443">
        <f>G225*$N$2</f>
        <v>463504</v>
      </c>
      <c r="O225" s="444"/>
      <c r="P225" s="445">
        <f>ROUND([1]APUs!H6399*E225,0)</f>
        <v>0</v>
      </c>
      <c r="Q225" s="446">
        <f>ROUND([1]APUs!H6395*E225,0)</f>
        <v>4589</v>
      </c>
      <c r="R225" s="446">
        <f>ROUND([1]APUs!H6390*E225,0)</f>
        <v>458920</v>
      </c>
      <c r="S225" s="447"/>
      <c r="T225" s="448">
        <f>P225+Q225+R225+S225</f>
        <v>463509</v>
      </c>
      <c r="U225" s="449"/>
      <c r="V225" s="432"/>
      <c r="AF225" s="451"/>
      <c r="AG225" s="452"/>
      <c r="AH225" s="453"/>
      <c r="AI225" s="453"/>
      <c r="AJ225" s="453"/>
      <c r="AK225" s="454"/>
      <c r="AL225" s="455"/>
      <c r="AO225" s="456">
        <f>E225</f>
        <v>16</v>
      </c>
      <c r="AP225" s="457"/>
      <c r="AQ225" s="458">
        <f>AO225+AP225</f>
        <v>16</v>
      </c>
      <c r="AR225" s="459">
        <f>F225</f>
        <v>28969</v>
      </c>
      <c r="AS225" s="460">
        <f>ROUND(AQ225 * AR225,$J$2)</f>
        <v>463504</v>
      </c>
      <c r="AU225" s="461"/>
    </row>
    <row r="226" spans="1:47" s="450" customFormat="1" ht="14.25" x14ac:dyDescent="0.35">
      <c r="A226" s="594" t="s">
        <v>782</v>
      </c>
      <c r="B226" s="434" t="s">
        <v>783</v>
      </c>
      <c r="C226" s="627" t="s">
        <v>186</v>
      </c>
      <c r="D226" s="436" t="s">
        <v>183</v>
      </c>
      <c r="E226" s="437">
        <v>11</v>
      </c>
      <c r="F226" s="438">
        <f>IF($A$2="CD",H226,IF($A$2="CT",I226,"Correg CT"))</f>
        <v>80077</v>
      </c>
      <c r="G226" s="439">
        <f>ROUND(E226 * F226,$J$2)</f>
        <v>880847</v>
      </c>
      <c r="H226" s="440">
        <f>[1]APUs!H6452</f>
        <v>80077</v>
      </c>
      <c r="I226" s="438">
        <f>[1]APUs!H6459</f>
        <v>109257</v>
      </c>
      <c r="J226" s="438">
        <v>1</v>
      </c>
      <c r="K226" s="438">
        <f>ROUNDUP([1]APUs!$I$6438/$J$226,0)</f>
        <v>2</v>
      </c>
      <c r="L226" s="441">
        <f>ROUND(I226 * E226,$J$2)</f>
        <v>1201827</v>
      </c>
      <c r="M226" s="442">
        <f>ROUND(H226 * E226,$J$2)</f>
        <v>880847</v>
      </c>
      <c r="N226" s="443">
        <f>G226*$N$2</f>
        <v>880847</v>
      </c>
      <c r="O226" s="444"/>
      <c r="P226" s="445">
        <f>ROUND([1]APUs!H6450*E226,0)</f>
        <v>0</v>
      </c>
      <c r="Q226" s="446">
        <f>ROUND([1]APUs!H6446*E226,0)</f>
        <v>53767</v>
      </c>
      <c r="R226" s="446">
        <f>ROUND([1]APUs!H6440*E226,0)</f>
        <v>252406</v>
      </c>
      <c r="S226" s="447">
        <f>ROUND([1]APUs!H6435*E226,0)</f>
        <v>574670</v>
      </c>
      <c r="T226" s="448">
        <f>P226+Q226+R226+S226</f>
        <v>880843</v>
      </c>
      <c r="U226" s="449"/>
      <c r="V226" s="432"/>
      <c r="AF226" s="451"/>
      <c r="AG226" s="452"/>
      <c r="AH226" s="453"/>
      <c r="AI226" s="453"/>
      <c r="AJ226" s="453"/>
      <c r="AK226" s="454"/>
      <c r="AL226" s="455"/>
      <c r="AO226" s="456">
        <f>E226</f>
        <v>11</v>
      </c>
      <c r="AP226" s="457"/>
      <c r="AQ226" s="458">
        <f>AO226+AP226</f>
        <v>11</v>
      </c>
      <c r="AR226" s="459">
        <f>F226</f>
        <v>80077</v>
      </c>
      <c r="AS226" s="460">
        <f>ROUND(AQ226 * AR226,$J$2)</f>
        <v>880847</v>
      </c>
      <c r="AU226" s="461"/>
    </row>
    <row r="227" spans="1:47" s="450" customFormat="1" ht="14.25" x14ac:dyDescent="0.35">
      <c r="A227" s="594" t="s">
        <v>784</v>
      </c>
      <c r="B227" s="434" t="s">
        <v>785</v>
      </c>
      <c r="C227" s="627" t="s">
        <v>189</v>
      </c>
      <c r="D227" s="436" t="s">
        <v>190</v>
      </c>
      <c r="E227" s="437">
        <v>2824</v>
      </c>
      <c r="F227" s="438">
        <f>IF($A$2="CD",H227,IF($A$2="CT",I227,"Correg CT"))</f>
        <v>6959</v>
      </c>
      <c r="G227" s="439">
        <f>ROUND(E227 * F227,$J$2)</f>
        <v>19652216</v>
      </c>
      <c r="H227" s="440">
        <f>[1]APUs!H6502</f>
        <v>6959</v>
      </c>
      <c r="I227" s="438">
        <f>[1]APUs!H6509</f>
        <v>9495</v>
      </c>
      <c r="J227" s="438">
        <v>1</v>
      </c>
      <c r="K227" s="438">
        <f>ROUNDUP([1]APUs!$I$6489/$J$227,0)</f>
        <v>18</v>
      </c>
      <c r="L227" s="441">
        <f>ROUND(I227 * E227,$J$2)</f>
        <v>26813880</v>
      </c>
      <c r="M227" s="442">
        <f>ROUND(H227 * E227,$J$2)</f>
        <v>19652216</v>
      </c>
      <c r="N227" s="443">
        <f>G227*$N$2</f>
        <v>19652216</v>
      </c>
      <c r="O227" s="444"/>
      <c r="P227" s="445">
        <f>ROUND([1]APUs!H6500*E227,0)</f>
        <v>0</v>
      </c>
      <c r="Q227" s="446">
        <f>ROUND([1]APUs!H6496*E227,0)</f>
        <v>100224</v>
      </c>
      <c r="R227" s="446">
        <f>ROUND([1]APUs!H6491*E227,0)</f>
        <v>2004786</v>
      </c>
      <c r="S227" s="447">
        <f>ROUND([1]APUs!H6486*E227,0)</f>
        <v>17548477</v>
      </c>
      <c r="T227" s="448">
        <f>P227+Q227+R227+S227</f>
        <v>19653487</v>
      </c>
      <c r="U227" s="449"/>
      <c r="V227" s="432"/>
      <c r="AF227" s="451"/>
      <c r="AG227" s="452"/>
      <c r="AH227" s="453"/>
      <c r="AI227" s="453"/>
      <c r="AJ227" s="453"/>
      <c r="AK227" s="454"/>
      <c r="AL227" s="455"/>
      <c r="AO227" s="456">
        <f>E227</f>
        <v>2824</v>
      </c>
      <c r="AP227" s="457"/>
      <c r="AQ227" s="458">
        <f>AO227+AP227</f>
        <v>2824</v>
      </c>
      <c r="AR227" s="459">
        <f>F227</f>
        <v>6959</v>
      </c>
      <c r="AS227" s="460">
        <f>ROUND(AQ227 * AR227,$J$2)</f>
        <v>19652216</v>
      </c>
      <c r="AU227" s="461"/>
    </row>
    <row r="228" spans="1:47" s="450" customFormat="1" ht="14.25" x14ac:dyDescent="0.35">
      <c r="A228" s="433" t="s">
        <v>786</v>
      </c>
      <c r="B228" s="434" t="s">
        <v>787</v>
      </c>
      <c r="C228" s="627" t="s">
        <v>788</v>
      </c>
      <c r="D228" s="436" t="s">
        <v>173</v>
      </c>
      <c r="E228" s="437">
        <v>33</v>
      </c>
      <c r="F228" s="438">
        <f>IF($A$2="CD",H228,IF($A$2="CT",I228,"Correg CT"))</f>
        <v>64841</v>
      </c>
      <c r="G228" s="439">
        <f>ROUND(E228 * F228,$J$2)</f>
        <v>2139753</v>
      </c>
      <c r="H228" s="440">
        <f>[1]APUs!H6553</f>
        <v>64841</v>
      </c>
      <c r="I228" s="438">
        <f>[1]APUs!H6560</f>
        <v>88469</v>
      </c>
      <c r="J228" s="438">
        <v>1</v>
      </c>
      <c r="K228" s="438">
        <f>ROUNDUP([1]APUs!$I$6538/$J$228,0)</f>
        <v>4</v>
      </c>
      <c r="L228" s="441">
        <f>ROUND(I228 * E228,$J$2)</f>
        <v>2919477</v>
      </c>
      <c r="M228" s="442">
        <f>ROUND(H228 * E228,$J$2)</f>
        <v>2139753</v>
      </c>
      <c r="N228" s="443">
        <f>G228*$N$2</f>
        <v>2139753</v>
      </c>
      <c r="O228" s="444"/>
      <c r="P228" s="445">
        <f>ROUND([1]APUs!H6551*E228,0)</f>
        <v>0</v>
      </c>
      <c r="Q228" s="446">
        <f>ROUND([1]APUs!H6547*E228,0)</f>
        <v>114468</v>
      </c>
      <c r="R228" s="446">
        <f>ROUND([1]APUs!H6540*E228,0)</f>
        <v>1400853</v>
      </c>
      <c r="S228" s="447">
        <f>ROUND([1]APUs!H6535*E228,0)</f>
        <v>624443</v>
      </c>
      <c r="T228" s="448">
        <f>P228+Q228+R228+S228</f>
        <v>2139764</v>
      </c>
      <c r="U228" s="449"/>
      <c r="V228" s="432"/>
      <c r="AF228" s="451"/>
      <c r="AG228" s="452"/>
      <c r="AH228" s="453"/>
      <c r="AI228" s="453"/>
      <c r="AJ228" s="453"/>
      <c r="AK228" s="454"/>
      <c r="AL228" s="455"/>
      <c r="AO228" s="456">
        <f>E228</f>
        <v>33</v>
      </c>
      <c r="AP228" s="457"/>
      <c r="AQ228" s="458">
        <f>AO228+AP228</f>
        <v>33</v>
      </c>
      <c r="AR228" s="459">
        <f>F228</f>
        <v>64841</v>
      </c>
      <c r="AS228" s="460">
        <f>ROUND(AQ228 * AR228,$J$2)</f>
        <v>2139753</v>
      </c>
      <c r="AU228" s="461"/>
    </row>
    <row r="229" spans="1:47" s="450" customFormat="1" ht="14.25" x14ac:dyDescent="0.35">
      <c r="A229" s="564"/>
      <c r="B229" s="595"/>
      <c r="C229" s="566"/>
      <c r="D229" s="567"/>
      <c r="E229" s="568"/>
      <c r="F229" s="569"/>
      <c r="G229" s="570"/>
      <c r="H229" s="628"/>
      <c r="I229" s="569"/>
      <c r="J229" s="569"/>
      <c r="K229" s="569"/>
      <c r="L229" s="572"/>
      <c r="M229" s="573"/>
      <c r="N229" s="574"/>
      <c r="O229" s="444"/>
      <c r="P229" s="445"/>
      <c r="Q229" s="446"/>
      <c r="R229" s="446"/>
      <c r="S229" s="447"/>
      <c r="T229" s="448"/>
      <c r="U229" s="449"/>
      <c r="V229" s="432"/>
      <c r="AF229" s="451"/>
      <c r="AG229" s="452"/>
      <c r="AH229" s="453"/>
      <c r="AI229" s="453"/>
      <c r="AJ229" s="453"/>
      <c r="AK229" s="454"/>
      <c r="AL229" s="455"/>
      <c r="AO229" s="456"/>
      <c r="AP229" s="457"/>
      <c r="AQ229" s="458"/>
      <c r="AR229" s="562"/>
      <c r="AS229" s="563"/>
      <c r="AU229" s="461"/>
    </row>
    <row r="230" spans="1:47" s="450" customFormat="1" ht="14.25" x14ac:dyDescent="0.35">
      <c r="A230" s="629" t="s">
        <v>594</v>
      </c>
      <c r="B230" s="630"/>
      <c r="C230" s="631"/>
      <c r="D230" s="632"/>
      <c r="E230" s="633" t="str">
        <f>"SUBTOTAL "&amp;C222</f>
        <v>SUBTOTAL OBRAS CIVILES</v>
      </c>
      <c r="F230" s="1240">
        <f>SUM(G223:G229)</f>
        <v>24220640</v>
      </c>
      <c r="G230" s="1241"/>
      <c r="H230" s="634"/>
      <c r="I230" s="635"/>
      <c r="J230" s="635"/>
      <c r="K230" s="635"/>
      <c r="L230" s="636"/>
      <c r="M230" s="637"/>
      <c r="N230" s="582">
        <f>SUM(N223:N229)</f>
        <v>24220640</v>
      </c>
      <c r="O230" s="444"/>
      <c r="P230" s="638"/>
      <c r="Q230" s="639"/>
      <c r="R230" s="639"/>
      <c r="S230" s="640"/>
      <c r="T230" s="641"/>
      <c r="U230" s="449"/>
      <c r="V230" s="432"/>
      <c r="AF230" s="451"/>
      <c r="AG230" s="452"/>
      <c r="AH230" s="453"/>
      <c r="AI230" s="453"/>
      <c r="AJ230" s="453"/>
      <c r="AK230" s="454"/>
      <c r="AL230" s="455"/>
      <c r="AO230" s="642"/>
      <c r="AP230" s="643"/>
      <c r="AQ230" s="643"/>
      <c r="AR230" s="1242">
        <f>SUM(AS223:AS229)</f>
        <v>24220640</v>
      </c>
      <c r="AS230" s="1243"/>
      <c r="AU230" s="461"/>
    </row>
    <row r="231" spans="1:47" s="450" customFormat="1" ht="14.25" x14ac:dyDescent="0.35">
      <c r="A231" s="597"/>
      <c r="B231" s="598"/>
      <c r="C231" s="599"/>
      <c r="D231" s="600"/>
      <c r="E231" s="601"/>
      <c r="F231" s="602"/>
      <c r="G231" s="603"/>
      <c r="H231" s="604"/>
      <c r="I231" s="604"/>
      <c r="J231" s="604"/>
      <c r="K231" s="604"/>
      <c r="L231" s="604"/>
      <c r="M231" s="604"/>
      <c r="N231" s="604"/>
      <c r="O231" s="444"/>
      <c r="P231" s="605"/>
      <c r="Q231" s="606"/>
      <c r="R231" s="606"/>
      <c r="S231" s="607"/>
      <c r="T231" s="608"/>
      <c r="U231" s="449"/>
      <c r="V231" s="432"/>
      <c r="AF231" s="451"/>
      <c r="AG231" s="452"/>
      <c r="AH231" s="453"/>
      <c r="AI231" s="453"/>
      <c r="AJ231" s="453"/>
      <c r="AK231" s="454"/>
      <c r="AL231" s="455"/>
      <c r="AO231" s="609"/>
      <c r="AP231" s="610"/>
      <c r="AQ231" s="611"/>
      <c r="AR231" s="612"/>
      <c r="AS231" s="613"/>
      <c r="AU231" s="461"/>
    </row>
    <row r="232" spans="1:47" s="450" customFormat="1" ht="13.9" x14ac:dyDescent="0.35">
      <c r="A232" s="614" t="s">
        <v>591</v>
      </c>
      <c r="B232" s="615">
        <v>10.3</v>
      </c>
      <c r="C232" s="616" t="s">
        <v>789</v>
      </c>
      <c r="D232" s="617"/>
      <c r="E232" s="617"/>
      <c r="F232" s="1238">
        <f>SUM(G233:G236)</f>
        <v>1011549</v>
      </c>
      <c r="G232" s="1239"/>
      <c r="H232" s="618"/>
      <c r="I232" s="619"/>
      <c r="J232" s="619"/>
      <c r="K232" s="619"/>
      <c r="L232" s="619"/>
      <c r="M232" s="619"/>
      <c r="N232" s="542">
        <f>SUM(N233:N236)</f>
        <v>1011549</v>
      </c>
      <c r="O232" s="449"/>
      <c r="P232" s="620"/>
      <c r="Q232" s="621"/>
      <c r="R232" s="621"/>
      <c r="S232" s="622"/>
      <c r="T232" s="623"/>
      <c r="U232" s="449">
        <f>IF(F232&lt;&gt;"",N232-F232*$N$2,0)</f>
        <v>0</v>
      </c>
      <c r="V232" s="547" t="s">
        <v>493</v>
      </c>
      <c r="AF232" s="451"/>
      <c r="AG232" s="452"/>
      <c r="AH232" s="453"/>
      <c r="AI232" s="453"/>
      <c r="AJ232" s="453"/>
      <c r="AK232" s="454"/>
      <c r="AL232" s="455"/>
      <c r="AO232" s="624"/>
      <c r="AP232" s="625"/>
      <c r="AQ232" s="625"/>
      <c r="AR232" s="1209">
        <f>SUM(AS233:AS236)</f>
        <v>1011549</v>
      </c>
      <c r="AS232" s="1210"/>
      <c r="AU232" s="461"/>
    </row>
    <row r="233" spans="1:47" s="450" customFormat="1" ht="16.25" hidden="1" customHeight="1" x14ac:dyDescent="0.35">
      <c r="A233" s="551" t="s">
        <v>494</v>
      </c>
      <c r="B233" s="593"/>
      <c r="C233" s="553"/>
      <c r="D233" s="554"/>
      <c r="E233" s="555"/>
      <c r="F233" s="556"/>
      <c r="G233" s="557"/>
      <c r="H233" s="626"/>
      <c r="I233" s="556"/>
      <c r="J233" s="556"/>
      <c r="K233" s="556"/>
      <c r="L233" s="559"/>
      <c r="M233" s="560"/>
      <c r="N233" s="561"/>
      <c r="O233" s="444"/>
      <c r="P233" s="445"/>
      <c r="Q233" s="446"/>
      <c r="R233" s="446"/>
      <c r="S233" s="447"/>
      <c r="T233" s="448"/>
      <c r="U233" s="449"/>
      <c r="V233" s="432"/>
      <c r="AF233" s="451"/>
      <c r="AG233" s="452"/>
      <c r="AH233" s="453"/>
      <c r="AI233" s="453"/>
      <c r="AJ233" s="453"/>
      <c r="AK233" s="454"/>
      <c r="AL233" s="455"/>
      <c r="AO233" s="456"/>
      <c r="AP233" s="457"/>
      <c r="AQ233" s="458"/>
      <c r="AR233" s="562"/>
      <c r="AS233" s="563"/>
      <c r="AU233" s="461"/>
    </row>
    <row r="234" spans="1:47" s="450" customFormat="1" ht="14.25" x14ac:dyDescent="0.35">
      <c r="A234" s="594" t="s">
        <v>790</v>
      </c>
      <c r="B234" s="434" t="s">
        <v>791</v>
      </c>
      <c r="C234" s="627" t="s">
        <v>214</v>
      </c>
      <c r="D234" s="436" t="s">
        <v>165</v>
      </c>
      <c r="E234" s="437">
        <v>811</v>
      </c>
      <c r="F234" s="438">
        <f>IF($A$2="CD",H234,IF($A$2="CT",I234,"Correg CT"))</f>
        <v>1023</v>
      </c>
      <c r="G234" s="439">
        <f>ROUND(E234 * F234,$J$2)</f>
        <v>829653</v>
      </c>
      <c r="H234" s="440">
        <f>[1]APUs!H6596</f>
        <v>1023</v>
      </c>
      <c r="I234" s="438">
        <f>[1]APUs!H6603</f>
        <v>1396</v>
      </c>
      <c r="J234" s="438">
        <v>1</v>
      </c>
      <c r="K234" s="438">
        <f>ROUNDUP([1]APUs!$I$6583/$J$234,0)</f>
        <v>7</v>
      </c>
      <c r="L234" s="441">
        <f>ROUND(I234 * E234,$J$2)</f>
        <v>1132156</v>
      </c>
      <c r="M234" s="442">
        <f>ROUND(H234 * E234,$J$2)</f>
        <v>829653</v>
      </c>
      <c r="N234" s="443">
        <f>G234*$N$2</f>
        <v>829653</v>
      </c>
      <c r="O234" s="444"/>
      <c r="P234" s="445">
        <f>ROUND([1]APUs!H6594*E234,0)</f>
        <v>0</v>
      </c>
      <c r="Q234" s="446">
        <f>ROUND([1]APUs!H6590*E234,0)</f>
        <v>54272</v>
      </c>
      <c r="R234" s="446">
        <f>ROUND([1]APUs!H6585*E234,0)</f>
        <v>775381</v>
      </c>
      <c r="S234" s="447"/>
      <c r="T234" s="448">
        <f>P234+Q234+R234+S234</f>
        <v>829653</v>
      </c>
      <c r="U234" s="449"/>
      <c r="V234" s="432"/>
      <c r="AF234" s="451"/>
      <c r="AG234" s="452"/>
      <c r="AH234" s="453"/>
      <c r="AI234" s="453"/>
      <c r="AJ234" s="453"/>
      <c r="AK234" s="454"/>
      <c r="AL234" s="455"/>
      <c r="AO234" s="456">
        <f>E234</f>
        <v>811</v>
      </c>
      <c r="AP234" s="457"/>
      <c r="AQ234" s="458">
        <f>AO234+AP234</f>
        <v>811</v>
      </c>
      <c r="AR234" s="459">
        <f>F234</f>
        <v>1023</v>
      </c>
      <c r="AS234" s="460">
        <f>ROUND(AQ234 * AR234,$J$2)</f>
        <v>829653</v>
      </c>
      <c r="AU234" s="461"/>
    </row>
    <row r="235" spans="1:47" s="450" customFormat="1" ht="14.25" x14ac:dyDescent="0.35">
      <c r="A235" s="594" t="s">
        <v>792</v>
      </c>
      <c r="B235" s="434" t="s">
        <v>793</v>
      </c>
      <c r="C235" s="627" t="s">
        <v>588</v>
      </c>
      <c r="D235" s="436" t="s">
        <v>183</v>
      </c>
      <c r="E235" s="437">
        <v>6</v>
      </c>
      <c r="F235" s="438">
        <f>IF($A$2="CD",H235,IF($A$2="CT",I235,"Correg CT"))</f>
        <v>30316</v>
      </c>
      <c r="G235" s="439">
        <f>ROUND(E235 * F235,$J$2)</f>
        <v>181896</v>
      </c>
      <c r="H235" s="440">
        <f>[1]APUs!H6640</f>
        <v>30316</v>
      </c>
      <c r="I235" s="438">
        <f>[1]APUs!H6647</f>
        <v>41363</v>
      </c>
      <c r="J235" s="438">
        <v>1</v>
      </c>
      <c r="K235" s="438">
        <f>ROUNDUP([1]APUs!$I$6626/$J$235,0)</f>
        <v>1</v>
      </c>
      <c r="L235" s="441">
        <f>ROUND(I235 * E235,$J$2)</f>
        <v>248178</v>
      </c>
      <c r="M235" s="442">
        <f>ROUND(H235 * E235,$J$2)</f>
        <v>181896</v>
      </c>
      <c r="N235" s="443">
        <f>G235*$N$2</f>
        <v>181896</v>
      </c>
      <c r="O235" s="444"/>
      <c r="P235" s="445">
        <f>ROUND([1]APUs!H6638*E235,0)</f>
        <v>0</v>
      </c>
      <c r="Q235" s="446">
        <f>ROUND([1]APUs!H6634*E235,0)</f>
        <v>158947</v>
      </c>
      <c r="R235" s="446">
        <f>ROUND([1]APUs!H6628*E235,0)</f>
        <v>22946</v>
      </c>
      <c r="S235" s="447"/>
      <c r="T235" s="448">
        <f>P235+Q235+R235+S235</f>
        <v>181893</v>
      </c>
      <c r="U235" s="449"/>
      <c r="V235" s="432"/>
      <c r="AF235" s="451"/>
      <c r="AG235" s="452"/>
      <c r="AH235" s="453"/>
      <c r="AI235" s="453"/>
      <c r="AJ235" s="453"/>
      <c r="AK235" s="454"/>
      <c r="AL235" s="455"/>
      <c r="AO235" s="456">
        <f>E235</f>
        <v>6</v>
      </c>
      <c r="AP235" s="457"/>
      <c r="AQ235" s="458">
        <f>AO235+AP235</f>
        <v>6</v>
      </c>
      <c r="AR235" s="459">
        <f>F235</f>
        <v>30316</v>
      </c>
      <c r="AS235" s="460">
        <f>ROUND(AQ235 * AR235,$J$2)</f>
        <v>181896</v>
      </c>
      <c r="AU235" s="461"/>
    </row>
    <row r="236" spans="1:47" s="450" customFormat="1" ht="14.25" x14ac:dyDescent="0.35">
      <c r="A236" s="564"/>
      <c r="B236" s="595"/>
      <c r="C236" s="566"/>
      <c r="D236" s="567"/>
      <c r="E236" s="568"/>
      <c r="F236" s="569"/>
      <c r="G236" s="570"/>
      <c r="H236" s="628"/>
      <c r="I236" s="569"/>
      <c r="J236" s="569"/>
      <c r="K236" s="569"/>
      <c r="L236" s="572"/>
      <c r="M236" s="573"/>
      <c r="N236" s="574"/>
      <c r="O236" s="444"/>
      <c r="P236" s="445"/>
      <c r="Q236" s="446"/>
      <c r="R236" s="446"/>
      <c r="S236" s="447"/>
      <c r="T236" s="448"/>
      <c r="U236" s="449"/>
      <c r="V236" s="432"/>
      <c r="AF236" s="451"/>
      <c r="AG236" s="452"/>
      <c r="AH236" s="453"/>
      <c r="AI236" s="453"/>
      <c r="AJ236" s="453"/>
      <c r="AK236" s="454"/>
      <c r="AL236" s="455"/>
      <c r="AO236" s="456"/>
      <c r="AP236" s="457"/>
      <c r="AQ236" s="458"/>
      <c r="AR236" s="562"/>
      <c r="AS236" s="563"/>
      <c r="AU236" s="461"/>
    </row>
    <row r="237" spans="1:47" s="450" customFormat="1" ht="14.25" x14ac:dyDescent="0.35">
      <c r="A237" s="629" t="s">
        <v>594</v>
      </c>
      <c r="B237" s="630"/>
      <c r="C237" s="631"/>
      <c r="D237" s="632"/>
      <c r="E237" s="633" t="str">
        <f>"SUBTOTAL "&amp;C232</f>
        <v>SUBTOTAL LIMPIEZA FINAL</v>
      </c>
      <c r="F237" s="1240">
        <f>SUM(G233:G236)</f>
        <v>1011549</v>
      </c>
      <c r="G237" s="1241"/>
      <c r="H237" s="634"/>
      <c r="I237" s="635"/>
      <c r="J237" s="635"/>
      <c r="K237" s="635"/>
      <c r="L237" s="636"/>
      <c r="M237" s="637"/>
      <c r="N237" s="582">
        <f>SUM(N233:N236)</f>
        <v>1011549</v>
      </c>
      <c r="O237" s="444"/>
      <c r="P237" s="638"/>
      <c r="Q237" s="639"/>
      <c r="R237" s="639"/>
      <c r="S237" s="640"/>
      <c r="T237" s="641"/>
      <c r="U237" s="449"/>
      <c r="V237" s="432"/>
      <c r="AF237" s="451"/>
      <c r="AG237" s="452"/>
      <c r="AH237" s="453"/>
      <c r="AI237" s="453"/>
      <c r="AJ237" s="453"/>
      <c r="AK237" s="454"/>
      <c r="AL237" s="455"/>
      <c r="AO237" s="642"/>
      <c r="AP237" s="643"/>
      <c r="AQ237" s="643"/>
      <c r="AR237" s="1242">
        <f>SUM(AS233:AS236)</f>
        <v>1011549</v>
      </c>
      <c r="AS237" s="1243"/>
      <c r="AU237" s="461"/>
    </row>
    <row r="238" spans="1:47" s="450" customFormat="1" ht="14.25" x14ac:dyDescent="0.35">
      <c r="A238" s="564"/>
      <c r="B238" s="595"/>
      <c r="C238" s="566"/>
      <c r="D238" s="567"/>
      <c r="E238" s="568"/>
      <c r="F238" s="569"/>
      <c r="G238" s="570"/>
      <c r="H238" s="571"/>
      <c r="I238" s="569"/>
      <c r="J238" s="569"/>
      <c r="K238" s="569"/>
      <c r="L238" s="572"/>
      <c r="M238" s="573"/>
      <c r="N238" s="574"/>
      <c r="O238" s="444"/>
      <c r="P238" s="445"/>
      <c r="Q238" s="446"/>
      <c r="R238" s="446"/>
      <c r="S238" s="447"/>
      <c r="T238" s="448"/>
      <c r="U238" s="449"/>
      <c r="V238" s="432"/>
      <c r="AF238" s="451"/>
      <c r="AG238" s="452" t="str">
        <f>"CAP. " &amp; $B$212 &amp; ": " &amp; $C$212</f>
        <v>CAP. 10: ERAS</v>
      </c>
      <c r="AH238" s="453">
        <f>ROW($B$212)</f>
        <v>212</v>
      </c>
      <c r="AI238" s="453"/>
      <c r="AJ238" s="453"/>
      <c r="AK238" s="454"/>
      <c r="AL238" s="455"/>
      <c r="AO238" s="456"/>
      <c r="AP238" s="457"/>
      <c r="AQ238" s="458"/>
      <c r="AR238" s="562"/>
      <c r="AS238" s="563"/>
      <c r="AU238" s="461"/>
    </row>
    <row r="239" spans="1:47" s="450" customFormat="1" ht="14.65" thickBot="1" x14ac:dyDescent="0.4">
      <c r="A239" s="575" t="s">
        <v>238</v>
      </c>
      <c r="B239" s="596"/>
      <c r="C239" s="577"/>
      <c r="D239" s="578"/>
      <c r="E239" s="579"/>
      <c r="F239" s="580" t="str">
        <f>IF(C212="ESCRIBA AQUÍ EL NOMBRE DEL CAPITULO","SUBTOTAL","SUBTOTAL CAP. "&amp;B212&amp;"  "&amp;C212&amp;":")</f>
        <v>SUBTOTAL CAP. 10  ERAS:</v>
      </c>
      <c r="G239" s="581">
        <f>SUM(G213:G238)</f>
        <v>34187834</v>
      </c>
      <c r="H239" s="571"/>
      <c r="I239" s="569"/>
      <c r="J239" s="569"/>
      <c r="K239" s="569"/>
      <c r="L239" s="572"/>
      <c r="M239" s="573"/>
      <c r="N239" s="582">
        <f>SUM(N213:N238)</f>
        <v>102563502</v>
      </c>
      <c r="O239" s="444"/>
      <c r="P239" s="583">
        <f>SUM(P212:P238)</f>
        <v>0</v>
      </c>
      <c r="Q239" s="584">
        <f>SUM(Q212:Q238)</f>
        <v>658242</v>
      </c>
      <c r="R239" s="584">
        <f>SUM(R212:R238)</f>
        <v>10484215</v>
      </c>
      <c r="S239" s="585">
        <f>SUM(S212:S238)</f>
        <v>23046256</v>
      </c>
      <c r="T239" s="586">
        <f>SUM(T212:T238)</f>
        <v>34188713</v>
      </c>
      <c r="U239" s="449"/>
      <c r="V239" s="432"/>
      <c r="AF239" s="451"/>
      <c r="AG239" s="452" t="str">
        <f>"CAP. " &amp; $B$212 &amp; ": " &amp; $C$212</f>
        <v>CAP. 10: ERAS</v>
      </c>
      <c r="AH239" s="453">
        <f>ROW($B$212)</f>
        <v>212</v>
      </c>
      <c r="AI239" s="453"/>
      <c r="AJ239" s="453"/>
      <c r="AK239" s="454"/>
      <c r="AL239" s="455"/>
      <c r="AO239" s="587"/>
      <c r="AP239" s="588"/>
      <c r="AQ239" s="588"/>
      <c r="AR239" s="588"/>
      <c r="AS239" s="589">
        <f>SUM(AS213:AS238)</f>
        <v>34187834</v>
      </c>
      <c r="AU239" s="461"/>
    </row>
    <row r="240" spans="1:47" s="450" customFormat="1" ht="23" customHeight="1" thickBot="1" x14ac:dyDescent="0.4">
      <c r="A240" s="483"/>
      <c r="B240" s="534"/>
      <c r="C240" s="531"/>
      <c r="D240" s="532"/>
      <c r="E240" s="533"/>
      <c r="F240" s="534"/>
      <c r="G240" s="590"/>
      <c r="V240" s="432"/>
      <c r="AF240" s="451"/>
      <c r="AG240" s="452"/>
      <c r="AH240" s="453"/>
      <c r="AI240" s="453"/>
      <c r="AJ240" s="453"/>
      <c r="AK240" s="454"/>
      <c r="AL240" s="455"/>
      <c r="AU240" s="461"/>
    </row>
    <row r="241" spans="1:47" s="450" customFormat="1" ht="15" x14ac:dyDescent="0.35">
      <c r="A241" s="537" t="s">
        <v>234</v>
      </c>
      <c r="B241" s="591">
        <v>11</v>
      </c>
      <c r="C241" s="592" t="s">
        <v>794</v>
      </c>
      <c r="D241" s="540"/>
      <c r="E241" s="540"/>
      <c r="F241" s="540"/>
      <c r="G241" s="541">
        <f>SUM(G242:G290)</f>
        <v>131267220</v>
      </c>
      <c r="H241" s="432"/>
      <c r="I241" s="432"/>
      <c r="J241" s="432"/>
      <c r="K241" s="432"/>
      <c r="L241" s="432"/>
      <c r="M241" s="432"/>
      <c r="N241" s="542">
        <f>SUM(N242:N290)</f>
        <v>229593906</v>
      </c>
      <c r="O241" s="449"/>
      <c r="P241" s="543"/>
      <c r="Q241" s="544"/>
      <c r="R241" s="544"/>
      <c r="S241" s="545"/>
      <c r="T241" s="546"/>
      <c r="U241" s="449">
        <f>IF(G241&lt;&gt;"",N241-G241*$N$2,0)</f>
        <v>98326686</v>
      </c>
      <c r="V241" s="547" t="s">
        <v>493</v>
      </c>
      <c r="AF241" s="451"/>
      <c r="AG241" s="452" t="str">
        <f>"CAP. " &amp; $B$241 &amp; ": " &amp; $C$241</f>
        <v>CAP. 11: PARQUEADERO Y CAFETERIA</v>
      </c>
      <c r="AH241" s="453">
        <f>ROW($B$241)</f>
        <v>241</v>
      </c>
      <c r="AI241" s="453"/>
      <c r="AJ241" s="453"/>
      <c r="AK241" s="454"/>
      <c r="AL241" s="455"/>
      <c r="AO241" s="548"/>
      <c r="AP241" s="549"/>
      <c r="AQ241" s="549"/>
      <c r="AR241" s="549"/>
      <c r="AS241" s="550">
        <f>SUM(AS242:AS290)</f>
        <v>131267220</v>
      </c>
      <c r="AU241" s="461"/>
    </row>
    <row r="242" spans="1:47" s="450" customFormat="1" ht="14.25" hidden="1" x14ac:dyDescent="0.35">
      <c r="A242" s="551" t="s">
        <v>494</v>
      </c>
      <c r="B242" s="593"/>
      <c r="C242" s="553"/>
      <c r="D242" s="554"/>
      <c r="E242" s="555"/>
      <c r="F242" s="556"/>
      <c r="G242" s="557"/>
      <c r="H242" s="558"/>
      <c r="I242" s="556"/>
      <c r="J242" s="556"/>
      <c r="K242" s="556"/>
      <c r="L242" s="559"/>
      <c r="M242" s="560"/>
      <c r="N242" s="561"/>
      <c r="O242" s="444"/>
      <c r="P242" s="445"/>
      <c r="Q242" s="446"/>
      <c r="R242" s="446"/>
      <c r="S242" s="447"/>
      <c r="T242" s="448"/>
      <c r="U242" s="449"/>
      <c r="V242" s="432"/>
      <c r="AF242" s="451"/>
      <c r="AG242" s="452" t="str">
        <f>"CAP. " &amp; $B$241 &amp; ": " &amp; $C$241</f>
        <v>CAP. 11: PARQUEADERO Y CAFETERIA</v>
      </c>
      <c r="AH242" s="453">
        <f>ROW($B$241)</f>
        <v>241</v>
      </c>
      <c r="AI242" s="453"/>
      <c r="AJ242" s="453"/>
      <c r="AK242" s="454"/>
      <c r="AL242" s="455"/>
      <c r="AO242" s="456"/>
      <c r="AP242" s="457"/>
      <c r="AQ242" s="458"/>
      <c r="AR242" s="562"/>
      <c r="AS242" s="563"/>
      <c r="AU242" s="461"/>
    </row>
    <row r="243" spans="1:47" s="450" customFormat="1" ht="14.25" x14ac:dyDescent="0.35">
      <c r="A243" s="597"/>
      <c r="B243" s="598"/>
      <c r="C243" s="599"/>
      <c r="D243" s="600"/>
      <c r="E243" s="601"/>
      <c r="F243" s="602"/>
      <c r="G243" s="603"/>
      <c r="H243" s="604"/>
      <c r="I243" s="604"/>
      <c r="J243" s="604"/>
      <c r="K243" s="604"/>
      <c r="L243" s="604"/>
      <c r="M243" s="604"/>
      <c r="N243" s="604"/>
      <c r="O243" s="444"/>
      <c r="P243" s="605"/>
      <c r="Q243" s="606"/>
      <c r="R243" s="606"/>
      <c r="S243" s="607"/>
      <c r="T243" s="608"/>
      <c r="U243" s="449"/>
      <c r="V243" s="432"/>
      <c r="AF243" s="451"/>
      <c r="AG243" s="452"/>
      <c r="AH243" s="453"/>
      <c r="AI243" s="453"/>
      <c r="AJ243" s="453"/>
      <c r="AK243" s="454"/>
      <c r="AL243" s="455"/>
      <c r="AO243" s="609"/>
      <c r="AP243" s="610"/>
      <c r="AQ243" s="611"/>
      <c r="AR243" s="612"/>
      <c r="AS243" s="613"/>
      <c r="AU243" s="461"/>
    </row>
    <row r="244" spans="1:47" s="450" customFormat="1" ht="13.9" x14ac:dyDescent="0.35">
      <c r="A244" s="614" t="s">
        <v>591</v>
      </c>
      <c r="B244" s="615">
        <v>11.1</v>
      </c>
      <c r="C244" s="616" t="s">
        <v>161</v>
      </c>
      <c r="D244" s="617"/>
      <c r="E244" s="617"/>
      <c r="F244" s="1238">
        <f>SUM(G245:G248)</f>
        <v>1562816</v>
      </c>
      <c r="G244" s="1239"/>
      <c r="H244" s="618"/>
      <c r="I244" s="619"/>
      <c r="J244" s="619"/>
      <c r="K244" s="619"/>
      <c r="L244" s="619"/>
      <c r="M244" s="619"/>
      <c r="N244" s="542">
        <f>SUM(N245:N248)</f>
        <v>1562816</v>
      </c>
      <c r="O244" s="449"/>
      <c r="P244" s="620"/>
      <c r="Q244" s="621"/>
      <c r="R244" s="621"/>
      <c r="S244" s="622"/>
      <c r="T244" s="623"/>
      <c r="U244" s="449">
        <f>IF(F244&lt;&gt;"",N244-F244*$N$2,0)</f>
        <v>0</v>
      </c>
      <c r="V244" s="547" t="s">
        <v>493</v>
      </c>
      <c r="AF244" s="451"/>
      <c r="AG244" s="452"/>
      <c r="AH244" s="453"/>
      <c r="AI244" s="453"/>
      <c r="AJ244" s="453"/>
      <c r="AK244" s="454"/>
      <c r="AL244" s="455"/>
      <c r="AO244" s="624"/>
      <c r="AP244" s="625"/>
      <c r="AQ244" s="625"/>
      <c r="AR244" s="1209">
        <f>SUM(AS245:AS248)</f>
        <v>1562816</v>
      </c>
      <c r="AS244" s="1210"/>
      <c r="AU244" s="461"/>
    </row>
    <row r="245" spans="1:47" s="450" customFormat="1" ht="16.25" hidden="1" customHeight="1" x14ac:dyDescent="0.35">
      <c r="A245" s="551" t="s">
        <v>494</v>
      </c>
      <c r="B245" s="593"/>
      <c r="C245" s="553"/>
      <c r="D245" s="554"/>
      <c r="E245" s="555"/>
      <c r="F245" s="556"/>
      <c r="G245" s="557"/>
      <c r="H245" s="626"/>
      <c r="I245" s="556"/>
      <c r="J245" s="556"/>
      <c r="K245" s="556"/>
      <c r="L245" s="559"/>
      <c r="M245" s="560"/>
      <c r="N245" s="561"/>
      <c r="O245" s="444"/>
      <c r="P245" s="445"/>
      <c r="Q245" s="446"/>
      <c r="R245" s="446"/>
      <c r="S245" s="447"/>
      <c r="T245" s="448"/>
      <c r="U245" s="449"/>
      <c r="V245" s="432"/>
      <c r="AF245" s="451"/>
      <c r="AG245" s="452"/>
      <c r="AH245" s="453"/>
      <c r="AI245" s="453"/>
      <c r="AJ245" s="453"/>
      <c r="AK245" s="454"/>
      <c r="AL245" s="455"/>
      <c r="AO245" s="456"/>
      <c r="AP245" s="457"/>
      <c r="AQ245" s="458"/>
      <c r="AR245" s="562"/>
      <c r="AS245" s="563"/>
      <c r="AU245" s="461"/>
    </row>
    <row r="246" spans="1:47" s="450" customFormat="1" ht="14.25" x14ac:dyDescent="0.35">
      <c r="A246" s="594" t="s">
        <v>795</v>
      </c>
      <c r="B246" s="434" t="s">
        <v>796</v>
      </c>
      <c r="C246" s="627" t="s">
        <v>774</v>
      </c>
      <c r="D246" s="436" t="s">
        <v>165</v>
      </c>
      <c r="E246" s="437">
        <v>120</v>
      </c>
      <c r="F246" s="438">
        <f>IF($A$2="CD",H246,IF($A$2="CT",I246,"Correg CT"))</f>
        <v>5805</v>
      </c>
      <c r="G246" s="439">
        <f>ROUND(E246 * F246,$J$2)</f>
        <v>696600</v>
      </c>
      <c r="H246" s="440">
        <f>[1]APUs!H6692</f>
        <v>5805</v>
      </c>
      <c r="I246" s="438">
        <f>[1]APUs!H6699</f>
        <v>7920</v>
      </c>
      <c r="J246" s="438">
        <v>1</v>
      </c>
      <c r="K246" s="438">
        <f>ROUNDUP([1]APUs!$I$6678/$J$246,0)</f>
        <v>1</v>
      </c>
      <c r="L246" s="441">
        <f>ROUND(I246 * E246,$J$2)</f>
        <v>950400</v>
      </c>
      <c r="M246" s="442">
        <f>ROUND(H246 * E246,$J$2)</f>
        <v>696600</v>
      </c>
      <c r="N246" s="443">
        <f>G246*$N$2</f>
        <v>696600</v>
      </c>
      <c r="O246" s="444"/>
      <c r="P246" s="445">
        <f>ROUND([1]APUs!H6690*E246,0)</f>
        <v>0</v>
      </c>
      <c r="Q246" s="446">
        <f>ROUND([1]APUs!H6686*E246,0)</f>
        <v>10502</v>
      </c>
      <c r="R246" s="446">
        <f>ROUND([1]APUs!H6681*E246,0)</f>
        <v>525124</v>
      </c>
      <c r="S246" s="447">
        <f>ROUND([1]APUs!H6675*E246,0)</f>
        <v>160946</v>
      </c>
      <c r="T246" s="448">
        <f>P246+Q246+R246+S246</f>
        <v>696572</v>
      </c>
      <c r="U246" s="449"/>
      <c r="V246" s="432"/>
      <c r="AF246" s="451"/>
      <c r="AG246" s="452"/>
      <c r="AH246" s="453"/>
      <c r="AI246" s="453"/>
      <c r="AJ246" s="453"/>
      <c r="AK246" s="454"/>
      <c r="AL246" s="455"/>
      <c r="AO246" s="456">
        <f>E246</f>
        <v>120</v>
      </c>
      <c r="AP246" s="457"/>
      <c r="AQ246" s="458">
        <f>AO246+AP246</f>
        <v>120</v>
      </c>
      <c r="AR246" s="459">
        <f>F246</f>
        <v>5805</v>
      </c>
      <c r="AS246" s="460">
        <f>ROUND(AQ246 * AR246,$J$2)</f>
        <v>696600</v>
      </c>
      <c r="AU246" s="461"/>
    </row>
    <row r="247" spans="1:47" s="450" customFormat="1" ht="14.25" x14ac:dyDescent="0.35">
      <c r="A247" s="594" t="s">
        <v>797</v>
      </c>
      <c r="B247" s="434" t="s">
        <v>798</v>
      </c>
      <c r="C247" s="627" t="s">
        <v>172</v>
      </c>
      <c r="D247" s="436" t="s">
        <v>173</v>
      </c>
      <c r="E247" s="437">
        <v>52</v>
      </c>
      <c r="F247" s="438">
        <f>IF($A$2="CD",H247,IF($A$2="CT",I247,"Correg CT"))</f>
        <v>16658</v>
      </c>
      <c r="G247" s="439">
        <f>ROUND(E247 * F247,$J$2)</f>
        <v>866216</v>
      </c>
      <c r="H247" s="440">
        <f>[1]APUs!H6742</f>
        <v>16658</v>
      </c>
      <c r="I247" s="438">
        <f>[1]APUs!H6749</f>
        <v>22728</v>
      </c>
      <c r="J247" s="438">
        <v>1</v>
      </c>
      <c r="K247" s="438">
        <f>ROUNDUP([1]APUs!$I$6729/$J$247,0)</f>
        <v>1</v>
      </c>
      <c r="L247" s="441">
        <f>ROUND(I247 * E247,$J$2)</f>
        <v>1181856</v>
      </c>
      <c r="M247" s="442">
        <f>ROUND(H247 * E247,$J$2)</f>
        <v>866216</v>
      </c>
      <c r="N247" s="443">
        <f>G247*$N$2</f>
        <v>866216</v>
      </c>
      <c r="O247" s="444"/>
      <c r="P247" s="445">
        <f>ROUND([1]APUs!H6740*E247,0)</f>
        <v>0</v>
      </c>
      <c r="Q247" s="446">
        <f>ROUND([1]APUs!H6736*E247,0)</f>
        <v>10067</v>
      </c>
      <c r="R247" s="446">
        <f>ROUND([1]APUs!H6731*E247,0)</f>
        <v>201351</v>
      </c>
      <c r="S247" s="447">
        <f>ROUND([1]APUs!H6726*E247,0)</f>
        <v>654779</v>
      </c>
      <c r="T247" s="448">
        <f>P247+Q247+R247+S247</f>
        <v>866197</v>
      </c>
      <c r="U247" s="449"/>
      <c r="V247" s="432"/>
      <c r="AF247" s="451"/>
      <c r="AG247" s="452"/>
      <c r="AH247" s="453"/>
      <c r="AI247" s="453"/>
      <c r="AJ247" s="453"/>
      <c r="AK247" s="454"/>
      <c r="AL247" s="455"/>
      <c r="AO247" s="456">
        <f>E247</f>
        <v>52</v>
      </c>
      <c r="AP247" s="457"/>
      <c r="AQ247" s="458">
        <f>AO247+AP247</f>
        <v>52</v>
      </c>
      <c r="AR247" s="459">
        <f>F247</f>
        <v>16658</v>
      </c>
      <c r="AS247" s="460">
        <f>ROUND(AQ247 * AR247,$J$2)</f>
        <v>866216</v>
      </c>
      <c r="AU247" s="461"/>
    </row>
    <row r="248" spans="1:47" s="450" customFormat="1" ht="14.25" x14ac:dyDescent="0.35">
      <c r="A248" s="564"/>
      <c r="B248" s="595"/>
      <c r="C248" s="566"/>
      <c r="D248" s="567"/>
      <c r="E248" s="568"/>
      <c r="F248" s="569"/>
      <c r="G248" s="570"/>
      <c r="H248" s="628"/>
      <c r="I248" s="569"/>
      <c r="J248" s="569"/>
      <c r="K248" s="569"/>
      <c r="L248" s="572"/>
      <c r="M248" s="573"/>
      <c r="N248" s="574"/>
      <c r="O248" s="444"/>
      <c r="P248" s="445"/>
      <c r="Q248" s="446"/>
      <c r="R248" s="446"/>
      <c r="S248" s="447"/>
      <c r="T248" s="448"/>
      <c r="U248" s="449"/>
      <c r="V248" s="432"/>
      <c r="AF248" s="451"/>
      <c r="AG248" s="452"/>
      <c r="AH248" s="453"/>
      <c r="AI248" s="453"/>
      <c r="AJ248" s="453"/>
      <c r="AK248" s="454"/>
      <c r="AL248" s="455"/>
      <c r="AO248" s="456"/>
      <c r="AP248" s="457"/>
      <c r="AQ248" s="458"/>
      <c r="AR248" s="562"/>
      <c r="AS248" s="563"/>
      <c r="AU248" s="461"/>
    </row>
    <row r="249" spans="1:47" s="450" customFormat="1" ht="14.25" x14ac:dyDescent="0.35">
      <c r="A249" s="629" t="s">
        <v>594</v>
      </c>
      <c r="B249" s="630"/>
      <c r="C249" s="631"/>
      <c r="D249" s="632"/>
      <c r="E249" s="633" t="str">
        <f>"SUBTOTAL "&amp;C244</f>
        <v>SUBTOTAL ACTIVIDADES PRELIMINARES</v>
      </c>
      <c r="F249" s="1240">
        <f>SUM(G245:G248)</f>
        <v>1562816</v>
      </c>
      <c r="G249" s="1241"/>
      <c r="H249" s="634"/>
      <c r="I249" s="635"/>
      <c r="J249" s="635"/>
      <c r="K249" s="635"/>
      <c r="L249" s="636"/>
      <c r="M249" s="637"/>
      <c r="N249" s="582">
        <f>SUM(N245:N248)</f>
        <v>1562816</v>
      </c>
      <c r="O249" s="444"/>
      <c r="P249" s="638"/>
      <c r="Q249" s="639"/>
      <c r="R249" s="639"/>
      <c r="S249" s="640"/>
      <c r="T249" s="641"/>
      <c r="U249" s="449"/>
      <c r="V249" s="432"/>
      <c r="AF249" s="451"/>
      <c r="AG249" s="452"/>
      <c r="AH249" s="453"/>
      <c r="AI249" s="453"/>
      <c r="AJ249" s="453"/>
      <c r="AK249" s="454"/>
      <c r="AL249" s="455"/>
      <c r="AO249" s="642"/>
      <c r="AP249" s="643"/>
      <c r="AQ249" s="643"/>
      <c r="AR249" s="1242">
        <f>SUM(AS245:AS248)</f>
        <v>1562816</v>
      </c>
      <c r="AS249" s="1243"/>
      <c r="AU249" s="461"/>
    </row>
    <row r="250" spans="1:47" s="450" customFormat="1" ht="14.25" x14ac:dyDescent="0.35">
      <c r="A250" s="597"/>
      <c r="B250" s="598"/>
      <c r="C250" s="599"/>
      <c r="D250" s="600"/>
      <c r="E250" s="601"/>
      <c r="F250" s="602"/>
      <c r="G250" s="603"/>
      <c r="H250" s="604"/>
      <c r="I250" s="604"/>
      <c r="J250" s="604"/>
      <c r="K250" s="604"/>
      <c r="L250" s="604"/>
      <c r="M250" s="604"/>
      <c r="N250" s="604"/>
      <c r="O250" s="444"/>
      <c r="P250" s="605"/>
      <c r="Q250" s="606"/>
      <c r="R250" s="606"/>
      <c r="S250" s="607"/>
      <c r="T250" s="608"/>
      <c r="U250" s="449"/>
      <c r="V250" s="432"/>
      <c r="AF250" s="451"/>
      <c r="AG250" s="452"/>
      <c r="AH250" s="453"/>
      <c r="AI250" s="453"/>
      <c r="AJ250" s="453"/>
      <c r="AK250" s="454"/>
      <c r="AL250" s="455"/>
      <c r="AO250" s="609"/>
      <c r="AP250" s="610"/>
      <c r="AQ250" s="611"/>
      <c r="AR250" s="612"/>
      <c r="AS250" s="613"/>
      <c r="AU250" s="461"/>
    </row>
    <row r="251" spans="1:47" s="450" customFormat="1" ht="13.9" x14ac:dyDescent="0.35">
      <c r="A251" s="614" t="s">
        <v>591</v>
      </c>
      <c r="B251" s="615">
        <v>11.2</v>
      </c>
      <c r="C251" s="616" t="s">
        <v>176</v>
      </c>
      <c r="D251" s="617"/>
      <c r="E251" s="617"/>
      <c r="F251" s="1238">
        <f>SUM(G252:G266)</f>
        <v>47600527</v>
      </c>
      <c r="G251" s="1239"/>
      <c r="H251" s="618"/>
      <c r="I251" s="619"/>
      <c r="J251" s="619"/>
      <c r="K251" s="619"/>
      <c r="L251" s="619"/>
      <c r="M251" s="619"/>
      <c r="N251" s="542">
        <f>SUM(N252:N266)</f>
        <v>47600527</v>
      </c>
      <c r="O251" s="449"/>
      <c r="P251" s="620"/>
      <c r="Q251" s="621"/>
      <c r="R251" s="621"/>
      <c r="S251" s="622"/>
      <c r="T251" s="623"/>
      <c r="U251" s="449">
        <f>IF(F251&lt;&gt;"",N251-F251*$N$2,0)</f>
        <v>0</v>
      </c>
      <c r="V251" s="547" t="s">
        <v>493</v>
      </c>
      <c r="AF251" s="451"/>
      <c r="AG251" s="452"/>
      <c r="AH251" s="453"/>
      <c r="AI251" s="453"/>
      <c r="AJ251" s="453"/>
      <c r="AK251" s="454"/>
      <c r="AL251" s="455"/>
      <c r="AO251" s="624"/>
      <c r="AP251" s="625"/>
      <c r="AQ251" s="625"/>
      <c r="AR251" s="1209">
        <f>SUM(AS252:AS266)</f>
        <v>47600527</v>
      </c>
      <c r="AS251" s="1210"/>
      <c r="AU251" s="461"/>
    </row>
    <row r="252" spans="1:47" s="450" customFormat="1" ht="16.25" hidden="1" customHeight="1" x14ac:dyDescent="0.35">
      <c r="A252" s="551" t="s">
        <v>494</v>
      </c>
      <c r="B252" s="593"/>
      <c r="C252" s="553"/>
      <c r="D252" s="554"/>
      <c r="E252" s="555"/>
      <c r="F252" s="556"/>
      <c r="G252" s="557"/>
      <c r="H252" s="626"/>
      <c r="I252" s="556"/>
      <c r="J252" s="556"/>
      <c r="K252" s="556"/>
      <c r="L252" s="559"/>
      <c r="M252" s="560"/>
      <c r="N252" s="561"/>
      <c r="O252" s="444"/>
      <c r="P252" s="445"/>
      <c r="Q252" s="446"/>
      <c r="R252" s="446"/>
      <c r="S252" s="447"/>
      <c r="T252" s="448"/>
      <c r="U252" s="449"/>
      <c r="V252" s="432"/>
      <c r="AF252" s="451"/>
      <c r="AG252" s="452"/>
      <c r="AH252" s="453"/>
      <c r="AI252" s="453"/>
      <c r="AJ252" s="453"/>
      <c r="AK252" s="454"/>
      <c r="AL252" s="455"/>
      <c r="AO252" s="456"/>
      <c r="AP252" s="457"/>
      <c r="AQ252" s="458"/>
      <c r="AR252" s="562"/>
      <c r="AS252" s="563"/>
      <c r="AU252" s="461"/>
    </row>
    <row r="253" spans="1:47" s="450" customFormat="1" ht="14.25" x14ac:dyDescent="0.35">
      <c r="A253" s="433" t="s">
        <v>799</v>
      </c>
      <c r="B253" s="434" t="s">
        <v>800</v>
      </c>
      <c r="C253" s="627" t="s">
        <v>801</v>
      </c>
      <c r="D253" s="436" t="s">
        <v>183</v>
      </c>
      <c r="E253" s="437">
        <v>2.7</v>
      </c>
      <c r="F253" s="438">
        <f t="shared" ref="F253:F265" si="72">IF($A$2="CD",H253,IF($A$2="CT",I253,"Correg CT"))</f>
        <v>244436</v>
      </c>
      <c r="G253" s="439">
        <f t="shared" ref="G253:G265" si="73">ROUND(E253 * F253,$J$2)</f>
        <v>659977</v>
      </c>
      <c r="H253" s="440">
        <f>[1]APUs!H6787</f>
        <v>244436</v>
      </c>
      <c r="I253" s="438">
        <f>[1]APUs!H6794</f>
        <v>333508</v>
      </c>
      <c r="J253" s="438">
        <v>1</v>
      </c>
      <c r="K253" s="438">
        <f>ROUNDUP([1]APUs!$I$6772/$J$253,0)</f>
        <v>2</v>
      </c>
      <c r="L253" s="441">
        <f t="shared" ref="L253:L265" si="74">ROUND(I253 * E253,$J$2)</f>
        <v>900472</v>
      </c>
      <c r="M253" s="442">
        <f t="shared" ref="M253:M265" si="75">ROUND(H253 * E253,$J$2)</f>
        <v>659977</v>
      </c>
      <c r="N253" s="443">
        <f t="shared" ref="N253:N265" si="76">G253*$N$2</f>
        <v>659977</v>
      </c>
      <c r="O253" s="444"/>
      <c r="P253" s="445">
        <f>ROUND([1]APUs!H6785*E253,0)</f>
        <v>0</v>
      </c>
      <c r="Q253" s="446">
        <f>ROUND([1]APUs!H6781*E253,0)</f>
        <v>528160</v>
      </c>
      <c r="R253" s="446">
        <f>ROUND([1]APUs!H6774*E253,0)</f>
        <v>131817</v>
      </c>
      <c r="S253" s="447"/>
      <c r="T253" s="448">
        <f t="shared" ref="T253:T265" si="77">P253+Q253+R253+S253</f>
        <v>659977</v>
      </c>
      <c r="U253" s="449"/>
      <c r="V253" s="432"/>
      <c r="AF253" s="451"/>
      <c r="AG253" s="452"/>
      <c r="AH253" s="453"/>
      <c r="AI253" s="453"/>
      <c r="AJ253" s="453"/>
      <c r="AK253" s="454"/>
      <c r="AL253" s="455"/>
      <c r="AO253" s="456">
        <f t="shared" ref="AO253:AO265" si="78">E253</f>
        <v>2.7</v>
      </c>
      <c r="AP253" s="457"/>
      <c r="AQ253" s="458">
        <f t="shared" ref="AQ253:AQ265" si="79">AO253+AP253</f>
        <v>2.7</v>
      </c>
      <c r="AR253" s="459">
        <f t="shared" ref="AR253:AR265" si="80">F253</f>
        <v>244436</v>
      </c>
      <c r="AS253" s="460">
        <f t="shared" ref="AS253:AS265" si="81">ROUND(AQ253 * AR253,$J$2)</f>
        <v>659977</v>
      </c>
      <c r="AU253" s="461"/>
    </row>
    <row r="254" spans="1:47" s="450" customFormat="1" ht="14.25" x14ac:dyDescent="0.35">
      <c r="A254" s="433" t="s">
        <v>802</v>
      </c>
      <c r="B254" s="434" t="s">
        <v>803</v>
      </c>
      <c r="C254" s="627" t="s">
        <v>804</v>
      </c>
      <c r="D254" s="436" t="s">
        <v>165</v>
      </c>
      <c r="E254" s="437">
        <v>72</v>
      </c>
      <c r="F254" s="438">
        <f t="shared" si="72"/>
        <v>43694</v>
      </c>
      <c r="G254" s="439">
        <f t="shared" si="73"/>
        <v>3145968</v>
      </c>
      <c r="H254" s="440">
        <f>[1]APUs!H6831</f>
        <v>43694</v>
      </c>
      <c r="I254" s="438">
        <f>[1]APUs!H6838</f>
        <v>59616</v>
      </c>
      <c r="J254" s="438">
        <v>1</v>
      </c>
      <c r="K254" s="438">
        <f>ROUNDUP([1]APUs!$I$6817/$J$254,0)</f>
        <v>4</v>
      </c>
      <c r="L254" s="441">
        <f t="shared" si="74"/>
        <v>4292352</v>
      </c>
      <c r="M254" s="442">
        <f t="shared" si="75"/>
        <v>3145968</v>
      </c>
      <c r="N254" s="443">
        <f t="shared" si="76"/>
        <v>3145968</v>
      </c>
      <c r="O254" s="444"/>
      <c r="P254" s="445">
        <f>ROUND([1]APUs!H6829*E254,0)</f>
        <v>0</v>
      </c>
      <c r="Q254" s="446">
        <f>ROUND([1]APUs!H6825*E254,0)</f>
        <v>2732972</v>
      </c>
      <c r="R254" s="446">
        <f>ROUND([1]APUs!H6819*E254,0)</f>
        <v>413028</v>
      </c>
      <c r="S254" s="447"/>
      <c r="T254" s="448">
        <f t="shared" si="77"/>
        <v>3146000</v>
      </c>
      <c r="U254" s="449"/>
      <c r="V254" s="432"/>
      <c r="AF254" s="451"/>
      <c r="AG254" s="452"/>
      <c r="AH254" s="453"/>
      <c r="AI254" s="453"/>
      <c r="AJ254" s="453"/>
      <c r="AK254" s="454"/>
      <c r="AL254" s="455"/>
      <c r="AO254" s="456">
        <f t="shared" si="78"/>
        <v>72</v>
      </c>
      <c r="AP254" s="457"/>
      <c r="AQ254" s="458">
        <f t="shared" si="79"/>
        <v>72</v>
      </c>
      <c r="AR254" s="459">
        <f t="shared" si="80"/>
        <v>43694</v>
      </c>
      <c r="AS254" s="460">
        <f t="shared" si="81"/>
        <v>3145968</v>
      </c>
      <c r="AU254" s="461"/>
    </row>
    <row r="255" spans="1:47" s="450" customFormat="1" ht="14.25" x14ac:dyDescent="0.35">
      <c r="A255" s="594" t="s">
        <v>805</v>
      </c>
      <c r="B255" s="434" t="s">
        <v>806</v>
      </c>
      <c r="C255" s="627" t="s">
        <v>182</v>
      </c>
      <c r="D255" s="436" t="s">
        <v>183</v>
      </c>
      <c r="E255" s="437">
        <v>16.739999999999998</v>
      </c>
      <c r="F255" s="438">
        <f t="shared" si="72"/>
        <v>28969</v>
      </c>
      <c r="G255" s="439">
        <f t="shared" si="73"/>
        <v>484941</v>
      </c>
      <c r="H255" s="440">
        <f>[1]APUs!H6874</f>
        <v>28969</v>
      </c>
      <c r="I255" s="438">
        <f>[1]APUs!H6881</f>
        <v>39525</v>
      </c>
      <c r="J255" s="438">
        <v>1</v>
      </c>
      <c r="K255" s="438">
        <f>ROUNDUP([1]APUs!$I$6861/$J$255,0)</f>
        <v>5</v>
      </c>
      <c r="L255" s="441">
        <f t="shared" si="74"/>
        <v>661649</v>
      </c>
      <c r="M255" s="442">
        <f t="shared" si="75"/>
        <v>484941</v>
      </c>
      <c r="N255" s="443">
        <f t="shared" si="76"/>
        <v>484941</v>
      </c>
      <c r="O255" s="444"/>
      <c r="P255" s="445">
        <f>ROUND([1]APUs!H6872*E255,0)</f>
        <v>0</v>
      </c>
      <c r="Q255" s="446">
        <f>ROUND([1]APUs!H6868*E255,0)</f>
        <v>4801</v>
      </c>
      <c r="R255" s="446">
        <f>ROUND([1]APUs!H6863*E255,0)</f>
        <v>480145</v>
      </c>
      <c r="S255" s="447"/>
      <c r="T255" s="448">
        <f t="shared" si="77"/>
        <v>484946</v>
      </c>
      <c r="U255" s="449"/>
      <c r="V255" s="432"/>
      <c r="AF255" s="451"/>
      <c r="AG255" s="452"/>
      <c r="AH255" s="453"/>
      <c r="AI255" s="453"/>
      <c r="AJ255" s="453"/>
      <c r="AK255" s="454"/>
      <c r="AL255" s="455"/>
      <c r="AO255" s="456">
        <f t="shared" si="78"/>
        <v>16.739999999999998</v>
      </c>
      <c r="AP255" s="457"/>
      <c r="AQ255" s="458">
        <f t="shared" si="79"/>
        <v>16.739999999999998</v>
      </c>
      <c r="AR255" s="459">
        <f t="shared" si="80"/>
        <v>28969</v>
      </c>
      <c r="AS255" s="460">
        <f t="shared" si="81"/>
        <v>484941</v>
      </c>
      <c r="AU255" s="461"/>
    </row>
    <row r="256" spans="1:47" s="450" customFormat="1" ht="14.25" x14ac:dyDescent="0.35">
      <c r="A256" s="594" t="s">
        <v>807</v>
      </c>
      <c r="B256" s="434" t="s">
        <v>808</v>
      </c>
      <c r="C256" s="627" t="s">
        <v>565</v>
      </c>
      <c r="D256" s="436" t="s">
        <v>165</v>
      </c>
      <c r="E256" s="437">
        <v>120</v>
      </c>
      <c r="F256" s="438">
        <f t="shared" si="72"/>
        <v>5782</v>
      </c>
      <c r="G256" s="439">
        <f t="shared" si="73"/>
        <v>693840</v>
      </c>
      <c r="H256" s="440">
        <f>[1]APUs!H6920</f>
        <v>5782</v>
      </c>
      <c r="I256" s="438">
        <f>[1]APUs!H6927</f>
        <v>7889</v>
      </c>
      <c r="J256" s="438">
        <v>1</v>
      </c>
      <c r="K256" s="438">
        <f>ROUNDUP([1]APUs!$I$6904/$J$256,0)</f>
        <v>1</v>
      </c>
      <c r="L256" s="441">
        <f t="shared" si="74"/>
        <v>946680</v>
      </c>
      <c r="M256" s="442">
        <f t="shared" si="75"/>
        <v>693840</v>
      </c>
      <c r="N256" s="443">
        <f t="shared" si="76"/>
        <v>693840</v>
      </c>
      <c r="O256" s="444"/>
      <c r="P256" s="445">
        <f>ROUND([1]APUs!H6918*E256,0)</f>
        <v>0</v>
      </c>
      <c r="Q256" s="446">
        <f>ROUND([1]APUs!H6914*E256,0)</f>
        <v>621610</v>
      </c>
      <c r="R256" s="446">
        <f>ROUND([1]APUs!H6906*E256,0)</f>
        <v>72281</v>
      </c>
      <c r="S256" s="447"/>
      <c r="T256" s="448">
        <f t="shared" si="77"/>
        <v>693891</v>
      </c>
      <c r="U256" s="449"/>
      <c r="V256" s="432"/>
      <c r="AF256" s="451"/>
      <c r="AG256" s="452"/>
      <c r="AH256" s="453"/>
      <c r="AI256" s="453"/>
      <c r="AJ256" s="453"/>
      <c r="AK256" s="454"/>
      <c r="AL256" s="455"/>
      <c r="AO256" s="456">
        <f t="shared" si="78"/>
        <v>120</v>
      </c>
      <c r="AP256" s="457"/>
      <c r="AQ256" s="458">
        <f t="shared" si="79"/>
        <v>120</v>
      </c>
      <c r="AR256" s="459">
        <f t="shared" si="80"/>
        <v>5782</v>
      </c>
      <c r="AS256" s="460">
        <f t="shared" si="81"/>
        <v>693840</v>
      </c>
      <c r="AU256" s="461"/>
    </row>
    <row r="257" spans="1:47" s="450" customFormat="1" ht="14.25" x14ac:dyDescent="0.35">
      <c r="A257" s="594" t="s">
        <v>809</v>
      </c>
      <c r="B257" s="434" t="s">
        <v>810</v>
      </c>
      <c r="C257" s="627" t="s">
        <v>626</v>
      </c>
      <c r="D257" s="436" t="s">
        <v>183</v>
      </c>
      <c r="E257" s="437">
        <v>3</v>
      </c>
      <c r="F257" s="438">
        <f t="shared" si="72"/>
        <v>561350</v>
      </c>
      <c r="G257" s="439">
        <f t="shared" si="73"/>
        <v>1684050</v>
      </c>
      <c r="H257" s="440">
        <f>[1]APUs!H6968</f>
        <v>561350</v>
      </c>
      <c r="I257" s="438">
        <f>[1]APUs!H6975</f>
        <v>765906</v>
      </c>
      <c r="J257" s="438">
        <v>1</v>
      </c>
      <c r="K257" s="438">
        <f>ROUNDUP([1]APUs!$I$6955/$J$257,0)</f>
        <v>1</v>
      </c>
      <c r="L257" s="441">
        <f t="shared" si="74"/>
        <v>2297718</v>
      </c>
      <c r="M257" s="442">
        <f t="shared" si="75"/>
        <v>1684050</v>
      </c>
      <c r="N257" s="443">
        <f t="shared" si="76"/>
        <v>1684050</v>
      </c>
      <c r="O257" s="444"/>
      <c r="P257" s="445">
        <f>ROUND([1]APUs!H6966*E257,0)</f>
        <v>0</v>
      </c>
      <c r="Q257" s="446">
        <f>ROUND([1]APUs!H6962*E257,0)</f>
        <v>2525</v>
      </c>
      <c r="R257" s="446">
        <f>ROUND([1]APUs!H6957*E257,0)</f>
        <v>252531</v>
      </c>
      <c r="S257" s="447">
        <f>ROUND([1]APUs!H6952*E257,0)</f>
        <v>1428994</v>
      </c>
      <c r="T257" s="448">
        <f t="shared" si="77"/>
        <v>1684050</v>
      </c>
      <c r="U257" s="449"/>
      <c r="V257" s="432"/>
      <c r="AF257" s="451"/>
      <c r="AG257" s="452"/>
      <c r="AH257" s="453"/>
      <c r="AI257" s="453"/>
      <c r="AJ257" s="453"/>
      <c r="AK257" s="454"/>
      <c r="AL257" s="455"/>
      <c r="AO257" s="456">
        <f t="shared" si="78"/>
        <v>3</v>
      </c>
      <c r="AP257" s="457"/>
      <c r="AQ257" s="458">
        <f t="shared" si="79"/>
        <v>3</v>
      </c>
      <c r="AR257" s="459">
        <f t="shared" si="80"/>
        <v>561350</v>
      </c>
      <c r="AS257" s="460">
        <f t="shared" si="81"/>
        <v>1684050</v>
      </c>
      <c r="AU257" s="461"/>
    </row>
    <row r="258" spans="1:47" s="450" customFormat="1" ht="14.25" x14ac:dyDescent="0.35">
      <c r="A258" s="594" t="s">
        <v>811</v>
      </c>
      <c r="B258" s="434" t="s">
        <v>812</v>
      </c>
      <c r="C258" s="627" t="s">
        <v>189</v>
      </c>
      <c r="D258" s="436" t="s">
        <v>190</v>
      </c>
      <c r="E258" s="437">
        <v>62.4</v>
      </c>
      <c r="F258" s="438">
        <f t="shared" si="72"/>
        <v>6959</v>
      </c>
      <c r="G258" s="439">
        <f t="shared" si="73"/>
        <v>434242</v>
      </c>
      <c r="H258" s="440">
        <f>[1]APUs!H7018</f>
        <v>6959</v>
      </c>
      <c r="I258" s="438">
        <f>[1]APUs!H7025</f>
        <v>9495</v>
      </c>
      <c r="J258" s="438">
        <v>1</v>
      </c>
      <c r="K258" s="438">
        <f>ROUNDUP([1]APUs!$I$7005/$J$258,0)</f>
        <v>1</v>
      </c>
      <c r="L258" s="441">
        <f t="shared" si="74"/>
        <v>592488</v>
      </c>
      <c r="M258" s="442">
        <f t="shared" si="75"/>
        <v>434242</v>
      </c>
      <c r="N258" s="443">
        <f t="shared" si="76"/>
        <v>434242</v>
      </c>
      <c r="O258" s="444"/>
      <c r="P258" s="445">
        <f>ROUND([1]APUs!H7016*E258,0)</f>
        <v>0</v>
      </c>
      <c r="Q258" s="446">
        <f>ROUND([1]APUs!H7012*E258,0)</f>
        <v>2215</v>
      </c>
      <c r="R258" s="446">
        <f>ROUND([1]APUs!H7007*E258,0)</f>
        <v>44298</v>
      </c>
      <c r="S258" s="447">
        <f>ROUND([1]APUs!H7002*E258,0)</f>
        <v>387757</v>
      </c>
      <c r="T258" s="448">
        <f t="shared" si="77"/>
        <v>434270</v>
      </c>
      <c r="U258" s="449"/>
      <c r="V258" s="432"/>
      <c r="AF258" s="451"/>
      <c r="AG258" s="452"/>
      <c r="AH258" s="453"/>
      <c r="AI258" s="453"/>
      <c r="AJ258" s="453"/>
      <c r="AK258" s="454"/>
      <c r="AL258" s="455"/>
      <c r="AO258" s="456">
        <f t="shared" si="78"/>
        <v>62.4</v>
      </c>
      <c r="AP258" s="457"/>
      <c r="AQ258" s="458">
        <f t="shared" si="79"/>
        <v>62.4</v>
      </c>
      <c r="AR258" s="459">
        <f t="shared" si="80"/>
        <v>6959</v>
      </c>
      <c r="AS258" s="460">
        <f t="shared" si="81"/>
        <v>434242</v>
      </c>
      <c r="AU258" s="461"/>
    </row>
    <row r="259" spans="1:47" s="450" customFormat="1" ht="14.25" x14ac:dyDescent="0.35">
      <c r="A259" s="594" t="s">
        <v>813</v>
      </c>
      <c r="B259" s="434" t="s">
        <v>814</v>
      </c>
      <c r="C259" s="627" t="s">
        <v>186</v>
      </c>
      <c r="D259" s="436" t="s">
        <v>183</v>
      </c>
      <c r="E259" s="437">
        <v>24</v>
      </c>
      <c r="F259" s="438">
        <f t="shared" si="72"/>
        <v>80077</v>
      </c>
      <c r="G259" s="439">
        <f t="shared" si="73"/>
        <v>1921848</v>
      </c>
      <c r="H259" s="440">
        <f>[1]APUs!H7069</f>
        <v>80077</v>
      </c>
      <c r="I259" s="438">
        <f>[1]APUs!H7076</f>
        <v>109257</v>
      </c>
      <c r="J259" s="438">
        <v>1</v>
      </c>
      <c r="K259" s="438">
        <f>ROUNDUP([1]APUs!$I$7055/$J$259,0)</f>
        <v>3</v>
      </c>
      <c r="L259" s="441">
        <f t="shared" si="74"/>
        <v>2622168</v>
      </c>
      <c r="M259" s="442">
        <f t="shared" si="75"/>
        <v>1921848</v>
      </c>
      <c r="N259" s="443">
        <f t="shared" si="76"/>
        <v>1921848</v>
      </c>
      <c r="O259" s="444"/>
      <c r="P259" s="445">
        <f>ROUND([1]APUs!H7067*E259,0)</f>
        <v>0</v>
      </c>
      <c r="Q259" s="446">
        <f>ROUND([1]APUs!H7063*E259,0)</f>
        <v>117309</v>
      </c>
      <c r="R259" s="446">
        <f>ROUND([1]APUs!H7057*E259,0)</f>
        <v>550704</v>
      </c>
      <c r="S259" s="447">
        <f>ROUND([1]APUs!H7052*E259,0)</f>
        <v>1253826</v>
      </c>
      <c r="T259" s="448">
        <f t="shared" si="77"/>
        <v>1921839</v>
      </c>
      <c r="U259" s="449"/>
      <c r="V259" s="432"/>
      <c r="AF259" s="451"/>
      <c r="AG259" s="452"/>
      <c r="AH259" s="453"/>
      <c r="AI259" s="453"/>
      <c r="AJ259" s="453"/>
      <c r="AK259" s="454"/>
      <c r="AL259" s="455"/>
      <c r="AO259" s="456">
        <f t="shared" si="78"/>
        <v>24</v>
      </c>
      <c r="AP259" s="457"/>
      <c r="AQ259" s="458">
        <f t="shared" si="79"/>
        <v>24</v>
      </c>
      <c r="AR259" s="459">
        <f t="shared" si="80"/>
        <v>80077</v>
      </c>
      <c r="AS259" s="460">
        <f t="shared" si="81"/>
        <v>1921848</v>
      </c>
      <c r="AU259" s="461"/>
    </row>
    <row r="260" spans="1:47" s="450" customFormat="1" ht="14.25" x14ac:dyDescent="0.35">
      <c r="A260" s="433" t="s">
        <v>815</v>
      </c>
      <c r="B260" s="434" t="s">
        <v>816</v>
      </c>
      <c r="C260" s="627" t="s">
        <v>817</v>
      </c>
      <c r="D260" s="436" t="s">
        <v>165</v>
      </c>
      <c r="E260" s="437">
        <v>120</v>
      </c>
      <c r="F260" s="438">
        <f t="shared" si="72"/>
        <v>93868</v>
      </c>
      <c r="G260" s="439">
        <f t="shared" si="73"/>
        <v>11264160</v>
      </c>
      <c r="H260" s="440">
        <f>[1]APUs!H7120</f>
        <v>93868</v>
      </c>
      <c r="I260" s="438">
        <f>[1]APUs!H7127</f>
        <v>128074</v>
      </c>
      <c r="J260" s="438">
        <v>1</v>
      </c>
      <c r="K260" s="438">
        <f>ROUNDUP([1]APUs!$I$7107/$J$260,0)</f>
        <v>11</v>
      </c>
      <c r="L260" s="441">
        <f t="shared" si="74"/>
        <v>15368880</v>
      </c>
      <c r="M260" s="442">
        <f t="shared" si="75"/>
        <v>11264160</v>
      </c>
      <c r="N260" s="443">
        <f t="shared" si="76"/>
        <v>11264160</v>
      </c>
      <c r="O260" s="444"/>
      <c r="P260" s="445">
        <f>ROUND([1]APUs!H7118*E260,0)</f>
        <v>0</v>
      </c>
      <c r="Q260" s="446">
        <f>ROUND([1]APUs!H7114*E260,0)</f>
        <v>162751</v>
      </c>
      <c r="R260" s="446">
        <f>ROUND([1]APUs!H7109*E260,0)</f>
        <v>3255036</v>
      </c>
      <c r="S260" s="447">
        <f>ROUND([1]APUs!H7104*E260,0)</f>
        <v>7846397</v>
      </c>
      <c r="T260" s="448">
        <f t="shared" si="77"/>
        <v>11264184</v>
      </c>
      <c r="U260" s="449"/>
      <c r="V260" s="432"/>
      <c r="AF260" s="451"/>
      <c r="AG260" s="452"/>
      <c r="AH260" s="453"/>
      <c r="AI260" s="453"/>
      <c r="AJ260" s="453"/>
      <c r="AK260" s="454"/>
      <c r="AL260" s="455"/>
      <c r="AO260" s="456">
        <f t="shared" si="78"/>
        <v>120</v>
      </c>
      <c r="AP260" s="457"/>
      <c r="AQ260" s="458">
        <f t="shared" si="79"/>
        <v>120</v>
      </c>
      <c r="AR260" s="459">
        <f t="shared" si="80"/>
        <v>93868</v>
      </c>
      <c r="AS260" s="460">
        <f t="shared" si="81"/>
        <v>11264160</v>
      </c>
      <c r="AU260" s="461"/>
    </row>
    <row r="261" spans="1:47" s="450" customFormat="1" ht="14.25" x14ac:dyDescent="0.35">
      <c r="A261" s="433" t="s">
        <v>818</v>
      </c>
      <c r="B261" s="434" t="s">
        <v>819</v>
      </c>
      <c r="C261" s="627" t="s">
        <v>820</v>
      </c>
      <c r="D261" s="436" t="s">
        <v>197</v>
      </c>
      <c r="E261" s="437">
        <v>13</v>
      </c>
      <c r="F261" s="438">
        <f t="shared" si="72"/>
        <v>48005</v>
      </c>
      <c r="G261" s="439">
        <f t="shared" si="73"/>
        <v>624065</v>
      </c>
      <c r="H261" s="440">
        <f>[1]APUs!H7175</f>
        <v>48005</v>
      </c>
      <c r="I261" s="438">
        <f>[1]APUs!H7182</f>
        <v>65498</v>
      </c>
      <c r="J261" s="438">
        <v>1</v>
      </c>
      <c r="K261" s="438">
        <f>ROUNDUP([1]APUs!$I$7159/$J$261,0)</f>
        <v>1</v>
      </c>
      <c r="L261" s="441">
        <f t="shared" si="74"/>
        <v>851474</v>
      </c>
      <c r="M261" s="442">
        <f t="shared" si="75"/>
        <v>624065</v>
      </c>
      <c r="N261" s="443">
        <f t="shared" si="76"/>
        <v>624065</v>
      </c>
      <c r="O261" s="444"/>
      <c r="P261" s="445">
        <f>ROUND([1]APUs!H7173*E261,0)</f>
        <v>0</v>
      </c>
      <c r="Q261" s="446">
        <f>ROUND([1]APUs!H7169*E261,0)</f>
        <v>118524</v>
      </c>
      <c r="R261" s="446">
        <f>ROUND([1]APUs!H7161*E261,0)</f>
        <v>193861</v>
      </c>
      <c r="S261" s="447">
        <f>ROUND([1]APUs!H7156*E261,0)</f>
        <v>311674</v>
      </c>
      <c r="T261" s="448">
        <f t="shared" si="77"/>
        <v>624059</v>
      </c>
      <c r="U261" s="449"/>
      <c r="V261" s="432"/>
      <c r="AF261" s="451"/>
      <c r="AG261" s="452"/>
      <c r="AH261" s="453"/>
      <c r="AI261" s="453"/>
      <c r="AJ261" s="453"/>
      <c r="AK261" s="454"/>
      <c r="AL261" s="455"/>
      <c r="AO261" s="456">
        <f t="shared" si="78"/>
        <v>13</v>
      </c>
      <c r="AP261" s="457"/>
      <c r="AQ261" s="458">
        <f t="shared" si="79"/>
        <v>13</v>
      </c>
      <c r="AR261" s="459">
        <f t="shared" si="80"/>
        <v>48005</v>
      </c>
      <c r="AS261" s="460">
        <f t="shared" si="81"/>
        <v>624065</v>
      </c>
      <c r="AU261" s="461"/>
    </row>
    <row r="262" spans="1:47" s="450" customFormat="1" ht="14.25" x14ac:dyDescent="0.35">
      <c r="A262" s="433" t="s">
        <v>821</v>
      </c>
      <c r="B262" s="434" t="s">
        <v>822</v>
      </c>
      <c r="C262" s="627" t="s">
        <v>823</v>
      </c>
      <c r="D262" s="436" t="s">
        <v>173</v>
      </c>
      <c r="E262" s="437">
        <v>39</v>
      </c>
      <c r="F262" s="438">
        <f t="shared" si="72"/>
        <v>140453</v>
      </c>
      <c r="G262" s="439">
        <f t="shared" si="73"/>
        <v>5477667</v>
      </c>
      <c r="H262" s="440">
        <f>[1]APUs!H7233</f>
        <v>140453</v>
      </c>
      <c r="I262" s="438">
        <f>[1]APUs!H7240</f>
        <v>191634</v>
      </c>
      <c r="J262" s="438">
        <v>1</v>
      </c>
      <c r="K262" s="438">
        <f>ROUNDUP([1]APUs!$I$7213/$J$262,0)</f>
        <v>1</v>
      </c>
      <c r="L262" s="441">
        <f t="shared" si="74"/>
        <v>7473726</v>
      </c>
      <c r="M262" s="442">
        <f t="shared" si="75"/>
        <v>5477667</v>
      </c>
      <c r="N262" s="443">
        <f t="shared" si="76"/>
        <v>5477667</v>
      </c>
      <c r="O262" s="444"/>
      <c r="P262" s="445">
        <f>ROUND([1]APUs!H7231*E262,0)</f>
        <v>0</v>
      </c>
      <c r="Q262" s="446">
        <f>ROUND([1]APUs!H7227*E262,0)</f>
        <v>492709</v>
      </c>
      <c r="R262" s="446">
        <f>ROUND([1]APUs!H7218*E262,0)</f>
        <v>1596029</v>
      </c>
      <c r="S262" s="447">
        <f>ROUND([1]APUs!H7210*E262,0)</f>
        <v>3388912</v>
      </c>
      <c r="T262" s="448">
        <f t="shared" si="77"/>
        <v>5477650</v>
      </c>
      <c r="U262" s="449"/>
      <c r="V262" s="432"/>
      <c r="AF262" s="451"/>
      <c r="AG262" s="452"/>
      <c r="AH262" s="453"/>
      <c r="AI262" s="453"/>
      <c r="AJ262" s="453"/>
      <c r="AK262" s="454"/>
      <c r="AL262" s="455"/>
      <c r="AO262" s="456">
        <f t="shared" si="78"/>
        <v>39</v>
      </c>
      <c r="AP262" s="457"/>
      <c r="AQ262" s="458">
        <f t="shared" si="79"/>
        <v>39</v>
      </c>
      <c r="AR262" s="459">
        <f t="shared" si="80"/>
        <v>140453</v>
      </c>
      <c r="AS262" s="460">
        <f t="shared" si="81"/>
        <v>5477667</v>
      </c>
      <c r="AU262" s="461"/>
    </row>
    <row r="263" spans="1:47" s="450" customFormat="1" ht="14.25" x14ac:dyDescent="0.35">
      <c r="A263" s="433" t="s">
        <v>824</v>
      </c>
      <c r="B263" s="434" t="s">
        <v>825</v>
      </c>
      <c r="C263" s="627" t="s">
        <v>826</v>
      </c>
      <c r="D263" s="436" t="s">
        <v>173</v>
      </c>
      <c r="E263" s="437">
        <v>60</v>
      </c>
      <c r="F263" s="438">
        <f t="shared" si="72"/>
        <v>132642</v>
      </c>
      <c r="G263" s="439">
        <f t="shared" si="73"/>
        <v>7958520</v>
      </c>
      <c r="H263" s="440">
        <f>[1]APUs!H7291</f>
        <v>132642</v>
      </c>
      <c r="I263" s="438">
        <f>[1]APUs!H7298</f>
        <v>180977</v>
      </c>
      <c r="J263" s="438">
        <v>1</v>
      </c>
      <c r="K263" s="438">
        <f>ROUNDUP([1]APUs!$I$7271/$J$263,0)</f>
        <v>1</v>
      </c>
      <c r="L263" s="441">
        <f t="shared" si="74"/>
        <v>10858620</v>
      </c>
      <c r="M263" s="442">
        <f t="shared" si="75"/>
        <v>7958520</v>
      </c>
      <c r="N263" s="443">
        <f t="shared" si="76"/>
        <v>7958520</v>
      </c>
      <c r="O263" s="444"/>
      <c r="P263" s="445">
        <f>ROUND([1]APUs!H7289*E263,0)</f>
        <v>0</v>
      </c>
      <c r="Q263" s="446">
        <f>ROUND([1]APUs!H7285*E263,0)</f>
        <v>759169</v>
      </c>
      <c r="R263" s="446">
        <f>ROUND([1]APUs!H7276*E263,0)</f>
        <v>2478529</v>
      </c>
      <c r="S263" s="447">
        <f>ROUND([1]APUs!H7268*E263,0)</f>
        <v>4720816</v>
      </c>
      <c r="T263" s="448">
        <f t="shared" si="77"/>
        <v>7958514</v>
      </c>
      <c r="U263" s="449"/>
      <c r="V263" s="432"/>
      <c r="AF263" s="451"/>
      <c r="AG263" s="452"/>
      <c r="AH263" s="453"/>
      <c r="AI263" s="453"/>
      <c r="AJ263" s="453"/>
      <c r="AK263" s="454"/>
      <c r="AL263" s="455"/>
      <c r="AO263" s="456">
        <f t="shared" si="78"/>
        <v>60</v>
      </c>
      <c r="AP263" s="457"/>
      <c r="AQ263" s="458">
        <f t="shared" si="79"/>
        <v>60</v>
      </c>
      <c r="AR263" s="459">
        <f t="shared" si="80"/>
        <v>132642</v>
      </c>
      <c r="AS263" s="460">
        <f t="shared" si="81"/>
        <v>7958520</v>
      </c>
      <c r="AU263" s="461"/>
    </row>
    <row r="264" spans="1:47" s="450" customFormat="1" ht="14.25" x14ac:dyDescent="0.35">
      <c r="A264" s="594" t="s">
        <v>827</v>
      </c>
      <c r="B264" s="434" t="s">
        <v>828</v>
      </c>
      <c r="C264" s="627" t="s">
        <v>656</v>
      </c>
      <c r="D264" s="436" t="s">
        <v>173</v>
      </c>
      <c r="E264" s="437">
        <v>297</v>
      </c>
      <c r="F264" s="438">
        <f t="shared" si="72"/>
        <v>37370</v>
      </c>
      <c r="G264" s="439">
        <f t="shared" si="73"/>
        <v>11098890</v>
      </c>
      <c r="H264" s="440">
        <f>[1]APUs!H7340</f>
        <v>37370</v>
      </c>
      <c r="I264" s="438">
        <f>[1]APUs!H7347</f>
        <v>50988</v>
      </c>
      <c r="J264" s="438">
        <v>1</v>
      </c>
      <c r="K264" s="438">
        <f>ROUNDUP([1]APUs!$I$7326/$J$264,0)</f>
        <v>8</v>
      </c>
      <c r="L264" s="441">
        <f t="shared" si="74"/>
        <v>15143436</v>
      </c>
      <c r="M264" s="442">
        <f t="shared" si="75"/>
        <v>11098890</v>
      </c>
      <c r="N264" s="443">
        <f t="shared" si="76"/>
        <v>11098890</v>
      </c>
      <c r="O264" s="444"/>
      <c r="P264" s="445">
        <f>ROUND([1]APUs!H7338*E264,0)</f>
        <v>0</v>
      </c>
      <c r="Q264" s="446">
        <f>ROUND([1]APUs!H7334*E264,0)</f>
        <v>286079</v>
      </c>
      <c r="R264" s="446">
        <f>ROUND([1]APUs!H7329*E264,0)</f>
        <v>4086848</v>
      </c>
      <c r="S264" s="447">
        <f>ROUND([1]APUs!H7323*E264,0)</f>
        <v>6726011</v>
      </c>
      <c r="T264" s="448">
        <f t="shared" si="77"/>
        <v>11098938</v>
      </c>
      <c r="U264" s="449"/>
      <c r="V264" s="432"/>
      <c r="AF264" s="451"/>
      <c r="AG264" s="452"/>
      <c r="AH264" s="453"/>
      <c r="AI264" s="453"/>
      <c r="AJ264" s="453"/>
      <c r="AK264" s="454"/>
      <c r="AL264" s="455"/>
      <c r="AO264" s="456">
        <f t="shared" si="78"/>
        <v>297</v>
      </c>
      <c r="AP264" s="457"/>
      <c r="AQ264" s="458">
        <f t="shared" si="79"/>
        <v>297</v>
      </c>
      <c r="AR264" s="459">
        <f t="shared" si="80"/>
        <v>37370</v>
      </c>
      <c r="AS264" s="460">
        <f t="shared" si="81"/>
        <v>11098890</v>
      </c>
      <c r="AU264" s="461"/>
    </row>
    <row r="265" spans="1:47" s="450" customFormat="1" ht="14.25" x14ac:dyDescent="0.35">
      <c r="A265" s="433" t="s">
        <v>829</v>
      </c>
      <c r="B265" s="434" t="s">
        <v>830</v>
      </c>
      <c r="C265" s="627" t="s">
        <v>831</v>
      </c>
      <c r="D265" s="436" t="s">
        <v>173</v>
      </c>
      <c r="E265" s="437">
        <v>297</v>
      </c>
      <c r="F265" s="438">
        <f t="shared" si="72"/>
        <v>7247</v>
      </c>
      <c r="G265" s="439">
        <f t="shared" si="73"/>
        <v>2152359</v>
      </c>
      <c r="H265" s="440">
        <f>[1]APUs!H7391</f>
        <v>7247</v>
      </c>
      <c r="I265" s="438">
        <f>[1]APUs!H7398</f>
        <v>9888</v>
      </c>
      <c r="J265" s="438">
        <v>1</v>
      </c>
      <c r="K265" s="438">
        <f>ROUNDUP([1]APUs!$I$7378/$J$265,0)</f>
        <v>4</v>
      </c>
      <c r="L265" s="441">
        <f t="shared" si="74"/>
        <v>2936736</v>
      </c>
      <c r="M265" s="442">
        <f t="shared" si="75"/>
        <v>2152359</v>
      </c>
      <c r="N265" s="443">
        <f t="shared" si="76"/>
        <v>2152359</v>
      </c>
      <c r="O265" s="444"/>
      <c r="P265" s="445">
        <f>ROUND([1]APUs!H7389*E265,0)</f>
        <v>0</v>
      </c>
      <c r="Q265" s="446">
        <f>ROUND([1]APUs!H7385*E265,0)</f>
        <v>20909</v>
      </c>
      <c r="R265" s="446">
        <f>ROUND([1]APUs!H7380*E265,0)</f>
        <v>1045476</v>
      </c>
      <c r="S265" s="447">
        <f>ROUND([1]APUs!H7375*E265,0)</f>
        <v>1085948</v>
      </c>
      <c r="T265" s="448">
        <f t="shared" si="77"/>
        <v>2152333</v>
      </c>
      <c r="U265" s="449"/>
      <c r="V265" s="432"/>
      <c r="AF265" s="451"/>
      <c r="AG265" s="452"/>
      <c r="AH265" s="453"/>
      <c r="AI265" s="453"/>
      <c r="AJ265" s="453"/>
      <c r="AK265" s="454"/>
      <c r="AL265" s="455"/>
      <c r="AO265" s="456">
        <f t="shared" si="78"/>
        <v>297</v>
      </c>
      <c r="AP265" s="457"/>
      <c r="AQ265" s="458">
        <f t="shared" si="79"/>
        <v>297</v>
      </c>
      <c r="AR265" s="459">
        <f t="shared" si="80"/>
        <v>7247</v>
      </c>
      <c r="AS265" s="460">
        <f t="shared" si="81"/>
        <v>2152359</v>
      </c>
      <c r="AU265" s="461"/>
    </row>
    <row r="266" spans="1:47" s="450" customFormat="1" ht="14.25" x14ac:dyDescent="0.35">
      <c r="A266" s="564"/>
      <c r="B266" s="595"/>
      <c r="C266" s="566"/>
      <c r="D266" s="567"/>
      <c r="E266" s="568"/>
      <c r="F266" s="569"/>
      <c r="G266" s="570"/>
      <c r="H266" s="628"/>
      <c r="I266" s="569"/>
      <c r="J266" s="569"/>
      <c r="K266" s="569"/>
      <c r="L266" s="572"/>
      <c r="M266" s="573"/>
      <c r="N266" s="574"/>
      <c r="O266" s="444"/>
      <c r="P266" s="445"/>
      <c r="Q266" s="446"/>
      <c r="R266" s="446"/>
      <c r="S266" s="447"/>
      <c r="T266" s="448"/>
      <c r="U266" s="449"/>
      <c r="V266" s="432"/>
      <c r="AF266" s="451"/>
      <c r="AG266" s="452"/>
      <c r="AH266" s="453"/>
      <c r="AI266" s="453"/>
      <c r="AJ266" s="453"/>
      <c r="AK266" s="454"/>
      <c r="AL266" s="455"/>
      <c r="AO266" s="456"/>
      <c r="AP266" s="457"/>
      <c r="AQ266" s="458"/>
      <c r="AR266" s="562"/>
      <c r="AS266" s="563"/>
      <c r="AU266" s="461"/>
    </row>
    <row r="267" spans="1:47" s="450" customFormat="1" ht="14.25" x14ac:dyDescent="0.35">
      <c r="A267" s="629" t="s">
        <v>594</v>
      </c>
      <c r="B267" s="630"/>
      <c r="C267" s="631"/>
      <c r="D267" s="632"/>
      <c r="E267" s="633" t="str">
        <f>"SUBTOTAL "&amp;C251</f>
        <v>SUBTOTAL OBRAS CIVILES</v>
      </c>
      <c r="F267" s="1240">
        <f>SUM(G252:G266)</f>
        <v>47600527</v>
      </c>
      <c r="G267" s="1241"/>
      <c r="H267" s="634"/>
      <c r="I267" s="635"/>
      <c r="J267" s="635"/>
      <c r="K267" s="635"/>
      <c r="L267" s="636"/>
      <c r="M267" s="637"/>
      <c r="N267" s="582">
        <f>SUM(N252:N266)</f>
        <v>47600527</v>
      </c>
      <c r="O267" s="444"/>
      <c r="P267" s="638"/>
      <c r="Q267" s="639"/>
      <c r="R267" s="639"/>
      <c r="S267" s="640"/>
      <c r="T267" s="641"/>
      <c r="U267" s="449"/>
      <c r="V267" s="432"/>
      <c r="AF267" s="451"/>
      <c r="AG267" s="452"/>
      <c r="AH267" s="453"/>
      <c r="AI267" s="453"/>
      <c r="AJ267" s="453"/>
      <c r="AK267" s="454"/>
      <c r="AL267" s="455"/>
      <c r="AO267" s="642"/>
      <c r="AP267" s="643"/>
      <c r="AQ267" s="643"/>
      <c r="AR267" s="1242">
        <f>SUM(AS252:AS266)</f>
        <v>47600527</v>
      </c>
      <c r="AS267" s="1243"/>
      <c r="AU267" s="461"/>
    </row>
    <row r="268" spans="1:47" s="450" customFormat="1" ht="14.25" x14ac:dyDescent="0.35">
      <c r="A268" s="597"/>
      <c r="B268" s="598"/>
      <c r="C268" s="599"/>
      <c r="D268" s="600"/>
      <c r="E268" s="601"/>
      <c r="F268" s="602"/>
      <c r="G268" s="603"/>
      <c r="H268" s="604"/>
      <c r="I268" s="604"/>
      <c r="J268" s="604"/>
      <c r="K268" s="604"/>
      <c r="L268" s="604"/>
      <c r="M268" s="604"/>
      <c r="N268" s="604"/>
      <c r="O268" s="444"/>
      <c r="P268" s="605"/>
      <c r="Q268" s="606"/>
      <c r="R268" s="606"/>
      <c r="S268" s="607"/>
      <c r="T268" s="608"/>
      <c r="U268" s="449"/>
      <c r="V268" s="432"/>
      <c r="AF268" s="451"/>
      <c r="AG268" s="452"/>
      <c r="AH268" s="453"/>
      <c r="AI268" s="453"/>
      <c r="AJ268" s="453"/>
      <c r="AK268" s="454"/>
      <c r="AL268" s="455"/>
      <c r="AO268" s="609"/>
      <c r="AP268" s="610"/>
      <c r="AQ268" s="611"/>
      <c r="AR268" s="612"/>
      <c r="AS268" s="613"/>
      <c r="AU268" s="461"/>
    </row>
    <row r="269" spans="1:47" s="450" customFormat="1" ht="13.9" x14ac:dyDescent="0.35">
      <c r="A269" s="614" t="s">
        <v>591</v>
      </c>
      <c r="B269" s="615">
        <v>11.3</v>
      </c>
      <c r="C269" s="616" t="s">
        <v>832</v>
      </c>
      <c r="D269" s="617"/>
      <c r="E269" s="617"/>
      <c r="F269" s="1238">
        <f>SUM(G270:G271)</f>
        <v>0</v>
      </c>
      <c r="G269" s="1239"/>
      <c r="H269" s="618"/>
      <c r="I269" s="619"/>
      <c r="J269" s="619"/>
      <c r="K269" s="619"/>
      <c r="L269" s="619"/>
      <c r="M269" s="619"/>
      <c r="N269" s="542">
        <f>SUM(N270:N271)</f>
        <v>0</v>
      </c>
      <c r="O269" s="449"/>
      <c r="P269" s="620"/>
      <c r="Q269" s="621"/>
      <c r="R269" s="621"/>
      <c r="S269" s="622"/>
      <c r="T269" s="623"/>
      <c r="U269" s="449">
        <f>IF(F269&lt;&gt;"",N269-F269*$N$2,0)</f>
        <v>0</v>
      </c>
      <c r="V269" s="547" t="s">
        <v>493</v>
      </c>
      <c r="AF269" s="451"/>
      <c r="AG269" s="452"/>
      <c r="AH269" s="453"/>
      <c r="AI269" s="453"/>
      <c r="AJ269" s="453"/>
      <c r="AK269" s="454"/>
      <c r="AL269" s="455"/>
      <c r="AO269" s="624"/>
      <c r="AP269" s="625"/>
      <c r="AQ269" s="625"/>
      <c r="AR269" s="1209">
        <f>SUM(AS270:AS271)</f>
        <v>0</v>
      </c>
      <c r="AS269" s="1210"/>
      <c r="AU269" s="461"/>
    </row>
    <row r="270" spans="1:47" s="450" customFormat="1" ht="16.25" hidden="1" customHeight="1" x14ac:dyDescent="0.35">
      <c r="A270" s="551" t="s">
        <v>494</v>
      </c>
      <c r="B270" s="593"/>
      <c r="C270" s="553"/>
      <c r="D270" s="554"/>
      <c r="E270" s="555"/>
      <c r="F270" s="556"/>
      <c r="G270" s="557"/>
      <c r="H270" s="626"/>
      <c r="I270" s="556"/>
      <c r="J270" s="556"/>
      <c r="K270" s="556"/>
      <c r="L270" s="559"/>
      <c r="M270" s="560"/>
      <c r="N270" s="561"/>
      <c r="O270" s="444"/>
      <c r="P270" s="445"/>
      <c r="Q270" s="446"/>
      <c r="R270" s="446"/>
      <c r="S270" s="447"/>
      <c r="T270" s="448"/>
      <c r="U270" s="449"/>
      <c r="V270" s="432"/>
      <c r="AF270" s="451"/>
      <c r="AG270" s="452"/>
      <c r="AH270" s="453"/>
      <c r="AI270" s="453"/>
      <c r="AJ270" s="453"/>
      <c r="AK270" s="454"/>
      <c r="AL270" s="455"/>
      <c r="AO270" s="456"/>
      <c r="AP270" s="457"/>
      <c r="AQ270" s="458"/>
      <c r="AR270" s="562"/>
      <c r="AS270" s="563"/>
      <c r="AU270" s="461"/>
    </row>
    <row r="271" spans="1:47" s="450" customFormat="1" ht="14.25" hidden="1" x14ac:dyDescent="0.35">
      <c r="A271" s="564"/>
      <c r="B271" s="595"/>
      <c r="C271" s="566"/>
      <c r="D271" s="567"/>
      <c r="E271" s="568"/>
      <c r="F271" s="569"/>
      <c r="G271" s="570"/>
      <c r="H271" s="628"/>
      <c r="I271" s="569"/>
      <c r="J271" s="569"/>
      <c r="K271" s="569"/>
      <c r="L271" s="572"/>
      <c r="M271" s="573"/>
      <c r="N271" s="574"/>
      <c r="O271" s="444"/>
      <c r="P271" s="445"/>
      <c r="Q271" s="446"/>
      <c r="R271" s="446"/>
      <c r="S271" s="447"/>
      <c r="T271" s="448"/>
      <c r="U271" s="449"/>
      <c r="V271" s="432"/>
      <c r="AF271" s="451"/>
      <c r="AG271" s="452"/>
      <c r="AH271" s="453"/>
      <c r="AI271" s="453"/>
      <c r="AJ271" s="453"/>
      <c r="AK271" s="454"/>
      <c r="AL271" s="455"/>
      <c r="AO271" s="456"/>
      <c r="AP271" s="457"/>
      <c r="AQ271" s="458"/>
      <c r="AR271" s="562"/>
      <c r="AS271" s="563"/>
      <c r="AU271" s="461"/>
    </row>
    <row r="272" spans="1:47" s="450" customFormat="1" ht="14.25" hidden="1" x14ac:dyDescent="0.35">
      <c r="A272" s="629" t="s">
        <v>594</v>
      </c>
      <c r="B272" s="630"/>
      <c r="C272" s="631"/>
      <c r="D272" s="632"/>
      <c r="E272" s="633" t="str">
        <f>"SUBTOTAL "&amp;C269</f>
        <v>SUBTOTAL BARNIZ/PINTURA ORIENTATIVO</v>
      </c>
      <c r="F272" s="1240">
        <f>SUM(G270:G271)</f>
        <v>0</v>
      </c>
      <c r="G272" s="1241"/>
      <c r="H272" s="634"/>
      <c r="I272" s="635"/>
      <c r="J272" s="635"/>
      <c r="K272" s="635"/>
      <c r="L272" s="636"/>
      <c r="M272" s="637"/>
      <c r="N272" s="582">
        <f>SUM(N270:N271)</f>
        <v>0</v>
      </c>
      <c r="O272" s="444"/>
      <c r="P272" s="638"/>
      <c r="Q272" s="639"/>
      <c r="R272" s="639"/>
      <c r="S272" s="640"/>
      <c r="T272" s="641"/>
      <c r="U272" s="449"/>
      <c r="V272" s="432"/>
      <c r="AF272" s="451"/>
      <c r="AG272" s="452"/>
      <c r="AH272" s="453"/>
      <c r="AI272" s="453"/>
      <c r="AJ272" s="453"/>
      <c r="AK272" s="454"/>
      <c r="AL272" s="455"/>
      <c r="AO272" s="642"/>
      <c r="AP272" s="643"/>
      <c r="AQ272" s="643"/>
      <c r="AR272" s="1242">
        <f>SUM(AS270:AS271)</f>
        <v>0</v>
      </c>
      <c r="AS272" s="1243"/>
      <c r="AU272" s="461"/>
    </row>
    <row r="273" spans="1:47" s="450" customFormat="1" ht="14.25" x14ac:dyDescent="0.35">
      <c r="A273" s="433" t="s">
        <v>833</v>
      </c>
      <c r="B273" s="434" t="s">
        <v>834</v>
      </c>
      <c r="C273" s="435" t="s">
        <v>835</v>
      </c>
      <c r="D273" s="436" t="s">
        <v>165</v>
      </c>
      <c r="E273" s="437">
        <v>21</v>
      </c>
      <c r="F273" s="438">
        <f t="shared" ref="F273:F289" si="82">IF($A$2="CD",H273,IF($A$2="CT",I273,"Correg CT"))</f>
        <v>30542</v>
      </c>
      <c r="G273" s="439">
        <f t="shared" ref="G273:G289" si="83">ROUND(E273 * F273,$J$2)</f>
        <v>641382</v>
      </c>
      <c r="H273" s="440">
        <f>[1]APUs!H7444</f>
        <v>30542</v>
      </c>
      <c r="I273" s="438">
        <f>[1]APUs!H7451</f>
        <v>41672</v>
      </c>
      <c r="J273" s="438">
        <v>1</v>
      </c>
      <c r="K273" s="438">
        <f>ROUNDUP([1]APUs!$I$7430/$J$273,0)</f>
        <v>2</v>
      </c>
      <c r="L273" s="441">
        <f t="shared" ref="L273:L289" si="84">ROUND(I273 * E273,$J$2)</f>
        <v>875112</v>
      </c>
      <c r="M273" s="442">
        <f t="shared" ref="M273:M289" si="85">ROUND(H273 * E273,$J$2)</f>
        <v>641382</v>
      </c>
      <c r="N273" s="443">
        <f t="shared" ref="N273:N289" si="86">G273*$N$2</f>
        <v>641382</v>
      </c>
      <c r="O273" s="444"/>
      <c r="P273" s="445">
        <f>ROUND([1]APUs!H7442*E273,0)</f>
        <v>0</v>
      </c>
      <c r="Q273" s="446">
        <f>ROUND([1]APUs!H7438*E273,0)</f>
        <v>24296</v>
      </c>
      <c r="R273" s="446">
        <f>ROUND([1]APUs!H7433*E273,0)</f>
        <v>404931</v>
      </c>
      <c r="S273" s="447">
        <f>ROUND([1]APUs!H7427*E273,0)</f>
        <v>212146</v>
      </c>
      <c r="T273" s="448">
        <f t="shared" ref="T273:T289" si="87">P273+Q273+R273+S273</f>
        <v>641373</v>
      </c>
      <c r="U273" s="449"/>
      <c r="V273" s="432"/>
      <c r="AF273" s="451"/>
      <c r="AG273" s="452"/>
      <c r="AH273" s="453"/>
      <c r="AI273" s="453"/>
      <c r="AJ273" s="453"/>
      <c r="AK273" s="454"/>
      <c r="AL273" s="455"/>
      <c r="AO273" s="456">
        <f t="shared" ref="AO273:AO289" si="88">E273</f>
        <v>21</v>
      </c>
      <c r="AP273" s="457"/>
      <c r="AQ273" s="458">
        <f t="shared" ref="AQ273:AQ289" si="89">AO273+AP273</f>
        <v>21</v>
      </c>
      <c r="AR273" s="459">
        <f t="shared" ref="AR273:AR289" si="90">F273</f>
        <v>30542</v>
      </c>
      <c r="AS273" s="460">
        <f t="shared" ref="AS273:AS289" si="91">ROUND(AQ273 * AR273,$J$2)</f>
        <v>641382</v>
      </c>
      <c r="AU273" s="461"/>
    </row>
    <row r="274" spans="1:47" s="450" customFormat="1" ht="14.25" x14ac:dyDescent="0.35">
      <c r="A274" s="433" t="s">
        <v>836</v>
      </c>
      <c r="B274" s="434" t="s">
        <v>837</v>
      </c>
      <c r="C274" s="435" t="s">
        <v>838</v>
      </c>
      <c r="D274" s="436" t="s">
        <v>165</v>
      </c>
      <c r="E274" s="437">
        <v>21</v>
      </c>
      <c r="F274" s="438">
        <f t="shared" si="82"/>
        <v>116173</v>
      </c>
      <c r="G274" s="439">
        <f t="shared" si="83"/>
        <v>2439633</v>
      </c>
      <c r="H274" s="440">
        <f>[1]APUs!H7497</f>
        <v>116173</v>
      </c>
      <c r="I274" s="438">
        <f>[1]APUs!H7504</f>
        <v>158506</v>
      </c>
      <c r="J274" s="438">
        <v>1</v>
      </c>
      <c r="K274" s="438">
        <f>ROUNDUP([1]APUs!$I$7483/$J$274,0)</f>
        <v>3</v>
      </c>
      <c r="L274" s="441">
        <f t="shared" si="84"/>
        <v>3328626</v>
      </c>
      <c r="M274" s="442">
        <f t="shared" si="85"/>
        <v>2439633</v>
      </c>
      <c r="N274" s="443">
        <f t="shared" si="86"/>
        <v>2439633</v>
      </c>
      <c r="O274" s="444"/>
      <c r="P274" s="445">
        <f>ROUND([1]APUs!H7495*E274,0)</f>
        <v>0</v>
      </c>
      <c r="Q274" s="446">
        <f>ROUND([1]APUs!H7491*E274,0)</f>
        <v>51598</v>
      </c>
      <c r="R274" s="446">
        <f>ROUND([1]APUs!H7486*E274,0)</f>
        <v>1031953</v>
      </c>
      <c r="S274" s="447">
        <f>ROUND([1]APUs!H7480*E274,0)</f>
        <v>1356089</v>
      </c>
      <c r="T274" s="448">
        <f t="shared" si="87"/>
        <v>2439640</v>
      </c>
      <c r="U274" s="449"/>
      <c r="V274" s="432"/>
      <c r="AF274" s="451"/>
      <c r="AG274" s="452"/>
      <c r="AH274" s="453"/>
      <c r="AI274" s="453"/>
      <c r="AJ274" s="453"/>
      <c r="AK274" s="454"/>
      <c r="AL274" s="455"/>
      <c r="AO274" s="456">
        <f t="shared" si="88"/>
        <v>21</v>
      </c>
      <c r="AP274" s="457"/>
      <c r="AQ274" s="458">
        <f t="shared" si="89"/>
        <v>21</v>
      </c>
      <c r="AR274" s="459">
        <f t="shared" si="90"/>
        <v>116173</v>
      </c>
      <c r="AS274" s="460">
        <f t="shared" si="91"/>
        <v>2439633</v>
      </c>
      <c r="AU274" s="461"/>
    </row>
    <row r="275" spans="1:47" s="450" customFormat="1" ht="14.25" x14ac:dyDescent="0.35">
      <c r="A275" s="433" t="s">
        <v>839</v>
      </c>
      <c r="B275" s="434" t="s">
        <v>840</v>
      </c>
      <c r="C275" s="435" t="s">
        <v>841</v>
      </c>
      <c r="D275" s="436" t="s">
        <v>173</v>
      </c>
      <c r="E275" s="437">
        <v>0.6</v>
      </c>
      <c r="F275" s="438">
        <f t="shared" si="82"/>
        <v>1061474</v>
      </c>
      <c r="G275" s="439">
        <f t="shared" si="83"/>
        <v>636884</v>
      </c>
      <c r="H275" s="440">
        <f>[1]APUs!H7553</f>
        <v>1061474</v>
      </c>
      <c r="I275" s="438">
        <f>[1]APUs!H7560</f>
        <v>1448275</v>
      </c>
      <c r="J275" s="438">
        <v>1</v>
      </c>
      <c r="K275" s="438">
        <f>ROUNDUP([1]APUs!$I$7537/$J$275,0)</f>
        <v>1</v>
      </c>
      <c r="L275" s="441">
        <f t="shared" si="84"/>
        <v>868965</v>
      </c>
      <c r="M275" s="442">
        <f t="shared" si="85"/>
        <v>636884</v>
      </c>
      <c r="N275" s="443">
        <f t="shared" si="86"/>
        <v>636884</v>
      </c>
      <c r="O275" s="444"/>
      <c r="P275" s="445">
        <f>ROUND([1]APUs!H7551*E275,0)</f>
        <v>0</v>
      </c>
      <c r="Q275" s="446">
        <f>ROUND([1]APUs!H7547*E275,0)</f>
        <v>145216</v>
      </c>
      <c r="R275" s="446">
        <f>ROUND([1]APUs!H7539*E275,0)</f>
        <v>126008</v>
      </c>
      <c r="S275" s="447">
        <f>ROUND([1]APUs!H7534*E275,0)</f>
        <v>365659</v>
      </c>
      <c r="T275" s="448">
        <f t="shared" si="87"/>
        <v>636883</v>
      </c>
      <c r="U275" s="449"/>
      <c r="V275" s="432"/>
      <c r="AF275" s="451"/>
      <c r="AG275" s="452"/>
      <c r="AH275" s="453"/>
      <c r="AI275" s="453"/>
      <c r="AJ275" s="453"/>
      <c r="AK275" s="454"/>
      <c r="AL275" s="455"/>
      <c r="AO275" s="456">
        <f t="shared" si="88"/>
        <v>0.6</v>
      </c>
      <c r="AP275" s="457"/>
      <c r="AQ275" s="458">
        <f t="shared" si="89"/>
        <v>0.6</v>
      </c>
      <c r="AR275" s="459">
        <f t="shared" si="90"/>
        <v>1061474</v>
      </c>
      <c r="AS275" s="460">
        <f t="shared" si="91"/>
        <v>636884</v>
      </c>
      <c r="AU275" s="461"/>
    </row>
    <row r="276" spans="1:47" s="450" customFormat="1" ht="14.25" x14ac:dyDescent="0.35">
      <c r="A276" s="433" t="s">
        <v>842</v>
      </c>
      <c r="B276" s="434" t="s">
        <v>843</v>
      </c>
      <c r="C276" s="435" t="s">
        <v>844</v>
      </c>
      <c r="D276" s="436" t="s">
        <v>197</v>
      </c>
      <c r="E276" s="437">
        <v>1</v>
      </c>
      <c r="F276" s="438">
        <f t="shared" si="82"/>
        <v>194018</v>
      </c>
      <c r="G276" s="439">
        <f t="shared" si="83"/>
        <v>194018</v>
      </c>
      <c r="H276" s="440">
        <f>[1]APUs!H7603</f>
        <v>194018</v>
      </c>
      <c r="I276" s="438">
        <f>[1]APUs!H7610</f>
        <v>264718</v>
      </c>
      <c r="J276" s="438">
        <v>1</v>
      </c>
      <c r="K276" s="438">
        <f>ROUNDUP([1]APUs!$I$7590/$J$276,0)</f>
        <v>1</v>
      </c>
      <c r="L276" s="441">
        <f t="shared" si="84"/>
        <v>264718</v>
      </c>
      <c r="M276" s="442">
        <f t="shared" si="85"/>
        <v>194018</v>
      </c>
      <c r="N276" s="443">
        <f t="shared" si="86"/>
        <v>194018</v>
      </c>
      <c r="O276" s="444"/>
      <c r="P276" s="445">
        <f>ROUND([1]APUs!H7601*E276,0)</f>
        <v>0</v>
      </c>
      <c r="Q276" s="446">
        <f>ROUND([1]APUs!H7597*E276,0)</f>
        <v>438</v>
      </c>
      <c r="R276" s="446">
        <f>ROUND([1]APUs!H7592*E276,0)</f>
        <v>43804</v>
      </c>
      <c r="S276" s="447">
        <f>ROUND([1]APUs!H7587*E276,0)</f>
        <v>149776</v>
      </c>
      <c r="T276" s="448">
        <f t="shared" si="87"/>
        <v>194018</v>
      </c>
      <c r="U276" s="449"/>
      <c r="V276" s="432"/>
      <c r="AF276" s="451"/>
      <c r="AG276" s="452"/>
      <c r="AH276" s="453"/>
      <c r="AI276" s="453"/>
      <c r="AJ276" s="453"/>
      <c r="AK276" s="454"/>
      <c r="AL276" s="455"/>
      <c r="AO276" s="456">
        <f t="shared" si="88"/>
        <v>1</v>
      </c>
      <c r="AP276" s="457"/>
      <c r="AQ276" s="458">
        <f t="shared" si="89"/>
        <v>1</v>
      </c>
      <c r="AR276" s="459">
        <f t="shared" si="90"/>
        <v>194018</v>
      </c>
      <c r="AS276" s="460">
        <f t="shared" si="91"/>
        <v>194018</v>
      </c>
      <c r="AU276" s="461"/>
    </row>
    <row r="277" spans="1:47" s="450" customFormat="1" ht="14.25" x14ac:dyDescent="0.35">
      <c r="A277" s="433" t="s">
        <v>845</v>
      </c>
      <c r="B277" s="434" t="s">
        <v>846</v>
      </c>
      <c r="C277" s="435" t="s">
        <v>847</v>
      </c>
      <c r="D277" s="436" t="s">
        <v>173</v>
      </c>
      <c r="E277" s="437">
        <v>15</v>
      </c>
      <c r="F277" s="438">
        <f t="shared" si="82"/>
        <v>9392</v>
      </c>
      <c r="G277" s="439">
        <f t="shared" si="83"/>
        <v>140880</v>
      </c>
      <c r="H277" s="440">
        <f>[1]APUs!H7653</f>
        <v>9392</v>
      </c>
      <c r="I277" s="438">
        <f>[1]APUs!H7660</f>
        <v>12814</v>
      </c>
      <c r="J277" s="438">
        <v>1</v>
      </c>
      <c r="K277" s="438">
        <f>ROUNDUP([1]APUs!$I$7640/$J$277,0)</f>
        <v>1</v>
      </c>
      <c r="L277" s="441">
        <f t="shared" si="84"/>
        <v>192210</v>
      </c>
      <c r="M277" s="442">
        <f t="shared" si="85"/>
        <v>140880</v>
      </c>
      <c r="N277" s="443">
        <f t="shared" si="86"/>
        <v>140880</v>
      </c>
      <c r="O277" s="444"/>
      <c r="P277" s="445">
        <f>ROUND([1]APUs!H7651*E277,0)</f>
        <v>0</v>
      </c>
      <c r="Q277" s="446">
        <f>ROUND([1]APUs!H7647*E277,0)</f>
        <v>1789</v>
      </c>
      <c r="R277" s="446">
        <f>ROUND([1]APUs!H7642*E277,0)</f>
        <v>25556</v>
      </c>
      <c r="S277" s="447">
        <f>ROUND([1]APUs!H7637*E277,0)</f>
        <v>113532</v>
      </c>
      <c r="T277" s="448">
        <f t="shared" si="87"/>
        <v>140877</v>
      </c>
      <c r="U277" s="449"/>
      <c r="V277" s="432"/>
      <c r="AF277" s="451"/>
      <c r="AG277" s="452"/>
      <c r="AH277" s="453"/>
      <c r="AI277" s="453"/>
      <c r="AJ277" s="453"/>
      <c r="AK277" s="454"/>
      <c r="AL277" s="455"/>
      <c r="AO277" s="456">
        <f t="shared" si="88"/>
        <v>15</v>
      </c>
      <c r="AP277" s="457"/>
      <c r="AQ277" s="458">
        <f t="shared" si="89"/>
        <v>15</v>
      </c>
      <c r="AR277" s="459">
        <f t="shared" si="90"/>
        <v>9392</v>
      </c>
      <c r="AS277" s="460">
        <f t="shared" si="91"/>
        <v>140880</v>
      </c>
      <c r="AU277" s="461"/>
    </row>
    <row r="278" spans="1:47" s="450" customFormat="1" ht="14.25" x14ac:dyDescent="0.35">
      <c r="A278" s="433" t="s">
        <v>848</v>
      </c>
      <c r="B278" s="434" t="s">
        <v>849</v>
      </c>
      <c r="C278" s="435" t="s">
        <v>850</v>
      </c>
      <c r="D278" s="436" t="s">
        <v>173</v>
      </c>
      <c r="E278" s="437">
        <v>15</v>
      </c>
      <c r="F278" s="438">
        <f t="shared" si="82"/>
        <v>16728</v>
      </c>
      <c r="G278" s="439">
        <f t="shared" si="83"/>
        <v>250920</v>
      </c>
      <c r="H278" s="440">
        <f>[1]APUs!H7703</f>
        <v>16728</v>
      </c>
      <c r="I278" s="438">
        <f>[1]APUs!H7710</f>
        <v>22824</v>
      </c>
      <c r="J278" s="438">
        <v>1</v>
      </c>
      <c r="K278" s="438">
        <f>ROUNDUP([1]APUs!$I$7690/$J$278,0)</f>
        <v>1</v>
      </c>
      <c r="L278" s="441">
        <f t="shared" si="84"/>
        <v>342360</v>
      </c>
      <c r="M278" s="442">
        <f t="shared" si="85"/>
        <v>250920</v>
      </c>
      <c r="N278" s="443">
        <f t="shared" si="86"/>
        <v>250920</v>
      </c>
      <c r="O278" s="444"/>
      <c r="P278" s="445">
        <f>ROUND([1]APUs!H7701*E278,0)</f>
        <v>0</v>
      </c>
      <c r="Q278" s="446">
        <f>ROUND([1]APUs!H7697*E278,0)</f>
        <v>2236</v>
      </c>
      <c r="R278" s="446">
        <f>ROUND([1]APUs!H7692*E278,0)</f>
        <v>31945</v>
      </c>
      <c r="S278" s="447">
        <f>ROUND([1]APUs!H7687*E278,0)</f>
        <v>216739</v>
      </c>
      <c r="T278" s="448">
        <f t="shared" si="87"/>
        <v>250920</v>
      </c>
      <c r="U278" s="449"/>
      <c r="V278" s="432"/>
      <c r="AF278" s="451"/>
      <c r="AG278" s="452"/>
      <c r="AH278" s="453"/>
      <c r="AI278" s="453"/>
      <c r="AJ278" s="453"/>
      <c r="AK278" s="454"/>
      <c r="AL278" s="455"/>
      <c r="AO278" s="456">
        <f t="shared" si="88"/>
        <v>15</v>
      </c>
      <c r="AP278" s="457"/>
      <c r="AQ278" s="458">
        <f t="shared" si="89"/>
        <v>15</v>
      </c>
      <c r="AR278" s="459">
        <f t="shared" si="90"/>
        <v>16728</v>
      </c>
      <c r="AS278" s="460">
        <f t="shared" si="91"/>
        <v>250920</v>
      </c>
      <c r="AU278" s="461"/>
    </row>
    <row r="279" spans="1:47" s="450" customFormat="1" ht="14.25" x14ac:dyDescent="0.35">
      <c r="A279" s="433" t="s">
        <v>851</v>
      </c>
      <c r="B279" s="434" t="s">
        <v>852</v>
      </c>
      <c r="C279" s="435" t="s">
        <v>853</v>
      </c>
      <c r="D279" s="436" t="s">
        <v>173</v>
      </c>
      <c r="E279" s="437">
        <v>20</v>
      </c>
      <c r="F279" s="438">
        <f t="shared" si="82"/>
        <v>28864</v>
      </c>
      <c r="G279" s="439">
        <f t="shared" si="83"/>
        <v>577280</v>
      </c>
      <c r="H279" s="440">
        <f>[1]APUs!H7753</f>
        <v>28864</v>
      </c>
      <c r="I279" s="438">
        <f>[1]APUs!H7760</f>
        <v>39382</v>
      </c>
      <c r="J279" s="438">
        <v>1</v>
      </c>
      <c r="K279" s="438">
        <f>ROUNDUP([1]APUs!$I$7740/$J$279,0)</f>
        <v>1</v>
      </c>
      <c r="L279" s="441">
        <f t="shared" si="84"/>
        <v>787640</v>
      </c>
      <c r="M279" s="442">
        <f t="shared" si="85"/>
        <v>577280</v>
      </c>
      <c r="N279" s="443">
        <f t="shared" si="86"/>
        <v>577280</v>
      </c>
      <c r="O279" s="444"/>
      <c r="P279" s="445">
        <f>ROUND([1]APUs!H7751*E279,0)</f>
        <v>0</v>
      </c>
      <c r="Q279" s="446">
        <f>ROUND([1]APUs!H7747*E279,0)</f>
        <v>11362</v>
      </c>
      <c r="R279" s="446">
        <f>ROUND([1]APUs!H7742*E279,0)</f>
        <v>227242</v>
      </c>
      <c r="S279" s="447">
        <f>ROUND([1]APUs!H7737*E279,0)</f>
        <v>338683</v>
      </c>
      <c r="T279" s="448">
        <f t="shared" si="87"/>
        <v>577287</v>
      </c>
      <c r="U279" s="449"/>
      <c r="V279" s="432"/>
      <c r="AF279" s="451"/>
      <c r="AG279" s="452"/>
      <c r="AH279" s="453"/>
      <c r="AI279" s="453"/>
      <c r="AJ279" s="453"/>
      <c r="AK279" s="454"/>
      <c r="AL279" s="455"/>
      <c r="AO279" s="456">
        <f t="shared" si="88"/>
        <v>20</v>
      </c>
      <c r="AP279" s="457"/>
      <c r="AQ279" s="458">
        <f t="shared" si="89"/>
        <v>20</v>
      </c>
      <c r="AR279" s="459">
        <f t="shared" si="90"/>
        <v>28864</v>
      </c>
      <c r="AS279" s="460">
        <f t="shared" si="91"/>
        <v>577280</v>
      </c>
      <c r="AU279" s="461"/>
    </row>
    <row r="280" spans="1:47" s="450" customFormat="1" ht="25.5" x14ac:dyDescent="0.35">
      <c r="A280" s="433" t="s">
        <v>854</v>
      </c>
      <c r="B280" s="434" t="s">
        <v>855</v>
      </c>
      <c r="C280" s="435" t="s">
        <v>856</v>
      </c>
      <c r="D280" s="436" t="s">
        <v>857</v>
      </c>
      <c r="E280" s="437">
        <v>2</v>
      </c>
      <c r="F280" s="438">
        <f t="shared" si="82"/>
        <v>51270</v>
      </c>
      <c r="G280" s="439">
        <f t="shared" si="83"/>
        <v>102540</v>
      </c>
      <c r="H280" s="440">
        <f>[1]APUs!H7805</f>
        <v>51270</v>
      </c>
      <c r="I280" s="438">
        <f>[1]APUs!H7812</f>
        <v>69953</v>
      </c>
      <c r="J280" s="438">
        <v>1</v>
      </c>
      <c r="K280" s="438">
        <f>ROUNDUP([1]APUs!$I$7792/$J$280,0)</f>
        <v>1</v>
      </c>
      <c r="L280" s="441">
        <f t="shared" si="84"/>
        <v>139906</v>
      </c>
      <c r="M280" s="442">
        <f t="shared" si="85"/>
        <v>102540</v>
      </c>
      <c r="N280" s="443">
        <f t="shared" si="86"/>
        <v>102540</v>
      </c>
      <c r="O280" s="444"/>
      <c r="P280" s="445">
        <f>ROUND([1]APUs!H7803*E280,0)</f>
        <v>0</v>
      </c>
      <c r="Q280" s="446">
        <f>ROUND([1]APUs!H7799*E280,0)</f>
        <v>1909</v>
      </c>
      <c r="R280" s="446">
        <f>ROUND([1]APUs!H7794*E280,0)</f>
        <v>47724</v>
      </c>
      <c r="S280" s="447">
        <f>ROUND([1]APUs!H7789*E280,0)</f>
        <v>52907</v>
      </c>
      <c r="T280" s="448">
        <f t="shared" si="87"/>
        <v>102540</v>
      </c>
      <c r="U280" s="449"/>
      <c r="V280" s="432"/>
      <c r="AF280" s="451"/>
      <c r="AG280" s="452"/>
      <c r="AH280" s="453"/>
      <c r="AI280" s="453"/>
      <c r="AJ280" s="453"/>
      <c r="AK280" s="454"/>
      <c r="AL280" s="455"/>
      <c r="AO280" s="456">
        <f t="shared" si="88"/>
        <v>2</v>
      </c>
      <c r="AP280" s="457"/>
      <c r="AQ280" s="458">
        <f t="shared" si="89"/>
        <v>2</v>
      </c>
      <c r="AR280" s="459">
        <f t="shared" si="90"/>
        <v>51270</v>
      </c>
      <c r="AS280" s="460">
        <f t="shared" si="91"/>
        <v>102540</v>
      </c>
      <c r="AU280" s="461"/>
    </row>
    <row r="281" spans="1:47" s="450" customFormat="1" ht="25.5" x14ac:dyDescent="0.35">
      <c r="A281" s="433" t="s">
        <v>858</v>
      </c>
      <c r="B281" s="434" t="s">
        <v>859</v>
      </c>
      <c r="C281" s="435" t="s">
        <v>860</v>
      </c>
      <c r="D281" s="436" t="s">
        <v>857</v>
      </c>
      <c r="E281" s="437">
        <v>3</v>
      </c>
      <c r="F281" s="438">
        <f t="shared" si="82"/>
        <v>63708</v>
      </c>
      <c r="G281" s="439">
        <f t="shared" si="83"/>
        <v>191124</v>
      </c>
      <c r="H281" s="440">
        <f>[1]APUs!H7861</f>
        <v>63708</v>
      </c>
      <c r="I281" s="438">
        <f>[1]APUs!H7868</f>
        <v>86923</v>
      </c>
      <c r="J281" s="438">
        <v>1</v>
      </c>
      <c r="K281" s="438">
        <f>ROUNDUP([1]APUs!$I$7848/$J$281,0)</f>
        <v>1</v>
      </c>
      <c r="L281" s="441">
        <f t="shared" si="84"/>
        <v>260769</v>
      </c>
      <c r="M281" s="442">
        <f t="shared" si="85"/>
        <v>191124</v>
      </c>
      <c r="N281" s="443">
        <f t="shared" si="86"/>
        <v>191124</v>
      </c>
      <c r="O281" s="444"/>
      <c r="P281" s="445">
        <f>ROUND([1]APUs!H7859*E281,0)</f>
        <v>0</v>
      </c>
      <c r="Q281" s="446">
        <f>ROUND([1]APUs!H7855*E281,0)</f>
        <v>1278</v>
      </c>
      <c r="R281" s="446">
        <f>ROUND([1]APUs!H7850*E281,0)</f>
        <v>127781</v>
      </c>
      <c r="S281" s="447">
        <f>ROUND([1]APUs!H7845*E281,0)</f>
        <v>62066</v>
      </c>
      <c r="T281" s="448">
        <f t="shared" si="87"/>
        <v>191125</v>
      </c>
      <c r="U281" s="449"/>
      <c r="V281" s="432"/>
      <c r="AF281" s="451"/>
      <c r="AG281" s="452"/>
      <c r="AH281" s="453"/>
      <c r="AI281" s="453"/>
      <c r="AJ281" s="453"/>
      <c r="AK281" s="454"/>
      <c r="AL281" s="455"/>
      <c r="AO281" s="456">
        <f t="shared" si="88"/>
        <v>3</v>
      </c>
      <c r="AP281" s="457"/>
      <c r="AQ281" s="458">
        <f t="shared" si="89"/>
        <v>3</v>
      </c>
      <c r="AR281" s="459">
        <f t="shared" si="90"/>
        <v>63708</v>
      </c>
      <c r="AS281" s="460">
        <f t="shared" si="91"/>
        <v>191124</v>
      </c>
      <c r="AU281" s="461"/>
    </row>
    <row r="282" spans="1:47" s="450" customFormat="1" ht="25.5" x14ac:dyDescent="0.35">
      <c r="A282" s="433" t="s">
        <v>861</v>
      </c>
      <c r="B282" s="434" t="s">
        <v>862</v>
      </c>
      <c r="C282" s="435" t="s">
        <v>863</v>
      </c>
      <c r="D282" s="436" t="s">
        <v>857</v>
      </c>
      <c r="E282" s="437">
        <v>2</v>
      </c>
      <c r="F282" s="438">
        <f t="shared" si="82"/>
        <v>84443</v>
      </c>
      <c r="G282" s="439">
        <f t="shared" si="83"/>
        <v>168886</v>
      </c>
      <c r="H282" s="440">
        <f>[1]APUs!H7919</f>
        <v>84443</v>
      </c>
      <c r="I282" s="438">
        <f>[1]APUs!H7926</f>
        <v>115214</v>
      </c>
      <c r="J282" s="438">
        <v>1</v>
      </c>
      <c r="K282" s="438">
        <f>ROUNDUP([1]APUs!$I$7906/$J$282,0)</f>
        <v>1</v>
      </c>
      <c r="L282" s="441">
        <f t="shared" si="84"/>
        <v>230428</v>
      </c>
      <c r="M282" s="442">
        <f t="shared" si="85"/>
        <v>168886</v>
      </c>
      <c r="N282" s="443">
        <f t="shared" si="86"/>
        <v>168886</v>
      </c>
      <c r="O282" s="444"/>
      <c r="P282" s="445">
        <f>ROUND([1]APUs!H7917*E282,0)</f>
        <v>0</v>
      </c>
      <c r="Q282" s="446">
        <f>ROUND([1]APUs!H7913*E282,0)</f>
        <v>852</v>
      </c>
      <c r="R282" s="446">
        <f>ROUND([1]APUs!H7908*E282,0)</f>
        <v>85187</v>
      </c>
      <c r="S282" s="447">
        <f>ROUND([1]APUs!H7903*E282,0)</f>
        <v>82846</v>
      </c>
      <c r="T282" s="448">
        <f t="shared" si="87"/>
        <v>168885</v>
      </c>
      <c r="U282" s="449"/>
      <c r="V282" s="432"/>
      <c r="AF282" s="451"/>
      <c r="AG282" s="452"/>
      <c r="AH282" s="453"/>
      <c r="AI282" s="453"/>
      <c r="AJ282" s="453"/>
      <c r="AK282" s="454"/>
      <c r="AL282" s="455"/>
      <c r="AO282" s="456">
        <f t="shared" si="88"/>
        <v>2</v>
      </c>
      <c r="AP282" s="457"/>
      <c r="AQ282" s="458">
        <f t="shared" si="89"/>
        <v>2</v>
      </c>
      <c r="AR282" s="459">
        <f t="shared" si="90"/>
        <v>84443</v>
      </c>
      <c r="AS282" s="460">
        <f t="shared" si="91"/>
        <v>168886</v>
      </c>
      <c r="AU282" s="461"/>
    </row>
    <row r="283" spans="1:47" s="450" customFormat="1" ht="14.25" x14ac:dyDescent="0.35">
      <c r="A283" s="433" t="s">
        <v>864</v>
      </c>
      <c r="B283" s="434" t="s">
        <v>865</v>
      </c>
      <c r="C283" s="435" t="s">
        <v>866</v>
      </c>
      <c r="D283" s="436" t="s">
        <v>197</v>
      </c>
      <c r="E283" s="437">
        <v>2</v>
      </c>
      <c r="F283" s="438">
        <f t="shared" si="82"/>
        <v>41421</v>
      </c>
      <c r="G283" s="439">
        <f t="shared" si="83"/>
        <v>82842</v>
      </c>
      <c r="H283" s="440">
        <f>[1]APUs!H7969</f>
        <v>41421</v>
      </c>
      <c r="I283" s="438">
        <f>[1]APUs!H7976</f>
        <v>56515</v>
      </c>
      <c r="J283" s="438">
        <v>1</v>
      </c>
      <c r="K283" s="438">
        <f>ROUNDUP([1]APUs!$I$7956/$J$283,0)</f>
        <v>1</v>
      </c>
      <c r="L283" s="441">
        <f t="shared" si="84"/>
        <v>113030</v>
      </c>
      <c r="M283" s="442">
        <f t="shared" si="85"/>
        <v>82842</v>
      </c>
      <c r="N283" s="443">
        <f t="shared" si="86"/>
        <v>82842</v>
      </c>
      <c r="O283" s="444"/>
      <c r="P283" s="445">
        <f>ROUND([1]APUs!H7967*E283,0)</f>
        <v>0</v>
      </c>
      <c r="Q283" s="446">
        <f>ROUND([1]APUs!H7963*E283,0)</f>
        <v>1704</v>
      </c>
      <c r="R283" s="446">
        <f>ROUND([1]APUs!H7958*E283,0)</f>
        <v>34075</v>
      </c>
      <c r="S283" s="447">
        <f>ROUND([1]APUs!H7953*E283,0)</f>
        <v>47063</v>
      </c>
      <c r="T283" s="448">
        <f t="shared" si="87"/>
        <v>82842</v>
      </c>
      <c r="U283" s="449"/>
      <c r="V283" s="432"/>
      <c r="AF283" s="451"/>
      <c r="AG283" s="452"/>
      <c r="AH283" s="453"/>
      <c r="AI283" s="453"/>
      <c r="AJ283" s="453"/>
      <c r="AK283" s="454"/>
      <c r="AL283" s="455"/>
      <c r="AO283" s="456">
        <f t="shared" si="88"/>
        <v>2</v>
      </c>
      <c r="AP283" s="457"/>
      <c r="AQ283" s="458">
        <f t="shared" si="89"/>
        <v>2</v>
      </c>
      <c r="AR283" s="459">
        <f t="shared" si="90"/>
        <v>41421</v>
      </c>
      <c r="AS283" s="460">
        <f t="shared" si="91"/>
        <v>82842</v>
      </c>
      <c r="AU283" s="461"/>
    </row>
    <row r="284" spans="1:47" s="450" customFormat="1" ht="14.25" x14ac:dyDescent="0.35">
      <c r="A284" s="433" t="s">
        <v>867</v>
      </c>
      <c r="B284" s="434" t="s">
        <v>868</v>
      </c>
      <c r="C284" s="435" t="s">
        <v>869</v>
      </c>
      <c r="D284" s="436" t="s">
        <v>197</v>
      </c>
      <c r="E284" s="437">
        <v>2</v>
      </c>
      <c r="F284" s="438">
        <f t="shared" si="82"/>
        <v>53732</v>
      </c>
      <c r="G284" s="439">
        <f t="shared" si="83"/>
        <v>107464</v>
      </c>
      <c r="H284" s="440">
        <f>[1]APUs!H8018</f>
        <v>53732</v>
      </c>
      <c r="I284" s="438">
        <f>[1]APUs!H8025</f>
        <v>73312</v>
      </c>
      <c r="J284" s="438">
        <v>1</v>
      </c>
      <c r="K284" s="438">
        <f>ROUNDUP([1]APUs!$I$8005/$J$284,0)</f>
        <v>1</v>
      </c>
      <c r="L284" s="441">
        <f t="shared" si="84"/>
        <v>146624</v>
      </c>
      <c r="M284" s="442">
        <f t="shared" si="85"/>
        <v>107464</v>
      </c>
      <c r="N284" s="443">
        <f t="shared" si="86"/>
        <v>107464</v>
      </c>
      <c r="O284" s="444"/>
      <c r="P284" s="445">
        <f>ROUND([1]APUs!H8016*E284,0)</f>
        <v>0</v>
      </c>
      <c r="Q284" s="446">
        <f>ROUND([1]APUs!H8012*E284,0)</f>
        <v>968</v>
      </c>
      <c r="R284" s="446">
        <f>ROUND([1]APUs!H8007*E284,0)</f>
        <v>19361</v>
      </c>
      <c r="S284" s="447">
        <f>ROUND([1]APUs!H8002*E284,0)</f>
        <v>87136</v>
      </c>
      <c r="T284" s="448">
        <f t="shared" si="87"/>
        <v>107465</v>
      </c>
      <c r="U284" s="449"/>
      <c r="V284" s="432"/>
      <c r="AF284" s="451"/>
      <c r="AG284" s="452"/>
      <c r="AH284" s="453"/>
      <c r="AI284" s="453"/>
      <c r="AJ284" s="453"/>
      <c r="AK284" s="454"/>
      <c r="AL284" s="455"/>
      <c r="AO284" s="456">
        <f t="shared" si="88"/>
        <v>2</v>
      </c>
      <c r="AP284" s="457"/>
      <c r="AQ284" s="458">
        <f t="shared" si="89"/>
        <v>2</v>
      </c>
      <c r="AR284" s="459">
        <f t="shared" si="90"/>
        <v>53732</v>
      </c>
      <c r="AS284" s="460">
        <f t="shared" si="91"/>
        <v>107464</v>
      </c>
      <c r="AU284" s="461"/>
    </row>
    <row r="285" spans="1:47" s="450" customFormat="1" ht="14.25" x14ac:dyDescent="0.35">
      <c r="A285" s="594" t="s">
        <v>870</v>
      </c>
      <c r="B285" s="434" t="s">
        <v>871</v>
      </c>
      <c r="C285" s="435" t="s">
        <v>586</v>
      </c>
      <c r="D285" s="436" t="s">
        <v>183</v>
      </c>
      <c r="E285" s="437">
        <v>12</v>
      </c>
      <c r="F285" s="438">
        <f t="shared" si="82"/>
        <v>8661</v>
      </c>
      <c r="G285" s="439">
        <f t="shared" si="83"/>
        <v>103932</v>
      </c>
      <c r="H285" s="440">
        <f>[1]APUs!H8062</f>
        <v>8661</v>
      </c>
      <c r="I285" s="438">
        <f>[1]APUs!H8069</f>
        <v>11817</v>
      </c>
      <c r="J285" s="438">
        <v>1</v>
      </c>
      <c r="K285" s="438">
        <f>ROUNDUP([1]APUs!$I$8048/$J$285,0)</f>
        <v>1</v>
      </c>
      <c r="L285" s="441">
        <f t="shared" si="84"/>
        <v>141804</v>
      </c>
      <c r="M285" s="442">
        <f t="shared" si="85"/>
        <v>103932</v>
      </c>
      <c r="N285" s="443">
        <f t="shared" si="86"/>
        <v>103932</v>
      </c>
      <c r="O285" s="444"/>
      <c r="P285" s="445">
        <f>ROUND([1]APUs!H8060*E285,0)</f>
        <v>0</v>
      </c>
      <c r="Q285" s="446">
        <f>ROUND([1]APUs!H8056*E285,0)</f>
        <v>17890</v>
      </c>
      <c r="R285" s="446">
        <f>ROUND([1]APUs!H8050*E285,0)</f>
        <v>86047</v>
      </c>
      <c r="S285" s="447"/>
      <c r="T285" s="448">
        <f t="shared" si="87"/>
        <v>103937</v>
      </c>
      <c r="U285" s="449"/>
      <c r="V285" s="432"/>
      <c r="AF285" s="451"/>
      <c r="AG285" s="452"/>
      <c r="AH285" s="453"/>
      <c r="AI285" s="453"/>
      <c r="AJ285" s="453"/>
      <c r="AK285" s="454"/>
      <c r="AL285" s="455"/>
      <c r="AO285" s="456">
        <f t="shared" si="88"/>
        <v>12</v>
      </c>
      <c r="AP285" s="457"/>
      <c r="AQ285" s="458">
        <f t="shared" si="89"/>
        <v>12</v>
      </c>
      <c r="AR285" s="459">
        <f t="shared" si="90"/>
        <v>8661</v>
      </c>
      <c r="AS285" s="460">
        <f t="shared" si="91"/>
        <v>103932</v>
      </c>
      <c r="AU285" s="461"/>
    </row>
    <row r="286" spans="1:47" s="450" customFormat="1" ht="14.25" x14ac:dyDescent="0.35">
      <c r="A286" s="594" t="s">
        <v>872</v>
      </c>
      <c r="B286" s="434" t="s">
        <v>873</v>
      </c>
      <c r="C286" s="435" t="s">
        <v>588</v>
      </c>
      <c r="D286" s="436" t="s">
        <v>183</v>
      </c>
      <c r="E286" s="437">
        <v>12</v>
      </c>
      <c r="F286" s="438">
        <f t="shared" si="82"/>
        <v>30316</v>
      </c>
      <c r="G286" s="439">
        <f t="shared" si="83"/>
        <v>363792</v>
      </c>
      <c r="H286" s="440">
        <f>[1]APUs!H8106</f>
        <v>30316</v>
      </c>
      <c r="I286" s="438">
        <f>[1]APUs!H8113</f>
        <v>41363</v>
      </c>
      <c r="J286" s="438">
        <v>1</v>
      </c>
      <c r="K286" s="438">
        <f>ROUNDUP([1]APUs!$I$8092/$J$286,0)</f>
        <v>1</v>
      </c>
      <c r="L286" s="441">
        <f t="shared" si="84"/>
        <v>496356</v>
      </c>
      <c r="M286" s="442">
        <f t="shared" si="85"/>
        <v>363792</v>
      </c>
      <c r="N286" s="443">
        <f t="shared" si="86"/>
        <v>363792</v>
      </c>
      <c r="O286" s="444"/>
      <c r="P286" s="445">
        <f>ROUND([1]APUs!H8104*E286,0)</f>
        <v>0</v>
      </c>
      <c r="Q286" s="446">
        <f>ROUND([1]APUs!H8100*E286,0)</f>
        <v>317895</v>
      </c>
      <c r="R286" s="446">
        <f>ROUND([1]APUs!H8094*E286,0)</f>
        <v>45892</v>
      </c>
      <c r="S286" s="447"/>
      <c r="T286" s="448">
        <f t="shared" si="87"/>
        <v>363787</v>
      </c>
      <c r="U286" s="449"/>
      <c r="V286" s="432"/>
      <c r="AF286" s="451"/>
      <c r="AG286" s="452"/>
      <c r="AH286" s="453"/>
      <c r="AI286" s="453"/>
      <c r="AJ286" s="453"/>
      <c r="AK286" s="454"/>
      <c r="AL286" s="455"/>
      <c r="AO286" s="456">
        <f t="shared" si="88"/>
        <v>12</v>
      </c>
      <c r="AP286" s="457"/>
      <c r="AQ286" s="458">
        <f t="shared" si="89"/>
        <v>12</v>
      </c>
      <c r="AR286" s="459">
        <f t="shared" si="90"/>
        <v>30316</v>
      </c>
      <c r="AS286" s="460">
        <f t="shared" si="91"/>
        <v>363792</v>
      </c>
      <c r="AU286" s="461"/>
    </row>
    <row r="287" spans="1:47" s="450" customFormat="1" ht="14.25" x14ac:dyDescent="0.35">
      <c r="A287" s="594" t="s">
        <v>874</v>
      </c>
      <c r="B287" s="434" t="s">
        <v>875</v>
      </c>
      <c r="C287" s="435" t="s">
        <v>214</v>
      </c>
      <c r="D287" s="436" t="s">
        <v>165</v>
      </c>
      <c r="E287" s="437">
        <v>100</v>
      </c>
      <c r="F287" s="438">
        <f t="shared" si="82"/>
        <v>1023</v>
      </c>
      <c r="G287" s="439">
        <f t="shared" si="83"/>
        <v>102300</v>
      </c>
      <c r="H287" s="440">
        <f>[1]APUs!H8149</f>
        <v>1023</v>
      </c>
      <c r="I287" s="438">
        <f>[1]APUs!H8156</f>
        <v>1396</v>
      </c>
      <c r="J287" s="438">
        <v>1</v>
      </c>
      <c r="K287" s="438">
        <f>ROUNDUP([1]APUs!$I$8136/$J$287,0)</f>
        <v>1</v>
      </c>
      <c r="L287" s="441">
        <f t="shared" si="84"/>
        <v>139600</v>
      </c>
      <c r="M287" s="442">
        <f t="shared" si="85"/>
        <v>102300</v>
      </c>
      <c r="N287" s="443">
        <f t="shared" si="86"/>
        <v>102300</v>
      </c>
      <c r="O287" s="444"/>
      <c r="P287" s="445">
        <f>ROUND([1]APUs!H8147*E287,0)</f>
        <v>0</v>
      </c>
      <c r="Q287" s="446">
        <f>ROUND([1]APUs!H8143*E287,0)</f>
        <v>6692</v>
      </c>
      <c r="R287" s="446">
        <f>ROUND([1]APUs!H8138*E287,0)</f>
        <v>95608</v>
      </c>
      <c r="S287" s="447"/>
      <c r="T287" s="448">
        <f t="shared" si="87"/>
        <v>102300</v>
      </c>
      <c r="U287" s="449"/>
      <c r="V287" s="432"/>
      <c r="AF287" s="451"/>
      <c r="AG287" s="452"/>
      <c r="AH287" s="453"/>
      <c r="AI287" s="453"/>
      <c r="AJ287" s="453"/>
      <c r="AK287" s="454"/>
      <c r="AL287" s="455"/>
      <c r="AO287" s="456">
        <f t="shared" si="88"/>
        <v>100</v>
      </c>
      <c r="AP287" s="457"/>
      <c r="AQ287" s="458">
        <f t="shared" si="89"/>
        <v>100</v>
      </c>
      <c r="AR287" s="459">
        <f t="shared" si="90"/>
        <v>1023</v>
      </c>
      <c r="AS287" s="460">
        <f t="shared" si="91"/>
        <v>102300</v>
      </c>
      <c r="AU287" s="461"/>
    </row>
    <row r="288" spans="1:47" s="450" customFormat="1" ht="38.25" x14ac:dyDescent="0.35">
      <c r="A288" s="433" t="s">
        <v>876</v>
      </c>
      <c r="B288" s="434" t="s">
        <v>877</v>
      </c>
      <c r="C288" s="435" t="s">
        <v>878</v>
      </c>
      <c r="D288" s="436" t="s">
        <v>197</v>
      </c>
      <c r="E288" s="437">
        <v>1</v>
      </c>
      <c r="F288" s="438">
        <f t="shared" si="82"/>
        <v>70500000</v>
      </c>
      <c r="G288" s="439">
        <f t="shared" si="83"/>
        <v>70500000</v>
      </c>
      <c r="H288" s="440">
        <f>[1]APUs!H8195</f>
        <v>70500000</v>
      </c>
      <c r="I288" s="438">
        <f>[1]APUs!H8202</f>
        <v>70500000</v>
      </c>
      <c r="J288" s="438">
        <v>1</v>
      </c>
      <c r="K288" s="438"/>
      <c r="L288" s="441">
        <f t="shared" si="84"/>
        <v>70500000</v>
      </c>
      <c r="M288" s="442">
        <f t="shared" si="85"/>
        <v>70500000</v>
      </c>
      <c r="N288" s="443">
        <f t="shared" si="86"/>
        <v>70500000</v>
      </c>
      <c r="O288" s="444"/>
      <c r="P288" s="445">
        <f>ROUND([1]APUs!H8193*E288,0)</f>
        <v>0</v>
      </c>
      <c r="Q288" s="446">
        <f>ROUND([1]APUs!H8189*E288,0)</f>
        <v>0</v>
      </c>
      <c r="R288" s="446">
        <f>ROUND([1]APUs!H8185*E288,0)</f>
        <v>0</v>
      </c>
      <c r="S288" s="447">
        <f>ROUND([1]APUs!H8181*E288,0)</f>
        <v>70500000</v>
      </c>
      <c r="T288" s="448">
        <f t="shared" si="87"/>
        <v>70500000</v>
      </c>
      <c r="U288" s="449"/>
      <c r="V288" s="432"/>
      <c r="AF288" s="451"/>
      <c r="AG288" s="452"/>
      <c r="AH288" s="453"/>
      <c r="AI288" s="453"/>
      <c r="AJ288" s="453"/>
      <c r="AK288" s="454"/>
      <c r="AL288" s="455"/>
      <c r="AO288" s="456">
        <f t="shared" si="88"/>
        <v>1</v>
      </c>
      <c r="AP288" s="457"/>
      <c r="AQ288" s="458">
        <f t="shared" si="89"/>
        <v>1</v>
      </c>
      <c r="AR288" s="459">
        <f t="shared" si="90"/>
        <v>70500000</v>
      </c>
      <c r="AS288" s="460">
        <f t="shared" si="91"/>
        <v>70500000</v>
      </c>
      <c r="AU288" s="461"/>
    </row>
    <row r="289" spans="1:47" s="450" customFormat="1" ht="76.5" x14ac:dyDescent="0.35">
      <c r="A289" s="433" t="s">
        <v>879</v>
      </c>
      <c r="B289" s="434" t="s">
        <v>880</v>
      </c>
      <c r="C289" s="435" t="s">
        <v>881</v>
      </c>
      <c r="D289" s="436" t="s">
        <v>226</v>
      </c>
      <c r="E289" s="437">
        <v>1</v>
      </c>
      <c r="F289" s="438">
        <f t="shared" si="82"/>
        <v>5500000</v>
      </c>
      <c r="G289" s="439">
        <f t="shared" si="83"/>
        <v>5500000</v>
      </c>
      <c r="H289" s="440">
        <f>[1]APUs!H8241</f>
        <v>5500000</v>
      </c>
      <c r="I289" s="438">
        <f>[1]APUs!H8248</f>
        <v>5500000</v>
      </c>
      <c r="J289" s="438">
        <v>1</v>
      </c>
      <c r="K289" s="438"/>
      <c r="L289" s="441">
        <f t="shared" si="84"/>
        <v>5500000</v>
      </c>
      <c r="M289" s="442">
        <f t="shared" si="85"/>
        <v>5500000</v>
      </c>
      <c r="N289" s="443">
        <f t="shared" si="86"/>
        <v>5500000</v>
      </c>
      <c r="O289" s="444"/>
      <c r="P289" s="445">
        <f>ROUND([1]APUs!H8239*E289,0)</f>
        <v>0</v>
      </c>
      <c r="Q289" s="446">
        <f>ROUND([1]APUs!H8235*E289,0)</f>
        <v>0</v>
      </c>
      <c r="R289" s="446">
        <f>ROUND([1]APUs!H8231*E289,0)</f>
        <v>0</v>
      </c>
      <c r="S289" s="447">
        <f>ROUND([1]APUs!H8227*E289,0)</f>
        <v>5500000</v>
      </c>
      <c r="T289" s="448">
        <f t="shared" si="87"/>
        <v>5500000</v>
      </c>
      <c r="U289" s="449"/>
      <c r="V289" s="432"/>
      <c r="AF289" s="451"/>
      <c r="AG289" s="452"/>
      <c r="AH289" s="453"/>
      <c r="AI289" s="453"/>
      <c r="AJ289" s="453"/>
      <c r="AK289" s="454"/>
      <c r="AL289" s="455"/>
      <c r="AO289" s="456">
        <f t="shared" si="88"/>
        <v>1</v>
      </c>
      <c r="AP289" s="457"/>
      <c r="AQ289" s="458">
        <f t="shared" si="89"/>
        <v>1</v>
      </c>
      <c r="AR289" s="459">
        <f t="shared" si="90"/>
        <v>5500000</v>
      </c>
      <c r="AS289" s="460">
        <f t="shared" si="91"/>
        <v>5500000</v>
      </c>
      <c r="AU289" s="461"/>
    </row>
    <row r="290" spans="1:47" s="450" customFormat="1" ht="14.25" x14ac:dyDescent="0.35">
      <c r="A290" s="564"/>
      <c r="B290" s="595"/>
      <c r="C290" s="566"/>
      <c r="D290" s="567"/>
      <c r="E290" s="568"/>
      <c r="F290" s="569"/>
      <c r="G290" s="570"/>
      <c r="H290" s="571"/>
      <c r="I290" s="569"/>
      <c r="J290" s="569"/>
      <c r="K290" s="569"/>
      <c r="L290" s="572"/>
      <c r="M290" s="573"/>
      <c r="N290" s="574"/>
      <c r="O290" s="444"/>
      <c r="P290" s="445"/>
      <c r="Q290" s="446"/>
      <c r="R290" s="446"/>
      <c r="S290" s="447"/>
      <c r="T290" s="448"/>
      <c r="U290" s="449"/>
      <c r="V290" s="432"/>
      <c r="AF290" s="451"/>
      <c r="AG290" s="452" t="str">
        <f>"CAP. " &amp; $B$241 &amp; ": " &amp; $C$241</f>
        <v>CAP. 11: PARQUEADERO Y CAFETERIA</v>
      </c>
      <c r="AH290" s="453">
        <f>ROW($B$241)</f>
        <v>241</v>
      </c>
      <c r="AI290" s="453"/>
      <c r="AJ290" s="453"/>
      <c r="AK290" s="454"/>
      <c r="AL290" s="455"/>
      <c r="AO290" s="456"/>
      <c r="AP290" s="457"/>
      <c r="AQ290" s="458"/>
      <c r="AR290" s="562"/>
      <c r="AS290" s="563"/>
      <c r="AU290" s="461"/>
    </row>
    <row r="291" spans="1:47" s="450" customFormat="1" ht="14.65" thickBot="1" x14ac:dyDescent="0.4">
      <c r="A291" s="575" t="s">
        <v>238</v>
      </c>
      <c r="B291" s="596"/>
      <c r="C291" s="577"/>
      <c r="D291" s="578"/>
      <c r="E291" s="579"/>
      <c r="F291" s="580" t="str">
        <f>IF(C241="ESCRIBA AQUÍ EL NOMBRE DEL CAPITULO","SUBTOTAL","SUBTOTAL CAP. "&amp;B241&amp;"  "&amp;C241&amp;":")</f>
        <v>SUBTOTAL CAP. 11  PARQUEADERO Y CAFETERIA:</v>
      </c>
      <c r="G291" s="581">
        <f>SUM(G242:G290)</f>
        <v>131267220</v>
      </c>
      <c r="H291" s="571"/>
      <c r="I291" s="569"/>
      <c r="J291" s="569"/>
      <c r="K291" s="569"/>
      <c r="L291" s="572"/>
      <c r="M291" s="573"/>
      <c r="N291" s="582">
        <f>SUM(N242:N290)</f>
        <v>229593906</v>
      </c>
      <c r="O291" s="444"/>
      <c r="P291" s="583">
        <f>SUM(P241:P290)</f>
        <v>0</v>
      </c>
      <c r="Q291" s="584">
        <f>SUM(Q241:Q290)</f>
        <v>6456425</v>
      </c>
      <c r="R291" s="584">
        <f>SUM(R241:R290)</f>
        <v>17760172</v>
      </c>
      <c r="S291" s="585">
        <f>SUM(S241:S290)</f>
        <v>107050702</v>
      </c>
      <c r="T291" s="586">
        <f>SUM(T241:T290)</f>
        <v>131267299</v>
      </c>
      <c r="U291" s="449"/>
      <c r="V291" s="432"/>
      <c r="AF291" s="451"/>
      <c r="AG291" s="452" t="str">
        <f>"CAP. " &amp; $B$241 &amp; ": " &amp; $C$241</f>
        <v>CAP. 11: PARQUEADERO Y CAFETERIA</v>
      </c>
      <c r="AH291" s="453">
        <f>ROW($B$241)</f>
        <v>241</v>
      </c>
      <c r="AI291" s="453"/>
      <c r="AJ291" s="453"/>
      <c r="AK291" s="454"/>
      <c r="AL291" s="455"/>
      <c r="AO291" s="587"/>
      <c r="AP291" s="588"/>
      <c r="AQ291" s="588"/>
      <c r="AR291" s="588"/>
      <c r="AS291" s="589">
        <f>SUM(AS242:AS290)</f>
        <v>131267220</v>
      </c>
      <c r="AU291" s="461"/>
    </row>
    <row r="292" spans="1:47" s="450" customFormat="1" ht="23" customHeight="1" thickBot="1" x14ac:dyDescent="0.4">
      <c r="A292" s="483"/>
      <c r="B292" s="534"/>
      <c r="C292" s="531"/>
      <c r="D292" s="532"/>
      <c r="E292" s="533"/>
      <c r="F292" s="534"/>
      <c r="G292" s="590"/>
      <c r="V292" s="432"/>
      <c r="AF292" s="451"/>
      <c r="AG292" s="452"/>
      <c r="AH292" s="453"/>
      <c r="AI292" s="453"/>
      <c r="AJ292" s="453"/>
      <c r="AK292" s="454"/>
      <c r="AL292" s="455"/>
      <c r="AU292" s="461"/>
    </row>
    <row r="293" spans="1:47" s="450" customFormat="1" ht="15" x14ac:dyDescent="0.35">
      <c r="A293" s="537" t="s">
        <v>234</v>
      </c>
      <c r="B293" s="591">
        <v>12</v>
      </c>
      <c r="C293" s="592" t="s">
        <v>882</v>
      </c>
      <c r="D293" s="540"/>
      <c r="E293" s="540"/>
      <c r="F293" s="540"/>
      <c r="G293" s="541">
        <f>SUM(G294:G311)</f>
        <v>395606749</v>
      </c>
      <c r="H293" s="432"/>
      <c r="I293" s="432"/>
      <c r="J293" s="432"/>
      <c r="K293" s="432"/>
      <c r="L293" s="432"/>
      <c r="M293" s="432"/>
      <c r="N293" s="542">
        <v>0</v>
      </c>
      <c r="O293" s="449"/>
      <c r="P293" s="543"/>
      <c r="Q293" s="544"/>
      <c r="R293" s="544"/>
      <c r="S293" s="545"/>
      <c r="T293" s="546"/>
      <c r="U293" s="449">
        <v>0</v>
      </c>
      <c r="V293" s="547" t="s">
        <v>493</v>
      </c>
      <c r="AF293" s="451"/>
      <c r="AG293" s="452" t="str">
        <f t="shared" ref="AG293:AG312" si="92">"CAP. " &amp; $B$293 &amp; ": " &amp; $C$293</f>
        <v xml:space="preserve">CAP. 12: CERRAMIENTO </v>
      </c>
      <c r="AH293" s="453">
        <f t="shared" ref="AH293:AH312" si="93">ROW($B$293)</f>
        <v>293</v>
      </c>
      <c r="AI293" s="453"/>
      <c r="AJ293" s="453"/>
      <c r="AK293" s="454"/>
      <c r="AL293" s="455"/>
      <c r="AO293" s="548"/>
      <c r="AP293" s="549"/>
      <c r="AQ293" s="549"/>
      <c r="AR293" s="549"/>
      <c r="AS293" s="550">
        <v>0</v>
      </c>
      <c r="AU293" s="461"/>
    </row>
    <row r="294" spans="1:47" s="450" customFormat="1" ht="16.25" hidden="1" customHeight="1" x14ac:dyDescent="0.35">
      <c r="A294" s="551" t="s">
        <v>494</v>
      </c>
      <c r="B294" s="593"/>
      <c r="C294" s="553"/>
      <c r="D294" s="554"/>
      <c r="E294" s="555"/>
      <c r="F294" s="556"/>
      <c r="G294" s="557"/>
      <c r="H294" s="558"/>
      <c r="I294" s="556"/>
      <c r="J294" s="556"/>
      <c r="K294" s="556"/>
      <c r="L294" s="559"/>
      <c r="M294" s="560"/>
      <c r="N294" s="561"/>
      <c r="O294" s="444"/>
      <c r="P294" s="445"/>
      <c r="Q294" s="446"/>
      <c r="R294" s="446"/>
      <c r="S294" s="447"/>
      <c r="T294" s="448"/>
      <c r="U294" s="449"/>
      <c r="V294" s="432"/>
      <c r="AF294" s="451"/>
      <c r="AG294" s="452" t="str">
        <f t="shared" si="92"/>
        <v xml:space="preserve">CAP. 12: CERRAMIENTO </v>
      </c>
      <c r="AH294" s="453">
        <f t="shared" si="93"/>
        <v>293</v>
      </c>
      <c r="AI294" s="453"/>
      <c r="AJ294" s="453"/>
      <c r="AK294" s="454"/>
      <c r="AL294" s="455"/>
      <c r="AO294" s="456"/>
      <c r="AP294" s="457"/>
      <c r="AQ294" s="458"/>
      <c r="AR294" s="562"/>
      <c r="AS294" s="563"/>
      <c r="AU294" s="461"/>
    </row>
    <row r="295" spans="1:47" s="450" customFormat="1" ht="16.25" customHeight="1" x14ac:dyDescent="0.35">
      <c r="A295" s="644" t="s">
        <v>883</v>
      </c>
      <c r="B295" s="645">
        <v>12.1</v>
      </c>
      <c r="C295" s="435" t="s">
        <v>884</v>
      </c>
      <c r="D295" s="646" t="s">
        <v>173</v>
      </c>
      <c r="E295" s="647">
        <v>350</v>
      </c>
      <c r="F295" s="648">
        <f t="shared" ref="F295:F310" si="94">IF($A$2="CD",H295,IF($A$2="CT",I295,"Correg CT"))</f>
        <v>2533</v>
      </c>
      <c r="G295" s="649">
        <f t="shared" ref="G295:G310" si="95">ROUND(E295 * F295,$J$2)</f>
        <v>886550</v>
      </c>
      <c r="H295" s="654">
        <f>[1]APUs!H8292</f>
        <v>2533</v>
      </c>
      <c r="I295" s="648">
        <f>[1]APUs!H8299</f>
        <v>3404</v>
      </c>
      <c r="J295" s="648">
        <v>1</v>
      </c>
      <c r="K295" s="648"/>
      <c r="L295" s="651">
        <f t="shared" ref="L295:L310" si="96">ROUND(I295 * E295,$J$2)</f>
        <v>1191400</v>
      </c>
      <c r="M295" s="652">
        <f t="shared" ref="M295:M310" si="97">ROUND(H295 * E295,$J$2)</f>
        <v>886550</v>
      </c>
      <c r="N295" s="653">
        <f t="shared" ref="N295:N310" si="98">G295*$N$2</f>
        <v>886550</v>
      </c>
      <c r="O295" s="444"/>
      <c r="P295" s="445">
        <f>ROUND([1]APUs!H8290*E295,0)</f>
        <v>0</v>
      </c>
      <c r="Q295" s="446">
        <f>ROUND([1]APUs!H8286*E295,0)</f>
        <v>41006</v>
      </c>
      <c r="R295" s="446">
        <f>ROUND([1]APUs!H8281*E295,0)</f>
        <v>683470</v>
      </c>
      <c r="S295" s="447">
        <f>ROUND([1]APUs!H8275*E295,0)</f>
        <v>161924</v>
      </c>
      <c r="T295" s="448">
        <f t="shared" ref="T295:T310" si="99">P295+Q295+R295+S295</f>
        <v>886400</v>
      </c>
      <c r="U295" s="449"/>
      <c r="V295" s="432"/>
      <c r="AF295" s="451"/>
      <c r="AG295" s="452" t="str">
        <f t="shared" si="92"/>
        <v xml:space="preserve">CAP. 12: CERRAMIENTO </v>
      </c>
      <c r="AH295" s="453">
        <f t="shared" si="93"/>
        <v>293</v>
      </c>
      <c r="AI295" s="453"/>
      <c r="AJ295" s="453"/>
      <c r="AK295" s="454"/>
      <c r="AL295" s="455"/>
      <c r="AO295" s="456">
        <f t="shared" ref="AO295:AO310" si="100">E295</f>
        <v>350</v>
      </c>
      <c r="AP295" s="457"/>
      <c r="AQ295" s="458">
        <f t="shared" ref="AQ295:AQ310" si="101">AO295+AP295</f>
        <v>350</v>
      </c>
      <c r="AR295" s="562">
        <f t="shared" ref="AR295:AR310" si="102">F295</f>
        <v>2533</v>
      </c>
      <c r="AS295" s="563">
        <f t="shared" ref="AS295:AS310" si="103">ROUND(AQ295 * AR295,$J$2)</f>
        <v>886550</v>
      </c>
      <c r="AU295" s="461"/>
    </row>
    <row r="296" spans="1:47" s="450" customFormat="1" ht="16.25" customHeight="1" x14ac:dyDescent="0.35">
      <c r="A296" s="644" t="s">
        <v>885</v>
      </c>
      <c r="B296" s="645">
        <v>12.2</v>
      </c>
      <c r="C296" s="435" t="s">
        <v>172</v>
      </c>
      <c r="D296" s="646" t="s">
        <v>173</v>
      </c>
      <c r="E296" s="647">
        <v>350</v>
      </c>
      <c r="F296" s="648">
        <f t="shared" si="94"/>
        <v>16657</v>
      </c>
      <c r="G296" s="649">
        <f t="shared" si="95"/>
        <v>5829950</v>
      </c>
      <c r="H296" s="654">
        <f>[1]APUs!H8342</f>
        <v>16657</v>
      </c>
      <c r="I296" s="648">
        <f>[1]APUs!H8349</f>
        <v>22387</v>
      </c>
      <c r="J296" s="648">
        <v>1</v>
      </c>
      <c r="K296" s="648"/>
      <c r="L296" s="651">
        <f t="shared" si="96"/>
        <v>7835450</v>
      </c>
      <c r="M296" s="652">
        <f t="shared" si="97"/>
        <v>5829950</v>
      </c>
      <c r="N296" s="653">
        <f t="shared" si="98"/>
        <v>5829950</v>
      </c>
      <c r="O296" s="444"/>
      <c r="P296" s="445">
        <f>ROUND([1]APUs!H8340*E296,0)</f>
        <v>0</v>
      </c>
      <c r="Q296" s="446">
        <f>ROUND([1]APUs!H8336*E296,0)</f>
        <v>67760</v>
      </c>
      <c r="R296" s="446">
        <f>ROUND([1]APUs!H8331*E296,0)</f>
        <v>1355246</v>
      </c>
      <c r="S296" s="447">
        <f>ROUND([1]APUs!H8326*E296,0)</f>
        <v>4406815</v>
      </c>
      <c r="T296" s="448">
        <f t="shared" si="99"/>
        <v>5829821</v>
      </c>
      <c r="U296" s="449"/>
      <c r="V296" s="432"/>
      <c r="AF296" s="451"/>
      <c r="AG296" s="452" t="str">
        <f t="shared" si="92"/>
        <v xml:space="preserve">CAP. 12: CERRAMIENTO </v>
      </c>
      <c r="AH296" s="453">
        <f t="shared" si="93"/>
        <v>293</v>
      </c>
      <c r="AI296" s="453"/>
      <c r="AJ296" s="453"/>
      <c r="AK296" s="454"/>
      <c r="AL296" s="455"/>
      <c r="AO296" s="456">
        <f t="shared" si="100"/>
        <v>350</v>
      </c>
      <c r="AP296" s="457"/>
      <c r="AQ296" s="458">
        <f t="shared" si="101"/>
        <v>350</v>
      </c>
      <c r="AR296" s="562">
        <f t="shared" si="102"/>
        <v>16657</v>
      </c>
      <c r="AS296" s="563">
        <f t="shared" si="103"/>
        <v>5829950</v>
      </c>
      <c r="AU296" s="461"/>
    </row>
    <row r="297" spans="1:47" s="450" customFormat="1" ht="16.25" customHeight="1" x14ac:dyDescent="0.35">
      <c r="A297" s="644" t="s">
        <v>886</v>
      </c>
      <c r="B297" s="645">
        <v>12.3</v>
      </c>
      <c r="C297" s="435" t="s">
        <v>182</v>
      </c>
      <c r="D297" s="646" t="s">
        <v>183</v>
      </c>
      <c r="E297" s="647">
        <v>175</v>
      </c>
      <c r="F297" s="648">
        <f t="shared" si="94"/>
        <v>28969</v>
      </c>
      <c r="G297" s="649">
        <f t="shared" si="95"/>
        <v>5069575</v>
      </c>
      <c r="H297" s="654">
        <f>[1]APUs!H8385</f>
        <v>28969</v>
      </c>
      <c r="I297" s="648">
        <f>[1]APUs!H8392</f>
        <v>38934</v>
      </c>
      <c r="J297" s="648">
        <v>1</v>
      </c>
      <c r="K297" s="648"/>
      <c r="L297" s="651">
        <f t="shared" si="96"/>
        <v>6813450</v>
      </c>
      <c r="M297" s="652">
        <f t="shared" si="97"/>
        <v>5069575</v>
      </c>
      <c r="N297" s="653">
        <f t="shared" si="98"/>
        <v>5069575</v>
      </c>
      <c r="O297" s="444"/>
      <c r="P297" s="445">
        <f>ROUND([1]APUs!H8383*E297,0)</f>
        <v>0</v>
      </c>
      <c r="Q297" s="446">
        <f>ROUND([1]APUs!H8379*E297,0)</f>
        <v>50194</v>
      </c>
      <c r="R297" s="446">
        <f>ROUND([1]APUs!H8374*E297,0)</f>
        <v>5019438</v>
      </c>
      <c r="S297" s="447"/>
      <c r="T297" s="448">
        <f t="shared" si="99"/>
        <v>5069632</v>
      </c>
      <c r="U297" s="449"/>
      <c r="V297" s="432"/>
      <c r="AF297" s="451"/>
      <c r="AG297" s="452" t="str">
        <f t="shared" si="92"/>
        <v xml:space="preserve">CAP. 12: CERRAMIENTO </v>
      </c>
      <c r="AH297" s="453">
        <f t="shared" si="93"/>
        <v>293</v>
      </c>
      <c r="AI297" s="453"/>
      <c r="AJ297" s="453"/>
      <c r="AK297" s="454"/>
      <c r="AL297" s="455"/>
      <c r="AO297" s="456">
        <f t="shared" si="100"/>
        <v>175</v>
      </c>
      <c r="AP297" s="457"/>
      <c r="AQ297" s="458">
        <f t="shared" si="101"/>
        <v>175</v>
      </c>
      <c r="AR297" s="562">
        <f t="shared" si="102"/>
        <v>28969</v>
      </c>
      <c r="AS297" s="563">
        <f t="shared" si="103"/>
        <v>5069575</v>
      </c>
      <c r="AU297" s="461"/>
    </row>
    <row r="298" spans="1:47" s="450" customFormat="1" ht="16.25" customHeight="1" x14ac:dyDescent="0.35">
      <c r="A298" s="644" t="s">
        <v>887</v>
      </c>
      <c r="B298" s="645">
        <v>12.4</v>
      </c>
      <c r="C298" s="435" t="s">
        <v>186</v>
      </c>
      <c r="D298" s="646" t="s">
        <v>183</v>
      </c>
      <c r="E298" s="647">
        <v>42</v>
      </c>
      <c r="F298" s="648">
        <f t="shared" si="94"/>
        <v>80077</v>
      </c>
      <c r="G298" s="649">
        <f t="shared" si="95"/>
        <v>3363234</v>
      </c>
      <c r="H298" s="654">
        <f>[1]APUs!H8436</f>
        <v>80077</v>
      </c>
      <c r="I298" s="648">
        <f>[1]APUs!H8443</f>
        <v>107623</v>
      </c>
      <c r="J298" s="648">
        <v>1</v>
      </c>
      <c r="K298" s="648"/>
      <c r="L298" s="651">
        <f t="shared" si="96"/>
        <v>4520166</v>
      </c>
      <c r="M298" s="652">
        <f t="shared" si="97"/>
        <v>3363234</v>
      </c>
      <c r="N298" s="653">
        <f t="shared" si="98"/>
        <v>3363234</v>
      </c>
      <c r="O298" s="444"/>
      <c r="P298" s="445">
        <f>ROUND([1]APUs!H8434*E298,0)</f>
        <v>0</v>
      </c>
      <c r="Q298" s="446">
        <f>ROUND([1]APUs!H8430*E298,0)</f>
        <v>205290</v>
      </c>
      <c r="R298" s="446">
        <f>ROUND([1]APUs!H8424*E298,0)</f>
        <v>963732</v>
      </c>
      <c r="S298" s="447">
        <f>ROUND([1]APUs!H8419*E298,0)</f>
        <v>2194198</v>
      </c>
      <c r="T298" s="448">
        <f t="shared" si="99"/>
        <v>3363220</v>
      </c>
      <c r="U298" s="449"/>
      <c r="V298" s="432"/>
      <c r="AF298" s="451"/>
      <c r="AG298" s="452" t="str">
        <f t="shared" si="92"/>
        <v xml:space="preserve">CAP. 12: CERRAMIENTO </v>
      </c>
      <c r="AH298" s="453">
        <f t="shared" si="93"/>
        <v>293</v>
      </c>
      <c r="AI298" s="453"/>
      <c r="AJ298" s="453"/>
      <c r="AK298" s="454"/>
      <c r="AL298" s="455"/>
      <c r="AO298" s="456">
        <f t="shared" si="100"/>
        <v>42</v>
      </c>
      <c r="AP298" s="457"/>
      <c r="AQ298" s="458">
        <f t="shared" si="101"/>
        <v>42</v>
      </c>
      <c r="AR298" s="562">
        <f t="shared" si="102"/>
        <v>80077</v>
      </c>
      <c r="AS298" s="563">
        <f t="shared" si="103"/>
        <v>3363234</v>
      </c>
      <c r="AU298" s="461"/>
    </row>
    <row r="299" spans="1:47" s="450" customFormat="1" ht="16.25" customHeight="1" x14ac:dyDescent="0.35">
      <c r="A299" s="644" t="s">
        <v>888</v>
      </c>
      <c r="B299" s="645">
        <v>12.5</v>
      </c>
      <c r="C299" s="435" t="s">
        <v>889</v>
      </c>
      <c r="D299" s="646" t="s">
        <v>183</v>
      </c>
      <c r="E299" s="647">
        <v>42</v>
      </c>
      <c r="F299" s="648">
        <f t="shared" si="94"/>
        <v>907112</v>
      </c>
      <c r="G299" s="649">
        <f t="shared" si="95"/>
        <v>38098704</v>
      </c>
      <c r="H299" s="654">
        <f>[1]APUs!H8488</f>
        <v>907112</v>
      </c>
      <c r="I299" s="648">
        <f>[1]APUs!H8495</f>
        <v>1219159</v>
      </c>
      <c r="J299" s="648">
        <v>1</v>
      </c>
      <c r="K299" s="648"/>
      <c r="L299" s="651">
        <f t="shared" si="96"/>
        <v>51204678</v>
      </c>
      <c r="M299" s="652">
        <f t="shared" si="97"/>
        <v>38098704</v>
      </c>
      <c r="N299" s="653">
        <f t="shared" si="98"/>
        <v>38098704</v>
      </c>
      <c r="O299" s="444"/>
      <c r="P299" s="445">
        <f>ROUND([1]APUs!H8486*E299,0)</f>
        <v>0</v>
      </c>
      <c r="Q299" s="446">
        <f>ROUND([1]APUs!H8482*E299,0)</f>
        <v>219020</v>
      </c>
      <c r="R299" s="446">
        <f>ROUND([1]APUs!H8476*E299,0)</f>
        <v>13206698</v>
      </c>
      <c r="S299" s="447">
        <f>ROUND([1]APUs!H8471*E299,0)</f>
        <v>24672980</v>
      </c>
      <c r="T299" s="448">
        <f t="shared" si="99"/>
        <v>38098698</v>
      </c>
      <c r="U299" s="449"/>
      <c r="V299" s="432"/>
      <c r="AF299" s="451"/>
      <c r="AG299" s="452" t="str">
        <f t="shared" si="92"/>
        <v xml:space="preserve">CAP. 12: CERRAMIENTO </v>
      </c>
      <c r="AH299" s="453">
        <f t="shared" si="93"/>
        <v>293</v>
      </c>
      <c r="AI299" s="453"/>
      <c r="AJ299" s="453"/>
      <c r="AK299" s="454"/>
      <c r="AL299" s="455"/>
      <c r="AO299" s="456">
        <f t="shared" si="100"/>
        <v>42</v>
      </c>
      <c r="AP299" s="457"/>
      <c r="AQ299" s="458">
        <f t="shared" si="101"/>
        <v>42</v>
      </c>
      <c r="AR299" s="562">
        <f t="shared" si="102"/>
        <v>907112</v>
      </c>
      <c r="AS299" s="563">
        <f t="shared" si="103"/>
        <v>38098704</v>
      </c>
      <c r="AU299" s="461"/>
    </row>
    <row r="300" spans="1:47" s="450" customFormat="1" ht="16.25" customHeight="1" x14ac:dyDescent="0.35">
      <c r="A300" s="644" t="s">
        <v>890</v>
      </c>
      <c r="B300" s="645">
        <v>12.6</v>
      </c>
      <c r="C300" s="435" t="s">
        <v>189</v>
      </c>
      <c r="D300" s="646" t="s">
        <v>190</v>
      </c>
      <c r="E300" s="647">
        <v>2012.08</v>
      </c>
      <c r="F300" s="648">
        <f t="shared" si="94"/>
        <v>5668</v>
      </c>
      <c r="G300" s="649">
        <f t="shared" si="95"/>
        <v>11404469</v>
      </c>
      <c r="H300" s="654">
        <f>[1]APUs!H8538</f>
        <v>5668</v>
      </c>
      <c r="I300" s="648">
        <f>[1]APUs!H8545</f>
        <v>7618</v>
      </c>
      <c r="J300" s="648">
        <v>1</v>
      </c>
      <c r="K300" s="648"/>
      <c r="L300" s="651">
        <f t="shared" si="96"/>
        <v>15328025</v>
      </c>
      <c r="M300" s="652">
        <f t="shared" si="97"/>
        <v>11404469</v>
      </c>
      <c r="N300" s="653">
        <f t="shared" si="98"/>
        <v>11404469</v>
      </c>
      <c r="O300" s="444"/>
      <c r="P300" s="445">
        <f>ROUND([1]APUs!H8536*E300,0)</f>
        <v>0</v>
      </c>
      <c r="Q300" s="446">
        <f>ROUND([1]APUs!H8532*E300,0)</f>
        <v>71409</v>
      </c>
      <c r="R300" s="446">
        <f>ROUND([1]APUs!H8527*E300,0)</f>
        <v>1428396</v>
      </c>
      <c r="S300" s="447">
        <f>ROUND([1]APUs!H8522*E300,0)</f>
        <v>9905188</v>
      </c>
      <c r="T300" s="448">
        <f t="shared" si="99"/>
        <v>11404993</v>
      </c>
      <c r="U300" s="449"/>
      <c r="V300" s="432"/>
      <c r="AF300" s="451"/>
      <c r="AG300" s="452" t="str">
        <f t="shared" si="92"/>
        <v xml:space="preserve">CAP. 12: CERRAMIENTO </v>
      </c>
      <c r="AH300" s="453">
        <f t="shared" si="93"/>
        <v>293</v>
      </c>
      <c r="AI300" s="453"/>
      <c r="AJ300" s="453"/>
      <c r="AK300" s="454"/>
      <c r="AL300" s="455"/>
      <c r="AO300" s="456">
        <f t="shared" si="100"/>
        <v>2012.08</v>
      </c>
      <c r="AP300" s="457"/>
      <c r="AQ300" s="458">
        <f t="shared" si="101"/>
        <v>2012.08</v>
      </c>
      <c r="AR300" s="562">
        <f t="shared" si="102"/>
        <v>5668</v>
      </c>
      <c r="AS300" s="563">
        <f t="shared" si="103"/>
        <v>11404469</v>
      </c>
      <c r="AU300" s="461"/>
    </row>
    <row r="301" spans="1:47" s="450" customFormat="1" ht="16.25" customHeight="1" x14ac:dyDescent="0.35">
      <c r="A301" s="644" t="s">
        <v>891</v>
      </c>
      <c r="B301" s="645">
        <v>12.7</v>
      </c>
      <c r="C301" s="435" t="s">
        <v>892</v>
      </c>
      <c r="D301" s="646" t="s">
        <v>173</v>
      </c>
      <c r="E301" s="647">
        <v>700</v>
      </c>
      <c r="F301" s="648">
        <f t="shared" si="94"/>
        <v>52169</v>
      </c>
      <c r="G301" s="649">
        <f t="shared" si="95"/>
        <v>36518300</v>
      </c>
      <c r="H301" s="654">
        <f>[1]APUs!H8590</f>
        <v>52169</v>
      </c>
      <c r="I301" s="648">
        <f>[1]APUs!H8597</f>
        <v>70115</v>
      </c>
      <c r="J301" s="648">
        <v>1</v>
      </c>
      <c r="K301" s="648"/>
      <c r="L301" s="651">
        <f t="shared" si="96"/>
        <v>49080500</v>
      </c>
      <c r="M301" s="652">
        <f t="shared" si="97"/>
        <v>36518300</v>
      </c>
      <c r="N301" s="653">
        <f t="shared" si="98"/>
        <v>36518300</v>
      </c>
      <c r="O301" s="444"/>
      <c r="P301" s="445">
        <f>ROUND([1]APUs!H8588*E301,0)</f>
        <v>0</v>
      </c>
      <c r="Q301" s="446">
        <f>ROUND([1]APUs!H8584*E301,0)</f>
        <v>1839271</v>
      </c>
      <c r="R301" s="446">
        <f>ROUND([1]APUs!H8578*E301,0)</f>
        <v>13552476</v>
      </c>
      <c r="S301" s="447">
        <f>ROUND([1]APUs!H8573*E301,0)</f>
        <v>21126420</v>
      </c>
      <c r="T301" s="448">
        <f t="shared" si="99"/>
        <v>36518167</v>
      </c>
      <c r="U301" s="449"/>
      <c r="V301" s="432"/>
      <c r="AF301" s="451"/>
      <c r="AG301" s="452" t="str">
        <f t="shared" si="92"/>
        <v xml:space="preserve">CAP. 12: CERRAMIENTO </v>
      </c>
      <c r="AH301" s="453">
        <f t="shared" si="93"/>
        <v>293</v>
      </c>
      <c r="AI301" s="453"/>
      <c r="AJ301" s="453"/>
      <c r="AK301" s="454"/>
      <c r="AL301" s="455"/>
      <c r="AO301" s="456">
        <f t="shared" si="100"/>
        <v>700</v>
      </c>
      <c r="AP301" s="457"/>
      <c r="AQ301" s="458">
        <f t="shared" si="101"/>
        <v>700</v>
      </c>
      <c r="AR301" s="562">
        <f t="shared" si="102"/>
        <v>52169</v>
      </c>
      <c r="AS301" s="563">
        <f t="shared" si="103"/>
        <v>36518300</v>
      </c>
      <c r="AU301" s="461"/>
    </row>
    <row r="302" spans="1:47" s="450" customFormat="1" ht="16.25" customHeight="1" x14ac:dyDescent="0.35">
      <c r="A302" s="644" t="s">
        <v>893</v>
      </c>
      <c r="B302" s="645">
        <v>12.8</v>
      </c>
      <c r="C302" s="435" t="s">
        <v>894</v>
      </c>
      <c r="D302" s="646" t="s">
        <v>165</v>
      </c>
      <c r="E302" s="647">
        <v>350</v>
      </c>
      <c r="F302" s="648">
        <f t="shared" si="94"/>
        <v>108238</v>
      </c>
      <c r="G302" s="649">
        <f t="shared" si="95"/>
        <v>37883300</v>
      </c>
      <c r="H302" s="654">
        <f>[1]APUs!H8640</f>
        <v>108238</v>
      </c>
      <c r="I302" s="648">
        <f>[1]APUs!H8647</f>
        <v>145472</v>
      </c>
      <c r="J302" s="648">
        <v>1</v>
      </c>
      <c r="K302" s="648"/>
      <c r="L302" s="651">
        <f t="shared" si="96"/>
        <v>50915200</v>
      </c>
      <c r="M302" s="652">
        <f t="shared" si="97"/>
        <v>37883300</v>
      </c>
      <c r="N302" s="653">
        <f t="shared" si="98"/>
        <v>37883300</v>
      </c>
      <c r="O302" s="444"/>
      <c r="P302" s="445">
        <f>ROUND([1]APUs!H8638*E302,0)</f>
        <v>0</v>
      </c>
      <c r="Q302" s="446">
        <f>ROUND([1]APUs!H8634*E302,0)</f>
        <v>1263357</v>
      </c>
      <c r="R302" s="446">
        <f>ROUND([1]APUs!H8628*E302,0)</f>
        <v>10170717</v>
      </c>
      <c r="S302" s="447">
        <f>ROUND([1]APUs!H8623*E302,0)</f>
        <v>26449189</v>
      </c>
      <c r="T302" s="448">
        <f t="shared" si="99"/>
        <v>37883263</v>
      </c>
      <c r="U302" s="449"/>
      <c r="V302" s="432"/>
      <c r="AF302" s="451"/>
      <c r="AG302" s="452" t="str">
        <f t="shared" si="92"/>
        <v xml:space="preserve">CAP. 12: CERRAMIENTO </v>
      </c>
      <c r="AH302" s="453">
        <f t="shared" si="93"/>
        <v>293</v>
      </c>
      <c r="AI302" s="453"/>
      <c r="AJ302" s="453"/>
      <c r="AK302" s="454"/>
      <c r="AL302" s="455"/>
      <c r="AO302" s="456">
        <f t="shared" si="100"/>
        <v>350</v>
      </c>
      <c r="AP302" s="457"/>
      <c r="AQ302" s="458">
        <f t="shared" si="101"/>
        <v>350</v>
      </c>
      <c r="AR302" s="562">
        <f t="shared" si="102"/>
        <v>108238</v>
      </c>
      <c r="AS302" s="563">
        <f t="shared" si="103"/>
        <v>37883300</v>
      </c>
      <c r="AU302" s="461"/>
    </row>
    <row r="303" spans="1:47" s="450" customFormat="1" ht="16.25" customHeight="1" x14ac:dyDescent="0.35">
      <c r="A303" s="644" t="s">
        <v>895</v>
      </c>
      <c r="B303" s="645">
        <v>12.9</v>
      </c>
      <c r="C303" s="435" t="s">
        <v>189</v>
      </c>
      <c r="D303" s="646" t="s">
        <v>190</v>
      </c>
      <c r="E303" s="647">
        <v>588</v>
      </c>
      <c r="F303" s="648">
        <f t="shared" si="94"/>
        <v>5668</v>
      </c>
      <c r="G303" s="649">
        <f t="shared" si="95"/>
        <v>3332784</v>
      </c>
      <c r="H303" s="654">
        <f>[1]APUs!H8690</f>
        <v>5668</v>
      </c>
      <c r="I303" s="648">
        <f>[1]APUs!H8697</f>
        <v>7618</v>
      </c>
      <c r="J303" s="648">
        <v>1</v>
      </c>
      <c r="K303" s="648"/>
      <c r="L303" s="651">
        <f t="shared" si="96"/>
        <v>4479384</v>
      </c>
      <c r="M303" s="652">
        <f t="shared" si="97"/>
        <v>3332784</v>
      </c>
      <c r="N303" s="653">
        <f t="shared" si="98"/>
        <v>3332784</v>
      </c>
      <c r="O303" s="444"/>
      <c r="P303" s="445">
        <f>ROUND([1]APUs!H8688*E303,0)</f>
        <v>0</v>
      </c>
      <c r="Q303" s="446">
        <f>ROUND([1]APUs!H8684*E303,0)</f>
        <v>20868</v>
      </c>
      <c r="R303" s="446">
        <f>ROUND([1]APUs!H8679*E303,0)</f>
        <v>417427</v>
      </c>
      <c r="S303" s="447">
        <f>ROUND([1]APUs!H8674*E303,0)</f>
        <v>2894642</v>
      </c>
      <c r="T303" s="448">
        <f t="shared" si="99"/>
        <v>3332937</v>
      </c>
      <c r="U303" s="449"/>
      <c r="V303" s="432"/>
      <c r="AF303" s="451"/>
      <c r="AG303" s="452" t="str">
        <f t="shared" si="92"/>
        <v xml:space="preserve">CAP. 12: CERRAMIENTO </v>
      </c>
      <c r="AH303" s="453">
        <f t="shared" si="93"/>
        <v>293</v>
      </c>
      <c r="AI303" s="453"/>
      <c r="AJ303" s="453"/>
      <c r="AK303" s="454"/>
      <c r="AL303" s="455"/>
      <c r="AO303" s="456">
        <f t="shared" si="100"/>
        <v>588</v>
      </c>
      <c r="AP303" s="457"/>
      <c r="AQ303" s="458">
        <f t="shared" si="101"/>
        <v>588</v>
      </c>
      <c r="AR303" s="562">
        <f t="shared" si="102"/>
        <v>5668</v>
      </c>
      <c r="AS303" s="563">
        <f t="shared" si="103"/>
        <v>3332784</v>
      </c>
      <c r="AU303" s="461"/>
    </row>
    <row r="304" spans="1:47" s="450" customFormat="1" ht="16.25" customHeight="1" x14ac:dyDescent="0.35">
      <c r="A304" s="644" t="s">
        <v>896</v>
      </c>
      <c r="B304" s="645">
        <v>12.1</v>
      </c>
      <c r="C304" s="435" t="s">
        <v>897</v>
      </c>
      <c r="D304" s="646" t="s">
        <v>183</v>
      </c>
      <c r="E304" s="647">
        <v>7</v>
      </c>
      <c r="F304" s="648">
        <f t="shared" si="94"/>
        <v>1629274</v>
      </c>
      <c r="G304" s="649">
        <f t="shared" si="95"/>
        <v>11404918</v>
      </c>
      <c r="H304" s="654">
        <f>[1]APUs!H8748</f>
        <v>1629274</v>
      </c>
      <c r="I304" s="648">
        <f>[1]APUs!H8755</f>
        <v>2189744</v>
      </c>
      <c r="J304" s="648">
        <v>1</v>
      </c>
      <c r="K304" s="648"/>
      <c r="L304" s="651">
        <f t="shared" si="96"/>
        <v>15328208</v>
      </c>
      <c r="M304" s="652">
        <f t="shared" si="97"/>
        <v>11404918</v>
      </c>
      <c r="N304" s="653">
        <f t="shared" si="98"/>
        <v>11404918</v>
      </c>
      <c r="O304" s="444"/>
      <c r="P304" s="445">
        <f>ROUND([1]APUs!H8746*E304,0)</f>
        <v>0</v>
      </c>
      <c r="Q304" s="446">
        <f>ROUND([1]APUs!H8742*E304,0)</f>
        <v>1501641</v>
      </c>
      <c r="R304" s="446">
        <f>ROUND([1]APUs!H8734*E304,0)</f>
        <v>3594873</v>
      </c>
      <c r="S304" s="447">
        <f>ROUND([1]APUs!H8729*E304,0)</f>
        <v>6308402</v>
      </c>
      <c r="T304" s="448">
        <f t="shared" si="99"/>
        <v>11404916</v>
      </c>
      <c r="U304" s="449"/>
      <c r="V304" s="432"/>
      <c r="AF304" s="451"/>
      <c r="AG304" s="452" t="str">
        <f t="shared" si="92"/>
        <v xml:space="preserve">CAP. 12: CERRAMIENTO </v>
      </c>
      <c r="AH304" s="453">
        <f t="shared" si="93"/>
        <v>293</v>
      </c>
      <c r="AI304" s="453"/>
      <c r="AJ304" s="453"/>
      <c r="AK304" s="454"/>
      <c r="AL304" s="455"/>
      <c r="AO304" s="456">
        <f t="shared" si="100"/>
        <v>7</v>
      </c>
      <c r="AP304" s="457"/>
      <c r="AQ304" s="458">
        <f t="shared" si="101"/>
        <v>7</v>
      </c>
      <c r="AR304" s="562">
        <f t="shared" si="102"/>
        <v>1629274</v>
      </c>
      <c r="AS304" s="563">
        <f t="shared" si="103"/>
        <v>11404918</v>
      </c>
      <c r="AU304" s="461"/>
    </row>
    <row r="305" spans="1:48" s="450" customFormat="1" ht="16.25" customHeight="1" x14ac:dyDescent="0.35">
      <c r="A305" s="644" t="s">
        <v>898</v>
      </c>
      <c r="B305" s="645">
        <v>12.11</v>
      </c>
      <c r="C305" s="435" t="s">
        <v>189</v>
      </c>
      <c r="D305" s="646" t="s">
        <v>190</v>
      </c>
      <c r="E305" s="647">
        <v>980</v>
      </c>
      <c r="F305" s="648">
        <f t="shared" si="94"/>
        <v>5668</v>
      </c>
      <c r="G305" s="649">
        <f t="shared" si="95"/>
        <v>5554640</v>
      </c>
      <c r="H305" s="654">
        <f>[1]APUs!H8798</f>
        <v>5668</v>
      </c>
      <c r="I305" s="648">
        <f>[1]APUs!H8805</f>
        <v>7618</v>
      </c>
      <c r="J305" s="648">
        <v>1</v>
      </c>
      <c r="K305" s="648"/>
      <c r="L305" s="651">
        <f t="shared" si="96"/>
        <v>7465640</v>
      </c>
      <c r="M305" s="652">
        <f t="shared" si="97"/>
        <v>5554640</v>
      </c>
      <c r="N305" s="653">
        <f t="shared" si="98"/>
        <v>5554640</v>
      </c>
      <c r="O305" s="444"/>
      <c r="P305" s="445">
        <f>ROUND([1]APUs!H8796*E305,0)</f>
        <v>0</v>
      </c>
      <c r="Q305" s="446">
        <f>ROUND([1]APUs!H8792*E305,0)</f>
        <v>34780</v>
      </c>
      <c r="R305" s="446">
        <f>ROUND([1]APUs!H8787*E305,0)</f>
        <v>695712</v>
      </c>
      <c r="S305" s="447">
        <f>ROUND([1]APUs!H8782*E305,0)</f>
        <v>4824403</v>
      </c>
      <c r="T305" s="448">
        <f t="shared" si="99"/>
        <v>5554895</v>
      </c>
      <c r="U305" s="449"/>
      <c r="V305" s="432"/>
      <c r="AF305" s="451"/>
      <c r="AG305" s="452" t="str">
        <f t="shared" si="92"/>
        <v xml:space="preserve">CAP. 12: CERRAMIENTO </v>
      </c>
      <c r="AH305" s="453">
        <f t="shared" si="93"/>
        <v>293</v>
      </c>
      <c r="AI305" s="453"/>
      <c r="AJ305" s="453"/>
      <c r="AK305" s="454"/>
      <c r="AL305" s="455"/>
      <c r="AO305" s="456">
        <f t="shared" si="100"/>
        <v>980</v>
      </c>
      <c r="AP305" s="457"/>
      <c r="AQ305" s="458">
        <f t="shared" si="101"/>
        <v>980</v>
      </c>
      <c r="AR305" s="562">
        <f t="shared" si="102"/>
        <v>5668</v>
      </c>
      <c r="AS305" s="563">
        <f t="shared" si="103"/>
        <v>5554640</v>
      </c>
      <c r="AU305" s="461"/>
    </row>
    <row r="306" spans="1:48" s="450" customFormat="1" ht="16.25" customHeight="1" x14ac:dyDescent="0.35">
      <c r="A306" s="644" t="s">
        <v>899</v>
      </c>
      <c r="B306" s="645">
        <v>12.12</v>
      </c>
      <c r="C306" s="435" t="s">
        <v>900</v>
      </c>
      <c r="D306" s="646" t="s">
        <v>173</v>
      </c>
      <c r="E306" s="647">
        <v>437.5</v>
      </c>
      <c r="F306" s="648">
        <f t="shared" si="94"/>
        <v>204840</v>
      </c>
      <c r="G306" s="649">
        <f t="shared" si="95"/>
        <v>89617500</v>
      </c>
      <c r="H306" s="654">
        <f>[1]APUs!H8855</f>
        <v>204840</v>
      </c>
      <c r="I306" s="648">
        <f>[1]APUs!H8862</f>
        <v>275305</v>
      </c>
      <c r="J306" s="648">
        <v>1</v>
      </c>
      <c r="K306" s="648"/>
      <c r="L306" s="651">
        <f t="shared" si="96"/>
        <v>120445938</v>
      </c>
      <c r="M306" s="652">
        <f t="shared" si="97"/>
        <v>89617500</v>
      </c>
      <c r="N306" s="653">
        <f t="shared" si="98"/>
        <v>89617500</v>
      </c>
      <c r="O306" s="444"/>
      <c r="P306" s="445">
        <f>ROUND([1]APUs!H8853*E306,0)</f>
        <v>0</v>
      </c>
      <c r="Q306" s="446">
        <f>ROUND([1]APUs!H8849*E306,0)</f>
        <v>5415152</v>
      </c>
      <c r="R306" s="446">
        <f>ROUND([1]APUs!H8840*E306,0)</f>
        <v>16630548</v>
      </c>
      <c r="S306" s="447">
        <f>ROUND([1]APUs!H8833*E306,0)</f>
        <v>67571989</v>
      </c>
      <c r="T306" s="448">
        <f t="shared" si="99"/>
        <v>89617689</v>
      </c>
      <c r="U306" s="449"/>
      <c r="V306" s="432"/>
      <c r="AF306" s="451"/>
      <c r="AG306" s="452" t="str">
        <f t="shared" si="92"/>
        <v xml:space="preserve">CAP. 12: CERRAMIENTO </v>
      </c>
      <c r="AH306" s="453">
        <f t="shared" si="93"/>
        <v>293</v>
      </c>
      <c r="AI306" s="453"/>
      <c r="AJ306" s="453"/>
      <c r="AK306" s="454"/>
      <c r="AL306" s="455"/>
      <c r="AO306" s="456">
        <f t="shared" si="100"/>
        <v>437.5</v>
      </c>
      <c r="AP306" s="457"/>
      <c r="AQ306" s="458">
        <f t="shared" si="101"/>
        <v>437.5</v>
      </c>
      <c r="AR306" s="562">
        <f t="shared" si="102"/>
        <v>204840</v>
      </c>
      <c r="AS306" s="563">
        <f t="shared" si="103"/>
        <v>89617500</v>
      </c>
      <c r="AU306" s="461"/>
    </row>
    <row r="307" spans="1:48" s="450" customFormat="1" ht="16.25" customHeight="1" x14ac:dyDescent="0.35">
      <c r="A307" s="644" t="s">
        <v>901</v>
      </c>
      <c r="B307" s="645">
        <v>12.13</v>
      </c>
      <c r="C307" s="435" t="s">
        <v>902</v>
      </c>
      <c r="D307" s="646" t="s">
        <v>173</v>
      </c>
      <c r="E307" s="647">
        <v>612.5</v>
      </c>
      <c r="F307" s="648">
        <f t="shared" si="94"/>
        <v>81448</v>
      </c>
      <c r="G307" s="649">
        <f t="shared" si="95"/>
        <v>49886900</v>
      </c>
      <c r="H307" s="654">
        <f>[1]APUs!H8912</f>
        <v>81448</v>
      </c>
      <c r="I307" s="648">
        <f>[1]APUs!H8919</f>
        <v>109466</v>
      </c>
      <c r="J307" s="648">
        <v>1</v>
      </c>
      <c r="K307" s="648"/>
      <c r="L307" s="651">
        <f t="shared" si="96"/>
        <v>67047925</v>
      </c>
      <c r="M307" s="652">
        <f t="shared" si="97"/>
        <v>49886900</v>
      </c>
      <c r="N307" s="653">
        <f t="shared" si="98"/>
        <v>49886900</v>
      </c>
      <c r="O307" s="444"/>
      <c r="P307" s="445">
        <f>ROUND([1]APUs!H8910*E307,0)</f>
        <v>0</v>
      </c>
      <c r="Q307" s="446">
        <f>ROUND([1]APUs!H8906*E307,0)</f>
        <v>7524483</v>
      </c>
      <c r="R307" s="446">
        <f>ROUND([1]APUs!H8897*E307,0)</f>
        <v>20664115</v>
      </c>
      <c r="S307" s="447">
        <f>ROUND([1]APUs!H8890*E307,0)</f>
        <v>21698394</v>
      </c>
      <c r="T307" s="448">
        <f t="shared" si="99"/>
        <v>49886992</v>
      </c>
      <c r="U307" s="449"/>
      <c r="V307" s="432"/>
      <c r="AF307" s="451"/>
      <c r="AG307" s="452" t="str">
        <f t="shared" si="92"/>
        <v xml:space="preserve">CAP. 12: CERRAMIENTO </v>
      </c>
      <c r="AH307" s="453">
        <f t="shared" si="93"/>
        <v>293</v>
      </c>
      <c r="AI307" s="453"/>
      <c r="AJ307" s="453"/>
      <c r="AK307" s="454"/>
      <c r="AL307" s="455"/>
      <c r="AO307" s="456">
        <f t="shared" si="100"/>
        <v>612.5</v>
      </c>
      <c r="AP307" s="457"/>
      <c r="AQ307" s="458">
        <f t="shared" si="101"/>
        <v>612.5</v>
      </c>
      <c r="AR307" s="562">
        <f t="shared" si="102"/>
        <v>81448</v>
      </c>
      <c r="AS307" s="563">
        <f t="shared" si="103"/>
        <v>49886900</v>
      </c>
      <c r="AU307" s="461"/>
    </row>
    <row r="308" spans="1:48" s="450" customFormat="1" ht="16.25" customHeight="1" x14ac:dyDescent="0.35">
      <c r="A308" s="644" t="s">
        <v>903</v>
      </c>
      <c r="B308" s="645">
        <v>12.14</v>
      </c>
      <c r="C308" s="435" t="s">
        <v>904</v>
      </c>
      <c r="D308" s="646" t="s">
        <v>197</v>
      </c>
      <c r="E308" s="647">
        <v>350</v>
      </c>
      <c r="F308" s="648">
        <f t="shared" si="94"/>
        <v>137928</v>
      </c>
      <c r="G308" s="649">
        <f t="shared" si="95"/>
        <v>48274800</v>
      </c>
      <c r="H308" s="654">
        <f>[1]APUs!H8966</f>
        <v>137928</v>
      </c>
      <c r="I308" s="648">
        <f>[1]APUs!H8973</f>
        <v>137928</v>
      </c>
      <c r="J308" s="648">
        <v>1</v>
      </c>
      <c r="K308" s="648"/>
      <c r="L308" s="651">
        <f t="shared" si="96"/>
        <v>48274800</v>
      </c>
      <c r="M308" s="652">
        <f t="shared" si="97"/>
        <v>48274800</v>
      </c>
      <c r="N308" s="653">
        <f t="shared" si="98"/>
        <v>48274800</v>
      </c>
      <c r="O308" s="444"/>
      <c r="P308" s="445">
        <f>ROUND([1]APUs!H8964*E308,0)</f>
        <v>0</v>
      </c>
      <c r="Q308" s="446">
        <f>ROUND([1]APUs!H8960*E308,0)</f>
        <v>7191401</v>
      </c>
      <c r="R308" s="446">
        <f>ROUND([1]APUs!H8954*E308,0)</f>
        <v>17893355</v>
      </c>
      <c r="S308" s="447">
        <f>ROUND([1]APUs!H8948*E308,0)</f>
        <v>23189978</v>
      </c>
      <c r="T308" s="448">
        <f t="shared" si="99"/>
        <v>48274734</v>
      </c>
      <c r="U308" s="449"/>
      <c r="V308" s="432"/>
      <c r="AF308" s="451"/>
      <c r="AG308" s="452" t="str">
        <f t="shared" si="92"/>
        <v xml:space="preserve">CAP. 12: CERRAMIENTO </v>
      </c>
      <c r="AH308" s="453">
        <f t="shared" si="93"/>
        <v>293</v>
      </c>
      <c r="AI308" s="453"/>
      <c r="AJ308" s="453"/>
      <c r="AK308" s="454"/>
      <c r="AL308" s="455"/>
      <c r="AO308" s="456">
        <f t="shared" si="100"/>
        <v>350</v>
      </c>
      <c r="AP308" s="457"/>
      <c r="AQ308" s="458">
        <f t="shared" si="101"/>
        <v>350</v>
      </c>
      <c r="AR308" s="562">
        <f t="shared" si="102"/>
        <v>137928</v>
      </c>
      <c r="AS308" s="563">
        <f t="shared" si="103"/>
        <v>48274800</v>
      </c>
      <c r="AU308" s="461"/>
    </row>
    <row r="309" spans="1:48" s="450" customFormat="1" ht="16.25" customHeight="1" x14ac:dyDescent="0.35">
      <c r="A309" s="644" t="s">
        <v>905</v>
      </c>
      <c r="B309" s="645">
        <v>12.15</v>
      </c>
      <c r="C309" s="435" t="s">
        <v>906</v>
      </c>
      <c r="D309" s="646" t="s">
        <v>165</v>
      </c>
      <c r="E309" s="647">
        <v>525</v>
      </c>
      <c r="F309" s="648">
        <f t="shared" si="94"/>
        <v>34653</v>
      </c>
      <c r="G309" s="649">
        <f t="shared" si="95"/>
        <v>18192825</v>
      </c>
      <c r="H309" s="654">
        <f>[1]APUs!H9019</f>
        <v>34653</v>
      </c>
      <c r="I309" s="648">
        <f>[1]APUs!H9026</f>
        <v>46574</v>
      </c>
      <c r="J309" s="648">
        <v>1</v>
      </c>
      <c r="K309" s="648"/>
      <c r="L309" s="651">
        <f t="shared" si="96"/>
        <v>24451350</v>
      </c>
      <c r="M309" s="652">
        <f t="shared" si="97"/>
        <v>18192825</v>
      </c>
      <c r="N309" s="653">
        <f t="shared" si="98"/>
        <v>18192825</v>
      </c>
      <c r="O309" s="444"/>
      <c r="P309" s="445">
        <f>ROUND([1]APUs!H9017*E309,0)</f>
        <v>0</v>
      </c>
      <c r="Q309" s="446">
        <f>ROUND([1]APUs!H9013*E309,0)</f>
        <v>489185</v>
      </c>
      <c r="R309" s="446">
        <f>ROUND([1]APUs!H9007*E309,0)</f>
        <v>6641024</v>
      </c>
      <c r="S309" s="447">
        <f>ROUND([1]APUs!H9001*E309,0)</f>
        <v>11062674</v>
      </c>
      <c r="T309" s="448">
        <f t="shared" si="99"/>
        <v>18192883</v>
      </c>
      <c r="U309" s="449"/>
      <c r="V309" s="432"/>
      <c r="AF309" s="451"/>
      <c r="AG309" s="452" t="str">
        <f t="shared" si="92"/>
        <v xml:space="preserve">CAP. 12: CERRAMIENTO </v>
      </c>
      <c r="AH309" s="453">
        <f t="shared" si="93"/>
        <v>293</v>
      </c>
      <c r="AI309" s="453"/>
      <c r="AJ309" s="453"/>
      <c r="AK309" s="454"/>
      <c r="AL309" s="455"/>
      <c r="AO309" s="456">
        <f t="shared" si="100"/>
        <v>525</v>
      </c>
      <c r="AP309" s="457"/>
      <c r="AQ309" s="458">
        <f t="shared" si="101"/>
        <v>525</v>
      </c>
      <c r="AR309" s="562">
        <f t="shared" si="102"/>
        <v>34653</v>
      </c>
      <c r="AS309" s="563">
        <f t="shared" si="103"/>
        <v>18192825</v>
      </c>
      <c r="AU309" s="461"/>
    </row>
    <row r="310" spans="1:48" s="450" customFormat="1" ht="16.25" customHeight="1" x14ac:dyDescent="0.35">
      <c r="A310" s="644" t="s">
        <v>907</v>
      </c>
      <c r="B310" s="645">
        <v>12.16</v>
      </c>
      <c r="C310" s="435" t="s">
        <v>908</v>
      </c>
      <c r="D310" s="646" t="s">
        <v>173</v>
      </c>
      <c r="E310" s="647">
        <v>350</v>
      </c>
      <c r="F310" s="648">
        <f t="shared" si="94"/>
        <v>86538</v>
      </c>
      <c r="G310" s="649">
        <f t="shared" si="95"/>
        <v>30288300</v>
      </c>
      <c r="H310" s="654">
        <f>[1]APUs!H9062</f>
        <v>86538</v>
      </c>
      <c r="I310" s="648">
        <f>[1]APUs!H9069</f>
        <v>116307</v>
      </c>
      <c r="J310" s="648">
        <v>1</v>
      </c>
      <c r="K310" s="648"/>
      <c r="L310" s="651">
        <f t="shared" si="96"/>
        <v>40707450</v>
      </c>
      <c r="M310" s="652">
        <f t="shared" si="97"/>
        <v>30288300</v>
      </c>
      <c r="N310" s="653">
        <f t="shared" si="98"/>
        <v>30288300</v>
      </c>
      <c r="O310" s="444"/>
      <c r="P310" s="445">
        <f>ROUND([1]APUs!H9060*E310,0)</f>
        <v>0</v>
      </c>
      <c r="Q310" s="446"/>
      <c r="R310" s="446">
        <f>ROUND([1]APUs!H9056*E310,0)</f>
        <v>24409707</v>
      </c>
      <c r="S310" s="447">
        <f>ROUND([1]APUs!H9051*E310,0)</f>
        <v>5878600</v>
      </c>
      <c r="T310" s="448">
        <f t="shared" si="99"/>
        <v>30288307</v>
      </c>
      <c r="U310" s="449"/>
      <c r="V310" s="432"/>
      <c r="AF310" s="451"/>
      <c r="AG310" s="452" t="str">
        <f t="shared" si="92"/>
        <v xml:space="preserve">CAP. 12: CERRAMIENTO </v>
      </c>
      <c r="AH310" s="453">
        <f t="shared" si="93"/>
        <v>293</v>
      </c>
      <c r="AI310" s="453"/>
      <c r="AJ310" s="453"/>
      <c r="AK310" s="454"/>
      <c r="AL310" s="455"/>
      <c r="AO310" s="456">
        <f t="shared" si="100"/>
        <v>350</v>
      </c>
      <c r="AP310" s="457"/>
      <c r="AQ310" s="458">
        <f t="shared" si="101"/>
        <v>350</v>
      </c>
      <c r="AR310" s="562">
        <f t="shared" si="102"/>
        <v>86538</v>
      </c>
      <c r="AS310" s="563">
        <f t="shared" si="103"/>
        <v>30288300</v>
      </c>
      <c r="AU310" s="461"/>
    </row>
    <row r="311" spans="1:48" s="450" customFormat="1" ht="14.25" x14ac:dyDescent="0.35">
      <c r="A311" s="564"/>
      <c r="B311" s="595"/>
      <c r="C311" s="566"/>
      <c r="D311" s="567"/>
      <c r="E311" s="568"/>
      <c r="F311" s="569"/>
      <c r="G311" s="570"/>
      <c r="H311" s="571"/>
      <c r="I311" s="569"/>
      <c r="J311" s="569"/>
      <c r="K311" s="569"/>
      <c r="L311" s="572"/>
      <c r="M311" s="573"/>
      <c r="N311" s="574"/>
      <c r="O311" s="444"/>
      <c r="P311" s="445"/>
      <c r="Q311" s="446"/>
      <c r="R311" s="446"/>
      <c r="S311" s="447"/>
      <c r="T311" s="448"/>
      <c r="U311" s="449"/>
      <c r="V311" s="432"/>
      <c r="AF311" s="451"/>
      <c r="AG311" s="452" t="str">
        <f t="shared" si="92"/>
        <v xml:space="preserve">CAP. 12: CERRAMIENTO </v>
      </c>
      <c r="AH311" s="453">
        <f t="shared" si="93"/>
        <v>293</v>
      </c>
      <c r="AI311" s="453"/>
      <c r="AJ311" s="453"/>
      <c r="AK311" s="454"/>
      <c r="AL311" s="455"/>
      <c r="AO311" s="456"/>
      <c r="AP311" s="457"/>
      <c r="AQ311" s="458"/>
      <c r="AR311" s="562"/>
      <c r="AS311" s="563"/>
      <c r="AU311" s="461"/>
    </row>
    <row r="312" spans="1:48" s="450" customFormat="1" ht="14.65" thickBot="1" x14ac:dyDescent="0.4">
      <c r="A312" s="575" t="s">
        <v>238</v>
      </c>
      <c r="B312" s="596"/>
      <c r="C312" s="577"/>
      <c r="D312" s="578"/>
      <c r="E312" s="579"/>
      <c r="F312" s="580" t="s">
        <v>909</v>
      </c>
      <c r="G312" s="581">
        <f>SUM(G294:G311)</f>
        <v>395606749</v>
      </c>
      <c r="H312" s="571"/>
      <c r="I312" s="569"/>
      <c r="J312" s="569"/>
      <c r="K312" s="569"/>
      <c r="L312" s="572"/>
      <c r="M312" s="573"/>
      <c r="N312" s="582">
        <v>0</v>
      </c>
      <c r="O312" s="444"/>
      <c r="P312" s="583">
        <v>0</v>
      </c>
      <c r="Q312" s="584">
        <v>0</v>
      </c>
      <c r="R312" s="584">
        <v>0</v>
      </c>
      <c r="S312" s="585">
        <v>0</v>
      </c>
      <c r="T312" s="586">
        <v>0</v>
      </c>
      <c r="U312" s="449"/>
      <c r="V312" s="432"/>
      <c r="AF312" s="451"/>
      <c r="AG312" s="452" t="str">
        <f t="shared" si="92"/>
        <v xml:space="preserve">CAP. 12: CERRAMIENTO </v>
      </c>
      <c r="AH312" s="453">
        <f t="shared" si="93"/>
        <v>293</v>
      </c>
      <c r="AI312" s="453"/>
      <c r="AJ312" s="453"/>
      <c r="AK312" s="454"/>
      <c r="AL312" s="455"/>
      <c r="AO312" s="587"/>
      <c r="AP312" s="588"/>
      <c r="AQ312" s="588"/>
      <c r="AR312" s="588"/>
      <c r="AS312" s="589">
        <v>0</v>
      </c>
      <c r="AU312" s="461"/>
    </row>
    <row r="313" spans="1:48" s="450" customFormat="1" ht="23" customHeight="1" x14ac:dyDescent="0.35">
      <c r="A313" s="483"/>
      <c r="B313" s="534"/>
      <c r="C313" s="531"/>
      <c r="D313" s="532"/>
      <c r="E313" s="533"/>
      <c r="F313" s="534"/>
      <c r="G313" s="590"/>
      <c r="V313" s="432"/>
      <c r="AF313" s="451"/>
      <c r="AG313" s="452"/>
      <c r="AH313" s="453"/>
      <c r="AI313" s="453"/>
      <c r="AJ313" s="453"/>
      <c r="AK313" s="454"/>
      <c r="AL313" s="455"/>
      <c r="AU313" s="461"/>
    </row>
    <row r="314" spans="1:48" s="659" customFormat="1" ht="14.25" x14ac:dyDescent="0.4">
      <c r="A314" s="655" t="s">
        <v>910</v>
      </c>
      <c r="B314" s="483"/>
      <c r="C314" s="656" t="s">
        <v>911</v>
      </c>
      <c r="D314" s="532"/>
      <c r="E314" s="657" t="s">
        <v>912</v>
      </c>
      <c r="F314" s="658"/>
      <c r="G314" s="535"/>
      <c r="H314" s="450"/>
      <c r="I314" s="450"/>
      <c r="J314" s="450"/>
      <c r="K314" s="450"/>
      <c r="L314" s="536"/>
      <c r="M314" s="536"/>
      <c r="N314" s="450"/>
      <c r="O314" s="450"/>
      <c r="P314" s="450"/>
      <c r="Q314" s="450"/>
      <c r="R314" s="450"/>
      <c r="S314" s="450"/>
      <c r="T314" s="450"/>
      <c r="U314" s="450"/>
      <c r="V314" s="432"/>
      <c r="W314" s="450"/>
      <c r="X314" s="450"/>
      <c r="Y314" s="450"/>
      <c r="Z314" s="450"/>
      <c r="AA314" s="450"/>
      <c r="AB314" s="450"/>
      <c r="AC314" s="450"/>
      <c r="AD314" s="450"/>
      <c r="AE314" s="450"/>
      <c r="AF314" s="451"/>
      <c r="AG314" s="452"/>
      <c r="AH314" s="453"/>
      <c r="AI314" s="453"/>
      <c r="AJ314" s="453"/>
      <c r="AK314" s="454"/>
      <c r="AL314" s="455"/>
      <c r="AM314" s="450"/>
      <c r="AN314" s="450"/>
      <c r="AO314" s="450"/>
      <c r="AP314" s="450"/>
      <c r="AQ314" s="450"/>
      <c r="AR314" s="450"/>
      <c r="AS314" s="536"/>
      <c r="AT314" s="450"/>
      <c r="AU314" s="461"/>
      <c r="AV314" s="450"/>
    </row>
    <row r="315" spans="1:48" ht="14.25" x14ac:dyDescent="0.35">
      <c r="A315" s="483"/>
      <c r="B315" s="660"/>
      <c r="C315" s="661"/>
      <c r="D315" s="662"/>
      <c r="E315" s="663"/>
      <c r="F315" s="664"/>
      <c r="G315" s="665"/>
      <c r="H315" s="516"/>
      <c r="I315" s="516"/>
      <c r="J315" s="516"/>
      <c r="K315" s="516"/>
      <c r="L315" s="665"/>
      <c r="M315" s="666"/>
      <c r="N315" s="449">
        <f>IF($A$2="CD",M314-N314,IF($A$2="CT",L314-N314,""))</f>
        <v>0</v>
      </c>
      <c r="O315" s="516"/>
      <c r="P315" s="516"/>
      <c r="Q315" s="516"/>
      <c r="R315" s="516"/>
      <c r="S315" s="516"/>
      <c r="T315" s="516"/>
      <c r="U315" s="667"/>
      <c r="V315" s="667"/>
      <c r="W315" s="667"/>
      <c r="X315" s="667"/>
      <c r="Y315" s="667"/>
      <c r="Z315" s="667"/>
      <c r="AA315" s="667"/>
      <c r="AB315" s="667"/>
      <c r="AC315" s="667"/>
      <c r="AD315" s="667"/>
      <c r="AE315" s="668"/>
      <c r="AF315" s="451"/>
      <c r="AG315" s="452"/>
      <c r="AH315" s="453"/>
      <c r="AI315" s="453"/>
      <c r="AJ315" s="453"/>
      <c r="AK315" s="454"/>
      <c r="AL315" s="455"/>
      <c r="AS315" s="669"/>
      <c r="AU315" s="491"/>
    </row>
    <row r="316" spans="1:48" s="659" customFormat="1" ht="14.65" thickBot="1" x14ac:dyDescent="0.5">
      <c r="A316" s="670" t="s">
        <v>913</v>
      </c>
      <c r="B316" s="671"/>
      <c r="C316" s="672"/>
      <c r="D316" s="673"/>
      <c r="E316" s="673"/>
      <c r="F316" s="674" t="str">
        <f>IF($A$2="CD","VALOR COSTOS DIRECTOS",IF($A$2="CT","VALOR TOTAL " &amp;E7,"Correg CT"))</f>
        <v>VALOR COSTOS DIRECTOS</v>
      </c>
      <c r="G316" s="675">
        <f>IF($A$2="CD",M316,IF($A$2="CT",L316,"Correg CT"))</f>
        <v>744174005</v>
      </c>
      <c r="H316" s="676"/>
      <c r="I316" s="677"/>
      <c r="J316" s="677"/>
      <c r="K316" s="677"/>
      <c r="L316" s="678">
        <f>SUM(L12:L314)</f>
        <v>946891042</v>
      </c>
      <c r="M316" s="679">
        <f>SUM(M12:M314)</f>
        <v>744174005</v>
      </c>
      <c r="N316" s="680">
        <f>+G316*$N$2</f>
        <v>744174005</v>
      </c>
      <c r="O316" s="681"/>
      <c r="P316" s="682">
        <f>SUM(P13:P314)/2</f>
        <v>0</v>
      </c>
      <c r="Q316" s="682">
        <f>SUM(Q13:Q314)/2</f>
        <v>31644868.5</v>
      </c>
      <c r="R316" s="682">
        <f>SUM(R13:R314)/2</f>
        <v>157996118</v>
      </c>
      <c r="S316" s="682">
        <f>SUM(S13:S314)/2</f>
        <v>356730886</v>
      </c>
      <c r="T316" s="682">
        <f>SUM(T13:T314)/2</f>
        <v>546371872.5</v>
      </c>
      <c r="U316" s="683"/>
      <c r="V316" s="683"/>
      <c r="W316" s="683"/>
      <c r="X316" s="683"/>
      <c r="Y316" s="683"/>
      <c r="Z316" s="683"/>
      <c r="AA316" s="683"/>
      <c r="AB316" s="683"/>
      <c r="AC316" s="683"/>
      <c r="AD316" s="683"/>
      <c r="AE316" s="684"/>
      <c r="AF316" s="685"/>
      <c r="AG316" s="686"/>
      <c r="AH316" s="687"/>
      <c r="AI316" s="687"/>
      <c r="AJ316" s="687"/>
      <c r="AK316" s="688"/>
      <c r="AL316" s="689"/>
      <c r="AO316" s="690"/>
      <c r="AP316" s="691" t="str">
        <f>[1]ACTAS!L17</f>
        <v>COSTOS DIRECTOS</v>
      </c>
      <c r="AQ316" s="691"/>
      <c r="AR316" s="692"/>
      <c r="AS316" s="693">
        <f>SUM(AS12:AS315)/3</f>
        <v>480436172.33333331</v>
      </c>
      <c r="AU316" s="694"/>
    </row>
    <row r="317" spans="1:48" ht="14.25" x14ac:dyDescent="0.35">
      <c r="A317" s="483"/>
      <c r="B317" s="660"/>
      <c r="C317" s="661"/>
      <c r="D317" s="662"/>
      <c r="E317" s="663"/>
      <c r="F317" s="664"/>
      <c r="G317" s="665"/>
      <c r="H317" s="516"/>
      <c r="I317" s="516"/>
      <c r="J317" s="516"/>
      <c r="K317" s="516"/>
      <c r="L317" s="665"/>
      <c r="M317" s="666"/>
      <c r="N317" s="449">
        <f>IF($A$2="CD",M316-N316,IF($A$2="CT",L316-N316,""))</f>
        <v>0</v>
      </c>
      <c r="O317" s="516"/>
      <c r="P317" s="516"/>
      <c r="Q317" s="516"/>
      <c r="R317" s="516"/>
      <c r="S317" s="516"/>
      <c r="T317" s="516"/>
      <c r="U317" s="667"/>
      <c r="V317" s="667"/>
      <c r="W317" s="667"/>
      <c r="X317" s="667"/>
      <c r="Y317" s="667"/>
      <c r="Z317" s="667"/>
      <c r="AA317" s="667"/>
      <c r="AB317" s="667"/>
      <c r="AC317" s="667"/>
      <c r="AD317" s="667"/>
      <c r="AE317" s="668"/>
      <c r="AF317" s="451"/>
      <c r="AG317" s="452"/>
      <c r="AH317" s="453"/>
      <c r="AI317" s="453"/>
      <c r="AJ317" s="453"/>
      <c r="AK317" s="454"/>
      <c r="AL317" s="455"/>
      <c r="AS317" s="669"/>
      <c r="AU317" s="491"/>
    </row>
    <row r="318" spans="1:48" s="659" customFormat="1" ht="14.65" hidden="1" thickBot="1" x14ac:dyDescent="0.5">
      <c r="A318" s="670" t="s">
        <v>914</v>
      </c>
      <c r="B318" s="671"/>
      <c r="C318" s="695"/>
      <c r="D318" s="696"/>
      <c r="E318" s="696"/>
      <c r="F318" s="697" t="s">
        <v>915</v>
      </c>
      <c r="G318" s="698"/>
      <c r="H318" s="676"/>
      <c r="I318" s="677"/>
      <c r="J318" s="677"/>
      <c r="K318" s="677"/>
      <c r="L318" s="678"/>
      <c r="M318" s="679"/>
      <c r="N318" s="680">
        <f>+G318*$N$2</f>
        <v>0</v>
      </c>
      <c r="O318" s="681"/>
      <c r="P318" s="699">
        <f>SUM(P13:P314)/2</f>
        <v>0</v>
      </c>
      <c r="Q318" s="700"/>
      <c r="R318" s="700"/>
      <c r="S318" s="700"/>
      <c r="T318" s="700"/>
      <c r="U318" s="683"/>
      <c r="V318" s="683"/>
      <c r="W318" s="683"/>
      <c r="X318" s="683"/>
      <c r="Y318" s="683"/>
      <c r="Z318" s="683"/>
      <c r="AA318" s="683"/>
      <c r="AB318" s="683"/>
      <c r="AC318" s="683"/>
      <c r="AD318" s="683"/>
      <c r="AE318" s="684"/>
      <c r="AF318" s="685"/>
      <c r="AG318" s="686"/>
      <c r="AH318" s="687"/>
      <c r="AI318" s="687"/>
      <c r="AJ318" s="687"/>
      <c r="AK318" s="688"/>
      <c r="AL318" s="689"/>
      <c r="AO318" s="695"/>
      <c r="AP318" s="696"/>
      <c r="AQ318" s="696"/>
      <c r="AR318" s="697" t="s">
        <v>915</v>
      </c>
      <c r="AS318" s="698"/>
      <c r="AU318" s="694"/>
    </row>
    <row r="319" spans="1:48" ht="14.25" hidden="1" x14ac:dyDescent="0.35">
      <c r="A319" s="483"/>
      <c r="B319" s="660"/>
      <c r="C319" s="661"/>
      <c r="D319" s="662"/>
      <c r="E319" s="663"/>
      <c r="F319" s="664"/>
      <c r="G319" s="665"/>
      <c r="H319" s="516"/>
      <c r="I319" s="516"/>
      <c r="J319" s="516"/>
      <c r="K319" s="516"/>
      <c r="L319" s="665"/>
      <c r="M319" s="666"/>
      <c r="N319" s="449">
        <f>IF($A$2="CD",M318-N318,IF($A$2="CT",L318-N318,""))</f>
        <v>0</v>
      </c>
      <c r="O319" s="516"/>
      <c r="P319" s="516"/>
      <c r="Q319" s="516"/>
      <c r="R319" s="516"/>
      <c r="S319" s="516"/>
      <c r="T319" s="516"/>
      <c r="U319" s="667"/>
      <c r="V319" s="667"/>
      <c r="W319" s="667"/>
      <c r="X319" s="667"/>
      <c r="Y319" s="667"/>
      <c r="Z319" s="667"/>
      <c r="AA319" s="667"/>
      <c r="AB319" s="667"/>
      <c r="AC319" s="667"/>
      <c r="AD319" s="667"/>
      <c r="AE319" s="668"/>
      <c r="AF319" s="451"/>
      <c r="AG319" s="452"/>
      <c r="AH319" s="453"/>
      <c r="AI319" s="453"/>
      <c r="AJ319" s="453"/>
      <c r="AK319" s="454"/>
      <c r="AL319" s="455"/>
      <c r="AS319" s="669"/>
      <c r="AU319" s="491"/>
    </row>
    <row r="320" spans="1:48" s="659" customFormat="1" ht="14.65" hidden="1" thickBot="1" x14ac:dyDescent="0.5">
      <c r="A320" s="670" t="s">
        <v>916</v>
      </c>
      <c r="B320" s="671"/>
      <c r="C320" s="701"/>
      <c r="D320" s="702"/>
      <c r="E320" s="702"/>
      <c r="F320" s="703" t="s">
        <v>917</v>
      </c>
      <c r="G320" s="704"/>
      <c r="H320" s="676"/>
      <c r="I320" s="677"/>
      <c r="J320" s="677"/>
      <c r="K320" s="677"/>
      <c r="L320" s="678"/>
      <c r="M320" s="679"/>
      <c r="N320" s="680">
        <f>+G320*$N$2</f>
        <v>0</v>
      </c>
      <c r="O320" s="681"/>
      <c r="P320" s="699">
        <f>SUM(P13:P318)/2</f>
        <v>0</v>
      </c>
      <c r="Q320" s="700"/>
      <c r="R320" s="700"/>
      <c r="S320" s="700"/>
      <c r="T320" s="700"/>
      <c r="U320" s="683"/>
      <c r="V320" s="683"/>
      <c r="W320" s="683"/>
      <c r="X320" s="683"/>
      <c r="Y320" s="683"/>
      <c r="Z320" s="683"/>
      <c r="AA320" s="683"/>
      <c r="AB320" s="683"/>
      <c r="AC320" s="683"/>
      <c r="AD320" s="683"/>
      <c r="AE320" s="684"/>
      <c r="AF320" s="685"/>
      <c r="AG320" s="686"/>
      <c r="AH320" s="687"/>
      <c r="AI320" s="687"/>
      <c r="AJ320" s="687"/>
      <c r="AK320" s="688"/>
      <c r="AL320" s="689"/>
      <c r="AO320" s="701"/>
      <c r="AP320" s="702"/>
      <c r="AQ320" s="702"/>
      <c r="AR320" s="703" t="s">
        <v>917</v>
      </c>
      <c r="AS320" s="704"/>
      <c r="AU320" s="694"/>
    </row>
    <row r="321" spans="1:47" ht="23.25" hidden="1" customHeight="1" x14ac:dyDescent="0.35">
      <c r="A321" s="483"/>
      <c r="B321" s="660"/>
      <c r="C321" s="661"/>
      <c r="D321" s="662"/>
      <c r="E321" s="663"/>
      <c r="F321" s="664"/>
      <c r="G321" s="705" t="str">
        <f>IF((G318+G320)&lt;&gt;SbtPpto,"NO COINCIDEN LOS SUBTOTALES","")</f>
        <v>NO COINCIDEN LOS SUBTOTALES</v>
      </c>
      <c r="H321" s="516"/>
      <c r="I321" s="516"/>
      <c r="J321" s="516"/>
      <c r="K321" s="516"/>
      <c r="L321" s="665"/>
      <c r="M321" s="666"/>
      <c r="N321" s="449">
        <f>IF($A$2="CD",M320-N320,IF($A$2="CT",L320-N320,""))</f>
        <v>0</v>
      </c>
      <c r="O321" s="516"/>
      <c r="P321" s="516"/>
      <c r="Q321" s="516"/>
      <c r="R321" s="516"/>
      <c r="S321" s="516"/>
      <c r="T321" s="516"/>
      <c r="U321" s="667"/>
      <c r="V321" s="667"/>
      <c r="W321" s="667"/>
      <c r="X321" s="667"/>
      <c r="Y321" s="667"/>
      <c r="Z321" s="667"/>
      <c r="AA321" s="667"/>
      <c r="AB321" s="667"/>
      <c r="AC321" s="667"/>
      <c r="AD321" s="667"/>
      <c r="AE321" s="668"/>
      <c r="AF321" s="451"/>
      <c r="AG321" s="452"/>
      <c r="AH321" s="453"/>
      <c r="AI321" s="453"/>
      <c r="AJ321" s="453"/>
      <c r="AK321" s="454"/>
      <c r="AL321" s="455"/>
      <c r="AS321" s="669"/>
      <c r="AU321" s="491"/>
    </row>
    <row r="322" spans="1:47" ht="14.25" hidden="1" x14ac:dyDescent="0.35">
      <c r="A322" s="706" t="s">
        <v>918</v>
      </c>
      <c r="B322" s="660"/>
      <c r="C322" s="707" t="s">
        <v>919</v>
      </c>
      <c r="D322" s="708"/>
      <c r="E322" s="709"/>
      <c r="F322" s="710"/>
      <c r="G322" s="711"/>
      <c r="H322" s="712"/>
      <c r="I322" s="713"/>
      <c r="J322" s="713"/>
      <c r="K322" s="713"/>
      <c r="L322" s="714"/>
      <c r="M322" s="715"/>
      <c r="N322" s="716"/>
      <c r="O322" s="516"/>
      <c r="P322" s="516"/>
      <c r="Q322" s="516"/>
      <c r="R322" s="516"/>
      <c r="S322" s="516"/>
      <c r="T322" s="516"/>
      <c r="U322" s="516"/>
      <c r="V322" s="516"/>
      <c r="W322" s="516"/>
      <c r="X322" s="516"/>
      <c r="Y322" s="516"/>
      <c r="Z322" s="516"/>
      <c r="AA322" s="516"/>
      <c r="AB322" s="516"/>
      <c r="AC322" s="516"/>
      <c r="AD322" s="516"/>
      <c r="AE322" s="517"/>
      <c r="AF322" s="451"/>
      <c r="AG322" s="452"/>
      <c r="AH322" s="453"/>
      <c r="AI322" s="453"/>
      <c r="AJ322" s="453"/>
      <c r="AK322" s="454"/>
      <c r="AL322" s="455"/>
      <c r="AO322" s="1246" t="s">
        <v>919</v>
      </c>
      <c r="AP322" s="1247"/>
      <c r="AQ322" s="1247"/>
      <c r="AR322" s="1247"/>
      <c r="AS322" s="711"/>
      <c r="AU322" s="491"/>
    </row>
    <row r="323" spans="1:47" ht="13.15" hidden="1" x14ac:dyDescent="0.4">
      <c r="A323" s="717" t="s">
        <v>920</v>
      </c>
      <c r="C323" s="719"/>
      <c r="D323" s="720"/>
      <c r="E323" s="720"/>
      <c r="F323" s="721" t="s">
        <v>915</v>
      </c>
      <c r="G323" s="722">
        <f>G318</f>
        <v>0</v>
      </c>
      <c r="H323" s="723"/>
      <c r="I323" s="724"/>
      <c r="J323" s="724"/>
      <c r="K323" s="724"/>
      <c r="L323" s="725"/>
      <c r="M323" s="726"/>
      <c r="N323" s="727">
        <f t="shared" ref="N323:N329" si="104">G323*$N$2</f>
        <v>0</v>
      </c>
      <c r="O323" s="724"/>
      <c r="P323" s="724"/>
      <c r="Q323" s="724"/>
      <c r="R323" s="724"/>
      <c r="S323" s="724"/>
      <c r="T323" s="724"/>
      <c r="AE323" s="728"/>
      <c r="AF323" s="451"/>
      <c r="AG323" s="452"/>
      <c r="AH323" s="453"/>
      <c r="AI323" s="453"/>
      <c r="AJ323" s="453"/>
      <c r="AK323" s="454"/>
      <c r="AL323" s="455"/>
      <c r="AO323" s="719"/>
      <c r="AP323" s="720"/>
      <c r="AQ323" s="720"/>
      <c r="AR323" s="721" t="s">
        <v>915</v>
      </c>
      <c r="AS323" s="722">
        <f>AS318</f>
        <v>0</v>
      </c>
      <c r="AU323" s="491"/>
    </row>
    <row r="324" spans="1:47" ht="14.25" hidden="1" x14ac:dyDescent="0.45">
      <c r="A324" s="717" t="s">
        <v>921</v>
      </c>
      <c r="C324" s="729"/>
      <c r="D324" s="730"/>
      <c r="E324" s="731" t="s">
        <v>922</v>
      </c>
      <c r="F324" s="732">
        <v>0.22</v>
      </c>
      <c r="G324" s="733">
        <f>ROUND(G323*F324,0)</f>
        <v>0</v>
      </c>
      <c r="H324" s="734"/>
      <c r="I324" s="735"/>
      <c r="J324" s="735"/>
      <c r="K324" s="735"/>
      <c r="L324" s="736"/>
      <c r="M324" s="737"/>
      <c r="N324" s="738">
        <f t="shared" si="104"/>
        <v>0</v>
      </c>
      <c r="O324" s="735"/>
      <c r="P324" s="735"/>
      <c r="Q324" s="735"/>
      <c r="R324" s="735"/>
      <c r="S324" s="735"/>
      <c r="T324" s="735"/>
      <c r="AE324" s="728"/>
      <c r="AF324" s="451"/>
      <c r="AG324" s="452"/>
      <c r="AH324" s="453"/>
      <c r="AI324" s="453"/>
      <c r="AJ324" s="453"/>
      <c r="AK324" s="454"/>
      <c r="AL324" s="455"/>
      <c r="AO324" s="729"/>
      <c r="AP324" s="730"/>
      <c r="AQ324" s="731" t="s">
        <v>922</v>
      </c>
      <c r="AR324" s="732">
        <f>F324</f>
        <v>0.22</v>
      </c>
      <c r="AS324" s="733">
        <f>ROUND(AS323*AR324,0)</f>
        <v>0</v>
      </c>
      <c r="AU324" s="491"/>
    </row>
    <row r="325" spans="1:47" ht="14.25" hidden="1" x14ac:dyDescent="0.45">
      <c r="A325" s="717" t="s">
        <v>923</v>
      </c>
      <c r="C325" s="739"/>
      <c r="D325" s="740"/>
      <c r="E325" s="741" t="s">
        <v>924</v>
      </c>
      <c r="F325" s="742">
        <v>0.03</v>
      </c>
      <c r="G325" s="743">
        <f>ROUND(G323*F325,0)</f>
        <v>0</v>
      </c>
      <c r="H325" s="734"/>
      <c r="I325" s="735"/>
      <c r="J325" s="735"/>
      <c r="K325" s="735"/>
      <c r="L325" s="736"/>
      <c r="M325" s="744"/>
      <c r="N325" s="745">
        <f t="shared" si="104"/>
        <v>0</v>
      </c>
      <c r="O325" s="735"/>
      <c r="P325" s="735"/>
      <c r="Q325" s="735"/>
      <c r="R325" s="735"/>
      <c r="S325" s="735"/>
      <c r="T325" s="735"/>
      <c r="U325" s="735"/>
      <c r="V325" s="735"/>
      <c r="W325" s="735"/>
      <c r="X325" s="735"/>
      <c r="Y325" s="735"/>
      <c r="Z325" s="735"/>
      <c r="AA325" s="735"/>
      <c r="AB325" s="735"/>
      <c r="AC325" s="735"/>
      <c r="AD325" s="735"/>
      <c r="AE325" s="746"/>
      <c r="AF325" s="451"/>
      <c r="AG325" s="452"/>
      <c r="AH325" s="453"/>
      <c r="AI325" s="453"/>
      <c r="AJ325" s="453"/>
      <c r="AK325" s="454"/>
      <c r="AL325" s="455"/>
      <c r="AO325" s="739"/>
      <c r="AP325" s="740"/>
      <c r="AQ325" s="741" t="s">
        <v>924</v>
      </c>
      <c r="AR325" s="732">
        <f>F325</f>
        <v>0.03</v>
      </c>
      <c r="AS325" s="743">
        <f>ROUND(AS323*AR325,0)</f>
        <v>0</v>
      </c>
      <c r="AU325" s="491"/>
    </row>
    <row r="326" spans="1:47" ht="14.25" hidden="1" x14ac:dyDescent="0.45">
      <c r="A326" s="717" t="s">
        <v>925</v>
      </c>
      <c r="C326" s="739"/>
      <c r="D326" s="740"/>
      <c r="E326" s="741" t="s">
        <v>926</v>
      </c>
      <c r="F326" s="742">
        <v>0.05</v>
      </c>
      <c r="G326" s="743">
        <f>ROUND(G323*F326,0)</f>
        <v>0</v>
      </c>
      <c r="H326" s="734"/>
      <c r="I326" s="735"/>
      <c r="J326" s="735"/>
      <c r="K326" s="735"/>
      <c r="L326" s="736"/>
      <c r="M326" s="737"/>
      <c r="N326" s="745">
        <f t="shared" si="104"/>
        <v>0</v>
      </c>
      <c r="O326" s="735"/>
      <c r="P326" s="735"/>
      <c r="Q326" s="735"/>
      <c r="R326" s="735"/>
      <c r="S326" s="735"/>
      <c r="T326" s="735"/>
      <c r="U326" s="735"/>
      <c r="V326" s="735"/>
      <c r="W326" s="735"/>
      <c r="X326" s="735"/>
      <c r="Y326" s="735"/>
      <c r="Z326" s="735"/>
      <c r="AA326" s="735"/>
      <c r="AB326" s="735"/>
      <c r="AC326" s="735"/>
      <c r="AD326" s="735"/>
      <c r="AE326" s="746"/>
      <c r="AF326" s="451"/>
      <c r="AG326" s="452"/>
      <c r="AH326" s="453"/>
      <c r="AI326" s="453"/>
      <c r="AJ326" s="453"/>
      <c r="AK326" s="454"/>
      <c r="AL326" s="455"/>
      <c r="AO326" s="739"/>
      <c r="AP326" s="740"/>
      <c r="AQ326" s="741" t="s">
        <v>926</v>
      </c>
      <c r="AR326" s="732">
        <f>F326</f>
        <v>0.05</v>
      </c>
      <c r="AS326" s="743">
        <f>ROUND(AS323*AR326,0)</f>
        <v>0</v>
      </c>
      <c r="AU326" s="491"/>
    </row>
    <row r="327" spans="1:47" ht="13.15" hidden="1" x14ac:dyDescent="0.4">
      <c r="A327" s="717" t="s">
        <v>927</v>
      </c>
      <c r="C327" s="747"/>
      <c r="D327" s="748"/>
      <c r="E327" s="749" t="s">
        <v>928</v>
      </c>
      <c r="F327" s="750">
        <f>SUM(F324:F326)</f>
        <v>0.3</v>
      </c>
      <c r="G327" s="751">
        <f>SUM(G324:G326)</f>
        <v>0</v>
      </c>
      <c r="H327" s="752"/>
      <c r="I327" s="753"/>
      <c r="J327" s="753"/>
      <c r="K327" s="753"/>
      <c r="L327" s="754"/>
      <c r="M327" s="755">
        <f>+TtlCD*M325</f>
        <v>0</v>
      </c>
      <c r="N327" s="756">
        <f t="shared" si="104"/>
        <v>0</v>
      </c>
      <c r="O327" s="753"/>
      <c r="P327" s="753"/>
      <c r="Q327" s="753"/>
      <c r="R327" s="753"/>
      <c r="S327" s="753"/>
      <c r="T327" s="753"/>
      <c r="U327" s="757"/>
      <c r="V327" s="757"/>
      <c r="W327" s="757"/>
      <c r="X327" s="757"/>
      <c r="Y327" s="757"/>
      <c r="Z327" s="757"/>
      <c r="AA327" s="757"/>
      <c r="AB327" s="757"/>
      <c r="AC327" s="757"/>
      <c r="AD327" s="757"/>
      <c r="AE327" s="758"/>
      <c r="AF327" s="451"/>
      <c r="AG327" s="452"/>
      <c r="AH327" s="453"/>
      <c r="AI327" s="453"/>
      <c r="AJ327" s="453"/>
      <c r="AK327" s="454"/>
      <c r="AL327" s="455"/>
      <c r="AO327" s="747"/>
      <c r="AP327" s="748"/>
      <c r="AQ327" s="749" t="s">
        <v>928</v>
      </c>
      <c r="AR327" s="750">
        <f>SUM(AR324:AR326)</f>
        <v>0.3</v>
      </c>
      <c r="AS327" s="751">
        <f>SUM(AS324:AS326)</f>
        <v>0</v>
      </c>
      <c r="AU327" s="491"/>
    </row>
    <row r="328" spans="1:47" ht="15.75" hidden="1" customHeight="1" x14ac:dyDescent="0.4">
      <c r="A328" s="717" t="s">
        <v>929</v>
      </c>
      <c r="C328" s="747"/>
      <c r="D328" s="748"/>
      <c r="E328" s="759" t="s">
        <v>930</v>
      </c>
      <c r="F328" s="760">
        <v>0.19</v>
      </c>
      <c r="G328" s="761">
        <f>ROUND(G326*F328,0)-(M329)</f>
        <v>0</v>
      </c>
      <c r="H328" s="752"/>
      <c r="I328" s="753"/>
      <c r="J328" s="753"/>
      <c r="K328" s="753"/>
      <c r="L328" s="754"/>
      <c r="M328" s="755"/>
      <c r="N328" s="762">
        <f t="shared" si="104"/>
        <v>0</v>
      </c>
      <c r="O328" s="753"/>
      <c r="P328" s="753"/>
      <c r="Q328" s="753"/>
      <c r="R328" s="753"/>
      <c r="S328" s="753"/>
      <c r="T328" s="753"/>
      <c r="U328" s="757"/>
      <c r="V328" s="757"/>
      <c r="W328" s="757"/>
      <c r="X328" s="757"/>
      <c r="Y328" s="757"/>
      <c r="Z328" s="757"/>
      <c r="AA328" s="757"/>
      <c r="AB328" s="757"/>
      <c r="AC328" s="757"/>
      <c r="AD328" s="757"/>
      <c r="AE328" s="758"/>
      <c r="AF328" s="451"/>
      <c r="AG328" s="452"/>
      <c r="AH328" s="453"/>
      <c r="AI328" s="453"/>
      <c r="AJ328" s="453"/>
      <c r="AK328" s="454"/>
      <c r="AL328" s="455"/>
      <c r="AO328" s="747"/>
      <c r="AP328" s="748"/>
      <c r="AQ328" s="759" t="s">
        <v>930</v>
      </c>
      <c r="AR328" s="760">
        <f>F328</f>
        <v>0.19</v>
      </c>
      <c r="AS328" s="761">
        <f>ROUND(AS326*AR328,0)-(AY329)</f>
        <v>0</v>
      </c>
      <c r="AU328" s="491"/>
    </row>
    <row r="329" spans="1:47" ht="13.9" hidden="1" x14ac:dyDescent="0.4">
      <c r="A329" s="717" t="s">
        <v>931</v>
      </c>
      <c r="C329" s="763"/>
      <c r="D329" s="764"/>
      <c r="E329" s="764"/>
      <c r="F329" s="765" t="s">
        <v>932</v>
      </c>
      <c r="G329" s="766">
        <f>G323+G327+G328</f>
        <v>0</v>
      </c>
      <c r="H329" s="767">
        <f>+H327+H323+H328</f>
        <v>0</v>
      </c>
      <c r="I329" s="768">
        <f>ROUND(G329-G318,4)</f>
        <v>0</v>
      </c>
      <c r="J329" s="769">
        <f>+J327+J323+J328</f>
        <v>0</v>
      </c>
      <c r="K329" s="769">
        <f>+K327+K323+K328</f>
        <v>0</v>
      </c>
      <c r="L329" s="770">
        <f>+L327+L323+L328</f>
        <v>0</v>
      </c>
      <c r="M329" s="771"/>
      <c r="N329" s="772">
        <f t="shared" si="104"/>
        <v>0</v>
      </c>
      <c r="O329" s="757"/>
      <c r="P329" s="757"/>
      <c r="Q329" s="757"/>
      <c r="R329" s="757"/>
      <c r="S329" s="757"/>
      <c r="T329" s="757"/>
      <c r="AE329" s="728"/>
      <c r="AF329" s="451"/>
      <c r="AG329" s="452"/>
      <c r="AH329" s="453"/>
      <c r="AI329" s="453"/>
      <c r="AJ329" s="453"/>
      <c r="AK329" s="454"/>
      <c r="AL329" s="455"/>
      <c r="AO329" s="763"/>
      <c r="AP329" s="764"/>
      <c r="AQ329" s="764"/>
      <c r="AR329" s="765" t="s">
        <v>932</v>
      </c>
      <c r="AS329" s="766">
        <f>AS323+AS327+AS328</f>
        <v>0</v>
      </c>
      <c r="AU329" s="491"/>
    </row>
    <row r="330" spans="1:47" ht="13.15" hidden="1" x14ac:dyDescent="0.4">
      <c r="A330" s="773"/>
      <c r="F330" s="774"/>
      <c r="G330" s="775"/>
      <c r="H330" s="757"/>
      <c r="I330" s="757"/>
      <c r="J330" s="757"/>
      <c r="K330" s="757"/>
      <c r="L330" s="776"/>
      <c r="M330" s="776"/>
      <c r="N330" s="757"/>
      <c r="O330" s="757"/>
      <c r="P330" s="757"/>
      <c r="Q330" s="757"/>
      <c r="R330" s="757"/>
      <c r="S330" s="757"/>
      <c r="T330" s="757"/>
      <c r="AE330" s="728"/>
      <c r="AF330" s="451"/>
      <c r="AG330" s="452"/>
      <c r="AH330" s="453"/>
      <c r="AI330" s="453"/>
      <c r="AJ330" s="453"/>
      <c r="AK330" s="454"/>
      <c r="AL330" s="455"/>
      <c r="AS330" s="669"/>
      <c r="AU330" s="491"/>
    </row>
    <row r="331" spans="1:47" ht="14.25" hidden="1" x14ac:dyDescent="0.35">
      <c r="A331" s="706" t="s">
        <v>933</v>
      </c>
      <c r="B331" s="660"/>
      <c r="C331" s="777" t="s">
        <v>934</v>
      </c>
      <c r="D331" s="778"/>
      <c r="E331" s="779"/>
      <c r="F331" s="780"/>
      <c r="G331" s="781"/>
      <c r="H331" s="712"/>
      <c r="I331" s="713"/>
      <c r="J331" s="713"/>
      <c r="K331" s="713"/>
      <c r="L331" s="714"/>
      <c r="M331" s="715"/>
      <c r="N331" s="716"/>
      <c r="O331" s="516"/>
      <c r="P331" s="516"/>
      <c r="Q331" s="516"/>
      <c r="R331" s="516"/>
      <c r="S331" s="516"/>
      <c r="T331" s="516"/>
      <c r="U331" s="516"/>
      <c r="V331" s="516"/>
      <c r="W331" s="516"/>
      <c r="X331" s="516"/>
      <c r="Y331" s="516"/>
      <c r="Z331" s="516"/>
      <c r="AA331" s="516"/>
      <c r="AB331" s="516"/>
      <c r="AC331" s="516"/>
      <c r="AD331" s="516"/>
      <c r="AE331" s="517"/>
      <c r="AF331" s="451"/>
      <c r="AG331" s="452"/>
      <c r="AH331" s="453"/>
      <c r="AI331" s="453"/>
      <c r="AJ331" s="453"/>
      <c r="AK331" s="454"/>
      <c r="AL331" s="455"/>
      <c r="AO331" s="1244" t="s">
        <v>934</v>
      </c>
      <c r="AP331" s="1245"/>
      <c r="AQ331" s="1245"/>
      <c r="AR331" s="1245"/>
      <c r="AS331" s="781"/>
      <c r="AU331" s="491"/>
    </row>
    <row r="332" spans="1:47" ht="13.15" hidden="1" x14ac:dyDescent="0.4">
      <c r="A332" s="717" t="s">
        <v>935</v>
      </c>
      <c r="C332" s="782"/>
      <c r="D332" s="783"/>
      <c r="E332" s="783"/>
      <c r="F332" s="784" t="s">
        <v>917</v>
      </c>
      <c r="G332" s="785">
        <f>G320</f>
        <v>0</v>
      </c>
      <c r="H332" s="723"/>
      <c r="I332" s="724"/>
      <c r="J332" s="724"/>
      <c r="K332" s="724"/>
      <c r="L332" s="725"/>
      <c r="M332" s="726"/>
      <c r="N332" s="727">
        <f t="shared" ref="N332:N338" si="105">G332*$N$2</f>
        <v>0</v>
      </c>
      <c r="O332" s="724"/>
      <c r="P332" s="724"/>
      <c r="Q332" s="724"/>
      <c r="R332" s="724"/>
      <c r="S332" s="724"/>
      <c r="T332" s="724"/>
      <c r="AE332" s="728"/>
      <c r="AF332" s="451"/>
      <c r="AG332" s="452"/>
      <c r="AH332" s="453"/>
      <c r="AI332" s="453"/>
      <c r="AJ332" s="453"/>
      <c r="AK332" s="454"/>
      <c r="AL332" s="455"/>
      <c r="AO332" s="782"/>
      <c r="AP332" s="783"/>
      <c r="AQ332" s="783"/>
      <c r="AR332" s="784" t="s">
        <v>917</v>
      </c>
      <c r="AS332" s="785">
        <f>AS320</f>
        <v>0</v>
      </c>
      <c r="AU332" s="491"/>
    </row>
    <row r="333" spans="1:47" ht="14.25" hidden="1" x14ac:dyDescent="0.45">
      <c r="A333" s="717" t="s">
        <v>936</v>
      </c>
      <c r="C333" s="786"/>
      <c r="D333" s="787"/>
      <c r="E333" s="788" t="s">
        <v>922</v>
      </c>
      <c r="F333" s="789">
        <v>0.17</v>
      </c>
      <c r="G333" s="790">
        <f>ROUND(G332*F333,0)</f>
        <v>0</v>
      </c>
      <c r="H333" s="734"/>
      <c r="I333" s="735"/>
      <c r="J333" s="735"/>
      <c r="K333" s="735"/>
      <c r="L333" s="736"/>
      <c r="M333" s="737"/>
      <c r="N333" s="738">
        <f t="shared" si="105"/>
        <v>0</v>
      </c>
      <c r="O333" s="735"/>
      <c r="P333" s="735"/>
      <c r="Q333" s="735"/>
      <c r="R333" s="735"/>
      <c r="S333" s="735"/>
      <c r="T333" s="735"/>
      <c r="AE333" s="728"/>
      <c r="AF333" s="451"/>
      <c r="AG333" s="452"/>
      <c r="AH333" s="453"/>
      <c r="AI333" s="453"/>
      <c r="AJ333" s="453"/>
      <c r="AK333" s="454"/>
      <c r="AL333" s="455"/>
      <c r="AO333" s="786"/>
      <c r="AP333" s="787"/>
      <c r="AQ333" s="788" t="s">
        <v>922</v>
      </c>
      <c r="AR333" s="789">
        <f>F333</f>
        <v>0.17</v>
      </c>
      <c r="AS333" s="790">
        <f>ROUND(AS332*AR333,0)</f>
        <v>0</v>
      </c>
      <c r="AU333" s="491"/>
    </row>
    <row r="334" spans="1:47" ht="14.25" hidden="1" x14ac:dyDescent="0.45">
      <c r="A334" s="717" t="s">
        <v>937</v>
      </c>
      <c r="C334" s="791"/>
      <c r="D334" s="792"/>
      <c r="E334" s="793" t="s">
        <v>924</v>
      </c>
      <c r="F334" s="794">
        <v>0.01</v>
      </c>
      <c r="G334" s="795">
        <f>ROUND(G332*F334,0)</f>
        <v>0</v>
      </c>
      <c r="H334" s="734"/>
      <c r="I334" s="735"/>
      <c r="J334" s="735"/>
      <c r="K334" s="735"/>
      <c r="L334" s="736"/>
      <c r="M334" s="744">
        <f>1+(Adm+Imprev+Utilidad+IvaSUtl*Utilidad)</f>
        <v>1.3644000000000001</v>
      </c>
      <c r="N334" s="745">
        <f t="shared" si="105"/>
        <v>0</v>
      </c>
      <c r="O334" s="735"/>
      <c r="P334" s="735"/>
      <c r="Q334" s="735"/>
      <c r="R334" s="735"/>
      <c r="S334" s="735"/>
      <c r="T334" s="735"/>
      <c r="U334" s="735"/>
      <c r="V334" s="735"/>
      <c r="W334" s="735"/>
      <c r="X334" s="735"/>
      <c r="Y334" s="735"/>
      <c r="Z334" s="735"/>
      <c r="AA334" s="735"/>
      <c r="AB334" s="735"/>
      <c r="AC334" s="735"/>
      <c r="AD334" s="735"/>
      <c r="AE334" s="746"/>
      <c r="AF334" s="451"/>
      <c r="AG334" s="452"/>
      <c r="AH334" s="453"/>
      <c r="AI334" s="453"/>
      <c r="AJ334" s="453"/>
      <c r="AK334" s="454"/>
      <c r="AL334" s="455"/>
      <c r="AO334" s="791"/>
      <c r="AP334" s="792"/>
      <c r="AQ334" s="793" t="s">
        <v>924</v>
      </c>
      <c r="AR334" s="789">
        <f>F334</f>
        <v>0.01</v>
      </c>
      <c r="AS334" s="795">
        <f>ROUND(AS332*AR334,0)</f>
        <v>0</v>
      </c>
      <c r="AU334" s="491"/>
    </row>
    <row r="335" spans="1:47" ht="14.25" hidden="1" x14ac:dyDescent="0.45">
      <c r="A335" s="717" t="s">
        <v>938</v>
      </c>
      <c r="C335" s="791"/>
      <c r="D335" s="792"/>
      <c r="E335" s="793" t="s">
        <v>926</v>
      </c>
      <c r="F335" s="794">
        <v>0.01</v>
      </c>
      <c r="G335" s="795">
        <f>ROUND(G332*F335,0)</f>
        <v>0</v>
      </c>
      <c r="H335" s="734"/>
      <c r="I335" s="735"/>
      <c r="J335" s="735"/>
      <c r="K335" s="735"/>
      <c r="L335" s="736"/>
      <c r="M335" s="737"/>
      <c r="N335" s="745">
        <f t="shared" si="105"/>
        <v>0</v>
      </c>
      <c r="O335" s="735"/>
      <c r="P335" s="735"/>
      <c r="Q335" s="735"/>
      <c r="R335" s="735"/>
      <c r="S335" s="735"/>
      <c r="T335" s="735"/>
      <c r="U335" s="735"/>
      <c r="V335" s="735"/>
      <c r="W335" s="735"/>
      <c r="X335" s="735"/>
      <c r="Y335" s="735"/>
      <c r="Z335" s="735"/>
      <c r="AA335" s="735"/>
      <c r="AB335" s="735"/>
      <c r="AC335" s="735"/>
      <c r="AD335" s="735"/>
      <c r="AE335" s="746"/>
      <c r="AF335" s="451"/>
      <c r="AG335" s="452"/>
      <c r="AH335" s="453"/>
      <c r="AI335" s="453"/>
      <c r="AJ335" s="453"/>
      <c r="AK335" s="454"/>
      <c r="AL335" s="455"/>
      <c r="AO335" s="791"/>
      <c r="AP335" s="792"/>
      <c r="AQ335" s="793" t="s">
        <v>926</v>
      </c>
      <c r="AR335" s="789">
        <f>F335</f>
        <v>0.01</v>
      </c>
      <c r="AS335" s="795">
        <f>ROUND(AS332*AR335,0)</f>
        <v>0</v>
      </c>
      <c r="AU335" s="491"/>
    </row>
    <row r="336" spans="1:47" ht="13.15" hidden="1" x14ac:dyDescent="0.4">
      <c r="A336" s="717" t="s">
        <v>939</v>
      </c>
      <c r="C336" s="796"/>
      <c r="D336" s="797"/>
      <c r="E336" s="798" t="s">
        <v>928</v>
      </c>
      <c r="F336" s="799">
        <f>SUM(F333:F335)</f>
        <v>0.19000000000000003</v>
      </c>
      <c r="G336" s="800">
        <f>SUM(G333:G335)</f>
        <v>0</v>
      </c>
      <c r="H336" s="752"/>
      <c r="I336" s="753"/>
      <c r="J336" s="753"/>
      <c r="K336" s="753"/>
      <c r="L336" s="754"/>
      <c r="M336" s="755">
        <f>+TtlCD*M334</f>
        <v>1015351012.4220001</v>
      </c>
      <c r="N336" s="756">
        <f t="shared" si="105"/>
        <v>0</v>
      </c>
      <c r="O336" s="753"/>
      <c r="P336" s="753"/>
      <c r="Q336" s="753"/>
      <c r="R336" s="753"/>
      <c r="S336" s="753"/>
      <c r="T336" s="753"/>
      <c r="U336" s="757"/>
      <c r="V336" s="757"/>
      <c r="W336" s="757"/>
      <c r="X336" s="757"/>
      <c r="Y336" s="757"/>
      <c r="Z336" s="757"/>
      <c r="AA336" s="757"/>
      <c r="AB336" s="757"/>
      <c r="AC336" s="757"/>
      <c r="AD336" s="757"/>
      <c r="AE336" s="758"/>
      <c r="AF336" s="451"/>
      <c r="AG336" s="452"/>
      <c r="AH336" s="453"/>
      <c r="AI336" s="453"/>
      <c r="AJ336" s="453"/>
      <c r="AK336" s="454"/>
      <c r="AL336" s="455"/>
      <c r="AO336" s="796"/>
      <c r="AP336" s="797"/>
      <c r="AQ336" s="798" t="s">
        <v>928</v>
      </c>
      <c r="AR336" s="799">
        <f>SUM(AR333:AR335)</f>
        <v>0.19000000000000003</v>
      </c>
      <c r="AS336" s="800">
        <f>SUM(AS333:AS335)</f>
        <v>0</v>
      </c>
      <c r="AU336" s="491"/>
    </row>
    <row r="337" spans="1:61" ht="15.75" hidden="1" customHeight="1" x14ac:dyDescent="0.4">
      <c r="A337" s="717" t="s">
        <v>940</v>
      </c>
      <c r="C337" s="796"/>
      <c r="D337" s="797"/>
      <c r="E337" s="801" t="s">
        <v>930</v>
      </c>
      <c r="F337" s="802">
        <v>0.19</v>
      </c>
      <c r="G337" s="803">
        <f>ROUND(G335*F337,0)-(M338)</f>
        <v>0</v>
      </c>
      <c r="H337" s="752"/>
      <c r="I337" s="753"/>
      <c r="J337" s="753"/>
      <c r="K337" s="753"/>
      <c r="L337" s="754"/>
      <c r="M337" s="755"/>
      <c r="N337" s="762">
        <f t="shared" si="105"/>
        <v>0</v>
      </c>
      <c r="O337" s="753"/>
      <c r="P337" s="753"/>
      <c r="Q337" s="753"/>
      <c r="R337" s="753"/>
      <c r="S337" s="753"/>
      <c r="T337" s="753"/>
      <c r="U337" s="757"/>
      <c r="V337" s="757"/>
      <c r="W337" s="757"/>
      <c r="X337" s="757"/>
      <c r="Y337" s="757"/>
      <c r="Z337" s="757"/>
      <c r="AA337" s="757"/>
      <c r="AB337" s="757"/>
      <c r="AC337" s="757"/>
      <c r="AD337" s="757"/>
      <c r="AE337" s="758"/>
      <c r="AF337" s="451"/>
      <c r="AG337" s="452"/>
      <c r="AH337" s="453"/>
      <c r="AI337" s="453"/>
      <c r="AJ337" s="453"/>
      <c r="AK337" s="454"/>
      <c r="AL337" s="455"/>
      <c r="AO337" s="796"/>
      <c r="AP337" s="797"/>
      <c r="AQ337" s="801" t="s">
        <v>930</v>
      </c>
      <c r="AR337" s="802">
        <f>F337</f>
        <v>0.19</v>
      </c>
      <c r="AS337" s="803">
        <f>ROUND(AS335*AR337,0)-(AY338)</f>
        <v>0</v>
      </c>
      <c r="AU337" s="491"/>
    </row>
    <row r="338" spans="1:61" ht="13.9" hidden="1" x14ac:dyDescent="0.4">
      <c r="A338" s="717" t="s">
        <v>941</v>
      </c>
      <c r="C338" s="804"/>
      <c r="D338" s="805"/>
      <c r="E338" s="805"/>
      <c r="F338" s="806" t="s">
        <v>942</v>
      </c>
      <c r="G338" s="807">
        <f>G332+G336+G337</f>
        <v>0</v>
      </c>
      <c r="H338" s="767">
        <f>+H336+H332+H337</f>
        <v>0</v>
      </c>
      <c r="I338" s="768">
        <f>ROUND(G338-G320,4)</f>
        <v>0</v>
      </c>
      <c r="J338" s="769">
        <f>+J336+J332+J337</f>
        <v>0</v>
      </c>
      <c r="K338" s="769">
        <f>+K336+K332+K337</f>
        <v>0</v>
      </c>
      <c r="L338" s="770">
        <f>+L336+L332+L337</f>
        <v>0</v>
      </c>
      <c r="M338" s="771"/>
      <c r="N338" s="772">
        <f t="shared" si="105"/>
        <v>0</v>
      </c>
      <c r="O338" s="757"/>
      <c r="P338" s="757"/>
      <c r="Q338" s="757"/>
      <c r="R338" s="757"/>
      <c r="S338" s="757"/>
      <c r="T338" s="757"/>
      <c r="AE338" s="728"/>
      <c r="AF338" s="451"/>
      <c r="AG338" s="452"/>
      <c r="AH338" s="453"/>
      <c r="AI338" s="453"/>
      <c r="AJ338" s="453"/>
      <c r="AK338" s="454"/>
      <c r="AL338" s="455"/>
      <c r="AO338" s="804"/>
      <c r="AP338" s="805"/>
      <c r="AQ338" s="805"/>
      <c r="AR338" s="806" t="s">
        <v>942</v>
      </c>
      <c r="AS338" s="807">
        <f>AS332+AS336+AS337</f>
        <v>0</v>
      </c>
      <c r="AU338" s="491"/>
    </row>
    <row r="339" spans="1:61" ht="13.15" hidden="1" x14ac:dyDescent="0.4">
      <c r="A339" s="773"/>
      <c r="F339" s="774"/>
      <c r="G339" s="775"/>
      <c r="H339" s="757"/>
      <c r="I339" s="757"/>
      <c r="J339" s="757"/>
      <c r="K339" s="757"/>
      <c r="L339" s="776"/>
      <c r="M339" s="776"/>
      <c r="N339" s="757"/>
      <c r="O339" s="757"/>
      <c r="P339" s="757"/>
      <c r="Q339" s="757"/>
      <c r="R339" s="757"/>
      <c r="S339" s="757"/>
      <c r="T339" s="757"/>
      <c r="AE339" s="728"/>
      <c r="AF339" s="451"/>
      <c r="AG339" s="452"/>
      <c r="AH339" s="453"/>
      <c r="AI339" s="453"/>
      <c r="AJ339" s="453"/>
      <c r="AK339" s="454"/>
      <c r="AL339" s="455"/>
      <c r="AS339" s="669"/>
      <c r="AU339" s="491"/>
    </row>
    <row r="340" spans="1:61" s="450" customFormat="1" hidden="1" x14ac:dyDescent="0.35">
      <c r="A340" s="808"/>
      <c r="B340" s="808"/>
      <c r="G340" s="536"/>
      <c r="L340" s="536"/>
      <c r="M340" s="536"/>
      <c r="AE340" s="809"/>
      <c r="AF340" s="451"/>
      <c r="AG340" s="452"/>
      <c r="AH340" s="453"/>
      <c r="AI340" s="453"/>
      <c r="AJ340" s="453"/>
      <c r="AK340" s="454"/>
      <c r="AL340" s="455"/>
      <c r="AS340" s="536"/>
      <c r="AU340" s="461"/>
    </row>
    <row r="341" spans="1:61" ht="14.25" x14ac:dyDescent="0.35">
      <c r="A341" s="706" t="s">
        <v>943</v>
      </c>
      <c r="B341" s="660"/>
      <c r="C341" s="810" t="s">
        <v>944</v>
      </c>
      <c r="D341" s="811"/>
      <c r="E341" s="812"/>
      <c r="F341" s="813"/>
      <c r="G341" s="814"/>
      <c r="H341" s="712"/>
      <c r="I341" s="713"/>
      <c r="J341" s="713"/>
      <c r="K341" s="713"/>
      <c r="L341" s="714"/>
      <c r="M341" s="715"/>
      <c r="N341" s="716"/>
      <c r="O341" s="516"/>
      <c r="P341" s="712"/>
      <c r="Q341" s="713"/>
      <c r="R341" s="713"/>
      <c r="S341" s="713"/>
      <c r="T341" s="815"/>
      <c r="U341" s="516"/>
      <c r="V341" s="516"/>
      <c r="W341" s="516"/>
      <c r="X341" s="516"/>
      <c r="Y341" s="516"/>
      <c r="Z341" s="516"/>
      <c r="AA341" s="516"/>
      <c r="AB341" s="516"/>
      <c r="AC341" s="516"/>
      <c r="AD341" s="516"/>
      <c r="AE341" s="517"/>
      <c r="AF341" s="451"/>
      <c r="AG341" s="452"/>
      <c r="AH341" s="453"/>
      <c r="AI341" s="453"/>
      <c r="AJ341" s="453"/>
      <c r="AK341" s="454"/>
      <c r="AL341" s="455"/>
      <c r="AO341" s="1248" t="s">
        <v>944</v>
      </c>
      <c r="AP341" s="1249"/>
      <c r="AQ341" s="1249"/>
      <c r="AR341" s="1249"/>
      <c r="AS341" s="816"/>
      <c r="AU341" s="491"/>
    </row>
    <row r="342" spans="1:61" ht="13.15" hidden="1" x14ac:dyDescent="0.4">
      <c r="A342" s="717" t="s">
        <v>945</v>
      </c>
      <c r="C342" s="817"/>
      <c r="D342" s="818"/>
      <c r="E342" s="819"/>
      <c r="F342" s="820" t="s">
        <v>946</v>
      </c>
      <c r="G342" s="821">
        <f>G329</f>
        <v>0</v>
      </c>
      <c r="H342" s="752"/>
      <c r="I342" s="753"/>
      <c r="J342" s="753"/>
      <c r="K342" s="753"/>
      <c r="L342" s="754"/>
      <c r="M342" s="755"/>
      <c r="N342" s="762"/>
      <c r="O342" s="753"/>
      <c r="P342" s="752"/>
      <c r="Q342" s="822"/>
      <c r="R342" s="822"/>
      <c r="S342" s="822"/>
      <c r="T342" s="823"/>
      <c r="U342" s="757"/>
      <c r="V342" s="757"/>
      <c r="W342" s="757"/>
      <c r="X342" s="757"/>
      <c r="Y342" s="757"/>
      <c r="Z342" s="757"/>
      <c r="AA342" s="757"/>
      <c r="AB342" s="757"/>
      <c r="AC342" s="757"/>
      <c r="AD342" s="757"/>
      <c r="AE342" s="758"/>
      <c r="AF342" s="451"/>
      <c r="AG342" s="452"/>
      <c r="AH342" s="453"/>
      <c r="AI342" s="453"/>
      <c r="AJ342" s="453"/>
      <c r="AK342" s="454"/>
      <c r="AL342" s="455"/>
      <c r="AO342" s="817"/>
      <c r="AP342" s="818"/>
      <c r="AQ342" s="819"/>
      <c r="AR342" s="820" t="s">
        <v>946</v>
      </c>
      <c r="AS342" s="821">
        <f>AS329</f>
        <v>0</v>
      </c>
      <c r="AU342" s="491"/>
    </row>
    <row r="343" spans="1:61" ht="13.15" hidden="1" x14ac:dyDescent="0.4">
      <c r="A343" s="717" t="s">
        <v>947</v>
      </c>
      <c r="C343" s="817"/>
      <c r="D343" s="818"/>
      <c r="E343" s="819"/>
      <c r="F343" s="820" t="s">
        <v>948</v>
      </c>
      <c r="G343" s="821">
        <f>G338</f>
        <v>0</v>
      </c>
      <c r="H343" s="752"/>
      <c r="I343" s="753"/>
      <c r="J343" s="753"/>
      <c r="K343" s="753"/>
      <c r="L343" s="754"/>
      <c r="M343" s="755"/>
      <c r="N343" s="762"/>
      <c r="O343" s="753"/>
      <c r="P343" s="752"/>
      <c r="Q343" s="822"/>
      <c r="R343" s="822"/>
      <c r="S343" s="822"/>
      <c r="T343" s="823"/>
      <c r="U343" s="757"/>
      <c r="V343" s="757"/>
      <c r="W343" s="757"/>
      <c r="X343" s="757"/>
      <c r="Y343" s="757"/>
      <c r="Z343" s="757"/>
      <c r="AA343" s="757"/>
      <c r="AB343" s="757"/>
      <c r="AC343" s="757"/>
      <c r="AD343" s="757"/>
      <c r="AE343" s="758"/>
      <c r="AF343" s="451"/>
      <c r="AG343" s="452"/>
      <c r="AH343" s="453"/>
      <c r="AI343" s="453"/>
      <c r="AJ343" s="453"/>
      <c r="AK343" s="454"/>
      <c r="AL343" s="455"/>
      <c r="AO343" s="817"/>
      <c r="AP343" s="818"/>
      <c r="AQ343" s="819"/>
      <c r="AR343" s="820" t="s">
        <v>948</v>
      </c>
      <c r="AS343" s="821">
        <f>AS338</f>
        <v>0</v>
      </c>
      <c r="AU343" s="491"/>
    </row>
    <row r="344" spans="1:61" ht="13.15" x14ac:dyDescent="0.4">
      <c r="A344" s="717" t="s">
        <v>949</v>
      </c>
      <c r="C344" s="824"/>
      <c r="D344" s="825"/>
      <c r="E344" s="825"/>
      <c r="F344" s="826" t="s">
        <v>950</v>
      </c>
      <c r="G344" s="827">
        <f>ROUND(IF($A$2="CD",M316,IF($A$2="CT",L316/(1+(Adm + Imprev + Utilidad + IvaSUtl*Utilidad)))),0)</f>
        <v>744174005</v>
      </c>
      <c r="H344" s="723"/>
      <c r="I344" s="724"/>
      <c r="J344" s="724"/>
      <c r="K344" s="724"/>
      <c r="L344" s="725"/>
      <c r="M344" s="726"/>
      <c r="N344" s="727">
        <f t="shared" ref="N344:N350" si="106">G344*$N$2</f>
        <v>744174005</v>
      </c>
      <c r="O344" s="724"/>
      <c r="P344" s="723"/>
      <c r="Q344" s="828"/>
      <c r="R344" s="828"/>
      <c r="S344" s="828"/>
      <c r="T344" s="829"/>
      <c r="AE344" s="728"/>
      <c r="AF344" s="451"/>
      <c r="AG344" s="452"/>
      <c r="AH344" s="453"/>
      <c r="AI344" s="453"/>
      <c r="AJ344" s="453"/>
      <c r="AK344" s="454"/>
      <c r="AL344" s="455"/>
      <c r="AO344" s="824"/>
      <c r="AP344" s="825"/>
      <c r="AQ344" s="825"/>
      <c r="AR344" s="826" t="s">
        <v>950</v>
      </c>
      <c r="AS344" s="827">
        <f>ROUND(IF($A$2="CD",AS316,IF($A$2="CT",AS316/(1+(Adm + Imprev + Utilidad + IvaSUtl*Utilidad)))),0)</f>
        <v>480436172</v>
      </c>
      <c r="AU344" s="491"/>
    </row>
    <row r="345" spans="1:61" ht="14.25" x14ac:dyDescent="0.45">
      <c r="A345" s="717" t="s">
        <v>951</v>
      </c>
      <c r="C345" s="830"/>
      <c r="D345" s="831"/>
      <c r="E345" s="832" t="s">
        <v>922</v>
      </c>
      <c r="F345" s="833">
        <v>0.28300000000000003</v>
      </c>
      <c r="G345" s="834">
        <f>ROUND(G344*F345,0)+1</f>
        <v>210601244</v>
      </c>
      <c r="H345" s="734"/>
      <c r="I345" s="735"/>
      <c r="J345" s="735"/>
      <c r="K345" s="735"/>
      <c r="L345" s="736"/>
      <c r="M345" s="737"/>
      <c r="N345" s="738">
        <f t="shared" si="106"/>
        <v>210601244</v>
      </c>
      <c r="O345" s="735"/>
      <c r="P345" s="734"/>
      <c r="Q345" s="835"/>
      <c r="R345" s="835"/>
      <c r="S345" s="835"/>
      <c r="T345" s="836"/>
      <c r="AE345" s="728"/>
      <c r="AF345" s="451"/>
      <c r="AG345" s="452"/>
      <c r="AH345" s="453"/>
      <c r="AI345" s="453"/>
      <c r="AJ345" s="453"/>
      <c r="AK345" s="454"/>
      <c r="AL345" s="455"/>
      <c r="AO345" s="830"/>
      <c r="AP345" s="831"/>
      <c r="AQ345" s="832" t="s">
        <v>922</v>
      </c>
      <c r="AR345" s="833">
        <f>F345</f>
        <v>0.28300000000000003</v>
      </c>
      <c r="AS345" s="834">
        <f>ROUND(AS344*AR345,0)</f>
        <v>135963437</v>
      </c>
      <c r="AU345" s="491"/>
      <c r="BD345" s="837"/>
      <c r="BE345" s="837"/>
      <c r="BF345" s="837"/>
      <c r="BG345" s="837"/>
      <c r="BH345" s="837"/>
      <c r="BI345" s="837"/>
    </row>
    <row r="346" spans="1:61" ht="14.25" x14ac:dyDescent="0.45">
      <c r="A346" s="717" t="s">
        <v>952</v>
      </c>
      <c r="C346" s="838"/>
      <c r="D346" s="839"/>
      <c r="E346" s="840" t="s">
        <v>924</v>
      </c>
      <c r="F346" s="841">
        <v>0.01</v>
      </c>
      <c r="G346" s="842">
        <f>ROUND(G344*F346,0)</f>
        <v>7441740</v>
      </c>
      <c r="H346" s="734"/>
      <c r="I346" s="735"/>
      <c r="J346" s="735"/>
      <c r="K346" s="735"/>
      <c r="L346" s="736"/>
      <c r="M346" s="744">
        <f>1+(Adm+Imprev+Utilidad+IvaSUtl*Utilidad)</f>
        <v>1.3644000000000001</v>
      </c>
      <c r="N346" s="745">
        <f t="shared" si="106"/>
        <v>7441740</v>
      </c>
      <c r="O346" s="735"/>
      <c r="P346" s="734"/>
      <c r="Q346" s="835"/>
      <c r="R346" s="835"/>
      <c r="S346" s="835"/>
      <c r="T346" s="836"/>
      <c r="U346" s="735"/>
      <c r="V346" s="735"/>
      <c r="W346" s="735"/>
      <c r="X346" s="735"/>
      <c r="Y346" s="735"/>
      <c r="Z346" s="735"/>
      <c r="AA346" s="735"/>
      <c r="AB346" s="735"/>
      <c r="AC346" s="735"/>
      <c r="AD346" s="735"/>
      <c r="AE346" s="746"/>
      <c r="AF346" s="451"/>
      <c r="AG346" s="452"/>
      <c r="AH346" s="453"/>
      <c r="AI346" s="453"/>
      <c r="AJ346" s="453"/>
      <c r="AK346" s="454"/>
      <c r="AL346" s="455"/>
      <c r="AO346" s="838"/>
      <c r="AP346" s="839"/>
      <c r="AQ346" s="840" t="s">
        <v>924</v>
      </c>
      <c r="AR346" s="833">
        <f>F346</f>
        <v>0.01</v>
      </c>
      <c r="AS346" s="842">
        <f>ROUND(AS344*AR346,0)</f>
        <v>4804362</v>
      </c>
      <c r="AU346" s="491"/>
    </row>
    <row r="347" spans="1:61" ht="14.25" x14ac:dyDescent="0.45">
      <c r="A347" s="717" t="s">
        <v>953</v>
      </c>
      <c r="C347" s="838"/>
      <c r="D347" s="839"/>
      <c r="E347" s="840" t="s">
        <v>926</v>
      </c>
      <c r="F347" s="841">
        <v>0.06</v>
      </c>
      <c r="G347" s="842">
        <f>ROUND(G344*F347,0)</f>
        <v>44650440</v>
      </c>
      <c r="H347" s="734"/>
      <c r="I347" s="735"/>
      <c r="J347" s="735"/>
      <c r="K347" s="735"/>
      <c r="L347" s="736"/>
      <c r="M347" s="737"/>
      <c r="N347" s="745">
        <f t="shared" si="106"/>
        <v>44650440</v>
      </c>
      <c r="O347" s="735"/>
      <c r="P347" s="734"/>
      <c r="Q347" s="835"/>
      <c r="R347" s="835"/>
      <c r="S347" s="835"/>
      <c r="T347" s="836"/>
      <c r="U347" s="735"/>
      <c r="V347" s="735"/>
      <c r="W347" s="735"/>
      <c r="X347" s="735"/>
      <c r="Y347" s="735"/>
      <c r="Z347" s="735"/>
      <c r="AA347" s="735"/>
      <c r="AB347" s="735"/>
      <c r="AC347" s="735"/>
      <c r="AD347" s="735"/>
      <c r="AE347" s="746"/>
      <c r="AF347" s="451"/>
      <c r="AG347" s="452"/>
      <c r="AH347" s="453"/>
      <c r="AI347" s="453"/>
      <c r="AJ347" s="453"/>
      <c r="AK347" s="454"/>
      <c r="AL347" s="455"/>
      <c r="AO347" s="838"/>
      <c r="AP347" s="839"/>
      <c r="AQ347" s="840" t="s">
        <v>926</v>
      </c>
      <c r="AR347" s="833">
        <f>F347</f>
        <v>0.06</v>
      </c>
      <c r="AS347" s="842">
        <f>ROUND(AS344*AR347,0)</f>
        <v>28826170</v>
      </c>
      <c r="AU347" s="491"/>
    </row>
    <row r="348" spans="1:61" ht="13.15" x14ac:dyDescent="0.4">
      <c r="A348" s="717" t="s">
        <v>954</v>
      </c>
      <c r="C348" s="817"/>
      <c r="D348" s="818"/>
      <c r="E348" s="819" t="s">
        <v>928</v>
      </c>
      <c r="F348" s="843">
        <f>SUM(F345:F347)</f>
        <v>0.35300000000000004</v>
      </c>
      <c r="G348" s="844">
        <f>SUM(G345:G347)</f>
        <v>262693424</v>
      </c>
      <c r="H348" s="752"/>
      <c r="I348" s="753"/>
      <c r="J348" s="753"/>
      <c r="K348" s="753"/>
      <c r="L348" s="754"/>
      <c r="M348" s="755">
        <f>+TtlCD*M346</f>
        <v>1015351012.4220001</v>
      </c>
      <c r="N348" s="756">
        <f t="shared" si="106"/>
        <v>262693424</v>
      </c>
      <c r="O348" s="753"/>
      <c r="P348" s="752"/>
      <c r="Q348" s="822"/>
      <c r="R348" s="822"/>
      <c r="S348" s="822"/>
      <c r="T348" s="823"/>
      <c r="U348" s="757"/>
      <c r="V348" s="757"/>
      <c r="W348" s="757"/>
      <c r="X348" s="757"/>
      <c r="Y348" s="757"/>
      <c r="Z348" s="757"/>
      <c r="AA348" s="757"/>
      <c r="AB348" s="757"/>
      <c r="AC348" s="757"/>
      <c r="AD348" s="757"/>
      <c r="AE348" s="758"/>
      <c r="AF348" s="451"/>
      <c r="AG348" s="452"/>
      <c r="AH348" s="453"/>
      <c r="AI348" s="453"/>
      <c r="AJ348" s="453"/>
      <c r="AK348" s="454"/>
      <c r="AL348" s="455"/>
      <c r="AO348" s="817"/>
      <c r="AP348" s="818"/>
      <c r="AQ348" s="819" t="s">
        <v>928</v>
      </c>
      <c r="AR348" s="845">
        <f>SUM(AR345:AR347)</f>
        <v>0.35300000000000004</v>
      </c>
      <c r="AS348" s="844">
        <f>SUM(AS345:AS347)</f>
        <v>169593969</v>
      </c>
      <c r="AU348" s="491"/>
    </row>
    <row r="349" spans="1:61" ht="15.75" customHeight="1" x14ac:dyDescent="0.4">
      <c r="A349" s="717" t="s">
        <v>28</v>
      </c>
      <c r="C349" s="817"/>
      <c r="D349" s="818"/>
      <c r="E349" s="846" t="s">
        <v>930</v>
      </c>
      <c r="F349" s="847">
        <v>0.19</v>
      </c>
      <c r="G349" s="821">
        <f>ROUND(G347*F349,0)-(M350)</f>
        <v>8483584</v>
      </c>
      <c r="H349" s="752"/>
      <c r="I349" s="753"/>
      <c r="J349" s="753"/>
      <c r="K349" s="753"/>
      <c r="L349" s="754"/>
      <c r="M349" s="755"/>
      <c r="N349" s="762">
        <f t="shared" si="106"/>
        <v>8483584</v>
      </c>
      <c r="O349" s="753"/>
      <c r="P349" s="752"/>
      <c r="Q349" s="822"/>
      <c r="R349" s="822"/>
      <c r="S349" s="822"/>
      <c r="T349" s="823"/>
      <c r="U349" s="757"/>
      <c r="V349" s="757"/>
      <c r="W349" s="757"/>
      <c r="X349" s="757"/>
      <c r="Y349" s="757"/>
      <c r="Z349" s="757"/>
      <c r="AA349" s="757"/>
      <c r="AB349" s="757"/>
      <c r="AC349" s="757"/>
      <c r="AD349" s="757"/>
      <c r="AE349" s="758"/>
      <c r="AF349" s="451"/>
      <c r="AG349" s="452"/>
      <c r="AH349" s="453"/>
      <c r="AI349" s="453"/>
      <c r="AJ349" s="453"/>
      <c r="AK349" s="454"/>
      <c r="AL349" s="455"/>
      <c r="AO349" s="817"/>
      <c r="AP349" s="818"/>
      <c r="AQ349" s="846" t="s">
        <v>930</v>
      </c>
      <c r="AR349" s="833">
        <f>F349</f>
        <v>0.19</v>
      </c>
      <c r="AS349" s="821">
        <f>ROUND(AS347*AR349,0)-(AY350)</f>
        <v>5476972</v>
      </c>
      <c r="AU349" s="491"/>
    </row>
    <row r="350" spans="1:61" ht="13.9" x14ac:dyDescent="0.4">
      <c r="A350" s="717" t="s">
        <v>955</v>
      </c>
      <c r="C350" s="848"/>
      <c r="D350" s="849"/>
      <c r="E350" s="849"/>
      <c r="F350" s="850" t="s">
        <v>956</v>
      </c>
      <c r="G350" s="851">
        <f>G344+G348+G349</f>
        <v>1015351013</v>
      </c>
      <c r="H350" s="767">
        <f>+H348+H344+H349</f>
        <v>0</v>
      </c>
      <c r="I350" s="768">
        <f>ROUND(G350-G316,4)</f>
        <v>271177008</v>
      </c>
      <c r="J350" s="769">
        <f>+J348+J344+J349</f>
        <v>0</v>
      </c>
      <c r="K350" s="769">
        <f>+K348+K344+K349</f>
        <v>0</v>
      </c>
      <c r="L350" s="770">
        <f>+L348+L344+L349</f>
        <v>0</v>
      </c>
      <c r="M350" s="771"/>
      <c r="N350" s="772">
        <f t="shared" si="106"/>
        <v>1015351013</v>
      </c>
      <c r="O350" s="757"/>
      <c r="P350" s="852"/>
      <c r="Q350" s="853"/>
      <c r="R350" s="853"/>
      <c r="S350" s="853"/>
      <c r="T350" s="854"/>
      <c r="AE350" s="728"/>
      <c r="AF350" s="451"/>
      <c r="AG350" s="452"/>
      <c r="AH350" s="453"/>
      <c r="AI350" s="453"/>
      <c r="AJ350" s="453"/>
      <c r="AK350" s="454"/>
      <c r="AL350" s="455"/>
      <c r="AO350" s="855"/>
      <c r="AP350" s="856"/>
      <c r="AQ350" s="856"/>
      <c r="AR350" s="857" t="s">
        <v>956</v>
      </c>
      <c r="AS350" s="858">
        <f>AS344+AS348+AS349</f>
        <v>655507113</v>
      </c>
      <c r="AU350" s="491"/>
    </row>
    <row r="351" spans="1:61" ht="13.15" x14ac:dyDescent="0.4">
      <c r="A351" s="773"/>
      <c r="F351" s="774"/>
      <c r="G351" s="775">
        <f>IF(A2="CT",IF(I350&lt;&gt;0,"Ubiquese en la celda inmediatamente superior (TOTAL) y presione CAMBIAR",0),0)</f>
        <v>0</v>
      </c>
      <c r="H351" s="757"/>
      <c r="I351" s="757"/>
      <c r="J351" s="757"/>
      <c r="K351" s="757"/>
      <c r="L351" s="776"/>
      <c r="M351" s="776"/>
      <c r="N351" s="757"/>
      <c r="O351" s="757"/>
      <c r="P351" s="757"/>
      <c r="Q351" s="757"/>
      <c r="R351" s="757"/>
      <c r="S351" s="757"/>
      <c r="T351" s="757"/>
      <c r="AE351" s="728"/>
      <c r="AF351" s="451"/>
      <c r="AG351" s="452"/>
      <c r="AH351" s="453"/>
      <c r="AI351" s="453"/>
      <c r="AJ351" s="453"/>
      <c r="AK351" s="454"/>
      <c r="AL351" s="455"/>
      <c r="AS351" s="669"/>
      <c r="AU351" s="491"/>
      <c r="BD351" s="859"/>
      <c r="BE351" s="859"/>
      <c r="BF351" s="859"/>
      <c r="BG351" s="859"/>
      <c r="BH351" s="859"/>
      <c r="BI351" s="859"/>
    </row>
    <row r="352" spans="1:61" s="450" customFormat="1" hidden="1" x14ac:dyDescent="0.35">
      <c r="A352" s="717" t="s">
        <v>957</v>
      </c>
      <c r="B352" s="808"/>
      <c r="C352" s="860"/>
      <c r="D352" s="861"/>
      <c r="E352" s="862" t="s">
        <v>958</v>
      </c>
      <c r="F352" s="863">
        <v>0</v>
      </c>
      <c r="G352" s="864">
        <f>G350*F352</f>
        <v>0</v>
      </c>
      <c r="L352" s="536"/>
      <c r="M352" s="536"/>
      <c r="AE352" s="809"/>
      <c r="AF352" s="451"/>
      <c r="AG352" s="452"/>
      <c r="AH352" s="453"/>
      <c r="AI352" s="453"/>
      <c r="AJ352" s="453"/>
      <c r="AK352" s="454"/>
      <c r="AL352" s="455"/>
      <c r="AO352" s="865"/>
      <c r="AP352" s="866"/>
      <c r="AQ352" s="867" t="s">
        <v>959</v>
      </c>
      <c r="AR352" s="868">
        <v>0</v>
      </c>
      <c r="AS352" s="869">
        <f>AS350*AR352</f>
        <v>0</v>
      </c>
      <c r="AU352" s="461"/>
    </row>
    <row r="353" spans="1:47" s="450" customFormat="1" ht="13.15" hidden="1" x14ac:dyDescent="0.4">
      <c r="A353" s="870" t="s">
        <v>960</v>
      </c>
      <c r="B353" s="808"/>
      <c r="C353" s="871"/>
      <c r="D353" s="872"/>
      <c r="E353" s="873"/>
      <c r="F353" s="874" t="s">
        <v>961</v>
      </c>
      <c r="G353" s="875">
        <f>G352+G350</f>
        <v>1015351013</v>
      </c>
      <c r="L353" s="536"/>
      <c r="M353" s="536"/>
      <c r="AE353" s="809"/>
      <c r="AF353" s="451"/>
      <c r="AG353" s="452"/>
      <c r="AH353" s="453"/>
      <c r="AI353" s="453"/>
      <c r="AJ353" s="453"/>
      <c r="AK353" s="454"/>
      <c r="AL353" s="455"/>
      <c r="AO353" s="871"/>
      <c r="AP353" s="872"/>
      <c r="AQ353" s="873"/>
      <c r="AR353" s="874" t="s">
        <v>961</v>
      </c>
      <c r="AS353" s="875">
        <f>AS352+AS350</f>
        <v>655507113</v>
      </c>
      <c r="AU353" s="461"/>
    </row>
    <row r="354" spans="1:47" hidden="1" x14ac:dyDescent="0.35">
      <c r="G354" s="666"/>
      <c r="L354" s="666"/>
      <c r="M354" s="666"/>
      <c r="AE354" s="728"/>
      <c r="AF354" s="451"/>
      <c r="AG354" s="452"/>
      <c r="AH354" s="453"/>
      <c r="AI354" s="453"/>
      <c r="AJ354" s="453"/>
      <c r="AK354" s="454"/>
      <c r="AL354" s="455"/>
      <c r="AS354" s="669"/>
      <c r="AU354" s="491"/>
    </row>
    <row r="355" spans="1:47" s="450" customFormat="1" ht="13.8" hidden="1" customHeight="1" x14ac:dyDescent="0.45">
      <c r="A355" s="717" t="s">
        <v>962</v>
      </c>
      <c r="B355" s="808"/>
      <c r="C355" s="876"/>
      <c r="D355" s="877"/>
      <c r="E355" s="878" t="s">
        <v>963</v>
      </c>
      <c r="F355" s="879">
        <v>0</v>
      </c>
      <c r="G355" s="880"/>
      <c r="L355" s="536"/>
      <c r="M355" s="536"/>
      <c r="AE355" s="809"/>
      <c r="AF355" s="451"/>
      <c r="AG355" s="452"/>
      <c r="AH355" s="453"/>
      <c r="AI355" s="453"/>
      <c r="AJ355" s="453"/>
      <c r="AK355" s="454"/>
      <c r="AL355" s="455"/>
      <c r="AO355" s="876"/>
      <c r="AP355" s="877"/>
      <c r="AQ355" s="878" t="s">
        <v>964</v>
      </c>
      <c r="AR355" s="879">
        <f>F355</f>
        <v>0</v>
      </c>
      <c r="AS355" s="880"/>
      <c r="AU355" s="461"/>
    </row>
    <row r="356" spans="1:47" s="450" customFormat="1" hidden="1" x14ac:dyDescent="0.35">
      <c r="A356" s="808"/>
      <c r="B356" s="808"/>
      <c r="G356" s="536"/>
      <c r="L356" s="536"/>
      <c r="M356" s="536"/>
      <c r="AE356" s="809"/>
      <c r="AF356" s="451"/>
      <c r="AG356" s="452"/>
      <c r="AH356" s="453"/>
      <c r="AI356" s="453"/>
      <c r="AJ356" s="453"/>
      <c r="AK356" s="454"/>
      <c r="AL356" s="455"/>
      <c r="AS356" s="536"/>
      <c r="AU356" s="461"/>
    </row>
    <row r="357" spans="1:47" ht="14.55" hidden="1" customHeight="1" x14ac:dyDescent="0.35">
      <c r="A357" s="881" t="s">
        <v>965</v>
      </c>
      <c r="B357" s="882"/>
      <c r="C357" s="883" t="s">
        <v>966</v>
      </c>
      <c r="D357" s="884"/>
      <c r="E357" s="885"/>
      <c r="F357" s="886"/>
      <c r="G357" s="887"/>
      <c r="H357" s="886"/>
      <c r="I357" s="886"/>
      <c r="J357" s="886"/>
      <c r="K357" s="886"/>
      <c r="L357" s="888"/>
      <c r="M357" s="888"/>
      <c r="N357" s="886"/>
      <c r="O357" s="889"/>
      <c r="P357" s="890"/>
      <c r="Q357" s="891"/>
      <c r="R357" s="891"/>
      <c r="S357" s="891"/>
      <c r="T357" s="892"/>
      <c r="AE357" s="728"/>
      <c r="AF357" s="451"/>
      <c r="AG357" s="452"/>
      <c r="AH357" s="453"/>
      <c r="AI357" s="453"/>
      <c r="AJ357" s="453"/>
      <c r="AK357" s="454"/>
      <c r="AL357" s="455"/>
      <c r="AO357" s="893" t="s">
        <v>967</v>
      </c>
      <c r="AP357" s="894"/>
      <c r="AQ357" s="894"/>
      <c r="AR357" s="894"/>
      <c r="AS357" s="895"/>
      <c r="AU357" s="491"/>
    </row>
    <row r="358" spans="1:47" ht="12.75" hidden="1" customHeight="1" x14ac:dyDescent="0.35">
      <c r="B358" s="896"/>
      <c r="C358" s="897"/>
      <c r="D358" s="662"/>
      <c r="E358" s="663"/>
      <c r="F358" s="444"/>
      <c r="G358" s="898"/>
      <c r="H358" s="444"/>
      <c r="I358" s="444"/>
      <c r="J358" s="444"/>
      <c r="K358" s="444"/>
      <c r="L358" s="899"/>
      <c r="M358" s="899"/>
      <c r="N358" s="444"/>
      <c r="O358" s="900"/>
      <c r="P358" s="891"/>
      <c r="Q358" s="444"/>
      <c r="R358" s="444"/>
      <c r="S358" s="444"/>
      <c r="T358" s="444"/>
      <c r="AE358" s="728"/>
      <c r="AF358" s="451"/>
      <c r="AG358" s="452"/>
      <c r="AH358" s="453"/>
      <c r="AI358" s="453"/>
      <c r="AJ358" s="453"/>
      <c r="AK358" s="454"/>
      <c r="AL358" s="455"/>
      <c r="AO358" s="901"/>
      <c r="AS358" s="902"/>
      <c r="AU358" s="491"/>
    </row>
    <row r="359" spans="1:47" s="450" customFormat="1" ht="12" hidden="1" customHeight="1" x14ac:dyDescent="0.35">
      <c r="A359" s="483"/>
      <c r="B359" s="483"/>
      <c r="C359" s="531"/>
      <c r="D359" s="532"/>
      <c r="E359" s="533"/>
      <c r="F359" s="534"/>
      <c r="G359" s="535"/>
      <c r="L359" s="536"/>
      <c r="M359" s="536"/>
      <c r="O359" s="903"/>
      <c r="V359" s="432"/>
      <c r="AF359" s="451"/>
      <c r="AG359" s="452"/>
      <c r="AH359" s="453"/>
      <c r="AI359" s="453"/>
      <c r="AJ359" s="453"/>
      <c r="AK359" s="454"/>
      <c r="AL359" s="455"/>
      <c r="AS359" s="536"/>
      <c r="AU359" s="461"/>
    </row>
    <row r="360" spans="1:47" ht="12.75" hidden="1" customHeight="1" x14ac:dyDescent="0.35">
      <c r="B360" s="896"/>
      <c r="C360" s="897"/>
      <c r="D360" s="662"/>
      <c r="E360" s="663"/>
      <c r="F360" s="444"/>
      <c r="G360" s="898"/>
      <c r="H360" s="444"/>
      <c r="I360" s="444"/>
      <c r="J360" s="444"/>
      <c r="K360" s="444"/>
      <c r="L360" s="899"/>
      <c r="M360" s="899"/>
      <c r="N360" s="444"/>
      <c r="O360" s="904"/>
      <c r="P360" s="602"/>
      <c r="Q360" s="444"/>
      <c r="R360" s="444"/>
      <c r="S360" s="444"/>
      <c r="T360" s="444"/>
      <c r="AE360" s="728"/>
      <c r="AF360" s="451"/>
      <c r="AG360" s="452"/>
      <c r="AH360" s="453"/>
      <c r="AI360" s="453"/>
      <c r="AJ360" s="453"/>
      <c r="AK360" s="454"/>
      <c r="AL360" s="455"/>
      <c r="AO360" s="901"/>
      <c r="AS360" s="902"/>
      <c r="AU360" s="491"/>
    </row>
    <row r="361" spans="1:47" ht="12.75" hidden="1" customHeight="1" x14ac:dyDescent="0.35">
      <c r="A361" s="881" t="s">
        <v>968</v>
      </c>
      <c r="B361" s="905"/>
      <c r="C361" s="906"/>
      <c r="D361" s="907"/>
      <c r="E361" s="908"/>
      <c r="F361" s="909" t="s">
        <v>969</v>
      </c>
      <c r="G361" s="910">
        <f>SUM(G357:G360)/3</f>
        <v>0</v>
      </c>
      <c r="H361" s="444"/>
      <c r="I361" s="444"/>
      <c r="J361" s="444"/>
      <c r="K361" s="444"/>
      <c r="L361" s="899"/>
      <c r="M361" s="899"/>
      <c r="N361" s="444"/>
      <c r="O361" s="911"/>
      <c r="P361" s="602"/>
      <c r="Q361" s="444"/>
      <c r="R361" s="444"/>
      <c r="S361" s="444"/>
      <c r="T361" s="444"/>
      <c r="AE361" s="728"/>
      <c r="AF361" s="451"/>
      <c r="AG361" s="452"/>
      <c r="AH361" s="453"/>
      <c r="AI361" s="453"/>
      <c r="AJ361" s="453"/>
      <c r="AK361" s="454"/>
      <c r="AL361" s="455"/>
      <c r="AO361" s="912"/>
      <c r="AP361" s="913"/>
      <c r="AQ361" s="908"/>
      <c r="AR361" s="909" t="s">
        <v>969</v>
      </c>
      <c r="AS361" s="910">
        <f>SUM(AS357:AS360)/3</f>
        <v>0</v>
      </c>
      <c r="AU361" s="491"/>
    </row>
    <row r="362" spans="1:47" ht="12.75" hidden="1" customHeight="1" x14ac:dyDescent="0.35">
      <c r="A362" s="881" t="s">
        <v>970</v>
      </c>
      <c r="B362" s="914"/>
      <c r="C362" s="915"/>
      <c r="D362" s="916"/>
      <c r="E362" s="917" t="s">
        <v>971</v>
      </c>
      <c r="F362" s="918">
        <v>0</v>
      </c>
      <c r="G362" s="919">
        <f>ROUND(G361*F362,0)</f>
        <v>0</v>
      </c>
      <c r="H362" s="444"/>
      <c r="I362" s="444"/>
      <c r="J362" s="444"/>
      <c r="K362" s="444"/>
      <c r="L362" s="899"/>
      <c r="M362" s="899"/>
      <c r="N362" s="444"/>
      <c r="O362" s="911"/>
      <c r="P362" s="602"/>
      <c r="Q362" s="444"/>
      <c r="R362" s="444"/>
      <c r="S362" s="444"/>
      <c r="T362" s="444"/>
      <c r="AE362" s="728"/>
      <c r="AF362" s="451"/>
      <c r="AG362" s="452"/>
      <c r="AH362" s="453"/>
      <c r="AI362" s="453"/>
      <c r="AJ362" s="453"/>
      <c r="AK362" s="454"/>
      <c r="AL362" s="455"/>
      <c r="AO362" s="920"/>
      <c r="AP362" s="921"/>
      <c r="AQ362" s="917" t="s">
        <v>971</v>
      </c>
      <c r="AR362" s="918">
        <v>0</v>
      </c>
      <c r="AS362" s="919">
        <f>ROUND(AS361*AR362,0)</f>
        <v>0</v>
      </c>
      <c r="AU362" s="491"/>
    </row>
    <row r="363" spans="1:47" ht="14.25" hidden="1" thickBot="1" x14ac:dyDescent="0.45">
      <c r="A363" s="881" t="s">
        <v>972</v>
      </c>
      <c r="B363" s="882"/>
      <c r="C363" s="922"/>
      <c r="D363" s="922"/>
      <c r="E363" s="922"/>
      <c r="F363" s="923" t="str">
        <f>"VALOR TOTAL  " &amp; C357</f>
        <v>VALOR TOTAL  ITEMS  POR  FUERA  DE   AIU:</v>
      </c>
      <c r="G363" s="924">
        <f>SUM(G357:G360)/3</f>
        <v>0</v>
      </c>
      <c r="H363" s="925"/>
      <c r="I363" s="925"/>
      <c r="J363" s="925"/>
      <c r="K363" s="925"/>
      <c r="L363" s="926"/>
      <c r="M363" s="926"/>
      <c r="N363" s="925"/>
      <c r="O363" s="927"/>
      <c r="P363" s="682">
        <f>SUM(P357:P358)/2</f>
        <v>0</v>
      </c>
      <c r="Q363" s="682">
        <f>SUM(Q357:Q358)/2</f>
        <v>0</v>
      </c>
      <c r="R363" s="682">
        <f>SUM(R357:R358)/2</f>
        <v>0</v>
      </c>
      <c r="S363" s="682">
        <f>SUM(S357:S358)/2</f>
        <v>0</v>
      </c>
      <c r="T363" s="682">
        <f>SUM(T357:T358)/2</f>
        <v>0</v>
      </c>
      <c r="U363" s="450"/>
      <c r="V363" s="450"/>
      <c r="W363" s="450"/>
      <c r="X363" s="450"/>
      <c r="Y363" s="450"/>
      <c r="Z363" s="450"/>
      <c r="AA363" s="450"/>
      <c r="AB363" s="450"/>
      <c r="AC363" s="450"/>
      <c r="AD363" s="450"/>
      <c r="AE363" s="809"/>
      <c r="AF363" s="451"/>
      <c r="AG363" s="452"/>
      <c r="AH363" s="453"/>
      <c r="AI363" s="453"/>
      <c r="AJ363" s="453"/>
      <c r="AK363" s="454"/>
      <c r="AL363" s="455"/>
      <c r="AM363" s="450"/>
      <c r="AN363" s="450"/>
      <c r="AO363" s="928"/>
      <c r="AP363" s="922"/>
      <c r="AQ363" s="922"/>
      <c r="AR363" s="923" t="str">
        <f>"VALOR TOTAL  " &amp; AO357</f>
        <v>VALOR TOTAL  ITEMS  POR  FUERA  DE   AIU</v>
      </c>
      <c r="AS363" s="924">
        <f>SUM(AS357:AS360)/3</f>
        <v>0</v>
      </c>
      <c r="AU363" s="491"/>
    </row>
    <row r="364" spans="1:47" ht="14.25" hidden="1" x14ac:dyDescent="0.35">
      <c r="C364" s="897"/>
      <c r="D364" s="662"/>
      <c r="E364" s="663"/>
      <c r="F364" s="444"/>
      <c r="G364" s="899"/>
      <c r="H364" s="444"/>
      <c r="I364" s="444"/>
      <c r="J364" s="444"/>
      <c r="K364" s="444"/>
      <c r="L364" s="899"/>
      <c r="M364" s="899"/>
      <c r="N364" s="444"/>
      <c r="O364" s="911"/>
      <c r="P364" s="444"/>
      <c r="Q364" s="444"/>
      <c r="R364" s="444"/>
      <c r="S364" s="444"/>
      <c r="T364" s="444"/>
      <c r="AE364" s="728"/>
      <c r="AF364" s="451"/>
      <c r="AG364" s="452"/>
      <c r="AH364" s="453"/>
      <c r="AI364" s="453"/>
      <c r="AJ364" s="453"/>
      <c r="AK364" s="454"/>
      <c r="AL364" s="455"/>
      <c r="AS364" s="669"/>
      <c r="AU364" s="491"/>
    </row>
    <row r="365" spans="1:47" s="450" customFormat="1" ht="13.8" hidden="1" customHeight="1" x14ac:dyDescent="0.45">
      <c r="A365" s="717" t="s">
        <v>973</v>
      </c>
      <c r="B365" s="808"/>
      <c r="C365" s="876"/>
      <c r="D365" s="877"/>
      <c r="E365" s="878" t="str">
        <f>"INTERVENTORIA A " &amp; C357</f>
        <v>INTERVENTORIA A ITEMS  POR  FUERA  DE   AIU:</v>
      </c>
      <c r="F365" s="879">
        <v>0</v>
      </c>
      <c r="G365" s="880"/>
      <c r="L365" s="536"/>
      <c r="M365" s="536"/>
      <c r="AE365" s="809"/>
      <c r="AF365" s="451"/>
      <c r="AG365" s="452"/>
      <c r="AH365" s="453"/>
      <c r="AI365" s="453"/>
      <c r="AJ365" s="453"/>
      <c r="AK365" s="454"/>
      <c r="AL365" s="455"/>
      <c r="AO365" s="876"/>
      <c r="AP365" s="877"/>
      <c r="AQ365" s="878" t="str">
        <f>"INTERV. A " &amp; AO357</f>
        <v>INTERV. A ITEMS  POR  FUERA  DE   AIU</v>
      </c>
      <c r="AR365" s="879">
        <v>0.01</v>
      </c>
      <c r="AS365" s="880"/>
      <c r="AU365" s="461"/>
    </row>
    <row r="366" spans="1:47" s="450" customFormat="1" hidden="1" x14ac:dyDescent="0.35">
      <c r="A366" s="808"/>
      <c r="B366" s="808"/>
      <c r="G366" s="536"/>
      <c r="L366" s="536"/>
      <c r="M366" s="536"/>
      <c r="AE366" s="809"/>
      <c r="AF366" s="451"/>
      <c r="AG366" s="452"/>
      <c r="AH366" s="453"/>
      <c r="AI366" s="453"/>
      <c r="AJ366" s="453"/>
      <c r="AK366" s="454"/>
      <c r="AL366" s="455"/>
      <c r="AS366" s="536"/>
      <c r="AU366" s="461"/>
    </row>
    <row r="367" spans="1:47" s="450" customFormat="1" ht="14.25" thickBot="1" x14ac:dyDescent="0.45">
      <c r="A367" s="717" t="s">
        <v>974</v>
      </c>
      <c r="B367" s="808"/>
      <c r="C367" s="929"/>
      <c r="D367" s="930"/>
      <c r="E367" s="930"/>
      <c r="F367" s="931" t="s">
        <v>975</v>
      </c>
      <c r="G367" s="932">
        <f>G350 + G363</f>
        <v>1015351013</v>
      </c>
      <c r="L367" s="536"/>
      <c r="M367" s="536"/>
      <c r="P367" s="682">
        <f>P316+P363</f>
        <v>0</v>
      </c>
      <c r="Q367" s="682">
        <f>Q316+Q363</f>
        <v>31644868.5</v>
      </c>
      <c r="R367" s="682">
        <f>R316+R363</f>
        <v>157996118</v>
      </c>
      <c r="S367" s="682">
        <f>S316+S363</f>
        <v>356730886</v>
      </c>
      <c r="T367" s="682">
        <f>T316+T363</f>
        <v>546371872.5</v>
      </c>
      <c r="AE367" s="809"/>
      <c r="AF367" s="451"/>
      <c r="AG367" s="452"/>
      <c r="AH367" s="453"/>
      <c r="AI367" s="453"/>
      <c r="AJ367" s="453"/>
      <c r="AK367" s="454"/>
      <c r="AL367" s="455"/>
      <c r="AO367" s="929"/>
      <c r="AP367" s="930"/>
      <c r="AQ367" s="930"/>
      <c r="AR367" s="931" t="s">
        <v>976</v>
      </c>
      <c r="AS367" s="932">
        <f>AS350 + AS363</f>
        <v>655507113</v>
      </c>
      <c r="AU367" s="461"/>
    </row>
    <row r="368" spans="1:47" s="450" customFormat="1" x14ac:dyDescent="0.35">
      <c r="A368" s="808"/>
      <c r="B368" s="808"/>
      <c r="G368" s="536"/>
      <c r="L368" s="536"/>
      <c r="M368" s="536"/>
      <c r="AE368" s="809"/>
      <c r="AF368" s="451"/>
      <c r="AG368" s="452"/>
      <c r="AH368" s="453"/>
      <c r="AI368" s="453"/>
      <c r="AJ368" s="453"/>
      <c r="AK368" s="454"/>
      <c r="AL368" s="455"/>
      <c r="AS368" s="536"/>
      <c r="AU368" s="461"/>
    </row>
    <row r="369" spans="1:47" ht="13.9" x14ac:dyDescent="0.4">
      <c r="A369" s="717" t="s">
        <v>977</v>
      </c>
      <c r="C369" s="1250" t="str">
        <f>IF(N2&gt;1,"VALOR  " &amp;E7 &amp; "  POR  " &amp;N1&amp; ":","VALOR  TOTAL " &amp; E7 &amp; ":")</f>
        <v>VALOR  TOTAL :</v>
      </c>
      <c r="D369" s="1251"/>
      <c r="E369" s="1251"/>
      <c r="F369" s="1251"/>
      <c r="G369" s="1252"/>
      <c r="H369" s="933"/>
      <c r="I369" s="933"/>
      <c r="J369" s="933"/>
      <c r="K369" s="933"/>
      <c r="L369" s="934"/>
      <c r="M369" s="934"/>
      <c r="N369" s="935"/>
      <c r="O369" s="936"/>
      <c r="P369" s="757"/>
      <c r="Q369" s="757"/>
      <c r="R369" s="757"/>
      <c r="S369" s="757"/>
      <c r="T369" s="757"/>
      <c r="AE369" s="728"/>
      <c r="AF369" s="451"/>
      <c r="AG369" s="452"/>
      <c r="AH369" s="453"/>
      <c r="AI369" s="453"/>
      <c r="AJ369" s="453"/>
      <c r="AK369" s="454"/>
      <c r="AL369" s="455"/>
      <c r="AS369" s="669"/>
      <c r="AU369" s="491"/>
    </row>
    <row r="370" spans="1:47" ht="14.25" customHeight="1" x14ac:dyDescent="0.4">
      <c r="A370" s="773"/>
      <c r="C370" s="1253" t="e">
        <f ca="1">ltr(ROUND(G1,0))</f>
        <v>#NAME?</v>
      </c>
      <c r="D370" s="1254"/>
      <c r="E370" s="1254"/>
      <c r="F370" s="1254"/>
      <c r="G370" s="1255"/>
      <c r="H370" s="937"/>
      <c r="I370" s="937"/>
      <c r="J370" s="937"/>
      <c r="K370" s="937"/>
      <c r="L370" s="938"/>
      <c r="M370" s="938"/>
      <c r="N370" s="939"/>
      <c r="O370" s="936"/>
      <c r="P370" s="757"/>
      <c r="Q370" s="757"/>
      <c r="R370" s="757"/>
      <c r="S370" s="757"/>
      <c r="T370" s="757"/>
      <c r="AE370" s="728"/>
      <c r="AF370" s="451"/>
      <c r="AG370" s="452"/>
      <c r="AH370" s="453"/>
      <c r="AI370" s="453"/>
      <c r="AJ370" s="453"/>
      <c r="AK370" s="454"/>
      <c r="AL370" s="455"/>
      <c r="AS370" s="669"/>
      <c r="AU370" s="491"/>
    </row>
    <row r="371" spans="1:47" ht="11.25" customHeight="1" x14ac:dyDescent="0.4">
      <c r="A371" s="773"/>
      <c r="C371" s="1256"/>
      <c r="D371" s="1257"/>
      <c r="E371" s="1257"/>
      <c r="F371" s="1257"/>
      <c r="G371" s="1258"/>
      <c r="H371" s="940"/>
      <c r="I371" s="940"/>
      <c r="J371" s="940"/>
      <c r="K371" s="940"/>
      <c r="L371" s="941"/>
      <c r="M371" s="941"/>
      <c r="N371" s="942"/>
      <c r="O371" s="936"/>
      <c r="P371" s="757"/>
      <c r="Q371" s="757"/>
      <c r="R371" s="757"/>
      <c r="S371" s="757"/>
      <c r="T371" s="757"/>
      <c r="AE371" s="728"/>
      <c r="AF371" s="451"/>
      <c r="AG371" s="452"/>
      <c r="AH371" s="453"/>
      <c r="AI371" s="453"/>
      <c r="AJ371" s="453"/>
      <c r="AK371" s="454"/>
      <c r="AL371" s="455"/>
      <c r="AS371" s="669"/>
      <c r="AU371" s="491"/>
    </row>
    <row r="372" spans="1:47" x14ac:dyDescent="0.35">
      <c r="A372" s="773"/>
      <c r="F372" s="943"/>
      <c r="G372" s="666"/>
      <c r="L372" s="666"/>
      <c r="M372" s="666"/>
      <c r="AE372" s="728"/>
      <c r="AF372" s="451"/>
      <c r="AG372" s="452"/>
      <c r="AH372" s="453"/>
      <c r="AI372" s="453"/>
      <c r="AJ372" s="453"/>
      <c r="AK372" s="454"/>
      <c r="AL372" s="455"/>
      <c r="AS372" s="669"/>
      <c r="AU372" s="491"/>
    </row>
    <row r="373" spans="1:47" x14ac:dyDescent="0.35">
      <c r="G373" s="666"/>
      <c r="L373" s="666"/>
      <c r="M373" s="666"/>
      <c r="AE373" s="728"/>
      <c r="AF373" s="451"/>
      <c r="AG373" s="452"/>
      <c r="AH373" s="453"/>
      <c r="AI373" s="453"/>
      <c r="AJ373" s="453"/>
      <c r="AK373" s="454"/>
      <c r="AL373" s="455"/>
      <c r="AS373" s="669"/>
      <c r="AU373" s="491"/>
    </row>
    <row r="374" spans="1:47" ht="14.25" customHeight="1" x14ac:dyDescent="0.35">
      <c r="A374" s="717" t="s">
        <v>490</v>
      </c>
      <c r="D374" s="1259" t="s">
        <v>978</v>
      </c>
      <c r="E374" s="1260"/>
      <c r="F374" s="1261"/>
      <c r="G374" s="1265">
        <f>[1]CRONOGRAMA!AS11</f>
        <v>0</v>
      </c>
      <c r="H374" s="944"/>
      <c r="I374" s="944"/>
      <c r="J374" s="944"/>
      <c r="K374" s="944"/>
      <c r="L374" s="944"/>
      <c r="M374" s="944"/>
      <c r="N374" s="944"/>
      <c r="O374" s="944"/>
      <c r="P374" s="944"/>
      <c r="Q374" s="944"/>
      <c r="R374" s="944"/>
      <c r="S374" s="944"/>
      <c r="T374" s="944"/>
      <c r="AE374" s="728"/>
      <c r="AF374" s="451"/>
      <c r="AG374" s="452"/>
      <c r="AH374" s="453"/>
      <c r="AI374" s="453"/>
      <c r="AJ374" s="453"/>
      <c r="AK374" s="454"/>
      <c r="AL374" s="455"/>
      <c r="AU374" s="491"/>
    </row>
    <row r="375" spans="1:47" ht="15.75" customHeight="1" x14ac:dyDescent="0.35">
      <c r="D375" s="1262"/>
      <c r="E375" s="1263"/>
      <c r="F375" s="1264"/>
      <c r="G375" s="1266"/>
      <c r="H375" s="945"/>
      <c r="I375" s="945">
        <f>IF(G375&gt;9,I349 / G375 * 8,0)</f>
        <v>0</v>
      </c>
      <c r="J375" s="945"/>
      <c r="K375" s="945"/>
      <c r="L375" s="945"/>
      <c r="M375" s="945"/>
      <c r="N375" s="945"/>
      <c r="O375" s="945"/>
      <c r="P375" s="945"/>
      <c r="Q375" s="945"/>
      <c r="R375" s="945"/>
      <c r="S375" s="945"/>
      <c r="T375" s="945"/>
      <c r="AE375" s="728"/>
      <c r="AF375" s="451"/>
      <c r="AG375" s="452"/>
      <c r="AH375" s="453"/>
      <c r="AI375" s="453"/>
      <c r="AJ375" s="453"/>
      <c r="AK375" s="454"/>
      <c r="AL375" s="455"/>
      <c r="AU375" s="491"/>
    </row>
    <row r="376" spans="1:47" x14ac:dyDescent="0.35">
      <c r="AE376" s="728"/>
      <c r="AF376" s="451"/>
      <c r="AG376" s="452"/>
      <c r="AH376" s="453"/>
      <c r="AI376" s="453"/>
      <c r="AJ376" s="453"/>
      <c r="AK376" s="454"/>
      <c r="AL376" s="455"/>
      <c r="AU376" s="491"/>
    </row>
    <row r="377" spans="1:47" x14ac:dyDescent="0.35">
      <c r="AE377" s="728"/>
      <c r="AF377" s="451"/>
      <c r="AG377" s="452"/>
      <c r="AH377" s="453"/>
      <c r="AI377" s="453"/>
      <c r="AJ377" s="453"/>
      <c r="AK377" s="454"/>
      <c r="AL377" s="455"/>
      <c r="AU377" s="491"/>
    </row>
    <row r="378" spans="1:47" ht="14.25" x14ac:dyDescent="0.35">
      <c r="C378" s="897"/>
      <c r="D378" s="662"/>
      <c r="E378" s="663"/>
      <c r="F378" s="444"/>
      <c r="G378" s="444"/>
      <c r="H378" s="444"/>
      <c r="I378" s="444"/>
      <c r="J378" s="444"/>
      <c r="K378" s="444"/>
      <c r="L378" s="444"/>
      <c r="M378" s="444"/>
      <c r="N378" s="444"/>
      <c r="O378" s="444"/>
      <c r="P378" s="444"/>
      <c r="Q378" s="444"/>
      <c r="R378" s="444"/>
      <c r="S378" s="444"/>
      <c r="T378" s="444"/>
      <c r="AE378" s="728"/>
      <c r="AF378" s="451"/>
      <c r="AG378" s="452"/>
      <c r="AH378" s="453"/>
      <c r="AI378" s="453"/>
      <c r="AJ378" s="453"/>
      <c r="AK378" s="454"/>
      <c r="AL378" s="455"/>
      <c r="AU378" s="491"/>
    </row>
    <row r="379" spans="1:47" ht="14.25" x14ac:dyDescent="0.35">
      <c r="C379" s="897"/>
      <c r="D379" s="662"/>
      <c r="E379" s="663"/>
      <c r="F379" s="444"/>
      <c r="G379" s="444"/>
      <c r="H379" s="444"/>
      <c r="I379" s="444"/>
      <c r="J379" s="444"/>
      <c r="K379" s="444"/>
      <c r="L379" s="444"/>
      <c r="M379" s="444"/>
      <c r="N379" s="444"/>
      <c r="O379" s="444"/>
      <c r="P379" s="444"/>
      <c r="Q379" s="444"/>
      <c r="R379" s="444"/>
      <c r="S379" s="444"/>
      <c r="T379" s="444"/>
      <c r="AE379" s="728"/>
      <c r="AF379" s="451"/>
      <c r="AG379" s="452"/>
      <c r="AH379" s="453"/>
      <c r="AI379" s="453"/>
      <c r="AJ379" s="453"/>
      <c r="AK379" s="454"/>
      <c r="AL379" s="455"/>
      <c r="AU379" s="491"/>
    </row>
    <row r="380" spans="1:47" ht="14.25" x14ac:dyDescent="0.35">
      <c r="B380" s="946"/>
      <c r="C380" s="619"/>
      <c r="D380" s="662"/>
      <c r="E380" s="663"/>
      <c r="F380" s="444"/>
      <c r="G380" s="444"/>
      <c r="H380" s="444"/>
      <c r="I380" s="444"/>
      <c r="J380" s="444"/>
      <c r="K380" s="444"/>
      <c r="L380" s="444"/>
      <c r="M380" s="444"/>
      <c r="N380" s="444"/>
      <c r="O380" s="444"/>
      <c r="P380" s="444"/>
      <c r="Q380" s="444"/>
      <c r="R380" s="444"/>
      <c r="S380" s="444"/>
      <c r="T380" s="444"/>
      <c r="AE380" s="728"/>
      <c r="AF380" s="451"/>
      <c r="AG380" s="452"/>
      <c r="AH380" s="453"/>
      <c r="AI380" s="453"/>
      <c r="AJ380" s="453"/>
      <c r="AK380" s="454"/>
      <c r="AL380" s="455"/>
      <c r="AU380" s="491"/>
    </row>
    <row r="381" spans="1:47" x14ac:dyDescent="0.35">
      <c r="B381" s="947" t="str">
        <f>B7</f>
        <v>FIRMA CONSTRUCTORA</v>
      </c>
      <c r="C381" s="490"/>
      <c r="AE381" s="728"/>
      <c r="AF381" s="451"/>
      <c r="AG381" s="452"/>
      <c r="AH381" s="453"/>
      <c r="AI381" s="453"/>
      <c r="AJ381" s="453"/>
      <c r="AK381" s="454"/>
      <c r="AL381" s="455"/>
      <c r="AU381" s="491"/>
    </row>
    <row r="382" spans="1:47" ht="13.15" thickBot="1" x14ac:dyDescent="0.4">
      <c r="A382" s="948"/>
      <c r="AE382" s="949"/>
      <c r="AF382" s="451"/>
      <c r="AG382" s="452"/>
      <c r="AH382" s="453"/>
      <c r="AI382" s="453"/>
      <c r="AJ382" s="453"/>
      <c r="AK382" s="454"/>
      <c r="AL382" s="455"/>
      <c r="AT382" s="950"/>
      <c r="AU382" s="491"/>
    </row>
    <row r="383" spans="1:47" ht="6.75" customHeight="1" thickTop="1" thickBot="1" x14ac:dyDescent="0.4">
      <c r="A383" s="951"/>
      <c r="B383" s="952"/>
      <c r="C383" s="953"/>
      <c r="D383" s="953"/>
      <c r="E383" s="953"/>
      <c r="F383" s="953"/>
      <c r="G383" s="954" t="s">
        <v>493</v>
      </c>
      <c r="H383" s="953"/>
      <c r="I383" s="953"/>
      <c r="J383" s="953"/>
      <c r="K383" s="953"/>
      <c r="L383" s="953"/>
      <c r="M383" s="953"/>
      <c r="N383" s="953"/>
      <c r="O383" s="953"/>
      <c r="P383" s="953"/>
      <c r="Q383" s="953"/>
      <c r="R383" s="953"/>
      <c r="S383" s="953"/>
      <c r="T383" s="953"/>
      <c r="U383" s="953"/>
      <c r="V383" s="953"/>
      <c r="W383" s="953"/>
      <c r="X383" s="953"/>
      <c r="Y383" s="953"/>
      <c r="Z383" s="953"/>
      <c r="AA383" s="953"/>
      <c r="AB383" s="953"/>
      <c r="AC383" s="953"/>
      <c r="AD383" s="953"/>
      <c r="AE383" s="953"/>
      <c r="AF383" s="955"/>
      <c r="AG383" s="956"/>
      <c r="AH383" s="957"/>
      <c r="AI383" s="957"/>
      <c r="AJ383" s="957"/>
      <c r="AK383" s="958"/>
      <c r="AL383" s="959"/>
      <c r="AN383" s="953"/>
      <c r="AO383" s="953"/>
      <c r="AP383" s="953"/>
      <c r="AQ383" s="953"/>
      <c r="AR383" s="953"/>
      <c r="AS383" s="953"/>
      <c r="AT383" s="953" t="s">
        <v>493</v>
      </c>
      <c r="AU383" s="960"/>
    </row>
    <row r="384" spans="1:47" ht="13.15" thickTop="1" x14ac:dyDescent="0.35"/>
    <row r="468" spans="12:13" x14ac:dyDescent="0.35">
      <c r="L468" s="666"/>
      <c r="M468" s="666"/>
    </row>
    <row r="469" spans="12:13" x14ac:dyDescent="0.35">
      <c r="L469" s="666"/>
      <c r="M469" s="666"/>
    </row>
    <row r="470" spans="12:13" x14ac:dyDescent="0.35">
      <c r="L470" s="666"/>
      <c r="M470" s="666"/>
    </row>
    <row r="471" spans="12:13" x14ac:dyDescent="0.35">
      <c r="L471" s="666"/>
      <c r="M471" s="666"/>
    </row>
    <row r="493" spans="12:13" x14ac:dyDescent="0.35">
      <c r="L493" s="666"/>
      <c r="M493" s="666"/>
    </row>
    <row r="494" spans="12:13" x14ac:dyDescent="0.35">
      <c r="L494" s="666"/>
      <c r="M494" s="666"/>
    </row>
    <row r="495" spans="12:13" x14ac:dyDescent="0.35">
      <c r="L495" s="666"/>
      <c r="M495" s="666"/>
    </row>
    <row r="496" spans="12:13" x14ac:dyDescent="0.35">
      <c r="L496" s="666"/>
      <c r="M496" s="666"/>
    </row>
    <row r="200338" spans="1:1" x14ac:dyDescent="0.35">
      <c r="A200338" s="808" t="s">
        <v>979</v>
      </c>
    </row>
  </sheetData>
  <sheetProtection sheet="1" objects="1" scenarios="1"/>
  <mergeCells count="65">
    <mergeCell ref="AO341:AR341"/>
    <mergeCell ref="C369:G369"/>
    <mergeCell ref="C370:G371"/>
    <mergeCell ref="D374:F375"/>
    <mergeCell ref="G374:G375"/>
    <mergeCell ref="AO331:AR331"/>
    <mergeCell ref="F249:G249"/>
    <mergeCell ref="AR249:AS249"/>
    <mergeCell ref="F251:G251"/>
    <mergeCell ref="AR251:AS251"/>
    <mergeCell ref="F267:G267"/>
    <mergeCell ref="AR267:AS267"/>
    <mergeCell ref="F269:G269"/>
    <mergeCell ref="AR269:AS269"/>
    <mergeCell ref="F272:G272"/>
    <mergeCell ref="AR272:AS272"/>
    <mergeCell ref="AO322:AR322"/>
    <mergeCell ref="F232:G232"/>
    <mergeCell ref="AR232:AS232"/>
    <mergeCell ref="F237:G237"/>
    <mergeCell ref="AR237:AS237"/>
    <mergeCell ref="F244:G244"/>
    <mergeCell ref="AR244:AS244"/>
    <mergeCell ref="F220:G220"/>
    <mergeCell ref="AR220:AS220"/>
    <mergeCell ref="F222:G222"/>
    <mergeCell ref="AR222:AS222"/>
    <mergeCell ref="F230:G230"/>
    <mergeCell ref="AR230:AS230"/>
    <mergeCell ref="F195:G195"/>
    <mergeCell ref="AR195:AS195"/>
    <mergeCell ref="F208:G208"/>
    <mergeCell ref="AR208:AS208"/>
    <mergeCell ref="F215:G215"/>
    <mergeCell ref="AR215:AS215"/>
    <mergeCell ref="F152:G152"/>
    <mergeCell ref="AR152:AS152"/>
    <mergeCell ref="F185:G185"/>
    <mergeCell ref="AR185:AS185"/>
    <mergeCell ref="F193:G193"/>
    <mergeCell ref="AR193:AS193"/>
    <mergeCell ref="F126:G126"/>
    <mergeCell ref="AR126:AS126"/>
    <mergeCell ref="F132:G132"/>
    <mergeCell ref="AR132:AS132"/>
    <mergeCell ref="F134:G134"/>
    <mergeCell ref="AR134:AS134"/>
    <mergeCell ref="F87:G87"/>
    <mergeCell ref="AR87:AS87"/>
    <mergeCell ref="F89:G89"/>
    <mergeCell ref="AR89:AS89"/>
    <mergeCell ref="F119:G119"/>
    <mergeCell ref="AR119:AS119"/>
    <mergeCell ref="AR83:AS83"/>
    <mergeCell ref="F1:F2"/>
    <mergeCell ref="P1:T2"/>
    <mergeCell ref="AZ1:AZ2"/>
    <mergeCell ref="AO2:AS2"/>
    <mergeCell ref="B7:G7"/>
    <mergeCell ref="AO7:AS7"/>
    <mergeCell ref="B8:G8"/>
    <mergeCell ref="B9:B10"/>
    <mergeCell ref="C9:E10"/>
    <mergeCell ref="P10:T10"/>
    <mergeCell ref="F83:G83"/>
  </mergeCells>
  <conditionalFormatting sqref="B9">
    <cfRule type="cellIs" dxfId="101" priority="98" stopIfTrue="1" operator="equal">
      <formula>"ESCRIBA AQUÍ EL NOMBRE DE LA OBRA"</formula>
    </cfRule>
  </conditionalFormatting>
  <conditionalFormatting sqref="B14:C14">
    <cfRule type="cellIs" dxfId="100" priority="93" operator="equal">
      <formula>"ESCRIBA AQUÍ EL NOMBRE DEL CAPITULO"</formula>
    </cfRule>
  </conditionalFormatting>
  <conditionalFormatting sqref="B22:C22">
    <cfRule type="cellIs" dxfId="99" priority="89" operator="equal">
      <formula>"ESCRIBA AQUÍ EL NOMBRE DEL CAPITULO"</formula>
    </cfRule>
  </conditionalFormatting>
  <conditionalFormatting sqref="B48:C48">
    <cfRule type="cellIs" dxfId="98" priority="85" operator="equal">
      <formula>"ESCRIBA AQUÍ EL NOMBRE DEL CAPITULO"</formula>
    </cfRule>
  </conditionalFormatting>
  <conditionalFormatting sqref="B80:C80">
    <cfRule type="cellIs" dxfId="97" priority="81" operator="equal">
      <formula>"ESCRIBA AQUÍ EL NOMBRE DEL CAPITULO"</formula>
    </cfRule>
  </conditionalFormatting>
  <conditionalFormatting sqref="B83:C83">
    <cfRule type="cellIs" dxfId="96" priority="73" operator="equal">
      <formula>"ESCRIBA AQUÍ EL NOMBRE DEL CAPITULO"</formula>
    </cfRule>
  </conditionalFormatting>
  <conditionalFormatting sqref="B89:C89">
    <cfRule type="cellIs" dxfId="95" priority="77" operator="equal">
      <formula>"ESCRIBA AQUÍ EL NOMBRE DEL CAPITULO"</formula>
    </cfRule>
  </conditionalFormatting>
  <conditionalFormatting sqref="B123:C123">
    <cfRule type="cellIs" dxfId="94" priority="69" operator="equal">
      <formula>"ESCRIBA AQUÍ EL NOMBRE DEL CAPITULO"</formula>
    </cfRule>
  </conditionalFormatting>
  <conditionalFormatting sqref="B126:C126">
    <cfRule type="cellIs" dxfId="93" priority="61" operator="equal">
      <formula>"ESCRIBA AQUÍ EL NOMBRE DEL CAPITULO"</formula>
    </cfRule>
  </conditionalFormatting>
  <conditionalFormatting sqref="B134:C134">
    <cfRule type="cellIs" dxfId="92" priority="65" operator="equal">
      <formula>"ESCRIBA AQUÍ EL NOMBRE DEL CAPITULO"</formula>
    </cfRule>
  </conditionalFormatting>
  <conditionalFormatting sqref="B156:C156">
    <cfRule type="cellIs" dxfId="91" priority="57" operator="equal">
      <formula>"ESCRIBA AQUÍ EL NOMBRE DEL CAPITULO"</formula>
    </cfRule>
  </conditionalFormatting>
  <conditionalFormatting sqref="B167:C167">
    <cfRule type="cellIs" dxfId="90" priority="53" operator="equal">
      <formula>"ESCRIBA AQUÍ EL NOMBRE DEL CAPITULO"</formula>
    </cfRule>
  </conditionalFormatting>
  <conditionalFormatting sqref="B174:C174">
    <cfRule type="cellIs" dxfId="89" priority="49" operator="equal">
      <formula>"ESCRIBA AQUÍ EL NOMBRE DEL CAPITULO"</formula>
    </cfRule>
  </conditionalFormatting>
  <conditionalFormatting sqref="B182:C182">
    <cfRule type="cellIs" dxfId="88" priority="45" operator="equal">
      <formula>"ESCRIBA AQUÍ EL NOMBRE DEL CAPITULO"</formula>
    </cfRule>
  </conditionalFormatting>
  <conditionalFormatting sqref="B185:C185">
    <cfRule type="cellIs" dxfId="87" priority="37" operator="equal">
      <formula>"ESCRIBA AQUÍ EL NOMBRE DEL CAPITULO"</formula>
    </cfRule>
  </conditionalFormatting>
  <conditionalFormatting sqref="B195:C195">
    <cfRule type="cellIs" dxfId="86" priority="41" operator="equal">
      <formula>"ESCRIBA AQUÍ EL NOMBRE DEL CAPITULO"</formula>
    </cfRule>
  </conditionalFormatting>
  <conditionalFormatting sqref="B212:C212">
    <cfRule type="cellIs" dxfId="85" priority="33" operator="equal">
      <formula>"ESCRIBA AQUÍ EL NOMBRE DEL CAPITULO"</formula>
    </cfRule>
  </conditionalFormatting>
  <conditionalFormatting sqref="B215:C215">
    <cfRule type="cellIs" dxfId="84" priority="21" operator="equal">
      <formula>"ESCRIBA AQUÍ EL NOMBRE DEL CAPITULO"</formula>
    </cfRule>
  </conditionalFormatting>
  <conditionalFormatting sqref="B222:C222">
    <cfRule type="cellIs" dxfId="83" priority="25" operator="equal">
      <formula>"ESCRIBA AQUÍ EL NOMBRE DEL CAPITULO"</formula>
    </cfRule>
  </conditionalFormatting>
  <conditionalFormatting sqref="B232:C232">
    <cfRule type="cellIs" dxfId="82" priority="29" operator="equal">
      <formula>"ESCRIBA AQUÍ EL NOMBRE DEL CAPITULO"</formula>
    </cfRule>
  </conditionalFormatting>
  <conditionalFormatting sqref="B241:C241">
    <cfRule type="cellIs" dxfId="81" priority="17" operator="equal">
      <formula>"ESCRIBA AQUÍ EL NOMBRE DEL CAPITULO"</formula>
    </cfRule>
  </conditionalFormatting>
  <conditionalFormatting sqref="B244:C244">
    <cfRule type="cellIs" dxfId="80" priority="5" operator="equal">
      <formula>"ESCRIBA AQUÍ EL NOMBRE DEL CAPITULO"</formula>
    </cfRule>
  </conditionalFormatting>
  <conditionalFormatting sqref="B251:C251">
    <cfRule type="cellIs" dxfId="79" priority="9" operator="equal">
      <formula>"ESCRIBA AQUÍ EL NOMBRE DEL CAPITULO"</formula>
    </cfRule>
  </conditionalFormatting>
  <conditionalFormatting sqref="B269:C269">
    <cfRule type="cellIs" dxfId="78" priority="13" operator="equal">
      <formula>"ESCRIBA AQUÍ EL NOMBRE DEL CAPITULO"</formula>
    </cfRule>
  </conditionalFormatting>
  <conditionalFormatting sqref="B293:C293">
    <cfRule type="cellIs" dxfId="77" priority="1" operator="equal">
      <formula>"ESCRIBA AQUÍ EL NOMBRE DEL CAPITULO"</formula>
    </cfRule>
  </conditionalFormatting>
  <conditionalFormatting sqref="G330">
    <cfRule type="cellIs" dxfId="76" priority="112" stopIfTrue="1" operator="notEqual">
      <formula>0</formula>
    </cfRule>
    <cfRule type="cellIs" dxfId="75" priority="113" stopIfTrue="1" operator="equal">
      <formula>0</formula>
    </cfRule>
  </conditionalFormatting>
  <conditionalFormatting sqref="G339">
    <cfRule type="cellIs" dxfId="74" priority="116" stopIfTrue="1" operator="notEqual">
      <formula>0</formula>
    </cfRule>
    <cfRule type="cellIs" dxfId="73" priority="117" stopIfTrue="1" operator="equal">
      <formula>0</formula>
    </cfRule>
  </conditionalFormatting>
  <conditionalFormatting sqref="G351">
    <cfRule type="cellIs" dxfId="72" priority="122" stopIfTrue="1" operator="notEqual">
      <formula>0</formula>
    </cfRule>
    <cfRule type="cellIs" dxfId="71" priority="123" stopIfTrue="1" operator="equal">
      <formula>0</formula>
    </cfRule>
  </conditionalFormatting>
  <conditionalFormatting sqref="G329:H329 J329:N329">
    <cfRule type="expression" dxfId="70" priority="110" stopIfTrue="1">
      <formula>"&gt;G29"</formula>
    </cfRule>
    <cfRule type="expression" dxfId="69" priority="111" stopIfTrue="1">
      <formula>"&lt;G29"""</formula>
    </cfRule>
  </conditionalFormatting>
  <conditionalFormatting sqref="G338:H338 J338:N338">
    <cfRule type="expression" dxfId="68" priority="114" stopIfTrue="1">
      <formula>"&gt;G29"</formula>
    </cfRule>
    <cfRule type="expression" dxfId="67" priority="115" stopIfTrue="1">
      <formula>"&lt;G29"""</formula>
    </cfRule>
  </conditionalFormatting>
  <conditionalFormatting sqref="G350:H350 J350:N350">
    <cfRule type="expression" dxfId="66" priority="120" stopIfTrue="1">
      <formula>"&gt;G29"</formula>
    </cfRule>
    <cfRule type="expression" dxfId="65" priority="121" stopIfTrue="1">
      <formula>"&lt;G29"""</formula>
    </cfRule>
  </conditionalFormatting>
  <conditionalFormatting sqref="G2:O6">
    <cfRule type="cellIs" dxfId="64" priority="127" stopIfTrue="1" operator="equal">
      <formula>"CHEQ. INSUMOS"</formula>
    </cfRule>
  </conditionalFormatting>
  <conditionalFormatting sqref="G1:P1">
    <cfRule type="cellIs" dxfId="63" priority="126" stopIfTrue="1" operator="equal">
      <formula>"CHEQ. INSUMOS"</formula>
    </cfRule>
  </conditionalFormatting>
  <conditionalFormatting sqref="G374:T375">
    <cfRule type="cellIs" dxfId="62" priority="119" stopIfTrue="1" operator="equal">
      <formula>1</formula>
    </cfRule>
  </conditionalFormatting>
  <conditionalFormatting sqref="N315">
    <cfRule type="cellIs" dxfId="61" priority="124" stopIfTrue="1" operator="notEqual">
      <formula>0</formula>
    </cfRule>
  </conditionalFormatting>
  <conditionalFormatting sqref="N317">
    <cfRule type="cellIs" dxfId="60" priority="100" stopIfTrue="1" operator="notEqual">
      <formula>0</formula>
    </cfRule>
  </conditionalFormatting>
  <conditionalFormatting sqref="N319">
    <cfRule type="cellIs" dxfId="59" priority="109" stopIfTrue="1" operator="notEqual">
      <formula>0</formula>
    </cfRule>
  </conditionalFormatting>
  <conditionalFormatting sqref="N321">
    <cfRule type="cellIs" dxfId="58" priority="108" stopIfTrue="1" operator="notEqual">
      <formula>0</formula>
    </cfRule>
  </conditionalFormatting>
  <conditionalFormatting sqref="O2:O6">
    <cfRule type="cellIs" dxfId="57" priority="125" stopIfTrue="1" operator="equal">
      <formula>"ESCRIBA AQUÍ EL NOMBRE DE LA OBRA"</formula>
    </cfRule>
  </conditionalFormatting>
  <conditionalFormatting sqref="O14:U14">
    <cfRule type="cellIs" dxfId="56" priority="95" stopIfTrue="1" operator="notEqual">
      <formula>0</formula>
    </cfRule>
  </conditionalFormatting>
  <conditionalFormatting sqref="O22:U22">
    <cfRule type="cellIs" dxfId="55" priority="90" stopIfTrue="1" operator="notEqual">
      <formula>0</formula>
    </cfRule>
  </conditionalFormatting>
  <conditionalFormatting sqref="O48:U48">
    <cfRule type="cellIs" dxfId="54" priority="86" stopIfTrue="1" operator="notEqual">
      <formula>0</formula>
    </cfRule>
  </conditionalFormatting>
  <conditionalFormatting sqref="O80:U80">
    <cfRule type="cellIs" dxfId="53" priority="82" stopIfTrue="1" operator="notEqual">
      <formula>0</formula>
    </cfRule>
  </conditionalFormatting>
  <conditionalFormatting sqref="O83:U83">
    <cfRule type="cellIs" dxfId="52" priority="74" stopIfTrue="1" operator="notEqual">
      <formula>0</formula>
    </cfRule>
  </conditionalFormatting>
  <conditionalFormatting sqref="O89:U89">
    <cfRule type="cellIs" dxfId="51" priority="78" stopIfTrue="1" operator="notEqual">
      <formula>0</formula>
    </cfRule>
  </conditionalFormatting>
  <conditionalFormatting sqref="O123:U123">
    <cfRule type="cellIs" dxfId="50" priority="70" stopIfTrue="1" operator="notEqual">
      <formula>0</formula>
    </cfRule>
  </conditionalFormatting>
  <conditionalFormatting sqref="O126:U126">
    <cfRule type="cellIs" dxfId="49" priority="62" stopIfTrue="1" operator="notEqual">
      <formula>0</formula>
    </cfRule>
  </conditionalFormatting>
  <conditionalFormatting sqref="O134:U134">
    <cfRule type="cellIs" dxfId="48" priority="66" stopIfTrue="1" operator="notEqual">
      <formula>0</formula>
    </cfRule>
  </conditionalFormatting>
  <conditionalFormatting sqref="O156:U156">
    <cfRule type="cellIs" dxfId="47" priority="58" stopIfTrue="1" operator="notEqual">
      <formula>0</formula>
    </cfRule>
  </conditionalFormatting>
  <conditionalFormatting sqref="O167:U167">
    <cfRule type="cellIs" dxfId="46" priority="54" stopIfTrue="1" operator="notEqual">
      <formula>0</formula>
    </cfRule>
  </conditionalFormatting>
  <conditionalFormatting sqref="O174:U174">
    <cfRule type="cellIs" dxfId="45" priority="50" stopIfTrue="1" operator="notEqual">
      <formula>0</formula>
    </cfRule>
  </conditionalFormatting>
  <conditionalFormatting sqref="O182:U182">
    <cfRule type="cellIs" dxfId="44" priority="46" stopIfTrue="1" operator="notEqual">
      <formula>0</formula>
    </cfRule>
  </conditionalFormatting>
  <conditionalFormatting sqref="O185:U185">
    <cfRule type="cellIs" dxfId="43" priority="38" stopIfTrue="1" operator="notEqual">
      <formula>0</formula>
    </cfRule>
  </conditionalFormatting>
  <conditionalFormatting sqref="O195:U195">
    <cfRule type="cellIs" dxfId="42" priority="42" stopIfTrue="1" operator="notEqual">
      <formula>0</formula>
    </cfRule>
  </conditionalFormatting>
  <conditionalFormatting sqref="O212:U212">
    <cfRule type="cellIs" dxfId="41" priority="34" stopIfTrue="1" operator="notEqual">
      <formula>0</formula>
    </cfRule>
  </conditionalFormatting>
  <conditionalFormatting sqref="O215:U215">
    <cfRule type="cellIs" dxfId="40" priority="22" stopIfTrue="1" operator="notEqual">
      <formula>0</formula>
    </cfRule>
  </conditionalFormatting>
  <conditionalFormatting sqref="O222:U222">
    <cfRule type="cellIs" dxfId="39" priority="26" stopIfTrue="1" operator="notEqual">
      <formula>0</formula>
    </cfRule>
  </conditionalFormatting>
  <conditionalFormatting sqref="O232:U232">
    <cfRule type="cellIs" dxfId="38" priority="30" stopIfTrue="1" operator="notEqual">
      <formula>0</formula>
    </cfRule>
  </conditionalFormatting>
  <conditionalFormatting sqref="O241:U241">
    <cfRule type="cellIs" dxfId="37" priority="18" stopIfTrue="1" operator="notEqual">
      <formula>0</formula>
    </cfRule>
  </conditionalFormatting>
  <conditionalFormatting sqref="O244:U244">
    <cfRule type="cellIs" dxfId="36" priority="6" stopIfTrue="1" operator="notEqual">
      <formula>0</formula>
    </cfRule>
  </conditionalFormatting>
  <conditionalFormatting sqref="O251:U251">
    <cfRule type="cellIs" dxfId="35" priority="10" stopIfTrue="1" operator="notEqual">
      <formula>0</formula>
    </cfRule>
  </conditionalFormatting>
  <conditionalFormatting sqref="O269:U269">
    <cfRule type="cellIs" dxfId="34" priority="14" stopIfTrue="1" operator="notEqual">
      <formula>0</formula>
    </cfRule>
  </conditionalFormatting>
  <conditionalFormatting sqref="O293:U293">
    <cfRule type="cellIs" dxfId="33" priority="2" stopIfTrue="1" operator="notEqual">
      <formula>0</formula>
    </cfRule>
  </conditionalFormatting>
  <conditionalFormatting sqref="U14">
    <cfRule type="cellIs" dxfId="32" priority="97" stopIfTrue="1" operator="equal">
      <formula>0</formula>
    </cfRule>
  </conditionalFormatting>
  <conditionalFormatting sqref="U22">
    <cfRule type="cellIs" dxfId="31" priority="92" stopIfTrue="1" operator="equal">
      <formula>0</formula>
    </cfRule>
  </conditionalFormatting>
  <conditionalFormatting sqref="U48">
    <cfRule type="cellIs" dxfId="30" priority="88" stopIfTrue="1" operator="equal">
      <formula>0</formula>
    </cfRule>
  </conditionalFormatting>
  <conditionalFormatting sqref="U80">
    <cfRule type="cellIs" dxfId="29" priority="84" stopIfTrue="1" operator="equal">
      <formula>0</formula>
    </cfRule>
  </conditionalFormatting>
  <conditionalFormatting sqref="U83">
    <cfRule type="cellIs" dxfId="28" priority="76" stopIfTrue="1" operator="equal">
      <formula>0</formula>
    </cfRule>
  </conditionalFormatting>
  <conditionalFormatting sqref="U89">
    <cfRule type="cellIs" dxfId="27" priority="80" stopIfTrue="1" operator="equal">
      <formula>0</formula>
    </cfRule>
  </conditionalFormatting>
  <conditionalFormatting sqref="U123">
    <cfRule type="cellIs" dxfId="26" priority="72" stopIfTrue="1" operator="equal">
      <formula>0</formula>
    </cfRule>
  </conditionalFormatting>
  <conditionalFormatting sqref="U126">
    <cfRule type="cellIs" dxfId="25" priority="64" stopIfTrue="1" operator="equal">
      <formula>0</formula>
    </cfRule>
  </conditionalFormatting>
  <conditionalFormatting sqref="U134">
    <cfRule type="cellIs" dxfId="24" priority="68" stopIfTrue="1" operator="equal">
      <formula>0</formula>
    </cfRule>
  </conditionalFormatting>
  <conditionalFormatting sqref="U156">
    <cfRule type="cellIs" dxfId="23" priority="60" stopIfTrue="1" operator="equal">
      <formula>0</formula>
    </cfRule>
  </conditionalFormatting>
  <conditionalFormatting sqref="U167">
    <cfRule type="cellIs" dxfId="22" priority="56" stopIfTrue="1" operator="equal">
      <formula>0</formula>
    </cfRule>
  </conditionalFormatting>
  <conditionalFormatting sqref="U174">
    <cfRule type="cellIs" dxfId="21" priority="52" stopIfTrue="1" operator="equal">
      <formula>0</formula>
    </cfRule>
  </conditionalFormatting>
  <conditionalFormatting sqref="U182">
    <cfRule type="cellIs" dxfId="20" priority="48" stopIfTrue="1" operator="equal">
      <formula>0</formula>
    </cfRule>
  </conditionalFormatting>
  <conditionalFormatting sqref="U185">
    <cfRule type="cellIs" dxfId="19" priority="40" stopIfTrue="1" operator="equal">
      <formula>0</formula>
    </cfRule>
  </conditionalFormatting>
  <conditionalFormatting sqref="U195">
    <cfRule type="cellIs" dxfId="18" priority="44" stopIfTrue="1" operator="equal">
      <formula>0</formula>
    </cfRule>
  </conditionalFormatting>
  <conditionalFormatting sqref="U212">
    <cfRule type="cellIs" dxfId="17" priority="36" stopIfTrue="1" operator="equal">
      <formula>0</formula>
    </cfRule>
  </conditionalFormatting>
  <conditionalFormatting sqref="U215">
    <cfRule type="cellIs" dxfId="16" priority="24" stopIfTrue="1" operator="equal">
      <formula>0</formula>
    </cfRule>
  </conditionalFormatting>
  <conditionalFormatting sqref="U222">
    <cfRule type="cellIs" dxfId="15" priority="28" stopIfTrue="1" operator="equal">
      <formula>0</formula>
    </cfRule>
  </conditionalFormatting>
  <conditionalFormatting sqref="U232">
    <cfRule type="cellIs" dxfId="14" priority="32" stopIfTrue="1" operator="equal">
      <formula>0</formula>
    </cfRule>
  </conditionalFormatting>
  <conditionalFormatting sqref="U241">
    <cfRule type="cellIs" dxfId="13" priority="20" stopIfTrue="1" operator="equal">
      <formula>0</formula>
    </cfRule>
  </conditionalFormatting>
  <conditionalFormatting sqref="U244">
    <cfRule type="cellIs" dxfId="12" priority="8" stopIfTrue="1" operator="equal">
      <formula>0</formula>
    </cfRule>
  </conditionalFormatting>
  <conditionalFormatting sqref="U251">
    <cfRule type="cellIs" dxfId="11" priority="12" stopIfTrue="1" operator="equal">
      <formula>0</formula>
    </cfRule>
  </conditionalFormatting>
  <conditionalFormatting sqref="U269">
    <cfRule type="cellIs" dxfId="10" priority="16" stopIfTrue="1" operator="equal">
      <formula>0</formula>
    </cfRule>
  </conditionalFormatting>
  <conditionalFormatting sqref="U293">
    <cfRule type="cellIs" dxfId="9" priority="4" stopIfTrue="1" operator="equal">
      <formula>0</formula>
    </cfRule>
  </conditionalFormatting>
  <conditionalFormatting sqref="U2:AE6">
    <cfRule type="cellIs" dxfId="8" priority="118" stopIfTrue="1" operator="equal">
      <formula>"ESCRIBA AQUÍ EL NOMBRE DE LA OBRA"</formula>
    </cfRule>
  </conditionalFormatting>
  <conditionalFormatting sqref="AS1">
    <cfRule type="cellIs" dxfId="7" priority="101" stopIfTrue="1" operator="equal">
      <formula>"CHEQ. INSUMOS"</formula>
    </cfRule>
  </conditionalFormatting>
  <conditionalFormatting sqref="AS329">
    <cfRule type="expression" dxfId="6" priority="106" stopIfTrue="1">
      <formula>"&gt;G29"</formula>
    </cfRule>
    <cfRule type="expression" dxfId="5" priority="107" stopIfTrue="1">
      <formula>"&lt;G29"""</formula>
    </cfRule>
  </conditionalFormatting>
  <conditionalFormatting sqref="AS338">
    <cfRule type="expression" dxfId="4" priority="104" stopIfTrue="1">
      <formula>"&gt;G29"</formula>
    </cfRule>
    <cfRule type="expression" dxfId="3" priority="105" stopIfTrue="1">
      <formula>"&lt;G29"""</formula>
    </cfRule>
  </conditionalFormatting>
  <conditionalFormatting sqref="AS350">
    <cfRule type="expression" dxfId="2" priority="102" stopIfTrue="1">
      <formula>"&gt;G29"</formula>
    </cfRule>
    <cfRule type="expression" dxfId="1" priority="103" stopIfTrue="1">
      <formula>"&lt;G29"""</formula>
    </cfRule>
  </conditionalFormatting>
  <conditionalFormatting sqref="AZ1:AZ2">
    <cfRule type="containsText" dxfId="0" priority="99" operator="containsText" text="Precios Base">
      <formula>NOT(ISERROR(SEARCH("Precios Base",AZ1)))</formula>
    </cfRule>
  </conditionalFormatting>
  <hyperlinks>
    <hyperlink ref="AY2" location="SbtPpto" display="Fin" xr:uid="{00000000-0004-0000-0C00-000000000000}"/>
    <hyperlink ref="AY1" location="DescripPpto" display="  Inicio  " xr:uid="{00000000-0004-0000-0C00-000001000000}"/>
    <hyperlink ref="E1" r:id="rId1" xr:uid="{00000000-0004-0000-0C00-000002000000}"/>
  </hyperlinks>
  <pageMargins left="0.78" right="0.59" top="0.79" bottom="0.78" header="0" footer="0"/>
  <pageSetup scale="90" fitToHeight="0" orientation="portrait" horizontalDpi="4294967294"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3313" r:id="rId5" name="Button 1">
              <controlPr defaultSize="0" print="0" autoFill="0" autoPict="0" macro="[1]!BotonProtEnPpto">
                <anchor moveWithCells="1">
                  <from>
                    <xdr:col>3</xdr:col>
                    <xdr:colOff>23813</xdr:colOff>
                    <xdr:row>0</xdr:row>
                    <xdr:rowOff>23813</xdr:rowOff>
                  </from>
                  <to>
                    <xdr:col>3</xdr:col>
                    <xdr:colOff>381000</xdr:colOff>
                    <xdr:row>1</xdr:row>
                    <xdr:rowOff>114300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sheetPr>
  <dimension ref="A1:Z1000"/>
  <sheetViews>
    <sheetView workbookViewId="0">
      <selection activeCell="H30" sqref="H30"/>
    </sheetView>
  </sheetViews>
  <sheetFormatPr baseColWidth="10" defaultColWidth="14.46484375" defaultRowHeight="15" customHeight="1" x14ac:dyDescent="0.45"/>
  <cols>
    <col min="1" max="1" width="17" customWidth="1"/>
    <col min="2" max="2" width="33.796875" customWidth="1"/>
    <col min="3" max="3" width="15.796875" customWidth="1"/>
    <col min="4" max="4" width="14.1328125" customWidth="1"/>
    <col min="5" max="6" width="11.6640625" customWidth="1"/>
    <col min="7" max="7" width="15.796875" customWidth="1"/>
    <col min="8" max="8" width="19.796875" customWidth="1"/>
    <col min="9" max="9" width="11.6640625" customWidth="1"/>
    <col min="10" max="10" width="17" customWidth="1"/>
    <col min="11" max="11" width="11.6640625" hidden="1" customWidth="1"/>
    <col min="12" max="12" width="11.6640625" customWidth="1"/>
    <col min="13" max="13" width="15.796875" customWidth="1"/>
    <col min="14" max="26" width="11.6640625" customWidth="1"/>
  </cols>
  <sheetData>
    <row r="1" spans="1:26" ht="14.25" customHeight="1" x14ac:dyDescent="0.45">
      <c r="A1" s="383"/>
      <c r="B1" s="1267"/>
      <c r="C1" s="1268"/>
      <c r="D1" s="1268"/>
      <c r="E1" s="1268"/>
      <c r="F1" s="1268"/>
      <c r="G1" s="1268"/>
      <c r="H1" s="1268"/>
      <c r="I1" s="383"/>
      <c r="J1" s="383"/>
      <c r="K1" s="383"/>
      <c r="L1" s="383"/>
      <c r="M1" s="394"/>
      <c r="N1" s="394"/>
      <c r="O1" s="394"/>
      <c r="P1" s="394"/>
      <c r="Q1" s="394"/>
      <c r="R1" s="394"/>
      <c r="S1" s="394"/>
      <c r="T1" s="394"/>
      <c r="U1" s="383"/>
      <c r="V1" s="383"/>
      <c r="W1" s="383"/>
      <c r="X1" s="383"/>
      <c r="Y1" s="383"/>
      <c r="Z1" s="383"/>
    </row>
    <row r="2" spans="1:26" ht="14.25" customHeight="1" x14ac:dyDescent="0.45">
      <c r="A2" s="383"/>
      <c r="B2" s="1268"/>
      <c r="C2" s="1268"/>
      <c r="D2" s="1268"/>
      <c r="E2" s="1268"/>
      <c r="F2" s="1268"/>
      <c r="G2" s="1268"/>
      <c r="H2" s="1268"/>
      <c r="I2" s="383"/>
      <c r="J2" s="383"/>
      <c r="K2" s="383"/>
      <c r="L2" s="383"/>
      <c r="M2" s="394"/>
      <c r="N2" s="394"/>
      <c r="O2" s="394"/>
      <c r="P2" s="394"/>
      <c r="Q2" s="394"/>
      <c r="R2" s="394"/>
      <c r="S2" s="394"/>
      <c r="T2" s="394"/>
      <c r="U2" s="383"/>
      <c r="V2" s="383"/>
      <c r="W2" s="383"/>
      <c r="X2" s="383"/>
      <c r="Y2" s="383"/>
      <c r="Z2" s="383"/>
    </row>
    <row r="3" spans="1:26" ht="14.25" customHeight="1" x14ac:dyDescent="0.45">
      <c r="A3" s="383"/>
      <c r="B3" s="1268"/>
      <c r="C3" s="1268"/>
      <c r="D3" s="1268"/>
      <c r="E3" s="1268"/>
      <c r="F3" s="1268"/>
      <c r="G3" s="1268"/>
      <c r="H3" s="1268"/>
      <c r="I3" s="383"/>
      <c r="J3" s="383"/>
      <c r="K3" s="383"/>
      <c r="L3" s="383"/>
      <c r="M3" s="394"/>
      <c r="N3" s="394"/>
      <c r="O3" s="394"/>
      <c r="P3" s="394"/>
      <c r="Q3" s="394"/>
      <c r="R3" s="394"/>
      <c r="S3" s="394"/>
      <c r="T3" s="394"/>
      <c r="U3" s="383"/>
      <c r="V3" s="383"/>
      <c r="W3" s="383"/>
      <c r="X3" s="383"/>
      <c r="Y3" s="383"/>
      <c r="Z3" s="383"/>
    </row>
    <row r="4" spans="1:26" ht="14.25" customHeight="1" x14ac:dyDescent="0.45">
      <c r="A4" s="383"/>
      <c r="B4" s="1268"/>
      <c r="C4" s="1268"/>
      <c r="D4" s="1268"/>
      <c r="E4" s="1268"/>
      <c r="F4" s="1268"/>
      <c r="G4" s="1268"/>
      <c r="H4" s="1268"/>
      <c r="I4" s="383"/>
      <c r="J4" s="383"/>
      <c r="K4" s="383"/>
      <c r="L4" s="383"/>
      <c r="M4" s="394"/>
      <c r="N4" s="394"/>
      <c r="O4" s="394"/>
      <c r="P4" s="394"/>
      <c r="Q4" s="394"/>
      <c r="R4" s="394"/>
      <c r="S4" s="394"/>
      <c r="T4" s="394"/>
      <c r="U4" s="383"/>
      <c r="V4" s="383"/>
      <c r="W4" s="383"/>
      <c r="X4" s="383"/>
      <c r="Y4" s="383"/>
      <c r="Z4" s="383"/>
    </row>
    <row r="5" spans="1:26" ht="14.25" customHeight="1" x14ac:dyDescent="0.45">
      <c r="A5" s="383"/>
      <c r="B5" s="1268"/>
      <c r="C5" s="1268"/>
      <c r="D5" s="1268"/>
      <c r="E5" s="1268"/>
      <c r="F5" s="1268"/>
      <c r="G5" s="1268"/>
      <c r="H5" s="1268"/>
      <c r="I5" s="383"/>
      <c r="J5" s="383"/>
      <c r="K5" s="383"/>
      <c r="L5" s="383"/>
      <c r="M5" s="394"/>
      <c r="N5" s="394"/>
      <c r="O5" s="394"/>
      <c r="P5" s="394"/>
      <c r="Q5" s="394"/>
      <c r="R5" s="394"/>
      <c r="S5" s="394"/>
      <c r="T5" s="394"/>
      <c r="U5" s="383"/>
      <c r="V5" s="383"/>
      <c r="W5" s="383"/>
      <c r="X5" s="383"/>
      <c r="Y5" s="383"/>
      <c r="Z5" s="383"/>
    </row>
    <row r="6" spans="1:26" ht="14.25" customHeight="1" x14ac:dyDescent="0.45">
      <c r="A6" s="383"/>
      <c r="B6" s="1268"/>
      <c r="C6" s="1268"/>
      <c r="D6" s="1268"/>
      <c r="E6" s="1268"/>
      <c r="F6" s="1268"/>
      <c r="G6" s="1268"/>
      <c r="H6" s="1268"/>
      <c r="I6" s="383"/>
      <c r="J6" s="383"/>
      <c r="K6" s="383"/>
      <c r="L6" s="383"/>
      <c r="M6" s="394"/>
      <c r="N6" s="394"/>
      <c r="O6" s="394"/>
      <c r="P6" s="394"/>
      <c r="Q6" s="394"/>
      <c r="R6" s="394"/>
      <c r="S6" s="394"/>
      <c r="T6" s="394"/>
      <c r="U6" s="383"/>
      <c r="V6" s="383"/>
      <c r="W6" s="383"/>
      <c r="X6" s="383"/>
      <c r="Y6" s="383"/>
      <c r="Z6" s="383"/>
    </row>
    <row r="7" spans="1:26" ht="14.25" customHeight="1" x14ac:dyDescent="0.45">
      <c r="A7" s="383"/>
      <c r="B7" s="1268"/>
      <c r="C7" s="1268"/>
      <c r="D7" s="1268"/>
      <c r="E7" s="1268"/>
      <c r="F7" s="1268"/>
      <c r="G7" s="1268"/>
      <c r="H7" s="1268"/>
      <c r="I7" s="383"/>
      <c r="J7" s="383"/>
      <c r="K7" s="383"/>
      <c r="L7" s="383"/>
      <c r="M7" s="394"/>
      <c r="N7" s="394"/>
      <c r="O7" s="394"/>
      <c r="P7" s="394"/>
      <c r="Q7" s="394"/>
      <c r="R7" s="394"/>
      <c r="S7" s="394"/>
      <c r="T7" s="394"/>
      <c r="U7" s="383"/>
      <c r="V7" s="383"/>
      <c r="W7" s="383"/>
      <c r="X7" s="383"/>
      <c r="Y7" s="383"/>
      <c r="Z7" s="383"/>
    </row>
    <row r="8" spans="1:26" ht="14.25" customHeight="1" x14ac:dyDescent="0.45">
      <c r="A8" s="383"/>
      <c r="B8" s="383"/>
      <c r="C8" s="383"/>
      <c r="D8" s="383"/>
      <c r="E8" s="383"/>
      <c r="F8" s="383"/>
      <c r="G8" s="383"/>
      <c r="H8" s="383"/>
      <c r="I8" s="383"/>
      <c r="J8" s="383"/>
      <c r="K8" s="383"/>
      <c r="L8" s="383"/>
      <c r="M8" s="394"/>
      <c r="N8" s="394"/>
      <c r="O8" s="394"/>
      <c r="P8" s="394"/>
      <c r="Q8" s="394"/>
      <c r="R8" s="394"/>
      <c r="S8" s="394"/>
      <c r="T8" s="394"/>
      <c r="U8" s="383"/>
      <c r="V8" s="383"/>
      <c r="W8" s="383"/>
      <c r="X8" s="383"/>
      <c r="Y8" s="383"/>
      <c r="Z8" s="383"/>
    </row>
    <row r="9" spans="1:26" ht="19.5" customHeight="1" x14ac:dyDescent="0.45">
      <c r="A9" s="1074" t="s">
        <v>980</v>
      </c>
      <c r="B9" s="1075"/>
      <c r="C9" s="1075"/>
      <c r="D9" s="1075"/>
      <c r="E9" s="1075"/>
      <c r="F9" s="1075"/>
      <c r="G9" s="1075"/>
      <c r="H9" s="1076"/>
      <c r="I9" s="383"/>
      <c r="J9" s="383"/>
      <c r="K9" s="369"/>
      <c r="L9" s="383"/>
      <c r="M9" s="394"/>
      <c r="N9" s="394"/>
      <c r="O9" s="394"/>
      <c r="P9" s="394"/>
      <c r="Q9" s="394"/>
      <c r="R9" s="394"/>
      <c r="S9" s="394"/>
      <c r="T9" s="394"/>
      <c r="U9" s="383"/>
      <c r="V9" s="383"/>
      <c r="W9" s="383"/>
      <c r="X9" s="383"/>
      <c r="Y9" s="383"/>
      <c r="Z9" s="383"/>
    </row>
    <row r="10" spans="1:26" ht="14.25" customHeight="1" x14ac:dyDescent="0.45">
      <c r="A10" s="1269" t="s">
        <v>981</v>
      </c>
      <c r="B10" s="1075"/>
      <c r="C10" s="1075"/>
      <c r="D10" s="1075"/>
      <c r="E10" s="1075"/>
      <c r="F10" s="1075"/>
      <c r="G10" s="1075"/>
      <c r="H10" s="1076"/>
      <c r="I10" s="383"/>
      <c r="J10" s="383"/>
      <c r="K10" s="369"/>
      <c r="L10" s="383"/>
      <c r="M10" s="394"/>
      <c r="N10" s="394"/>
      <c r="O10" s="394"/>
      <c r="P10" s="394"/>
      <c r="Q10" s="394"/>
      <c r="R10" s="394"/>
      <c r="S10" s="394"/>
      <c r="T10" s="394"/>
      <c r="U10" s="383"/>
      <c r="V10" s="383"/>
      <c r="W10" s="383"/>
      <c r="X10" s="383"/>
      <c r="Y10" s="383"/>
      <c r="Z10" s="383"/>
    </row>
    <row r="11" spans="1:26" ht="27.75" customHeight="1" x14ac:dyDescent="0.45">
      <c r="A11" s="1270" t="s">
        <v>982</v>
      </c>
      <c r="B11" s="1075"/>
      <c r="C11" s="1075"/>
      <c r="D11" s="1075"/>
      <c r="E11" s="1075"/>
      <c r="F11" s="1075"/>
      <c r="G11" s="1075"/>
      <c r="H11" s="1076"/>
      <c r="I11" s="383"/>
      <c r="J11" s="383"/>
      <c r="K11" s="369"/>
      <c r="L11" s="383"/>
      <c r="M11" s="394"/>
      <c r="N11" s="394"/>
      <c r="O11" s="394"/>
      <c r="P11" s="394"/>
      <c r="Q11" s="394"/>
      <c r="R11" s="394"/>
      <c r="S11" s="394"/>
      <c r="T11" s="394"/>
      <c r="U11" s="383"/>
      <c r="V11" s="383"/>
      <c r="W11" s="383"/>
      <c r="X11" s="383"/>
      <c r="Y11" s="383"/>
      <c r="Z11" s="383"/>
    </row>
    <row r="12" spans="1:26" ht="14.25" customHeight="1" x14ac:dyDescent="0.45">
      <c r="A12" s="1271" t="s">
        <v>983</v>
      </c>
      <c r="B12" s="1272" t="s">
        <v>984</v>
      </c>
      <c r="C12" s="1075"/>
      <c r="D12" s="1075"/>
      <c r="E12" s="1075"/>
      <c r="F12" s="1075"/>
      <c r="G12" s="1075"/>
      <c r="H12" s="1076"/>
      <c r="I12" s="383"/>
      <c r="J12" s="383"/>
      <c r="K12" s="369"/>
      <c r="L12" s="383"/>
      <c r="M12" s="394"/>
      <c r="N12" s="394"/>
      <c r="O12" s="394"/>
      <c r="P12" s="394"/>
      <c r="Q12" s="394"/>
      <c r="R12" s="394"/>
      <c r="S12" s="394"/>
      <c r="T12" s="394"/>
      <c r="U12" s="383"/>
      <c r="V12" s="383"/>
      <c r="W12" s="383"/>
      <c r="X12" s="383"/>
      <c r="Y12" s="383"/>
      <c r="Z12" s="383"/>
    </row>
    <row r="13" spans="1:26" ht="24.75" customHeight="1" x14ac:dyDescent="0.45">
      <c r="A13" s="1087"/>
      <c r="B13" s="395" t="s">
        <v>985</v>
      </c>
      <c r="C13" s="395" t="s">
        <v>7</v>
      </c>
      <c r="D13" s="395" t="s">
        <v>986</v>
      </c>
      <c r="E13" s="395" t="s">
        <v>987</v>
      </c>
      <c r="F13" s="395" t="s">
        <v>988</v>
      </c>
      <c r="G13" s="396" t="s">
        <v>27</v>
      </c>
      <c r="H13" s="396" t="s">
        <v>30</v>
      </c>
      <c r="I13" s="383"/>
      <c r="J13" s="383"/>
      <c r="K13" s="379"/>
      <c r="L13" s="383"/>
      <c r="M13" s="394"/>
      <c r="N13" s="394"/>
      <c r="O13" s="394"/>
      <c r="P13" s="394"/>
      <c r="Q13" s="394"/>
      <c r="R13" s="394"/>
      <c r="S13" s="394"/>
      <c r="T13" s="394"/>
      <c r="U13" s="383"/>
      <c r="V13" s="383"/>
      <c r="W13" s="383"/>
      <c r="X13" s="383"/>
      <c r="Y13" s="383"/>
      <c r="Z13" s="383"/>
    </row>
    <row r="14" spans="1:26" ht="36" customHeight="1" x14ac:dyDescent="0.45">
      <c r="A14" s="1087"/>
      <c r="B14" s="381" t="s">
        <v>989</v>
      </c>
      <c r="C14" s="397">
        <v>1</v>
      </c>
      <c r="D14" s="398">
        <v>0.2</v>
      </c>
      <c r="E14" s="397" t="s">
        <v>169</v>
      </c>
      <c r="F14" s="371">
        <v>6</v>
      </c>
      <c r="G14" s="378">
        <v>11475000</v>
      </c>
      <c r="H14" s="378">
        <f t="shared" ref="H14:H16" si="0">F14*G14*D14</f>
        <v>13770000</v>
      </c>
      <c r="I14" s="383"/>
      <c r="J14" s="383"/>
      <c r="K14" s="399">
        <v>0.20104363861810209</v>
      </c>
      <c r="L14" s="383"/>
      <c r="M14" s="394"/>
      <c r="N14" s="394"/>
      <c r="O14" s="394"/>
      <c r="P14" s="394"/>
      <c r="Q14" s="394"/>
      <c r="R14" s="394"/>
      <c r="S14" s="394"/>
      <c r="T14" s="394"/>
      <c r="U14" s="383"/>
      <c r="V14" s="383"/>
      <c r="W14" s="383"/>
      <c r="X14" s="383"/>
      <c r="Y14" s="383"/>
      <c r="Z14" s="383"/>
    </row>
    <row r="15" spans="1:26" ht="42" customHeight="1" x14ac:dyDescent="0.45">
      <c r="A15" s="1087"/>
      <c r="B15" s="381" t="s">
        <v>990</v>
      </c>
      <c r="C15" s="397">
        <v>1</v>
      </c>
      <c r="D15" s="398">
        <v>0.25</v>
      </c>
      <c r="E15" s="397" t="s">
        <v>169</v>
      </c>
      <c r="F15" s="371">
        <v>6</v>
      </c>
      <c r="G15" s="378">
        <v>6077000</v>
      </c>
      <c r="H15" s="378">
        <f t="shared" si="0"/>
        <v>9115500</v>
      </c>
      <c r="I15" s="383"/>
      <c r="J15" s="383"/>
      <c r="K15" s="399">
        <v>0.13807975040279458</v>
      </c>
      <c r="L15" s="383"/>
      <c r="M15" s="394"/>
      <c r="N15" s="394"/>
      <c r="O15" s="394"/>
      <c r="P15" s="394"/>
      <c r="Q15" s="394"/>
      <c r="R15" s="394"/>
      <c r="S15" s="394"/>
      <c r="T15" s="394"/>
      <c r="U15" s="383"/>
      <c r="V15" s="383"/>
      <c r="W15" s="383"/>
      <c r="X15" s="383"/>
      <c r="Y15" s="383"/>
      <c r="Z15" s="383"/>
    </row>
    <row r="16" spans="1:26" ht="33" customHeight="1" x14ac:dyDescent="0.45">
      <c r="A16" s="1087"/>
      <c r="B16" s="381" t="s">
        <v>991</v>
      </c>
      <c r="C16" s="397">
        <v>1</v>
      </c>
      <c r="D16" s="398">
        <v>0.42241184163059137</v>
      </c>
      <c r="E16" s="397" t="s">
        <v>169</v>
      </c>
      <c r="F16" s="371">
        <v>6</v>
      </c>
      <c r="G16" s="378">
        <v>3360000</v>
      </c>
      <c r="H16" s="378">
        <f t="shared" si="0"/>
        <v>8515822.7272727229</v>
      </c>
      <c r="I16" s="383"/>
      <c r="J16" s="383"/>
      <c r="K16" s="399">
        <v>6.9039875201397288E-2</v>
      </c>
      <c r="L16" s="383"/>
      <c r="M16" s="394"/>
      <c r="N16" s="394"/>
      <c r="O16" s="394"/>
      <c r="P16" s="394"/>
      <c r="Q16" s="394"/>
      <c r="R16" s="394"/>
      <c r="S16" s="394"/>
      <c r="T16" s="394"/>
      <c r="U16" s="383"/>
      <c r="V16" s="383"/>
      <c r="W16" s="383"/>
      <c r="X16" s="383"/>
      <c r="Y16" s="383"/>
      <c r="Z16" s="383"/>
    </row>
    <row r="17" spans="1:26" ht="14.25" customHeight="1" x14ac:dyDescent="0.45">
      <c r="A17" s="1087"/>
      <c r="B17" s="1273" t="s">
        <v>992</v>
      </c>
      <c r="C17" s="1075"/>
      <c r="D17" s="1075"/>
      <c r="E17" s="1075"/>
      <c r="F17" s="1075"/>
      <c r="G17" s="1076"/>
      <c r="H17" s="400">
        <f>SUM(H14:H16)</f>
        <v>31401322.727272723</v>
      </c>
      <c r="I17" s="383"/>
      <c r="J17" s="383"/>
      <c r="K17" s="369"/>
      <c r="L17" s="383"/>
      <c r="M17" s="380"/>
      <c r="N17" s="394"/>
      <c r="O17" s="394"/>
      <c r="P17" s="394"/>
      <c r="Q17" s="394"/>
      <c r="R17" s="394"/>
      <c r="S17" s="394"/>
      <c r="T17" s="394"/>
      <c r="U17" s="383"/>
      <c r="V17" s="383"/>
      <c r="W17" s="383"/>
      <c r="X17" s="383"/>
      <c r="Y17" s="383"/>
      <c r="Z17" s="383"/>
    </row>
    <row r="18" spans="1:26" ht="14.25" customHeight="1" x14ac:dyDescent="0.45">
      <c r="A18" s="1087"/>
      <c r="B18" s="1273" t="s">
        <v>993</v>
      </c>
      <c r="C18" s="1075"/>
      <c r="D18" s="1075"/>
      <c r="E18" s="1075"/>
      <c r="F18" s="1075"/>
      <c r="G18" s="1076"/>
      <c r="H18" s="401">
        <f>'[2]TARIFA INTERV_ACT 1.1.13'!E42</f>
        <v>2.2000000000000002</v>
      </c>
      <c r="I18" s="383"/>
      <c r="J18" s="383"/>
      <c r="K18" s="369"/>
      <c r="L18" s="383"/>
      <c r="M18" s="394"/>
      <c r="N18" s="394"/>
      <c r="O18" s="394"/>
      <c r="P18" s="394"/>
      <c r="Q18" s="394"/>
      <c r="R18" s="394"/>
      <c r="S18" s="394"/>
      <c r="T18" s="394"/>
      <c r="U18" s="383"/>
      <c r="V18" s="383"/>
      <c r="W18" s="383"/>
      <c r="X18" s="383"/>
      <c r="Y18" s="383"/>
      <c r="Z18" s="383"/>
    </row>
    <row r="19" spans="1:26" ht="14.25" customHeight="1" x14ac:dyDescent="0.45">
      <c r="A19" s="1088"/>
      <c r="B19" s="1274" t="s">
        <v>244</v>
      </c>
      <c r="C19" s="1075"/>
      <c r="D19" s="1075"/>
      <c r="E19" s="1075"/>
      <c r="F19" s="1075"/>
      <c r="G19" s="1076"/>
      <c r="H19" s="402">
        <f>H17*H18</f>
        <v>69082910</v>
      </c>
      <c r="I19" s="383"/>
      <c r="J19" s="384"/>
      <c r="K19" s="369"/>
      <c r="L19" s="383"/>
      <c r="M19" s="394"/>
      <c r="N19" s="394"/>
      <c r="O19" s="394"/>
      <c r="P19" s="394"/>
      <c r="Q19" s="394"/>
      <c r="R19" s="394"/>
      <c r="S19" s="394"/>
      <c r="T19" s="394"/>
      <c r="U19" s="383"/>
      <c r="V19" s="383"/>
      <c r="W19" s="383"/>
      <c r="X19" s="383"/>
      <c r="Y19" s="383"/>
      <c r="Z19" s="383"/>
    </row>
    <row r="20" spans="1:26" ht="14.25" customHeight="1" x14ac:dyDescent="0.45">
      <c r="A20" s="369"/>
      <c r="B20" s="403"/>
      <c r="C20" s="403"/>
      <c r="D20" s="403"/>
      <c r="E20" s="403"/>
      <c r="F20" s="403"/>
      <c r="G20" s="404"/>
      <c r="H20" s="405"/>
      <c r="I20" s="383"/>
      <c r="J20" s="383"/>
      <c r="K20" s="369"/>
      <c r="L20" s="383"/>
      <c r="M20" s="394"/>
      <c r="N20" s="394"/>
      <c r="O20" s="394"/>
      <c r="P20" s="394"/>
      <c r="Q20" s="394"/>
      <c r="R20" s="394"/>
      <c r="S20" s="394"/>
      <c r="T20" s="394"/>
      <c r="U20" s="383"/>
      <c r="V20" s="383"/>
      <c r="W20" s="383"/>
      <c r="X20" s="383"/>
      <c r="Y20" s="383"/>
      <c r="Z20" s="383"/>
    </row>
    <row r="21" spans="1:26" ht="14.25" customHeight="1" x14ac:dyDescent="0.45">
      <c r="A21" s="383"/>
      <c r="B21" s="383"/>
      <c r="C21" s="383"/>
      <c r="D21" s="383"/>
      <c r="E21" s="383"/>
      <c r="F21" s="383"/>
      <c r="G21" s="383"/>
      <c r="H21" s="383"/>
      <c r="I21" s="383"/>
      <c r="J21" s="383"/>
      <c r="K21" s="383"/>
      <c r="L21" s="383"/>
      <c r="M21" s="394"/>
      <c r="N21" s="394"/>
      <c r="O21" s="394"/>
      <c r="P21" s="394"/>
      <c r="Q21" s="394"/>
      <c r="R21" s="394"/>
      <c r="S21" s="394"/>
      <c r="T21" s="394"/>
      <c r="U21" s="383"/>
      <c r="V21" s="383"/>
      <c r="W21" s="383"/>
      <c r="X21" s="383"/>
      <c r="Y21" s="383"/>
      <c r="Z21" s="383"/>
    </row>
    <row r="22" spans="1:26" ht="14.25" customHeight="1" x14ac:dyDescent="0.45">
      <c r="A22" s="383"/>
      <c r="B22" s="383"/>
      <c r="C22" s="383"/>
      <c r="D22" s="383"/>
      <c r="E22" s="383"/>
      <c r="F22" s="383"/>
      <c r="G22" s="383"/>
      <c r="H22" s="383"/>
      <c r="I22" s="383"/>
      <c r="J22" s="383"/>
      <c r="K22" s="383"/>
      <c r="L22" s="383"/>
      <c r="M22" s="394"/>
      <c r="N22" s="394"/>
      <c r="O22" s="394"/>
      <c r="P22" s="394"/>
      <c r="Q22" s="394"/>
      <c r="R22" s="394"/>
      <c r="S22" s="394"/>
      <c r="T22" s="394"/>
      <c r="U22" s="383"/>
      <c r="V22" s="383"/>
      <c r="W22" s="383"/>
      <c r="X22" s="383"/>
      <c r="Y22" s="383"/>
      <c r="Z22" s="383"/>
    </row>
    <row r="23" spans="1:26" ht="14.25" customHeight="1" x14ac:dyDescent="0.45">
      <c r="A23" s="383"/>
      <c r="B23" s="383"/>
      <c r="C23" s="383"/>
      <c r="D23" s="383"/>
      <c r="E23" s="383"/>
      <c r="F23" s="383"/>
      <c r="G23" s="383"/>
      <c r="H23" s="383"/>
      <c r="I23" s="383"/>
      <c r="J23" s="383"/>
      <c r="K23" s="383"/>
      <c r="L23" s="383"/>
      <c r="M23" s="394"/>
      <c r="N23" s="394"/>
      <c r="O23" s="394"/>
      <c r="P23" s="394"/>
      <c r="Q23" s="394"/>
      <c r="R23" s="394"/>
      <c r="S23" s="394"/>
      <c r="T23" s="394"/>
      <c r="U23" s="383"/>
      <c r="V23" s="383"/>
      <c r="W23" s="383"/>
      <c r="X23" s="383"/>
      <c r="Y23" s="383"/>
      <c r="Z23" s="383"/>
    </row>
    <row r="24" spans="1:26" ht="14.25" customHeight="1" x14ac:dyDescent="0.45">
      <c r="A24" s="383"/>
      <c r="B24" s="383"/>
      <c r="C24" s="383"/>
      <c r="D24" s="383"/>
      <c r="E24" s="383"/>
      <c r="F24" s="383"/>
      <c r="G24" s="383"/>
      <c r="H24" s="383"/>
      <c r="I24" s="383"/>
      <c r="J24" s="383"/>
      <c r="K24" s="383"/>
      <c r="L24" s="383"/>
      <c r="M24" s="394"/>
      <c r="N24" s="394"/>
      <c r="O24" s="394"/>
      <c r="P24" s="394"/>
      <c r="Q24" s="394"/>
      <c r="R24" s="394"/>
      <c r="S24" s="394"/>
      <c r="T24" s="394"/>
      <c r="U24" s="383"/>
      <c r="V24" s="383"/>
      <c r="W24" s="383"/>
      <c r="X24" s="383"/>
      <c r="Y24" s="383"/>
      <c r="Z24" s="383"/>
    </row>
    <row r="25" spans="1:26" ht="14.25" customHeight="1" x14ac:dyDescent="0.45">
      <c r="A25" s="383"/>
      <c r="B25" s="383"/>
      <c r="C25" s="383"/>
      <c r="D25" s="383"/>
      <c r="E25" s="383"/>
      <c r="F25" s="383"/>
      <c r="G25" s="383"/>
      <c r="H25" s="383"/>
      <c r="I25" s="383"/>
      <c r="J25" s="383"/>
      <c r="K25" s="383"/>
      <c r="L25" s="383"/>
      <c r="M25" s="394"/>
      <c r="N25" s="394"/>
      <c r="O25" s="394"/>
      <c r="P25" s="394"/>
      <c r="Q25" s="394"/>
      <c r="R25" s="394"/>
      <c r="S25" s="394"/>
      <c r="T25" s="394"/>
      <c r="U25" s="383"/>
      <c r="V25" s="383"/>
      <c r="W25" s="383"/>
      <c r="X25" s="383"/>
      <c r="Y25" s="383"/>
      <c r="Z25" s="383"/>
    </row>
    <row r="26" spans="1:26" ht="14.25" customHeight="1" x14ac:dyDescent="0.45">
      <c r="A26" s="383"/>
      <c r="B26" s="383"/>
      <c r="C26" s="383"/>
      <c r="D26" s="383"/>
      <c r="E26" s="383"/>
      <c r="F26" s="383"/>
      <c r="G26" s="383"/>
      <c r="H26" s="383"/>
      <c r="I26" s="383"/>
      <c r="J26" s="383"/>
      <c r="K26" s="383"/>
      <c r="L26" s="383"/>
      <c r="M26" s="394"/>
      <c r="N26" s="394"/>
      <c r="O26" s="394"/>
      <c r="P26" s="394"/>
      <c r="Q26" s="394"/>
      <c r="R26" s="394"/>
      <c r="S26" s="394"/>
      <c r="T26" s="394"/>
      <c r="U26" s="383"/>
      <c r="V26" s="383"/>
      <c r="W26" s="383"/>
      <c r="X26" s="383"/>
      <c r="Y26" s="383"/>
      <c r="Z26" s="383"/>
    </row>
    <row r="27" spans="1:26" ht="14.25" customHeight="1" x14ac:dyDescent="0.45">
      <c r="A27" s="383"/>
      <c r="B27" s="383"/>
      <c r="C27" s="383"/>
      <c r="D27" s="383"/>
      <c r="E27" s="383"/>
      <c r="F27" s="383"/>
      <c r="G27" s="383"/>
      <c r="H27" s="383"/>
      <c r="I27" s="383"/>
      <c r="J27" s="383"/>
      <c r="K27" s="383"/>
      <c r="L27" s="383"/>
      <c r="M27" s="394"/>
      <c r="N27" s="394"/>
      <c r="O27" s="394"/>
      <c r="P27" s="394"/>
      <c r="Q27" s="394"/>
      <c r="R27" s="394"/>
      <c r="S27" s="394"/>
      <c r="T27" s="394"/>
      <c r="U27" s="383"/>
      <c r="V27" s="383"/>
      <c r="W27" s="383"/>
      <c r="X27" s="383"/>
      <c r="Y27" s="383"/>
      <c r="Z27" s="383"/>
    </row>
    <row r="28" spans="1:26" ht="14.25" customHeight="1" x14ac:dyDescent="0.45">
      <c r="A28" s="383"/>
      <c r="B28" s="383"/>
      <c r="C28" s="383"/>
      <c r="D28" s="383"/>
      <c r="E28" s="383"/>
      <c r="F28" s="383"/>
      <c r="G28" s="383"/>
      <c r="H28" s="383"/>
      <c r="I28" s="383"/>
      <c r="J28" s="383"/>
      <c r="K28" s="383"/>
      <c r="L28" s="383"/>
      <c r="M28" s="394"/>
      <c r="N28" s="394"/>
      <c r="O28" s="394"/>
      <c r="P28" s="394"/>
      <c r="Q28" s="394"/>
      <c r="R28" s="394"/>
      <c r="S28" s="394"/>
      <c r="T28" s="394"/>
      <c r="U28" s="383"/>
      <c r="V28" s="383"/>
      <c r="W28" s="383"/>
      <c r="X28" s="383"/>
      <c r="Y28" s="383"/>
      <c r="Z28" s="383"/>
    </row>
    <row r="29" spans="1:26" ht="14.25" customHeight="1" x14ac:dyDescent="0.45">
      <c r="A29" s="383"/>
      <c r="B29" s="383"/>
      <c r="C29" s="383"/>
      <c r="D29" s="383"/>
      <c r="E29" s="383"/>
      <c r="F29" s="383"/>
      <c r="G29" s="383"/>
      <c r="H29" s="383"/>
      <c r="I29" s="383"/>
      <c r="J29" s="383"/>
      <c r="K29" s="383"/>
      <c r="L29" s="383"/>
      <c r="M29" s="394"/>
      <c r="N29" s="394"/>
      <c r="O29" s="394"/>
      <c r="P29" s="394"/>
      <c r="Q29" s="394"/>
      <c r="R29" s="394"/>
      <c r="S29" s="394"/>
      <c r="T29" s="394"/>
      <c r="U29" s="383"/>
      <c r="V29" s="383"/>
      <c r="W29" s="383"/>
      <c r="X29" s="383"/>
      <c r="Y29" s="383"/>
      <c r="Z29" s="383"/>
    </row>
    <row r="30" spans="1:26" ht="14.25" customHeight="1" x14ac:dyDescent="0.45">
      <c r="A30" s="383"/>
      <c r="B30" s="383"/>
      <c r="C30" s="383"/>
      <c r="D30" s="383"/>
      <c r="E30" s="383"/>
      <c r="F30" s="383"/>
      <c r="G30" s="383"/>
      <c r="H30" s="383"/>
      <c r="I30" s="383"/>
      <c r="J30" s="383"/>
      <c r="K30" s="383"/>
      <c r="L30" s="383"/>
      <c r="M30" s="394"/>
      <c r="N30" s="394"/>
      <c r="O30" s="394"/>
      <c r="P30" s="394"/>
      <c r="Q30" s="394"/>
      <c r="R30" s="394"/>
      <c r="S30" s="394"/>
      <c r="T30" s="394"/>
      <c r="U30" s="383"/>
      <c r="V30" s="383"/>
      <c r="W30" s="383"/>
      <c r="X30" s="383"/>
      <c r="Y30" s="383"/>
      <c r="Z30" s="383"/>
    </row>
    <row r="31" spans="1:26" ht="14.25" customHeight="1" x14ac:dyDescent="0.45">
      <c r="A31" s="383"/>
      <c r="B31" s="383"/>
      <c r="C31" s="383"/>
      <c r="D31" s="383"/>
      <c r="E31" s="383"/>
      <c r="F31" s="383"/>
      <c r="G31" s="383"/>
      <c r="H31" s="383"/>
      <c r="I31" s="383"/>
      <c r="J31" s="383"/>
      <c r="K31" s="383"/>
      <c r="L31" s="383"/>
      <c r="M31" s="394"/>
      <c r="N31" s="394"/>
      <c r="O31" s="394"/>
      <c r="P31" s="394"/>
      <c r="Q31" s="394"/>
      <c r="R31" s="394"/>
      <c r="S31" s="394"/>
      <c r="T31" s="394"/>
      <c r="U31" s="383"/>
      <c r="V31" s="383"/>
      <c r="W31" s="383"/>
      <c r="X31" s="383"/>
      <c r="Y31" s="383"/>
      <c r="Z31" s="383"/>
    </row>
    <row r="32" spans="1:26" ht="14.25" customHeight="1" x14ac:dyDescent="0.45">
      <c r="A32" s="383"/>
      <c r="B32" s="383"/>
      <c r="C32" s="383"/>
      <c r="D32" s="383"/>
      <c r="E32" s="383"/>
      <c r="F32" s="383"/>
      <c r="G32" s="383"/>
      <c r="H32" s="383"/>
      <c r="I32" s="383"/>
      <c r="J32" s="383"/>
      <c r="K32" s="383"/>
      <c r="L32" s="383"/>
      <c r="M32" s="394"/>
      <c r="N32" s="394"/>
      <c r="O32" s="394"/>
      <c r="P32" s="394"/>
      <c r="Q32" s="394"/>
      <c r="R32" s="394"/>
      <c r="S32" s="394"/>
      <c r="T32" s="394"/>
      <c r="U32" s="383"/>
      <c r="V32" s="383"/>
      <c r="W32" s="383"/>
      <c r="X32" s="383"/>
      <c r="Y32" s="383"/>
      <c r="Z32" s="383"/>
    </row>
    <row r="33" spans="1:26" ht="14.25" customHeight="1" x14ac:dyDescent="0.45">
      <c r="A33" s="383"/>
      <c r="B33" s="383"/>
      <c r="C33" s="383"/>
      <c r="D33" s="383"/>
      <c r="E33" s="383"/>
      <c r="F33" s="383"/>
      <c r="G33" s="383"/>
      <c r="H33" s="383"/>
      <c r="I33" s="383"/>
      <c r="J33" s="383"/>
      <c r="K33" s="383"/>
      <c r="L33" s="383"/>
      <c r="M33" s="394"/>
      <c r="N33" s="394"/>
      <c r="O33" s="394"/>
      <c r="P33" s="394"/>
      <c r="Q33" s="394"/>
      <c r="R33" s="394"/>
      <c r="S33" s="394"/>
      <c r="T33" s="394"/>
      <c r="U33" s="383"/>
      <c r="V33" s="383"/>
      <c r="W33" s="383"/>
      <c r="X33" s="383"/>
      <c r="Y33" s="383"/>
      <c r="Z33" s="383"/>
    </row>
    <row r="34" spans="1:26" ht="14.25" customHeight="1" x14ac:dyDescent="0.45">
      <c r="A34" s="383"/>
      <c r="B34" s="383"/>
      <c r="C34" s="383"/>
      <c r="D34" s="383"/>
      <c r="E34" s="383"/>
      <c r="F34" s="383"/>
      <c r="G34" s="383"/>
      <c r="H34" s="383"/>
      <c r="I34" s="383"/>
      <c r="J34" s="383"/>
      <c r="K34" s="383"/>
      <c r="L34" s="383"/>
      <c r="M34" s="394"/>
      <c r="N34" s="394"/>
      <c r="O34" s="394"/>
      <c r="P34" s="394"/>
      <c r="Q34" s="394"/>
      <c r="R34" s="394"/>
      <c r="S34" s="394"/>
      <c r="T34" s="394"/>
      <c r="U34" s="383"/>
      <c r="V34" s="383"/>
      <c r="W34" s="383"/>
      <c r="X34" s="383"/>
      <c r="Y34" s="383"/>
      <c r="Z34" s="383"/>
    </row>
    <row r="35" spans="1:26" ht="14.25" customHeight="1" x14ac:dyDescent="0.45">
      <c r="A35" s="383"/>
      <c r="B35" s="383"/>
      <c r="C35" s="383"/>
      <c r="D35" s="383"/>
      <c r="E35" s="383"/>
      <c r="F35" s="383"/>
      <c r="G35" s="383"/>
      <c r="H35" s="383"/>
      <c r="I35" s="383"/>
      <c r="J35" s="383"/>
      <c r="K35" s="383"/>
      <c r="L35" s="383"/>
      <c r="M35" s="394"/>
      <c r="N35" s="394"/>
      <c r="O35" s="394"/>
      <c r="P35" s="394"/>
      <c r="Q35" s="394"/>
      <c r="R35" s="394"/>
      <c r="S35" s="394"/>
      <c r="T35" s="394"/>
      <c r="U35" s="383"/>
      <c r="V35" s="383"/>
      <c r="W35" s="383"/>
      <c r="X35" s="383"/>
      <c r="Y35" s="383"/>
      <c r="Z35" s="383"/>
    </row>
    <row r="36" spans="1:26" ht="14.25" customHeight="1" x14ac:dyDescent="0.45">
      <c r="A36" s="383"/>
      <c r="B36" s="383"/>
      <c r="C36" s="383"/>
      <c r="D36" s="383"/>
      <c r="E36" s="383"/>
      <c r="F36" s="383"/>
      <c r="G36" s="383"/>
      <c r="H36" s="383"/>
      <c r="I36" s="383"/>
      <c r="J36" s="383"/>
      <c r="K36" s="383"/>
      <c r="L36" s="383"/>
      <c r="M36" s="394"/>
      <c r="N36" s="394"/>
      <c r="O36" s="394"/>
      <c r="P36" s="394"/>
      <c r="Q36" s="394"/>
      <c r="R36" s="394"/>
      <c r="S36" s="394"/>
      <c r="T36" s="394"/>
      <c r="U36" s="383"/>
      <c r="V36" s="383"/>
      <c r="W36" s="383"/>
      <c r="X36" s="383"/>
      <c r="Y36" s="383"/>
      <c r="Z36" s="383"/>
    </row>
    <row r="37" spans="1:26" ht="14.25" customHeight="1" x14ac:dyDescent="0.45">
      <c r="A37" s="383"/>
      <c r="B37" s="383"/>
      <c r="C37" s="383"/>
      <c r="D37" s="383"/>
      <c r="E37" s="383"/>
      <c r="F37" s="383"/>
      <c r="G37" s="383"/>
      <c r="H37" s="383"/>
      <c r="I37" s="383"/>
      <c r="J37" s="383"/>
      <c r="K37" s="383"/>
      <c r="L37" s="383"/>
      <c r="M37" s="394"/>
      <c r="N37" s="394"/>
      <c r="O37" s="394"/>
      <c r="P37" s="394"/>
      <c r="Q37" s="394"/>
      <c r="R37" s="394"/>
      <c r="S37" s="394"/>
      <c r="T37" s="394"/>
      <c r="U37" s="383"/>
      <c r="V37" s="383"/>
      <c r="W37" s="383"/>
      <c r="X37" s="383"/>
      <c r="Y37" s="383"/>
      <c r="Z37" s="383"/>
    </row>
    <row r="38" spans="1:26" ht="14.25" customHeight="1" x14ac:dyDescent="0.45">
      <c r="A38" s="383"/>
      <c r="B38" s="383"/>
      <c r="C38" s="383"/>
      <c r="D38" s="383"/>
      <c r="E38" s="383"/>
      <c r="F38" s="383"/>
      <c r="G38" s="383"/>
      <c r="H38" s="383"/>
      <c r="I38" s="383"/>
      <c r="J38" s="383"/>
      <c r="K38" s="383"/>
      <c r="L38" s="383"/>
      <c r="M38" s="394"/>
      <c r="N38" s="394"/>
      <c r="O38" s="394"/>
      <c r="P38" s="394"/>
      <c r="Q38" s="394"/>
      <c r="R38" s="394"/>
      <c r="S38" s="394"/>
      <c r="T38" s="394"/>
      <c r="U38" s="383"/>
      <c r="V38" s="383"/>
      <c r="W38" s="383"/>
      <c r="X38" s="383"/>
      <c r="Y38" s="383"/>
      <c r="Z38" s="383"/>
    </row>
    <row r="39" spans="1:26" ht="14.25" customHeight="1" x14ac:dyDescent="0.45">
      <c r="A39" s="383"/>
      <c r="B39" s="383"/>
      <c r="C39" s="383"/>
      <c r="D39" s="383"/>
      <c r="E39" s="383"/>
      <c r="F39" s="383"/>
      <c r="G39" s="383"/>
      <c r="H39" s="383"/>
      <c r="I39" s="383"/>
      <c r="J39" s="383"/>
      <c r="K39" s="383"/>
      <c r="L39" s="383"/>
      <c r="M39" s="394"/>
      <c r="N39" s="394"/>
      <c r="O39" s="394"/>
      <c r="P39" s="394"/>
      <c r="Q39" s="394"/>
      <c r="R39" s="394"/>
      <c r="S39" s="394"/>
      <c r="T39" s="394"/>
      <c r="U39" s="383"/>
      <c r="V39" s="383"/>
      <c r="W39" s="383"/>
      <c r="X39" s="383"/>
      <c r="Y39" s="383"/>
      <c r="Z39" s="383"/>
    </row>
    <row r="40" spans="1:26" ht="14.25" customHeight="1" x14ac:dyDescent="0.45">
      <c r="A40" s="383"/>
      <c r="B40" s="383"/>
      <c r="C40" s="383"/>
      <c r="D40" s="383"/>
      <c r="E40" s="383"/>
      <c r="F40" s="383"/>
      <c r="G40" s="383"/>
      <c r="H40" s="383"/>
      <c r="I40" s="383"/>
      <c r="J40" s="383"/>
      <c r="K40" s="383"/>
      <c r="L40" s="383"/>
      <c r="M40" s="394"/>
      <c r="N40" s="394"/>
      <c r="O40" s="394"/>
      <c r="P40" s="394"/>
      <c r="Q40" s="394"/>
      <c r="R40" s="394"/>
      <c r="S40" s="394"/>
      <c r="T40" s="394"/>
      <c r="U40" s="383"/>
      <c r="V40" s="383"/>
      <c r="W40" s="383"/>
      <c r="X40" s="383"/>
      <c r="Y40" s="383"/>
      <c r="Z40" s="383"/>
    </row>
    <row r="41" spans="1:26" ht="14.25" customHeight="1" x14ac:dyDescent="0.45">
      <c r="A41" s="383"/>
      <c r="B41" s="383"/>
      <c r="C41" s="383"/>
      <c r="D41" s="383"/>
      <c r="E41" s="383"/>
      <c r="F41" s="383"/>
      <c r="G41" s="383"/>
      <c r="H41" s="383"/>
      <c r="I41" s="383"/>
      <c r="J41" s="383"/>
      <c r="K41" s="383"/>
      <c r="L41" s="383"/>
      <c r="M41" s="394"/>
      <c r="N41" s="394"/>
      <c r="O41" s="394"/>
      <c r="P41" s="394"/>
      <c r="Q41" s="394"/>
      <c r="R41" s="394"/>
      <c r="S41" s="394"/>
      <c r="T41" s="394"/>
      <c r="U41" s="383"/>
      <c r="V41" s="383"/>
      <c r="W41" s="383"/>
      <c r="X41" s="383"/>
      <c r="Y41" s="383"/>
      <c r="Z41" s="383"/>
    </row>
    <row r="42" spans="1:26" ht="14.25" customHeight="1" x14ac:dyDescent="0.45">
      <c r="A42" s="383"/>
      <c r="B42" s="383"/>
      <c r="C42" s="383"/>
      <c r="D42" s="383"/>
      <c r="E42" s="383"/>
      <c r="F42" s="383"/>
      <c r="G42" s="383"/>
      <c r="H42" s="383"/>
      <c r="I42" s="383"/>
      <c r="J42" s="383"/>
      <c r="K42" s="383"/>
      <c r="L42" s="383"/>
      <c r="M42" s="394"/>
      <c r="N42" s="394"/>
      <c r="O42" s="394"/>
      <c r="P42" s="394"/>
      <c r="Q42" s="394"/>
      <c r="R42" s="394"/>
      <c r="S42" s="394"/>
      <c r="T42" s="394"/>
      <c r="U42" s="383"/>
      <c r="V42" s="383"/>
      <c r="W42" s="383"/>
      <c r="X42" s="383"/>
      <c r="Y42" s="383"/>
      <c r="Z42" s="383"/>
    </row>
    <row r="43" spans="1:26" ht="14.25" customHeight="1" x14ac:dyDescent="0.45">
      <c r="A43" s="383"/>
      <c r="B43" s="383"/>
      <c r="C43" s="383"/>
      <c r="D43" s="383"/>
      <c r="E43" s="383"/>
      <c r="F43" s="383"/>
      <c r="G43" s="383"/>
      <c r="H43" s="383"/>
      <c r="I43" s="383"/>
      <c r="J43" s="383"/>
      <c r="K43" s="383"/>
      <c r="L43" s="383"/>
      <c r="M43" s="394"/>
      <c r="N43" s="394"/>
      <c r="O43" s="394"/>
      <c r="P43" s="394"/>
      <c r="Q43" s="394"/>
      <c r="R43" s="394"/>
      <c r="S43" s="394"/>
      <c r="T43" s="394"/>
      <c r="U43" s="383"/>
      <c r="V43" s="383"/>
      <c r="W43" s="383"/>
      <c r="X43" s="383"/>
      <c r="Y43" s="383"/>
      <c r="Z43" s="383"/>
    </row>
    <row r="44" spans="1:26" ht="14.25" customHeight="1" x14ac:dyDescent="0.45">
      <c r="A44" s="383"/>
      <c r="B44" s="383"/>
      <c r="C44" s="383"/>
      <c r="D44" s="383"/>
      <c r="E44" s="383"/>
      <c r="F44" s="383"/>
      <c r="G44" s="383"/>
      <c r="H44" s="383"/>
      <c r="I44" s="383"/>
      <c r="J44" s="383"/>
      <c r="K44" s="383"/>
      <c r="L44" s="383"/>
      <c r="M44" s="394"/>
      <c r="N44" s="394"/>
      <c r="O44" s="394"/>
      <c r="P44" s="394"/>
      <c r="Q44" s="394"/>
      <c r="R44" s="394"/>
      <c r="S44" s="394"/>
      <c r="T44" s="394"/>
      <c r="U44" s="383"/>
      <c r="V44" s="383"/>
      <c r="W44" s="383"/>
      <c r="X44" s="383"/>
      <c r="Y44" s="383"/>
      <c r="Z44" s="383"/>
    </row>
    <row r="45" spans="1:26" ht="14.25" customHeight="1" x14ac:dyDescent="0.45">
      <c r="A45" s="383"/>
      <c r="B45" s="383"/>
      <c r="C45" s="383"/>
      <c r="D45" s="383"/>
      <c r="E45" s="383"/>
      <c r="F45" s="383"/>
      <c r="G45" s="383"/>
      <c r="H45" s="383"/>
      <c r="I45" s="383"/>
      <c r="J45" s="383"/>
      <c r="K45" s="383"/>
      <c r="L45" s="383"/>
      <c r="M45" s="394"/>
      <c r="N45" s="394"/>
      <c r="O45" s="394"/>
      <c r="P45" s="394"/>
      <c r="Q45" s="394"/>
      <c r="R45" s="394"/>
      <c r="S45" s="394"/>
      <c r="T45" s="394"/>
      <c r="U45" s="383"/>
      <c r="V45" s="383"/>
      <c r="W45" s="383"/>
      <c r="X45" s="383"/>
      <c r="Y45" s="383"/>
      <c r="Z45" s="383"/>
    </row>
    <row r="46" spans="1:26" ht="14.25" customHeight="1" x14ac:dyDescent="0.45">
      <c r="A46" s="383"/>
      <c r="B46" s="383"/>
      <c r="C46" s="383"/>
      <c r="D46" s="383"/>
      <c r="E46" s="383"/>
      <c r="F46" s="383"/>
      <c r="G46" s="383"/>
      <c r="H46" s="383"/>
      <c r="I46" s="383"/>
      <c r="J46" s="383"/>
      <c r="K46" s="383"/>
      <c r="L46" s="383"/>
      <c r="M46" s="394"/>
      <c r="N46" s="394"/>
      <c r="O46" s="394"/>
      <c r="P46" s="394"/>
      <c r="Q46" s="394"/>
      <c r="R46" s="394"/>
      <c r="S46" s="394"/>
      <c r="T46" s="394"/>
      <c r="U46" s="383"/>
      <c r="V46" s="383"/>
      <c r="W46" s="383"/>
      <c r="X46" s="383"/>
      <c r="Y46" s="383"/>
      <c r="Z46" s="383"/>
    </row>
    <row r="47" spans="1:26" ht="14.25" customHeight="1" x14ac:dyDescent="0.45">
      <c r="A47" s="383"/>
      <c r="B47" s="383"/>
      <c r="C47" s="383"/>
      <c r="D47" s="383"/>
      <c r="E47" s="383"/>
      <c r="F47" s="383"/>
      <c r="G47" s="383"/>
      <c r="H47" s="383"/>
      <c r="I47" s="383"/>
      <c r="J47" s="383"/>
      <c r="K47" s="383"/>
      <c r="L47" s="383"/>
      <c r="M47" s="394"/>
      <c r="N47" s="394"/>
      <c r="O47" s="394"/>
      <c r="P47" s="394"/>
      <c r="Q47" s="394"/>
      <c r="R47" s="394"/>
      <c r="S47" s="394"/>
      <c r="T47" s="394"/>
      <c r="U47" s="383"/>
      <c r="V47" s="383"/>
      <c r="W47" s="383"/>
      <c r="X47" s="383"/>
      <c r="Y47" s="383"/>
      <c r="Z47" s="383"/>
    </row>
    <row r="48" spans="1:26" ht="14.25" customHeight="1" x14ac:dyDescent="0.45">
      <c r="A48" s="383"/>
      <c r="B48" s="383"/>
      <c r="C48" s="383"/>
      <c r="D48" s="383"/>
      <c r="E48" s="383"/>
      <c r="F48" s="383"/>
      <c r="G48" s="383"/>
      <c r="H48" s="383"/>
      <c r="I48" s="383"/>
      <c r="J48" s="383"/>
      <c r="K48" s="383"/>
      <c r="L48" s="383"/>
      <c r="M48" s="394"/>
      <c r="N48" s="394"/>
      <c r="O48" s="394"/>
      <c r="P48" s="394"/>
      <c r="Q48" s="394"/>
      <c r="R48" s="394"/>
      <c r="S48" s="394"/>
      <c r="T48" s="394"/>
      <c r="U48" s="383"/>
      <c r="V48" s="383"/>
      <c r="W48" s="383"/>
      <c r="X48" s="383"/>
      <c r="Y48" s="383"/>
      <c r="Z48" s="383"/>
    </row>
    <row r="49" spans="1:26" ht="14.25" customHeight="1" x14ac:dyDescent="0.45">
      <c r="A49" s="383"/>
      <c r="B49" s="383"/>
      <c r="C49" s="383"/>
      <c r="D49" s="383"/>
      <c r="E49" s="383"/>
      <c r="F49" s="383"/>
      <c r="G49" s="383"/>
      <c r="H49" s="383"/>
      <c r="I49" s="383"/>
      <c r="J49" s="383"/>
      <c r="K49" s="383"/>
      <c r="L49" s="383"/>
      <c r="M49" s="394"/>
      <c r="N49" s="394"/>
      <c r="O49" s="394"/>
      <c r="P49" s="394"/>
      <c r="Q49" s="394"/>
      <c r="R49" s="394"/>
      <c r="S49" s="394"/>
      <c r="T49" s="394"/>
      <c r="U49" s="383"/>
      <c r="V49" s="383"/>
      <c r="W49" s="383"/>
      <c r="X49" s="383"/>
      <c r="Y49" s="383"/>
      <c r="Z49" s="383"/>
    </row>
    <row r="50" spans="1:26" ht="14.25" customHeight="1" x14ac:dyDescent="0.45">
      <c r="A50" s="383"/>
      <c r="B50" s="383"/>
      <c r="C50" s="383"/>
      <c r="D50" s="383"/>
      <c r="E50" s="383"/>
      <c r="F50" s="383"/>
      <c r="G50" s="383"/>
      <c r="H50" s="383"/>
      <c r="I50" s="383"/>
      <c r="J50" s="383"/>
      <c r="K50" s="383"/>
      <c r="L50" s="383"/>
      <c r="M50" s="394"/>
      <c r="N50" s="394"/>
      <c r="O50" s="394"/>
      <c r="P50" s="394"/>
      <c r="Q50" s="394"/>
      <c r="R50" s="394"/>
      <c r="S50" s="394"/>
      <c r="T50" s="394"/>
      <c r="U50" s="383"/>
      <c r="V50" s="383"/>
      <c r="W50" s="383"/>
      <c r="X50" s="383"/>
      <c r="Y50" s="383"/>
      <c r="Z50" s="383"/>
    </row>
    <row r="51" spans="1:26" ht="14.25" customHeight="1" x14ac:dyDescent="0.45">
      <c r="A51" s="383"/>
      <c r="B51" s="383"/>
      <c r="C51" s="383"/>
      <c r="D51" s="383"/>
      <c r="E51" s="383"/>
      <c r="F51" s="383"/>
      <c r="G51" s="383"/>
      <c r="H51" s="383"/>
      <c r="I51" s="383"/>
      <c r="J51" s="383"/>
      <c r="K51" s="383"/>
      <c r="L51" s="383"/>
      <c r="M51" s="394"/>
      <c r="N51" s="394"/>
      <c r="O51" s="394"/>
      <c r="P51" s="394"/>
      <c r="Q51" s="394"/>
      <c r="R51" s="394"/>
      <c r="S51" s="394"/>
      <c r="T51" s="394"/>
      <c r="U51" s="383"/>
      <c r="V51" s="383"/>
      <c r="W51" s="383"/>
      <c r="X51" s="383"/>
      <c r="Y51" s="383"/>
      <c r="Z51" s="383"/>
    </row>
    <row r="52" spans="1:26" ht="14.25" customHeight="1" x14ac:dyDescent="0.45">
      <c r="A52" s="383"/>
      <c r="B52" s="383"/>
      <c r="C52" s="383"/>
      <c r="D52" s="383"/>
      <c r="E52" s="383"/>
      <c r="F52" s="383"/>
      <c r="G52" s="383"/>
      <c r="H52" s="383"/>
      <c r="I52" s="383"/>
      <c r="J52" s="383"/>
      <c r="K52" s="383"/>
      <c r="L52" s="383"/>
      <c r="M52" s="394"/>
      <c r="N52" s="394"/>
      <c r="O52" s="394"/>
      <c r="P52" s="394"/>
      <c r="Q52" s="394"/>
      <c r="R52" s="394"/>
      <c r="S52" s="394"/>
      <c r="T52" s="394"/>
      <c r="U52" s="383"/>
      <c r="V52" s="383"/>
      <c r="W52" s="383"/>
      <c r="X52" s="383"/>
      <c r="Y52" s="383"/>
      <c r="Z52" s="383"/>
    </row>
    <row r="53" spans="1:26" ht="14.25" customHeight="1" x14ac:dyDescent="0.45">
      <c r="A53" s="383"/>
      <c r="B53" s="383"/>
      <c r="C53" s="383"/>
      <c r="D53" s="383"/>
      <c r="E53" s="383"/>
      <c r="F53" s="383"/>
      <c r="G53" s="383"/>
      <c r="H53" s="383"/>
      <c r="I53" s="383"/>
      <c r="J53" s="383"/>
      <c r="K53" s="383"/>
      <c r="L53" s="383"/>
      <c r="M53" s="394"/>
      <c r="N53" s="394"/>
      <c r="O53" s="394"/>
      <c r="P53" s="394"/>
      <c r="Q53" s="394"/>
      <c r="R53" s="394"/>
      <c r="S53" s="394"/>
      <c r="T53" s="394"/>
      <c r="U53" s="383"/>
      <c r="V53" s="383"/>
      <c r="W53" s="383"/>
      <c r="X53" s="383"/>
      <c r="Y53" s="383"/>
      <c r="Z53" s="383"/>
    </row>
    <row r="54" spans="1:26" ht="14.25" customHeight="1" x14ac:dyDescent="0.45">
      <c r="A54" s="383"/>
      <c r="B54" s="383"/>
      <c r="C54" s="383"/>
      <c r="D54" s="383"/>
      <c r="E54" s="383"/>
      <c r="F54" s="383"/>
      <c r="G54" s="383"/>
      <c r="H54" s="383"/>
      <c r="I54" s="383"/>
      <c r="J54" s="383"/>
      <c r="K54" s="383"/>
      <c r="L54" s="383"/>
      <c r="M54" s="394"/>
      <c r="N54" s="394"/>
      <c r="O54" s="394"/>
      <c r="P54" s="394"/>
      <c r="Q54" s="394"/>
      <c r="R54" s="394"/>
      <c r="S54" s="394"/>
      <c r="T54" s="394"/>
      <c r="U54" s="383"/>
      <c r="V54" s="383"/>
      <c r="W54" s="383"/>
      <c r="X54" s="383"/>
      <c r="Y54" s="383"/>
      <c r="Z54" s="383"/>
    </row>
    <row r="55" spans="1:26" ht="14.25" customHeight="1" x14ac:dyDescent="0.45">
      <c r="A55" s="383"/>
      <c r="B55" s="383"/>
      <c r="C55" s="383"/>
      <c r="D55" s="383"/>
      <c r="E55" s="383"/>
      <c r="F55" s="383"/>
      <c r="G55" s="383"/>
      <c r="H55" s="383"/>
      <c r="I55" s="383"/>
      <c r="J55" s="383"/>
      <c r="K55" s="383"/>
      <c r="L55" s="383"/>
      <c r="M55" s="394"/>
      <c r="N55" s="394"/>
      <c r="O55" s="394"/>
      <c r="P55" s="394"/>
      <c r="Q55" s="394"/>
      <c r="R55" s="394"/>
      <c r="S55" s="394"/>
      <c r="T55" s="394"/>
      <c r="U55" s="383"/>
      <c r="V55" s="383"/>
      <c r="W55" s="383"/>
      <c r="X55" s="383"/>
      <c r="Y55" s="383"/>
      <c r="Z55" s="383"/>
    </row>
    <row r="56" spans="1:26" ht="14.25" customHeight="1" x14ac:dyDescent="0.45">
      <c r="A56" s="383"/>
      <c r="B56" s="383"/>
      <c r="C56" s="383"/>
      <c r="D56" s="383"/>
      <c r="E56" s="383"/>
      <c r="F56" s="383"/>
      <c r="G56" s="383"/>
      <c r="H56" s="383"/>
      <c r="I56" s="383"/>
      <c r="J56" s="383"/>
      <c r="K56" s="383"/>
      <c r="L56" s="383"/>
      <c r="M56" s="394"/>
      <c r="N56" s="394"/>
      <c r="O56" s="394"/>
      <c r="P56" s="394"/>
      <c r="Q56" s="394"/>
      <c r="R56" s="394"/>
      <c r="S56" s="394"/>
      <c r="T56" s="394"/>
      <c r="U56" s="383"/>
      <c r="V56" s="383"/>
      <c r="W56" s="383"/>
      <c r="X56" s="383"/>
      <c r="Y56" s="383"/>
      <c r="Z56" s="383"/>
    </row>
    <row r="57" spans="1:26" ht="14.25" customHeight="1" x14ac:dyDescent="0.45">
      <c r="A57" s="383"/>
      <c r="B57" s="383"/>
      <c r="C57" s="383"/>
      <c r="D57" s="383"/>
      <c r="E57" s="383"/>
      <c r="F57" s="383"/>
      <c r="G57" s="383"/>
      <c r="H57" s="383"/>
      <c r="I57" s="383"/>
      <c r="J57" s="383"/>
      <c r="K57" s="383"/>
      <c r="L57" s="383"/>
      <c r="M57" s="394"/>
      <c r="N57" s="394"/>
      <c r="O57" s="394"/>
      <c r="P57" s="394"/>
      <c r="Q57" s="394"/>
      <c r="R57" s="394"/>
      <c r="S57" s="394"/>
      <c r="T57" s="394"/>
      <c r="U57" s="383"/>
      <c r="V57" s="383"/>
      <c r="W57" s="383"/>
      <c r="X57" s="383"/>
      <c r="Y57" s="383"/>
      <c r="Z57" s="383"/>
    </row>
    <row r="58" spans="1:26" ht="14.25" customHeight="1" x14ac:dyDescent="0.45">
      <c r="A58" s="383"/>
      <c r="B58" s="383"/>
      <c r="C58" s="383"/>
      <c r="D58" s="383"/>
      <c r="E58" s="383"/>
      <c r="F58" s="383"/>
      <c r="G58" s="383"/>
      <c r="H58" s="383"/>
      <c r="I58" s="383"/>
      <c r="J58" s="383"/>
      <c r="K58" s="383"/>
      <c r="L58" s="383"/>
      <c r="M58" s="394"/>
      <c r="N58" s="394"/>
      <c r="O58" s="394"/>
      <c r="P58" s="394"/>
      <c r="Q58" s="394"/>
      <c r="R58" s="394"/>
      <c r="S58" s="394"/>
      <c r="T58" s="394"/>
      <c r="U58" s="383"/>
      <c r="V58" s="383"/>
      <c r="W58" s="383"/>
      <c r="X58" s="383"/>
      <c r="Y58" s="383"/>
      <c r="Z58" s="383"/>
    </row>
    <row r="59" spans="1:26" ht="14.25" customHeight="1" x14ac:dyDescent="0.45">
      <c r="A59" s="383"/>
      <c r="B59" s="383"/>
      <c r="C59" s="383"/>
      <c r="D59" s="383"/>
      <c r="E59" s="383"/>
      <c r="F59" s="383"/>
      <c r="G59" s="383"/>
      <c r="H59" s="383"/>
      <c r="I59" s="383"/>
      <c r="J59" s="383"/>
      <c r="K59" s="383"/>
      <c r="L59" s="383"/>
      <c r="M59" s="394"/>
      <c r="N59" s="394"/>
      <c r="O59" s="394"/>
      <c r="P59" s="394"/>
      <c r="Q59" s="394"/>
      <c r="R59" s="394"/>
      <c r="S59" s="394"/>
      <c r="T59" s="394"/>
      <c r="U59" s="383"/>
      <c r="V59" s="383"/>
      <c r="W59" s="383"/>
      <c r="X59" s="383"/>
      <c r="Y59" s="383"/>
      <c r="Z59" s="383"/>
    </row>
    <row r="60" spans="1:26" ht="14.25" customHeight="1" x14ac:dyDescent="0.45">
      <c r="A60" s="383"/>
      <c r="B60" s="383"/>
      <c r="C60" s="383"/>
      <c r="D60" s="383"/>
      <c r="E60" s="383"/>
      <c r="F60" s="383"/>
      <c r="G60" s="383"/>
      <c r="H60" s="383"/>
      <c r="I60" s="383"/>
      <c r="J60" s="383"/>
      <c r="K60" s="383"/>
      <c r="L60" s="383"/>
      <c r="M60" s="394"/>
      <c r="N60" s="394"/>
      <c r="O60" s="394"/>
      <c r="P60" s="394"/>
      <c r="Q60" s="394"/>
      <c r="R60" s="394"/>
      <c r="S60" s="394"/>
      <c r="T60" s="394"/>
      <c r="U60" s="383"/>
      <c r="V60" s="383"/>
      <c r="W60" s="383"/>
      <c r="X60" s="383"/>
      <c r="Y60" s="383"/>
      <c r="Z60" s="383"/>
    </row>
    <row r="61" spans="1:26" ht="14.25" customHeight="1" x14ac:dyDescent="0.45">
      <c r="A61" s="383"/>
      <c r="B61" s="383"/>
      <c r="C61" s="383"/>
      <c r="D61" s="383"/>
      <c r="E61" s="383"/>
      <c r="F61" s="383"/>
      <c r="G61" s="383"/>
      <c r="H61" s="383"/>
      <c r="I61" s="383"/>
      <c r="J61" s="383"/>
      <c r="K61" s="383"/>
      <c r="L61" s="383"/>
      <c r="M61" s="394"/>
      <c r="N61" s="394"/>
      <c r="O61" s="394"/>
      <c r="P61" s="394"/>
      <c r="Q61" s="394"/>
      <c r="R61" s="394"/>
      <c r="S61" s="394"/>
      <c r="T61" s="394"/>
      <c r="U61" s="383"/>
      <c r="V61" s="383"/>
      <c r="W61" s="383"/>
      <c r="X61" s="383"/>
      <c r="Y61" s="383"/>
      <c r="Z61" s="383"/>
    </row>
    <row r="62" spans="1:26" ht="14.25" customHeight="1" x14ac:dyDescent="0.45">
      <c r="A62" s="383"/>
      <c r="B62" s="383"/>
      <c r="C62" s="383"/>
      <c r="D62" s="383"/>
      <c r="E62" s="383"/>
      <c r="F62" s="383"/>
      <c r="G62" s="383"/>
      <c r="H62" s="383"/>
      <c r="I62" s="383"/>
      <c r="J62" s="383"/>
      <c r="K62" s="383"/>
      <c r="L62" s="383"/>
      <c r="M62" s="394"/>
      <c r="N62" s="394"/>
      <c r="O62" s="394"/>
      <c r="P62" s="394"/>
      <c r="Q62" s="394"/>
      <c r="R62" s="394"/>
      <c r="S62" s="394"/>
      <c r="T62" s="394"/>
      <c r="U62" s="383"/>
      <c r="V62" s="383"/>
      <c r="W62" s="383"/>
      <c r="X62" s="383"/>
      <c r="Y62" s="383"/>
      <c r="Z62" s="383"/>
    </row>
    <row r="63" spans="1:26" ht="14.25" customHeight="1" x14ac:dyDescent="0.45">
      <c r="A63" s="383"/>
      <c r="B63" s="383"/>
      <c r="C63" s="383"/>
      <c r="D63" s="383"/>
      <c r="E63" s="383"/>
      <c r="F63" s="383"/>
      <c r="G63" s="383"/>
      <c r="H63" s="383"/>
      <c r="I63" s="383"/>
      <c r="J63" s="383"/>
      <c r="K63" s="383"/>
      <c r="L63" s="383"/>
      <c r="M63" s="394"/>
      <c r="N63" s="394"/>
      <c r="O63" s="394"/>
      <c r="P63" s="394"/>
      <c r="Q63" s="394"/>
      <c r="R63" s="394"/>
      <c r="S63" s="394"/>
      <c r="T63" s="394"/>
      <c r="U63" s="383"/>
      <c r="V63" s="383"/>
      <c r="W63" s="383"/>
      <c r="X63" s="383"/>
      <c r="Y63" s="383"/>
      <c r="Z63" s="383"/>
    </row>
    <row r="64" spans="1:26" ht="14.25" customHeight="1" x14ac:dyDescent="0.45">
      <c r="A64" s="383"/>
      <c r="B64" s="383"/>
      <c r="C64" s="383"/>
      <c r="D64" s="383"/>
      <c r="E64" s="383"/>
      <c r="F64" s="383"/>
      <c r="G64" s="383"/>
      <c r="H64" s="383"/>
      <c r="I64" s="383"/>
      <c r="J64" s="383"/>
      <c r="K64" s="383"/>
      <c r="L64" s="383"/>
      <c r="M64" s="394"/>
      <c r="N64" s="394"/>
      <c r="O64" s="394"/>
      <c r="P64" s="394"/>
      <c r="Q64" s="394"/>
      <c r="R64" s="394"/>
      <c r="S64" s="394"/>
      <c r="T64" s="394"/>
      <c r="U64" s="383"/>
      <c r="V64" s="383"/>
      <c r="W64" s="383"/>
      <c r="X64" s="383"/>
      <c r="Y64" s="383"/>
      <c r="Z64" s="383"/>
    </row>
    <row r="65" spans="1:26" ht="14.25" customHeight="1" x14ac:dyDescent="0.45">
      <c r="A65" s="383"/>
      <c r="B65" s="383"/>
      <c r="C65" s="383"/>
      <c r="D65" s="383"/>
      <c r="E65" s="383"/>
      <c r="F65" s="383"/>
      <c r="G65" s="383"/>
      <c r="H65" s="383"/>
      <c r="I65" s="383"/>
      <c r="J65" s="383"/>
      <c r="K65" s="383"/>
      <c r="L65" s="383"/>
      <c r="M65" s="394"/>
      <c r="N65" s="394"/>
      <c r="O65" s="394"/>
      <c r="P65" s="394"/>
      <c r="Q65" s="394"/>
      <c r="R65" s="394"/>
      <c r="S65" s="394"/>
      <c r="T65" s="394"/>
      <c r="U65" s="383"/>
      <c r="V65" s="383"/>
      <c r="W65" s="383"/>
      <c r="X65" s="383"/>
      <c r="Y65" s="383"/>
      <c r="Z65" s="383"/>
    </row>
    <row r="66" spans="1:26" ht="14.25" customHeight="1" x14ac:dyDescent="0.45">
      <c r="A66" s="383"/>
      <c r="B66" s="383"/>
      <c r="C66" s="383"/>
      <c r="D66" s="383"/>
      <c r="E66" s="383"/>
      <c r="F66" s="383"/>
      <c r="G66" s="383"/>
      <c r="H66" s="383"/>
      <c r="I66" s="383"/>
      <c r="J66" s="383"/>
      <c r="K66" s="383"/>
      <c r="L66" s="383"/>
      <c r="M66" s="394"/>
      <c r="N66" s="394"/>
      <c r="O66" s="394"/>
      <c r="P66" s="394"/>
      <c r="Q66" s="394"/>
      <c r="R66" s="394"/>
      <c r="S66" s="394"/>
      <c r="T66" s="394"/>
      <c r="U66" s="383"/>
      <c r="V66" s="383"/>
      <c r="W66" s="383"/>
      <c r="X66" s="383"/>
      <c r="Y66" s="383"/>
      <c r="Z66" s="383"/>
    </row>
    <row r="67" spans="1:26" ht="14.25" customHeight="1" x14ac:dyDescent="0.45">
      <c r="A67" s="383"/>
      <c r="B67" s="383"/>
      <c r="C67" s="383"/>
      <c r="D67" s="383"/>
      <c r="E67" s="383"/>
      <c r="F67" s="383"/>
      <c r="G67" s="383"/>
      <c r="H67" s="383"/>
      <c r="I67" s="383"/>
      <c r="J67" s="383"/>
      <c r="K67" s="383"/>
      <c r="L67" s="383"/>
      <c r="M67" s="394"/>
      <c r="N67" s="394"/>
      <c r="O67" s="394"/>
      <c r="P67" s="394"/>
      <c r="Q67" s="394"/>
      <c r="R67" s="394"/>
      <c r="S67" s="394"/>
      <c r="T67" s="394"/>
      <c r="U67" s="383"/>
      <c r="V67" s="383"/>
      <c r="W67" s="383"/>
      <c r="X67" s="383"/>
      <c r="Y67" s="383"/>
      <c r="Z67" s="383"/>
    </row>
    <row r="68" spans="1:26" ht="14.25" customHeight="1" x14ac:dyDescent="0.45">
      <c r="A68" s="383"/>
      <c r="B68" s="383"/>
      <c r="C68" s="383"/>
      <c r="D68" s="383"/>
      <c r="E68" s="383"/>
      <c r="F68" s="383"/>
      <c r="G68" s="383"/>
      <c r="H68" s="383"/>
      <c r="I68" s="383"/>
      <c r="J68" s="383"/>
      <c r="K68" s="383"/>
      <c r="L68" s="383"/>
      <c r="M68" s="394"/>
      <c r="N68" s="394"/>
      <c r="O68" s="394"/>
      <c r="P68" s="394"/>
      <c r="Q68" s="394"/>
      <c r="R68" s="394"/>
      <c r="S68" s="394"/>
      <c r="T68" s="394"/>
      <c r="U68" s="383"/>
      <c r="V68" s="383"/>
      <c r="W68" s="383"/>
      <c r="X68" s="383"/>
      <c r="Y68" s="383"/>
      <c r="Z68" s="383"/>
    </row>
    <row r="69" spans="1:26" ht="14.25" customHeight="1" x14ac:dyDescent="0.45">
      <c r="A69" s="383"/>
      <c r="B69" s="383"/>
      <c r="C69" s="383"/>
      <c r="D69" s="383"/>
      <c r="E69" s="383"/>
      <c r="F69" s="383"/>
      <c r="G69" s="383"/>
      <c r="H69" s="383"/>
      <c r="I69" s="383"/>
      <c r="J69" s="383"/>
      <c r="K69" s="383"/>
      <c r="L69" s="383"/>
      <c r="M69" s="394"/>
      <c r="N69" s="394"/>
      <c r="O69" s="394"/>
      <c r="P69" s="394"/>
      <c r="Q69" s="394"/>
      <c r="R69" s="394"/>
      <c r="S69" s="394"/>
      <c r="T69" s="394"/>
      <c r="U69" s="383"/>
      <c r="V69" s="383"/>
      <c r="W69" s="383"/>
      <c r="X69" s="383"/>
      <c r="Y69" s="383"/>
      <c r="Z69" s="383"/>
    </row>
    <row r="70" spans="1:26" ht="14.25" customHeight="1" x14ac:dyDescent="0.45">
      <c r="A70" s="383"/>
      <c r="B70" s="383"/>
      <c r="C70" s="383"/>
      <c r="D70" s="383"/>
      <c r="E70" s="383"/>
      <c r="F70" s="383"/>
      <c r="G70" s="383"/>
      <c r="H70" s="383"/>
      <c r="I70" s="383"/>
      <c r="J70" s="383"/>
      <c r="K70" s="383"/>
      <c r="L70" s="383"/>
      <c r="M70" s="394"/>
      <c r="N70" s="394"/>
      <c r="O70" s="394"/>
      <c r="P70" s="394"/>
      <c r="Q70" s="394"/>
      <c r="R70" s="394"/>
      <c r="S70" s="394"/>
      <c r="T70" s="394"/>
      <c r="U70" s="383"/>
      <c r="V70" s="383"/>
      <c r="W70" s="383"/>
      <c r="X70" s="383"/>
      <c r="Y70" s="383"/>
      <c r="Z70" s="383"/>
    </row>
    <row r="71" spans="1:26" ht="14.25" customHeight="1" x14ac:dyDescent="0.45">
      <c r="A71" s="383"/>
      <c r="B71" s="383"/>
      <c r="C71" s="383"/>
      <c r="D71" s="383"/>
      <c r="E71" s="383"/>
      <c r="F71" s="383"/>
      <c r="G71" s="383"/>
      <c r="H71" s="383"/>
      <c r="I71" s="383"/>
      <c r="J71" s="383"/>
      <c r="K71" s="383"/>
      <c r="L71" s="383"/>
      <c r="M71" s="394"/>
      <c r="N71" s="394"/>
      <c r="O71" s="394"/>
      <c r="P71" s="394"/>
      <c r="Q71" s="394"/>
      <c r="R71" s="394"/>
      <c r="S71" s="394"/>
      <c r="T71" s="394"/>
      <c r="U71" s="383"/>
      <c r="V71" s="383"/>
      <c r="W71" s="383"/>
      <c r="X71" s="383"/>
      <c r="Y71" s="383"/>
      <c r="Z71" s="383"/>
    </row>
    <row r="72" spans="1:26" ht="14.25" customHeight="1" x14ac:dyDescent="0.45">
      <c r="A72" s="383"/>
      <c r="B72" s="383"/>
      <c r="C72" s="383"/>
      <c r="D72" s="383"/>
      <c r="E72" s="383"/>
      <c r="F72" s="383"/>
      <c r="G72" s="383"/>
      <c r="H72" s="383"/>
      <c r="I72" s="383"/>
      <c r="J72" s="383"/>
      <c r="K72" s="383"/>
      <c r="L72" s="383"/>
      <c r="M72" s="394"/>
      <c r="N72" s="394"/>
      <c r="O72" s="394"/>
      <c r="P72" s="394"/>
      <c r="Q72" s="394"/>
      <c r="R72" s="394"/>
      <c r="S72" s="394"/>
      <c r="T72" s="394"/>
      <c r="U72" s="383"/>
      <c r="V72" s="383"/>
      <c r="W72" s="383"/>
      <c r="X72" s="383"/>
      <c r="Y72" s="383"/>
      <c r="Z72" s="383"/>
    </row>
    <row r="73" spans="1:26" ht="14.25" customHeight="1" x14ac:dyDescent="0.45">
      <c r="A73" s="383"/>
      <c r="B73" s="383"/>
      <c r="C73" s="383"/>
      <c r="D73" s="383"/>
      <c r="E73" s="383"/>
      <c r="F73" s="383"/>
      <c r="G73" s="383"/>
      <c r="H73" s="383"/>
      <c r="I73" s="383"/>
      <c r="J73" s="383"/>
      <c r="K73" s="383"/>
      <c r="L73" s="383"/>
      <c r="M73" s="394"/>
      <c r="N73" s="394"/>
      <c r="O73" s="394"/>
      <c r="P73" s="394"/>
      <c r="Q73" s="394"/>
      <c r="R73" s="394"/>
      <c r="S73" s="394"/>
      <c r="T73" s="394"/>
      <c r="U73" s="383"/>
      <c r="V73" s="383"/>
      <c r="W73" s="383"/>
      <c r="X73" s="383"/>
      <c r="Y73" s="383"/>
      <c r="Z73" s="383"/>
    </row>
    <row r="74" spans="1:26" ht="14.25" customHeight="1" x14ac:dyDescent="0.45">
      <c r="A74" s="383"/>
      <c r="B74" s="383"/>
      <c r="C74" s="383"/>
      <c r="D74" s="383"/>
      <c r="E74" s="383"/>
      <c r="F74" s="383"/>
      <c r="G74" s="383"/>
      <c r="H74" s="383"/>
      <c r="I74" s="383"/>
      <c r="J74" s="383"/>
      <c r="K74" s="383"/>
      <c r="L74" s="383"/>
      <c r="M74" s="394"/>
      <c r="N74" s="394"/>
      <c r="O74" s="394"/>
      <c r="P74" s="394"/>
      <c r="Q74" s="394"/>
      <c r="R74" s="394"/>
      <c r="S74" s="394"/>
      <c r="T74" s="394"/>
      <c r="U74" s="383"/>
      <c r="V74" s="383"/>
      <c r="W74" s="383"/>
      <c r="X74" s="383"/>
      <c r="Y74" s="383"/>
      <c r="Z74" s="383"/>
    </row>
    <row r="75" spans="1:26" ht="14.25" customHeight="1" x14ac:dyDescent="0.45">
      <c r="A75" s="383"/>
      <c r="B75" s="383"/>
      <c r="C75" s="383"/>
      <c r="D75" s="383"/>
      <c r="E75" s="383"/>
      <c r="F75" s="383"/>
      <c r="G75" s="383"/>
      <c r="H75" s="383"/>
      <c r="I75" s="383"/>
      <c r="J75" s="383"/>
      <c r="K75" s="383"/>
      <c r="L75" s="383"/>
      <c r="M75" s="394"/>
      <c r="N75" s="394"/>
      <c r="O75" s="394"/>
      <c r="P75" s="394"/>
      <c r="Q75" s="394"/>
      <c r="R75" s="394"/>
      <c r="S75" s="394"/>
      <c r="T75" s="394"/>
      <c r="U75" s="383"/>
      <c r="V75" s="383"/>
      <c r="W75" s="383"/>
      <c r="X75" s="383"/>
      <c r="Y75" s="383"/>
      <c r="Z75" s="383"/>
    </row>
    <row r="76" spans="1:26" ht="14.25" customHeight="1" x14ac:dyDescent="0.45">
      <c r="A76" s="383"/>
      <c r="B76" s="383"/>
      <c r="C76" s="383"/>
      <c r="D76" s="383"/>
      <c r="E76" s="383"/>
      <c r="F76" s="383"/>
      <c r="G76" s="383"/>
      <c r="H76" s="383"/>
      <c r="I76" s="383"/>
      <c r="J76" s="383"/>
      <c r="K76" s="383"/>
      <c r="L76" s="383"/>
      <c r="M76" s="394"/>
      <c r="N76" s="394"/>
      <c r="O76" s="394"/>
      <c r="P76" s="394"/>
      <c r="Q76" s="394"/>
      <c r="R76" s="394"/>
      <c r="S76" s="394"/>
      <c r="T76" s="394"/>
      <c r="U76" s="383"/>
      <c r="V76" s="383"/>
      <c r="W76" s="383"/>
      <c r="X76" s="383"/>
      <c r="Y76" s="383"/>
      <c r="Z76" s="383"/>
    </row>
    <row r="77" spans="1:26" ht="14.25" customHeight="1" x14ac:dyDescent="0.45">
      <c r="A77" s="383"/>
      <c r="B77" s="383"/>
      <c r="C77" s="383"/>
      <c r="D77" s="383"/>
      <c r="E77" s="383"/>
      <c r="F77" s="383"/>
      <c r="G77" s="383"/>
      <c r="H77" s="383"/>
      <c r="I77" s="383"/>
      <c r="J77" s="383"/>
      <c r="K77" s="383"/>
      <c r="L77" s="383"/>
      <c r="M77" s="394"/>
      <c r="N77" s="394"/>
      <c r="O77" s="394"/>
      <c r="P77" s="394"/>
      <c r="Q77" s="394"/>
      <c r="R77" s="394"/>
      <c r="S77" s="394"/>
      <c r="T77" s="394"/>
      <c r="U77" s="383"/>
      <c r="V77" s="383"/>
      <c r="W77" s="383"/>
      <c r="X77" s="383"/>
      <c r="Y77" s="383"/>
      <c r="Z77" s="383"/>
    </row>
    <row r="78" spans="1:26" ht="14.25" customHeight="1" x14ac:dyDescent="0.45">
      <c r="A78" s="383"/>
      <c r="B78" s="383"/>
      <c r="C78" s="383"/>
      <c r="D78" s="383"/>
      <c r="E78" s="383"/>
      <c r="F78" s="383"/>
      <c r="G78" s="383"/>
      <c r="H78" s="383"/>
      <c r="I78" s="383"/>
      <c r="J78" s="383"/>
      <c r="K78" s="383"/>
      <c r="L78" s="383"/>
      <c r="M78" s="394"/>
      <c r="N78" s="394"/>
      <c r="O78" s="394"/>
      <c r="P78" s="394"/>
      <c r="Q78" s="394"/>
      <c r="R78" s="394"/>
      <c r="S78" s="394"/>
      <c r="T78" s="394"/>
      <c r="U78" s="383"/>
      <c r="V78" s="383"/>
      <c r="W78" s="383"/>
      <c r="X78" s="383"/>
      <c r="Y78" s="383"/>
      <c r="Z78" s="383"/>
    </row>
    <row r="79" spans="1:26" ht="14.25" customHeight="1" x14ac:dyDescent="0.45">
      <c r="A79" s="383"/>
      <c r="B79" s="383"/>
      <c r="C79" s="383"/>
      <c r="D79" s="383"/>
      <c r="E79" s="383"/>
      <c r="F79" s="383"/>
      <c r="G79" s="383"/>
      <c r="H79" s="383"/>
      <c r="I79" s="383"/>
      <c r="J79" s="383"/>
      <c r="K79" s="383"/>
      <c r="L79" s="383"/>
      <c r="M79" s="394"/>
      <c r="N79" s="394"/>
      <c r="O79" s="394"/>
      <c r="P79" s="394"/>
      <c r="Q79" s="394"/>
      <c r="R79" s="394"/>
      <c r="S79" s="394"/>
      <c r="T79" s="394"/>
      <c r="U79" s="383"/>
      <c r="V79" s="383"/>
      <c r="W79" s="383"/>
      <c r="X79" s="383"/>
      <c r="Y79" s="383"/>
      <c r="Z79" s="383"/>
    </row>
    <row r="80" spans="1:26" ht="14.25" customHeight="1" x14ac:dyDescent="0.45">
      <c r="A80" s="383"/>
      <c r="B80" s="383"/>
      <c r="C80" s="383"/>
      <c r="D80" s="383"/>
      <c r="E80" s="383"/>
      <c r="F80" s="383"/>
      <c r="G80" s="383"/>
      <c r="H80" s="383"/>
      <c r="I80" s="383"/>
      <c r="J80" s="383"/>
      <c r="K80" s="383"/>
      <c r="L80" s="383"/>
      <c r="M80" s="394"/>
      <c r="N80" s="394"/>
      <c r="O80" s="394"/>
      <c r="P80" s="394"/>
      <c r="Q80" s="394"/>
      <c r="R80" s="394"/>
      <c r="S80" s="394"/>
      <c r="T80" s="394"/>
      <c r="U80" s="383"/>
      <c r="V80" s="383"/>
      <c r="W80" s="383"/>
      <c r="X80" s="383"/>
      <c r="Y80" s="383"/>
      <c r="Z80" s="383"/>
    </row>
    <row r="81" spans="1:26" ht="14.25" customHeight="1" x14ac:dyDescent="0.45">
      <c r="A81" s="383"/>
      <c r="B81" s="383"/>
      <c r="C81" s="383"/>
      <c r="D81" s="383"/>
      <c r="E81" s="383"/>
      <c r="F81" s="383"/>
      <c r="G81" s="383"/>
      <c r="H81" s="383"/>
      <c r="I81" s="383"/>
      <c r="J81" s="383"/>
      <c r="K81" s="383"/>
      <c r="L81" s="383"/>
      <c r="M81" s="394"/>
      <c r="N81" s="394"/>
      <c r="O81" s="394"/>
      <c r="P81" s="394"/>
      <c r="Q81" s="394"/>
      <c r="R81" s="394"/>
      <c r="S81" s="394"/>
      <c r="T81" s="394"/>
      <c r="U81" s="383"/>
      <c r="V81" s="383"/>
      <c r="W81" s="383"/>
      <c r="X81" s="383"/>
      <c r="Y81" s="383"/>
      <c r="Z81" s="383"/>
    </row>
    <row r="82" spans="1:26" ht="14.25" customHeight="1" x14ac:dyDescent="0.45">
      <c r="A82" s="383"/>
      <c r="B82" s="383"/>
      <c r="C82" s="383"/>
      <c r="D82" s="383"/>
      <c r="E82" s="383"/>
      <c r="F82" s="383"/>
      <c r="G82" s="383"/>
      <c r="H82" s="383"/>
      <c r="I82" s="383"/>
      <c r="J82" s="383"/>
      <c r="K82" s="383"/>
      <c r="L82" s="383"/>
      <c r="M82" s="394"/>
      <c r="N82" s="394"/>
      <c r="O82" s="394"/>
      <c r="P82" s="394"/>
      <c r="Q82" s="394"/>
      <c r="R82" s="394"/>
      <c r="S82" s="394"/>
      <c r="T82" s="394"/>
      <c r="U82" s="383"/>
      <c r="V82" s="383"/>
      <c r="W82" s="383"/>
      <c r="X82" s="383"/>
      <c r="Y82" s="383"/>
      <c r="Z82" s="383"/>
    </row>
    <row r="83" spans="1:26" ht="14.25" customHeight="1" x14ac:dyDescent="0.45">
      <c r="A83" s="383"/>
      <c r="B83" s="383"/>
      <c r="C83" s="383"/>
      <c r="D83" s="383"/>
      <c r="E83" s="383"/>
      <c r="F83" s="383"/>
      <c r="G83" s="383"/>
      <c r="H83" s="383"/>
      <c r="I83" s="383"/>
      <c r="J83" s="383"/>
      <c r="K83" s="383"/>
      <c r="L83" s="383"/>
      <c r="M83" s="394"/>
      <c r="N83" s="394"/>
      <c r="O83" s="394"/>
      <c r="P83" s="394"/>
      <c r="Q83" s="394"/>
      <c r="R83" s="394"/>
      <c r="S83" s="394"/>
      <c r="T83" s="394"/>
      <c r="U83" s="383"/>
      <c r="V83" s="383"/>
      <c r="W83" s="383"/>
      <c r="X83" s="383"/>
      <c r="Y83" s="383"/>
      <c r="Z83" s="383"/>
    </row>
    <row r="84" spans="1:26" ht="14.25" customHeight="1" x14ac:dyDescent="0.45">
      <c r="A84" s="383"/>
      <c r="B84" s="383"/>
      <c r="C84" s="383"/>
      <c r="D84" s="383"/>
      <c r="E84" s="383"/>
      <c r="F84" s="383"/>
      <c r="G84" s="383"/>
      <c r="H84" s="383"/>
      <c r="I84" s="383"/>
      <c r="J84" s="383"/>
      <c r="K84" s="383"/>
      <c r="L84" s="383"/>
      <c r="M84" s="394"/>
      <c r="N84" s="394"/>
      <c r="O84" s="394"/>
      <c r="P84" s="394"/>
      <c r="Q84" s="394"/>
      <c r="R84" s="394"/>
      <c r="S84" s="394"/>
      <c r="T84" s="394"/>
      <c r="U84" s="383"/>
      <c r="V84" s="383"/>
      <c r="W84" s="383"/>
      <c r="X84" s="383"/>
      <c r="Y84" s="383"/>
      <c r="Z84" s="383"/>
    </row>
    <row r="85" spans="1:26" ht="14.25" customHeight="1" x14ac:dyDescent="0.45">
      <c r="A85" s="383"/>
      <c r="B85" s="383"/>
      <c r="C85" s="383"/>
      <c r="D85" s="383"/>
      <c r="E85" s="383"/>
      <c r="F85" s="383"/>
      <c r="G85" s="383"/>
      <c r="H85" s="383"/>
      <c r="I85" s="383"/>
      <c r="J85" s="383"/>
      <c r="K85" s="383"/>
      <c r="L85" s="383"/>
      <c r="M85" s="394"/>
      <c r="N85" s="394"/>
      <c r="O85" s="394"/>
      <c r="P85" s="394"/>
      <c r="Q85" s="394"/>
      <c r="R85" s="394"/>
      <c r="S85" s="394"/>
      <c r="T85" s="394"/>
      <c r="U85" s="383"/>
      <c r="V85" s="383"/>
      <c r="W85" s="383"/>
      <c r="X85" s="383"/>
      <c r="Y85" s="383"/>
      <c r="Z85" s="383"/>
    </row>
    <row r="86" spans="1:26" ht="14.25" customHeight="1" x14ac:dyDescent="0.45">
      <c r="A86" s="383"/>
      <c r="B86" s="383"/>
      <c r="C86" s="383"/>
      <c r="D86" s="383"/>
      <c r="E86" s="383"/>
      <c r="F86" s="383"/>
      <c r="G86" s="383"/>
      <c r="H86" s="383"/>
      <c r="I86" s="383"/>
      <c r="J86" s="383"/>
      <c r="K86" s="383"/>
      <c r="L86" s="383"/>
      <c r="M86" s="394"/>
      <c r="N86" s="394"/>
      <c r="O86" s="394"/>
      <c r="P86" s="394"/>
      <c r="Q86" s="394"/>
      <c r="R86" s="394"/>
      <c r="S86" s="394"/>
      <c r="T86" s="394"/>
      <c r="U86" s="383"/>
      <c r="V86" s="383"/>
      <c r="W86" s="383"/>
      <c r="X86" s="383"/>
      <c r="Y86" s="383"/>
      <c r="Z86" s="383"/>
    </row>
    <row r="87" spans="1:26" ht="14.25" customHeight="1" x14ac:dyDescent="0.45">
      <c r="A87" s="383"/>
      <c r="B87" s="383"/>
      <c r="C87" s="383"/>
      <c r="D87" s="383"/>
      <c r="E87" s="383"/>
      <c r="F87" s="383"/>
      <c r="G87" s="383"/>
      <c r="H87" s="383"/>
      <c r="I87" s="383"/>
      <c r="J87" s="383"/>
      <c r="K87" s="383"/>
      <c r="L87" s="383"/>
      <c r="M87" s="394"/>
      <c r="N87" s="394"/>
      <c r="O87" s="394"/>
      <c r="P87" s="394"/>
      <c r="Q87" s="394"/>
      <c r="R87" s="394"/>
      <c r="S87" s="394"/>
      <c r="T87" s="394"/>
      <c r="U87" s="383"/>
      <c r="V87" s="383"/>
      <c r="W87" s="383"/>
      <c r="X87" s="383"/>
      <c r="Y87" s="383"/>
      <c r="Z87" s="383"/>
    </row>
    <row r="88" spans="1:26" ht="14.25" customHeight="1" x14ac:dyDescent="0.45">
      <c r="A88" s="383"/>
      <c r="B88" s="383"/>
      <c r="C88" s="383"/>
      <c r="D88" s="383"/>
      <c r="E88" s="383"/>
      <c r="F88" s="383"/>
      <c r="G88" s="383"/>
      <c r="H88" s="383"/>
      <c r="I88" s="383"/>
      <c r="J88" s="383"/>
      <c r="K88" s="383"/>
      <c r="L88" s="383"/>
      <c r="M88" s="394"/>
      <c r="N88" s="394"/>
      <c r="O88" s="394"/>
      <c r="P88" s="394"/>
      <c r="Q88" s="394"/>
      <c r="R88" s="394"/>
      <c r="S88" s="394"/>
      <c r="T88" s="394"/>
      <c r="U88" s="383"/>
      <c r="V88" s="383"/>
      <c r="W88" s="383"/>
      <c r="X88" s="383"/>
      <c r="Y88" s="383"/>
      <c r="Z88" s="383"/>
    </row>
    <row r="89" spans="1:26" ht="14.25" customHeight="1" x14ac:dyDescent="0.45">
      <c r="A89" s="383"/>
      <c r="B89" s="383"/>
      <c r="C89" s="383"/>
      <c r="D89" s="383"/>
      <c r="E89" s="383"/>
      <c r="F89" s="383"/>
      <c r="G89" s="383"/>
      <c r="H89" s="383"/>
      <c r="I89" s="383"/>
      <c r="J89" s="383"/>
      <c r="K89" s="383"/>
      <c r="L89" s="383"/>
      <c r="M89" s="394"/>
      <c r="N89" s="394"/>
      <c r="O89" s="394"/>
      <c r="P89" s="394"/>
      <c r="Q89" s="394"/>
      <c r="R89" s="394"/>
      <c r="S89" s="394"/>
      <c r="T89" s="394"/>
      <c r="U89" s="383"/>
      <c r="V89" s="383"/>
      <c r="W89" s="383"/>
      <c r="X89" s="383"/>
      <c r="Y89" s="383"/>
      <c r="Z89" s="383"/>
    </row>
    <row r="90" spans="1:26" ht="14.25" customHeight="1" x14ac:dyDescent="0.45">
      <c r="A90" s="383"/>
      <c r="B90" s="383"/>
      <c r="C90" s="383"/>
      <c r="D90" s="383"/>
      <c r="E90" s="383"/>
      <c r="F90" s="383"/>
      <c r="G90" s="383"/>
      <c r="H90" s="383"/>
      <c r="I90" s="383"/>
      <c r="J90" s="383"/>
      <c r="K90" s="383"/>
      <c r="L90" s="383"/>
      <c r="M90" s="394"/>
      <c r="N90" s="394"/>
      <c r="O90" s="394"/>
      <c r="P90" s="394"/>
      <c r="Q90" s="394"/>
      <c r="R90" s="394"/>
      <c r="S90" s="394"/>
      <c r="T90" s="394"/>
      <c r="U90" s="383"/>
      <c r="V90" s="383"/>
      <c r="W90" s="383"/>
      <c r="X90" s="383"/>
      <c r="Y90" s="383"/>
      <c r="Z90" s="383"/>
    </row>
    <row r="91" spans="1:26" ht="14.25" customHeight="1" x14ac:dyDescent="0.45">
      <c r="A91" s="383"/>
      <c r="B91" s="383"/>
      <c r="C91" s="383"/>
      <c r="D91" s="383"/>
      <c r="E91" s="383"/>
      <c r="F91" s="383"/>
      <c r="G91" s="383"/>
      <c r="H91" s="383"/>
      <c r="I91" s="383"/>
      <c r="J91" s="383"/>
      <c r="K91" s="383"/>
      <c r="L91" s="383"/>
      <c r="M91" s="394"/>
      <c r="N91" s="394"/>
      <c r="O91" s="394"/>
      <c r="P91" s="394"/>
      <c r="Q91" s="394"/>
      <c r="R91" s="394"/>
      <c r="S91" s="394"/>
      <c r="T91" s="394"/>
      <c r="U91" s="383"/>
      <c r="V91" s="383"/>
      <c r="W91" s="383"/>
      <c r="X91" s="383"/>
      <c r="Y91" s="383"/>
      <c r="Z91" s="383"/>
    </row>
    <row r="92" spans="1:26" ht="14.25" customHeight="1" x14ac:dyDescent="0.45">
      <c r="A92" s="383"/>
      <c r="B92" s="383"/>
      <c r="C92" s="383"/>
      <c r="D92" s="383"/>
      <c r="E92" s="383"/>
      <c r="F92" s="383"/>
      <c r="G92" s="383"/>
      <c r="H92" s="383"/>
      <c r="I92" s="383"/>
      <c r="J92" s="383"/>
      <c r="K92" s="383"/>
      <c r="L92" s="383"/>
      <c r="M92" s="394"/>
      <c r="N92" s="394"/>
      <c r="O92" s="394"/>
      <c r="P92" s="394"/>
      <c r="Q92" s="394"/>
      <c r="R92" s="394"/>
      <c r="S92" s="394"/>
      <c r="T92" s="394"/>
      <c r="U92" s="383"/>
      <c r="V92" s="383"/>
      <c r="W92" s="383"/>
      <c r="X92" s="383"/>
      <c r="Y92" s="383"/>
      <c r="Z92" s="383"/>
    </row>
    <row r="93" spans="1:26" ht="14.25" customHeight="1" x14ac:dyDescent="0.45">
      <c r="A93" s="383"/>
      <c r="B93" s="383"/>
      <c r="C93" s="383"/>
      <c r="D93" s="383"/>
      <c r="E93" s="383"/>
      <c r="F93" s="383"/>
      <c r="G93" s="383"/>
      <c r="H93" s="383"/>
      <c r="I93" s="383"/>
      <c r="J93" s="383"/>
      <c r="K93" s="383"/>
      <c r="L93" s="383"/>
      <c r="M93" s="394"/>
      <c r="N93" s="394"/>
      <c r="O93" s="394"/>
      <c r="P93" s="394"/>
      <c r="Q93" s="394"/>
      <c r="R93" s="394"/>
      <c r="S93" s="394"/>
      <c r="T93" s="394"/>
      <c r="U93" s="383"/>
      <c r="V93" s="383"/>
      <c r="W93" s="383"/>
      <c r="X93" s="383"/>
      <c r="Y93" s="383"/>
      <c r="Z93" s="383"/>
    </row>
    <row r="94" spans="1:26" ht="14.25" customHeight="1" x14ac:dyDescent="0.45">
      <c r="A94" s="383"/>
      <c r="B94" s="383"/>
      <c r="C94" s="383"/>
      <c r="D94" s="383"/>
      <c r="E94" s="383"/>
      <c r="F94" s="383"/>
      <c r="G94" s="383"/>
      <c r="H94" s="383"/>
      <c r="I94" s="383"/>
      <c r="J94" s="383"/>
      <c r="K94" s="383"/>
      <c r="L94" s="383"/>
      <c r="M94" s="394"/>
      <c r="N94" s="394"/>
      <c r="O94" s="394"/>
      <c r="P94" s="394"/>
      <c r="Q94" s="394"/>
      <c r="R94" s="394"/>
      <c r="S94" s="394"/>
      <c r="T94" s="394"/>
      <c r="U94" s="383"/>
      <c r="V94" s="383"/>
      <c r="W94" s="383"/>
      <c r="X94" s="383"/>
      <c r="Y94" s="383"/>
      <c r="Z94" s="383"/>
    </row>
    <row r="95" spans="1:26" ht="14.25" customHeight="1" x14ac:dyDescent="0.45">
      <c r="A95" s="383"/>
      <c r="B95" s="383"/>
      <c r="C95" s="383"/>
      <c r="D95" s="383"/>
      <c r="E95" s="383"/>
      <c r="F95" s="383"/>
      <c r="G95" s="383"/>
      <c r="H95" s="383"/>
      <c r="I95" s="383"/>
      <c r="J95" s="383"/>
      <c r="K95" s="383"/>
      <c r="L95" s="383"/>
      <c r="M95" s="394"/>
      <c r="N95" s="394"/>
      <c r="O95" s="394"/>
      <c r="P95" s="394"/>
      <c r="Q95" s="394"/>
      <c r="R95" s="394"/>
      <c r="S95" s="394"/>
      <c r="T95" s="394"/>
      <c r="U95" s="383"/>
      <c r="V95" s="383"/>
      <c r="W95" s="383"/>
      <c r="X95" s="383"/>
      <c r="Y95" s="383"/>
      <c r="Z95" s="383"/>
    </row>
    <row r="96" spans="1:26" ht="14.25" customHeight="1" x14ac:dyDescent="0.45">
      <c r="A96" s="383"/>
      <c r="B96" s="383"/>
      <c r="C96" s="383"/>
      <c r="D96" s="383"/>
      <c r="E96" s="383"/>
      <c r="F96" s="383"/>
      <c r="G96" s="383"/>
      <c r="H96" s="383"/>
      <c r="I96" s="383"/>
      <c r="J96" s="383"/>
      <c r="K96" s="383"/>
      <c r="L96" s="383"/>
      <c r="M96" s="394"/>
      <c r="N96" s="394"/>
      <c r="O96" s="394"/>
      <c r="P96" s="394"/>
      <c r="Q96" s="394"/>
      <c r="R96" s="394"/>
      <c r="S96" s="394"/>
      <c r="T96" s="394"/>
      <c r="U96" s="383"/>
      <c r="V96" s="383"/>
      <c r="W96" s="383"/>
      <c r="X96" s="383"/>
      <c r="Y96" s="383"/>
      <c r="Z96" s="383"/>
    </row>
    <row r="97" spans="1:26" ht="14.25" customHeight="1" x14ac:dyDescent="0.45">
      <c r="A97" s="383"/>
      <c r="B97" s="383"/>
      <c r="C97" s="383"/>
      <c r="D97" s="383"/>
      <c r="E97" s="383"/>
      <c r="F97" s="383"/>
      <c r="G97" s="383"/>
      <c r="H97" s="383"/>
      <c r="I97" s="383"/>
      <c r="J97" s="383"/>
      <c r="K97" s="383"/>
      <c r="L97" s="383"/>
      <c r="M97" s="394"/>
      <c r="N97" s="394"/>
      <c r="O97" s="394"/>
      <c r="P97" s="394"/>
      <c r="Q97" s="394"/>
      <c r="R97" s="394"/>
      <c r="S97" s="394"/>
      <c r="T97" s="394"/>
      <c r="U97" s="383"/>
      <c r="V97" s="383"/>
      <c r="W97" s="383"/>
      <c r="X97" s="383"/>
      <c r="Y97" s="383"/>
      <c r="Z97" s="383"/>
    </row>
    <row r="98" spans="1:26" ht="14.25" customHeight="1" x14ac:dyDescent="0.45">
      <c r="A98" s="383"/>
      <c r="B98" s="383"/>
      <c r="C98" s="383"/>
      <c r="D98" s="383"/>
      <c r="E98" s="383"/>
      <c r="F98" s="383"/>
      <c r="G98" s="383"/>
      <c r="H98" s="383"/>
      <c r="I98" s="383"/>
      <c r="J98" s="383"/>
      <c r="K98" s="383"/>
      <c r="L98" s="383"/>
      <c r="M98" s="394"/>
      <c r="N98" s="394"/>
      <c r="O98" s="394"/>
      <c r="P98" s="394"/>
      <c r="Q98" s="394"/>
      <c r="R98" s="394"/>
      <c r="S98" s="394"/>
      <c r="T98" s="394"/>
      <c r="U98" s="383"/>
      <c r="V98" s="383"/>
      <c r="W98" s="383"/>
      <c r="X98" s="383"/>
      <c r="Y98" s="383"/>
      <c r="Z98" s="383"/>
    </row>
    <row r="99" spans="1:26" ht="14.25" customHeight="1" x14ac:dyDescent="0.45">
      <c r="A99" s="383"/>
      <c r="B99" s="383"/>
      <c r="C99" s="383"/>
      <c r="D99" s="383"/>
      <c r="E99" s="383"/>
      <c r="F99" s="383"/>
      <c r="G99" s="383"/>
      <c r="H99" s="383"/>
      <c r="I99" s="383"/>
      <c r="J99" s="383"/>
      <c r="K99" s="383"/>
      <c r="L99" s="383"/>
      <c r="M99" s="394"/>
      <c r="N99" s="394"/>
      <c r="O99" s="394"/>
      <c r="P99" s="394"/>
      <c r="Q99" s="394"/>
      <c r="R99" s="394"/>
      <c r="S99" s="394"/>
      <c r="T99" s="394"/>
      <c r="U99" s="383"/>
      <c r="V99" s="383"/>
      <c r="W99" s="383"/>
      <c r="X99" s="383"/>
      <c r="Y99" s="383"/>
      <c r="Z99" s="383"/>
    </row>
    <row r="100" spans="1:26" ht="14.25" customHeight="1" x14ac:dyDescent="0.45">
      <c r="A100" s="383"/>
      <c r="B100" s="383"/>
      <c r="C100" s="383"/>
      <c r="D100" s="383"/>
      <c r="E100" s="383"/>
      <c r="F100" s="383"/>
      <c r="G100" s="383"/>
      <c r="H100" s="383"/>
      <c r="I100" s="383"/>
      <c r="J100" s="383"/>
      <c r="K100" s="383"/>
      <c r="L100" s="383"/>
      <c r="M100" s="394"/>
      <c r="N100" s="394"/>
      <c r="O100" s="394"/>
      <c r="P100" s="394"/>
      <c r="Q100" s="394"/>
      <c r="R100" s="394"/>
      <c r="S100" s="394"/>
      <c r="T100" s="394"/>
      <c r="U100" s="383"/>
      <c r="V100" s="383"/>
      <c r="W100" s="383"/>
      <c r="X100" s="383"/>
      <c r="Y100" s="383"/>
      <c r="Z100" s="383"/>
    </row>
    <row r="101" spans="1:26" ht="14.25" customHeight="1" x14ac:dyDescent="0.45">
      <c r="A101" s="383"/>
      <c r="B101" s="383"/>
      <c r="C101" s="383"/>
      <c r="D101" s="383"/>
      <c r="E101" s="383"/>
      <c r="F101" s="383"/>
      <c r="G101" s="383"/>
      <c r="H101" s="383"/>
      <c r="I101" s="383"/>
      <c r="J101" s="383"/>
      <c r="K101" s="383"/>
      <c r="L101" s="383"/>
      <c r="M101" s="394"/>
      <c r="N101" s="394"/>
      <c r="O101" s="394"/>
      <c r="P101" s="394"/>
      <c r="Q101" s="394"/>
      <c r="R101" s="394"/>
      <c r="S101" s="394"/>
      <c r="T101" s="394"/>
      <c r="U101" s="383"/>
      <c r="V101" s="383"/>
      <c r="W101" s="383"/>
      <c r="X101" s="383"/>
      <c r="Y101" s="383"/>
      <c r="Z101" s="383"/>
    </row>
    <row r="102" spans="1:26" ht="14.25" customHeight="1" x14ac:dyDescent="0.45">
      <c r="A102" s="383"/>
      <c r="B102" s="383"/>
      <c r="C102" s="383"/>
      <c r="D102" s="383"/>
      <c r="E102" s="383"/>
      <c r="F102" s="383"/>
      <c r="G102" s="383"/>
      <c r="H102" s="383"/>
      <c r="I102" s="383"/>
      <c r="J102" s="383"/>
      <c r="K102" s="383"/>
      <c r="L102" s="383"/>
      <c r="M102" s="394"/>
      <c r="N102" s="394"/>
      <c r="O102" s="394"/>
      <c r="P102" s="394"/>
      <c r="Q102" s="394"/>
      <c r="R102" s="394"/>
      <c r="S102" s="394"/>
      <c r="T102" s="394"/>
      <c r="U102" s="383"/>
      <c r="V102" s="383"/>
      <c r="W102" s="383"/>
      <c r="X102" s="383"/>
      <c r="Y102" s="383"/>
      <c r="Z102" s="383"/>
    </row>
    <row r="103" spans="1:26" ht="14.25" customHeight="1" x14ac:dyDescent="0.45">
      <c r="A103" s="383"/>
      <c r="B103" s="383"/>
      <c r="C103" s="383"/>
      <c r="D103" s="383"/>
      <c r="E103" s="383"/>
      <c r="F103" s="383"/>
      <c r="G103" s="383"/>
      <c r="H103" s="383"/>
      <c r="I103" s="383"/>
      <c r="J103" s="383"/>
      <c r="K103" s="383"/>
      <c r="L103" s="383"/>
      <c r="M103" s="394"/>
      <c r="N103" s="394"/>
      <c r="O103" s="394"/>
      <c r="P103" s="394"/>
      <c r="Q103" s="394"/>
      <c r="R103" s="394"/>
      <c r="S103" s="394"/>
      <c r="T103" s="394"/>
      <c r="U103" s="383"/>
      <c r="V103" s="383"/>
      <c r="W103" s="383"/>
      <c r="X103" s="383"/>
      <c r="Y103" s="383"/>
      <c r="Z103" s="383"/>
    </row>
    <row r="104" spans="1:26" ht="14.25" customHeight="1" x14ac:dyDescent="0.45">
      <c r="A104" s="383"/>
      <c r="B104" s="383"/>
      <c r="C104" s="383"/>
      <c r="D104" s="383"/>
      <c r="E104" s="383"/>
      <c r="F104" s="383"/>
      <c r="G104" s="383"/>
      <c r="H104" s="383"/>
      <c r="I104" s="383"/>
      <c r="J104" s="383"/>
      <c r="K104" s="383"/>
      <c r="L104" s="383"/>
      <c r="M104" s="394"/>
      <c r="N104" s="394"/>
      <c r="O104" s="394"/>
      <c r="P104" s="394"/>
      <c r="Q104" s="394"/>
      <c r="R104" s="394"/>
      <c r="S104" s="394"/>
      <c r="T104" s="394"/>
      <c r="U104" s="383"/>
      <c r="V104" s="383"/>
      <c r="W104" s="383"/>
      <c r="X104" s="383"/>
      <c r="Y104" s="383"/>
      <c r="Z104" s="383"/>
    </row>
    <row r="105" spans="1:26" ht="14.25" customHeight="1" x14ac:dyDescent="0.45">
      <c r="A105" s="383"/>
      <c r="B105" s="383"/>
      <c r="C105" s="383"/>
      <c r="D105" s="383"/>
      <c r="E105" s="383"/>
      <c r="F105" s="383"/>
      <c r="G105" s="383"/>
      <c r="H105" s="383"/>
      <c r="I105" s="383"/>
      <c r="J105" s="383"/>
      <c r="K105" s="383"/>
      <c r="L105" s="383"/>
      <c r="M105" s="394"/>
      <c r="N105" s="394"/>
      <c r="O105" s="394"/>
      <c r="P105" s="394"/>
      <c r="Q105" s="394"/>
      <c r="R105" s="394"/>
      <c r="S105" s="394"/>
      <c r="T105" s="394"/>
      <c r="U105" s="383"/>
      <c r="V105" s="383"/>
      <c r="W105" s="383"/>
      <c r="X105" s="383"/>
      <c r="Y105" s="383"/>
      <c r="Z105" s="383"/>
    </row>
    <row r="106" spans="1:26" ht="14.25" customHeight="1" x14ac:dyDescent="0.45">
      <c r="A106" s="383"/>
      <c r="B106" s="383"/>
      <c r="C106" s="383"/>
      <c r="D106" s="383"/>
      <c r="E106" s="383"/>
      <c r="F106" s="383"/>
      <c r="G106" s="383"/>
      <c r="H106" s="383"/>
      <c r="I106" s="383"/>
      <c r="J106" s="383"/>
      <c r="K106" s="383"/>
      <c r="L106" s="383"/>
      <c r="M106" s="394"/>
      <c r="N106" s="394"/>
      <c r="O106" s="394"/>
      <c r="P106" s="394"/>
      <c r="Q106" s="394"/>
      <c r="R106" s="394"/>
      <c r="S106" s="394"/>
      <c r="T106" s="394"/>
      <c r="U106" s="383"/>
      <c r="V106" s="383"/>
      <c r="W106" s="383"/>
      <c r="X106" s="383"/>
      <c r="Y106" s="383"/>
      <c r="Z106" s="383"/>
    </row>
    <row r="107" spans="1:26" ht="14.25" customHeight="1" x14ac:dyDescent="0.45">
      <c r="A107" s="383"/>
      <c r="B107" s="383"/>
      <c r="C107" s="383"/>
      <c r="D107" s="383"/>
      <c r="E107" s="383"/>
      <c r="F107" s="383"/>
      <c r="G107" s="383"/>
      <c r="H107" s="383"/>
      <c r="I107" s="383"/>
      <c r="J107" s="383"/>
      <c r="K107" s="383"/>
      <c r="L107" s="383"/>
      <c r="M107" s="394"/>
      <c r="N107" s="394"/>
      <c r="O107" s="394"/>
      <c r="P107" s="394"/>
      <c r="Q107" s="394"/>
      <c r="R107" s="394"/>
      <c r="S107" s="394"/>
      <c r="T107" s="394"/>
      <c r="U107" s="383"/>
      <c r="V107" s="383"/>
      <c r="W107" s="383"/>
      <c r="X107" s="383"/>
      <c r="Y107" s="383"/>
      <c r="Z107" s="383"/>
    </row>
    <row r="108" spans="1:26" ht="14.25" customHeight="1" x14ac:dyDescent="0.45">
      <c r="A108" s="383"/>
      <c r="B108" s="383"/>
      <c r="C108" s="383"/>
      <c r="D108" s="383"/>
      <c r="E108" s="383"/>
      <c r="F108" s="383"/>
      <c r="G108" s="383"/>
      <c r="H108" s="383"/>
      <c r="I108" s="383"/>
      <c r="J108" s="383"/>
      <c r="K108" s="383"/>
      <c r="L108" s="383"/>
      <c r="M108" s="394"/>
      <c r="N108" s="394"/>
      <c r="O108" s="394"/>
      <c r="P108" s="394"/>
      <c r="Q108" s="394"/>
      <c r="R108" s="394"/>
      <c r="S108" s="394"/>
      <c r="T108" s="394"/>
      <c r="U108" s="383"/>
      <c r="V108" s="383"/>
      <c r="W108" s="383"/>
      <c r="X108" s="383"/>
      <c r="Y108" s="383"/>
      <c r="Z108" s="383"/>
    </row>
    <row r="109" spans="1:26" ht="14.25" customHeight="1" x14ac:dyDescent="0.45">
      <c r="A109" s="383"/>
      <c r="B109" s="383"/>
      <c r="C109" s="383"/>
      <c r="D109" s="383"/>
      <c r="E109" s="383"/>
      <c r="F109" s="383"/>
      <c r="G109" s="383"/>
      <c r="H109" s="383"/>
      <c r="I109" s="383"/>
      <c r="J109" s="383"/>
      <c r="K109" s="383"/>
      <c r="L109" s="383"/>
      <c r="M109" s="394"/>
      <c r="N109" s="394"/>
      <c r="O109" s="394"/>
      <c r="P109" s="394"/>
      <c r="Q109" s="394"/>
      <c r="R109" s="394"/>
      <c r="S109" s="394"/>
      <c r="T109" s="394"/>
      <c r="U109" s="383"/>
      <c r="V109" s="383"/>
      <c r="W109" s="383"/>
      <c r="X109" s="383"/>
      <c r="Y109" s="383"/>
      <c r="Z109" s="383"/>
    </row>
    <row r="110" spans="1:26" ht="14.25" customHeight="1" x14ac:dyDescent="0.45">
      <c r="A110" s="383"/>
      <c r="B110" s="383"/>
      <c r="C110" s="383"/>
      <c r="D110" s="383"/>
      <c r="E110" s="383"/>
      <c r="F110" s="383"/>
      <c r="G110" s="383"/>
      <c r="H110" s="383"/>
      <c r="I110" s="383"/>
      <c r="J110" s="383"/>
      <c r="K110" s="383"/>
      <c r="L110" s="383"/>
      <c r="M110" s="394"/>
      <c r="N110" s="394"/>
      <c r="O110" s="394"/>
      <c r="P110" s="394"/>
      <c r="Q110" s="394"/>
      <c r="R110" s="394"/>
      <c r="S110" s="394"/>
      <c r="T110" s="394"/>
      <c r="U110" s="383"/>
      <c r="V110" s="383"/>
      <c r="W110" s="383"/>
      <c r="X110" s="383"/>
      <c r="Y110" s="383"/>
      <c r="Z110" s="383"/>
    </row>
    <row r="111" spans="1:26" ht="14.25" customHeight="1" x14ac:dyDescent="0.45">
      <c r="A111" s="383"/>
      <c r="B111" s="383"/>
      <c r="C111" s="383"/>
      <c r="D111" s="383"/>
      <c r="E111" s="383"/>
      <c r="F111" s="383"/>
      <c r="G111" s="383"/>
      <c r="H111" s="383"/>
      <c r="I111" s="383"/>
      <c r="J111" s="383"/>
      <c r="K111" s="383"/>
      <c r="L111" s="383"/>
      <c r="M111" s="394"/>
      <c r="N111" s="394"/>
      <c r="O111" s="394"/>
      <c r="P111" s="394"/>
      <c r="Q111" s="394"/>
      <c r="R111" s="394"/>
      <c r="S111" s="394"/>
      <c r="T111" s="394"/>
      <c r="U111" s="383"/>
      <c r="V111" s="383"/>
      <c r="W111" s="383"/>
      <c r="X111" s="383"/>
      <c r="Y111" s="383"/>
      <c r="Z111" s="383"/>
    </row>
    <row r="112" spans="1:26" ht="14.25" customHeight="1" x14ac:dyDescent="0.45">
      <c r="A112" s="383"/>
      <c r="B112" s="383"/>
      <c r="C112" s="383"/>
      <c r="D112" s="383"/>
      <c r="E112" s="383"/>
      <c r="F112" s="383"/>
      <c r="G112" s="383"/>
      <c r="H112" s="383"/>
      <c r="I112" s="383"/>
      <c r="J112" s="383"/>
      <c r="K112" s="383"/>
      <c r="L112" s="383"/>
      <c r="M112" s="394"/>
      <c r="N112" s="394"/>
      <c r="O112" s="394"/>
      <c r="P112" s="394"/>
      <c r="Q112" s="394"/>
      <c r="R112" s="394"/>
      <c r="S112" s="394"/>
      <c r="T112" s="394"/>
      <c r="U112" s="383"/>
      <c r="V112" s="383"/>
      <c r="W112" s="383"/>
      <c r="X112" s="383"/>
      <c r="Y112" s="383"/>
      <c r="Z112" s="383"/>
    </row>
    <row r="113" spans="1:26" ht="14.25" customHeight="1" x14ac:dyDescent="0.45">
      <c r="A113" s="383"/>
      <c r="B113" s="383"/>
      <c r="C113" s="383"/>
      <c r="D113" s="383"/>
      <c r="E113" s="383"/>
      <c r="F113" s="383"/>
      <c r="G113" s="383"/>
      <c r="H113" s="383"/>
      <c r="I113" s="383"/>
      <c r="J113" s="383"/>
      <c r="K113" s="383"/>
      <c r="L113" s="383"/>
      <c r="M113" s="394"/>
      <c r="N113" s="394"/>
      <c r="O113" s="394"/>
      <c r="P113" s="394"/>
      <c r="Q113" s="394"/>
      <c r="R113" s="394"/>
      <c r="S113" s="394"/>
      <c r="T113" s="394"/>
      <c r="U113" s="383"/>
      <c r="V113" s="383"/>
      <c r="W113" s="383"/>
      <c r="X113" s="383"/>
      <c r="Y113" s="383"/>
      <c r="Z113" s="383"/>
    </row>
    <row r="114" spans="1:26" ht="14.25" customHeight="1" x14ac:dyDescent="0.45">
      <c r="A114" s="383"/>
      <c r="B114" s="383"/>
      <c r="C114" s="383"/>
      <c r="D114" s="383"/>
      <c r="E114" s="383"/>
      <c r="F114" s="383"/>
      <c r="G114" s="383"/>
      <c r="H114" s="383"/>
      <c r="I114" s="383"/>
      <c r="J114" s="383"/>
      <c r="K114" s="383"/>
      <c r="L114" s="383"/>
      <c r="M114" s="394"/>
      <c r="N114" s="394"/>
      <c r="O114" s="394"/>
      <c r="P114" s="394"/>
      <c r="Q114" s="394"/>
      <c r="R114" s="394"/>
      <c r="S114" s="394"/>
      <c r="T114" s="394"/>
      <c r="U114" s="383"/>
      <c r="V114" s="383"/>
      <c r="W114" s="383"/>
      <c r="X114" s="383"/>
      <c r="Y114" s="383"/>
      <c r="Z114" s="383"/>
    </row>
    <row r="115" spans="1:26" ht="14.25" customHeight="1" x14ac:dyDescent="0.45">
      <c r="A115" s="383"/>
      <c r="B115" s="383"/>
      <c r="C115" s="383"/>
      <c r="D115" s="383"/>
      <c r="E115" s="383"/>
      <c r="F115" s="383"/>
      <c r="G115" s="383"/>
      <c r="H115" s="383"/>
      <c r="I115" s="383"/>
      <c r="J115" s="383"/>
      <c r="K115" s="383"/>
      <c r="L115" s="383"/>
      <c r="M115" s="394"/>
      <c r="N115" s="394"/>
      <c r="O115" s="394"/>
      <c r="P115" s="394"/>
      <c r="Q115" s="394"/>
      <c r="R115" s="394"/>
      <c r="S115" s="394"/>
      <c r="T115" s="394"/>
      <c r="U115" s="383"/>
      <c r="V115" s="383"/>
      <c r="W115" s="383"/>
      <c r="X115" s="383"/>
      <c r="Y115" s="383"/>
      <c r="Z115" s="383"/>
    </row>
    <row r="116" spans="1:26" ht="14.25" customHeight="1" x14ac:dyDescent="0.45">
      <c r="A116" s="383"/>
      <c r="B116" s="383"/>
      <c r="C116" s="383"/>
      <c r="D116" s="383"/>
      <c r="E116" s="383"/>
      <c r="F116" s="383"/>
      <c r="G116" s="383"/>
      <c r="H116" s="383"/>
      <c r="I116" s="383"/>
      <c r="J116" s="383"/>
      <c r="K116" s="383"/>
      <c r="L116" s="383"/>
      <c r="M116" s="394"/>
      <c r="N116" s="394"/>
      <c r="O116" s="394"/>
      <c r="P116" s="394"/>
      <c r="Q116" s="394"/>
      <c r="R116" s="394"/>
      <c r="S116" s="394"/>
      <c r="T116" s="394"/>
      <c r="U116" s="383"/>
      <c r="V116" s="383"/>
      <c r="W116" s="383"/>
      <c r="X116" s="383"/>
      <c r="Y116" s="383"/>
      <c r="Z116" s="383"/>
    </row>
    <row r="117" spans="1:26" ht="14.25" customHeight="1" x14ac:dyDescent="0.45">
      <c r="A117" s="383"/>
      <c r="B117" s="383"/>
      <c r="C117" s="383"/>
      <c r="D117" s="383"/>
      <c r="E117" s="383"/>
      <c r="F117" s="383"/>
      <c r="G117" s="383"/>
      <c r="H117" s="383"/>
      <c r="I117" s="383"/>
      <c r="J117" s="383"/>
      <c r="K117" s="383"/>
      <c r="L117" s="383"/>
      <c r="M117" s="394"/>
      <c r="N117" s="394"/>
      <c r="O117" s="394"/>
      <c r="P117" s="394"/>
      <c r="Q117" s="394"/>
      <c r="R117" s="394"/>
      <c r="S117" s="394"/>
      <c r="T117" s="394"/>
      <c r="U117" s="383"/>
      <c r="V117" s="383"/>
      <c r="W117" s="383"/>
      <c r="X117" s="383"/>
      <c r="Y117" s="383"/>
      <c r="Z117" s="383"/>
    </row>
    <row r="118" spans="1:26" ht="14.25" customHeight="1" x14ac:dyDescent="0.45">
      <c r="A118" s="383"/>
      <c r="B118" s="383"/>
      <c r="C118" s="383"/>
      <c r="D118" s="383"/>
      <c r="E118" s="383"/>
      <c r="F118" s="383"/>
      <c r="G118" s="383"/>
      <c r="H118" s="383"/>
      <c r="I118" s="383"/>
      <c r="J118" s="383"/>
      <c r="K118" s="383"/>
      <c r="L118" s="383"/>
      <c r="M118" s="394"/>
      <c r="N118" s="394"/>
      <c r="O118" s="394"/>
      <c r="P118" s="394"/>
      <c r="Q118" s="394"/>
      <c r="R118" s="394"/>
      <c r="S118" s="394"/>
      <c r="T118" s="394"/>
      <c r="U118" s="383"/>
      <c r="V118" s="383"/>
      <c r="W118" s="383"/>
      <c r="X118" s="383"/>
      <c r="Y118" s="383"/>
      <c r="Z118" s="383"/>
    </row>
    <row r="119" spans="1:26" ht="14.25" customHeight="1" x14ac:dyDescent="0.45">
      <c r="A119" s="383"/>
      <c r="B119" s="383"/>
      <c r="C119" s="383"/>
      <c r="D119" s="383"/>
      <c r="E119" s="383"/>
      <c r="F119" s="383"/>
      <c r="G119" s="383"/>
      <c r="H119" s="383"/>
      <c r="I119" s="383"/>
      <c r="J119" s="383"/>
      <c r="K119" s="383"/>
      <c r="L119" s="383"/>
      <c r="M119" s="394"/>
      <c r="N119" s="394"/>
      <c r="O119" s="394"/>
      <c r="P119" s="394"/>
      <c r="Q119" s="394"/>
      <c r="R119" s="394"/>
      <c r="S119" s="394"/>
      <c r="T119" s="394"/>
      <c r="U119" s="383"/>
      <c r="V119" s="383"/>
      <c r="W119" s="383"/>
      <c r="X119" s="383"/>
      <c r="Y119" s="383"/>
      <c r="Z119" s="383"/>
    </row>
    <row r="120" spans="1:26" ht="14.25" customHeight="1" x14ac:dyDescent="0.45">
      <c r="A120" s="383"/>
      <c r="B120" s="383"/>
      <c r="C120" s="383"/>
      <c r="D120" s="383"/>
      <c r="E120" s="383"/>
      <c r="F120" s="383"/>
      <c r="G120" s="383"/>
      <c r="H120" s="383"/>
      <c r="I120" s="383"/>
      <c r="J120" s="383"/>
      <c r="K120" s="383"/>
      <c r="L120" s="383"/>
      <c r="M120" s="394"/>
      <c r="N120" s="394"/>
      <c r="O120" s="394"/>
      <c r="P120" s="394"/>
      <c r="Q120" s="394"/>
      <c r="R120" s="394"/>
      <c r="S120" s="394"/>
      <c r="T120" s="394"/>
      <c r="U120" s="383"/>
      <c r="V120" s="383"/>
      <c r="W120" s="383"/>
      <c r="X120" s="383"/>
      <c r="Y120" s="383"/>
      <c r="Z120" s="383"/>
    </row>
    <row r="121" spans="1:26" ht="14.25" customHeight="1" x14ac:dyDescent="0.45">
      <c r="A121" s="383"/>
      <c r="B121" s="383"/>
      <c r="C121" s="383"/>
      <c r="D121" s="383"/>
      <c r="E121" s="383"/>
      <c r="F121" s="383"/>
      <c r="G121" s="383"/>
      <c r="H121" s="383"/>
      <c r="I121" s="383"/>
      <c r="J121" s="383"/>
      <c r="K121" s="383"/>
      <c r="L121" s="383"/>
      <c r="M121" s="394"/>
      <c r="N121" s="394"/>
      <c r="O121" s="394"/>
      <c r="P121" s="394"/>
      <c r="Q121" s="394"/>
      <c r="R121" s="394"/>
      <c r="S121" s="394"/>
      <c r="T121" s="394"/>
      <c r="U121" s="383"/>
      <c r="V121" s="383"/>
      <c r="W121" s="383"/>
      <c r="X121" s="383"/>
      <c r="Y121" s="383"/>
      <c r="Z121" s="383"/>
    </row>
    <row r="122" spans="1:26" ht="14.25" customHeight="1" x14ac:dyDescent="0.45">
      <c r="A122" s="383"/>
      <c r="B122" s="383"/>
      <c r="C122" s="383"/>
      <c r="D122" s="383"/>
      <c r="E122" s="383"/>
      <c r="F122" s="383"/>
      <c r="G122" s="383"/>
      <c r="H122" s="383"/>
      <c r="I122" s="383"/>
      <c r="J122" s="383"/>
      <c r="K122" s="383"/>
      <c r="L122" s="383"/>
      <c r="M122" s="394"/>
      <c r="N122" s="394"/>
      <c r="O122" s="394"/>
      <c r="P122" s="394"/>
      <c r="Q122" s="394"/>
      <c r="R122" s="394"/>
      <c r="S122" s="394"/>
      <c r="T122" s="394"/>
      <c r="U122" s="383"/>
      <c r="V122" s="383"/>
      <c r="W122" s="383"/>
      <c r="X122" s="383"/>
      <c r="Y122" s="383"/>
      <c r="Z122" s="383"/>
    </row>
    <row r="123" spans="1:26" ht="14.25" customHeight="1" x14ac:dyDescent="0.45">
      <c r="A123" s="383"/>
      <c r="B123" s="383"/>
      <c r="C123" s="383"/>
      <c r="D123" s="383"/>
      <c r="E123" s="383"/>
      <c r="F123" s="383"/>
      <c r="G123" s="383"/>
      <c r="H123" s="383"/>
      <c r="I123" s="383"/>
      <c r="J123" s="383"/>
      <c r="K123" s="383"/>
      <c r="L123" s="383"/>
      <c r="M123" s="394"/>
      <c r="N123" s="394"/>
      <c r="O123" s="394"/>
      <c r="P123" s="394"/>
      <c r="Q123" s="394"/>
      <c r="R123" s="394"/>
      <c r="S123" s="394"/>
      <c r="T123" s="394"/>
      <c r="U123" s="383"/>
      <c r="V123" s="383"/>
      <c r="W123" s="383"/>
      <c r="X123" s="383"/>
      <c r="Y123" s="383"/>
      <c r="Z123" s="383"/>
    </row>
    <row r="124" spans="1:26" ht="14.25" customHeight="1" x14ac:dyDescent="0.45">
      <c r="A124" s="383"/>
      <c r="B124" s="383"/>
      <c r="C124" s="383"/>
      <c r="D124" s="383"/>
      <c r="E124" s="383"/>
      <c r="F124" s="383"/>
      <c r="G124" s="383"/>
      <c r="H124" s="383"/>
      <c r="I124" s="383"/>
      <c r="J124" s="383"/>
      <c r="K124" s="383"/>
      <c r="L124" s="383"/>
      <c r="M124" s="394"/>
      <c r="N124" s="394"/>
      <c r="O124" s="394"/>
      <c r="P124" s="394"/>
      <c r="Q124" s="394"/>
      <c r="R124" s="394"/>
      <c r="S124" s="394"/>
      <c r="T124" s="394"/>
      <c r="U124" s="383"/>
      <c r="V124" s="383"/>
      <c r="W124" s="383"/>
      <c r="X124" s="383"/>
      <c r="Y124" s="383"/>
      <c r="Z124" s="383"/>
    </row>
    <row r="125" spans="1:26" ht="14.25" customHeight="1" x14ac:dyDescent="0.45">
      <c r="A125" s="383"/>
      <c r="B125" s="383"/>
      <c r="C125" s="383"/>
      <c r="D125" s="383"/>
      <c r="E125" s="383"/>
      <c r="F125" s="383"/>
      <c r="G125" s="383"/>
      <c r="H125" s="383"/>
      <c r="I125" s="383"/>
      <c r="J125" s="383"/>
      <c r="K125" s="383"/>
      <c r="L125" s="383"/>
      <c r="M125" s="394"/>
      <c r="N125" s="394"/>
      <c r="O125" s="394"/>
      <c r="P125" s="394"/>
      <c r="Q125" s="394"/>
      <c r="R125" s="394"/>
      <c r="S125" s="394"/>
      <c r="T125" s="394"/>
      <c r="U125" s="383"/>
      <c r="V125" s="383"/>
      <c r="W125" s="383"/>
      <c r="X125" s="383"/>
      <c r="Y125" s="383"/>
      <c r="Z125" s="383"/>
    </row>
    <row r="126" spans="1:26" ht="14.25" customHeight="1" x14ac:dyDescent="0.45">
      <c r="A126" s="383"/>
      <c r="B126" s="383"/>
      <c r="C126" s="383"/>
      <c r="D126" s="383"/>
      <c r="E126" s="383"/>
      <c r="F126" s="383"/>
      <c r="G126" s="383"/>
      <c r="H126" s="383"/>
      <c r="I126" s="383"/>
      <c r="J126" s="383"/>
      <c r="K126" s="383"/>
      <c r="L126" s="383"/>
      <c r="M126" s="394"/>
      <c r="N126" s="394"/>
      <c r="O126" s="394"/>
      <c r="P126" s="394"/>
      <c r="Q126" s="394"/>
      <c r="R126" s="394"/>
      <c r="S126" s="394"/>
      <c r="T126" s="394"/>
      <c r="U126" s="383"/>
      <c r="V126" s="383"/>
      <c r="W126" s="383"/>
      <c r="X126" s="383"/>
      <c r="Y126" s="383"/>
      <c r="Z126" s="383"/>
    </row>
    <row r="127" spans="1:26" ht="14.25" customHeight="1" x14ac:dyDescent="0.45">
      <c r="A127" s="383"/>
      <c r="B127" s="383"/>
      <c r="C127" s="383"/>
      <c r="D127" s="383"/>
      <c r="E127" s="383"/>
      <c r="F127" s="383"/>
      <c r="G127" s="383"/>
      <c r="H127" s="383"/>
      <c r="I127" s="383"/>
      <c r="J127" s="383"/>
      <c r="K127" s="383"/>
      <c r="L127" s="383"/>
      <c r="M127" s="394"/>
      <c r="N127" s="394"/>
      <c r="O127" s="394"/>
      <c r="P127" s="394"/>
      <c r="Q127" s="394"/>
      <c r="R127" s="394"/>
      <c r="S127" s="394"/>
      <c r="T127" s="394"/>
      <c r="U127" s="383"/>
      <c r="V127" s="383"/>
      <c r="W127" s="383"/>
      <c r="X127" s="383"/>
      <c r="Y127" s="383"/>
      <c r="Z127" s="383"/>
    </row>
    <row r="128" spans="1:26" ht="14.25" customHeight="1" x14ac:dyDescent="0.45">
      <c r="A128" s="383"/>
      <c r="B128" s="383"/>
      <c r="C128" s="383"/>
      <c r="D128" s="383"/>
      <c r="E128" s="383"/>
      <c r="F128" s="383"/>
      <c r="G128" s="383"/>
      <c r="H128" s="383"/>
      <c r="I128" s="383"/>
      <c r="J128" s="383"/>
      <c r="K128" s="383"/>
      <c r="L128" s="383"/>
      <c r="M128" s="394"/>
      <c r="N128" s="394"/>
      <c r="O128" s="394"/>
      <c r="P128" s="394"/>
      <c r="Q128" s="394"/>
      <c r="R128" s="394"/>
      <c r="S128" s="394"/>
      <c r="T128" s="394"/>
      <c r="U128" s="383"/>
      <c r="V128" s="383"/>
      <c r="W128" s="383"/>
      <c r="X128" s="383"/>
      <c r="Y128" s="383"/>
      <c r="Z128" s="383"/>
    </row>
    <row r="129" spans="1:26" ht="14.25" customHeight="1" x14ac:dyDescent="0.45">
      <c r="A129" s="383"/>
      <c r="B129" s="383"/>
      <c r="C129" s="383"/>
      <c r="D129" s="383"/>
      <c r="E129" s="383"/>
      <c r="F129" s="383"/>
      <c r="G129" s="383"/>
      <c r="H129" s="383"/>
      <c r="I129" s="383"/>
      <c r="J129" s="383"/>
      <c r="K129" s="383"/>
      <c r="L129" s="383"/>
      <c r="M129" s="394"/>
      <c r="N129" s="394"/>
      <c r="O129" s="394"/>
      <c r="P129" s="394"/>
      <c r="Q129" s="394"/>
      <c r="R129" s="394"/>
      <c r="S129" s="394"/>
      <c r="T129" s="394"/>
      <c r="U129" s="383"/>
      <c r="V129" s="383"/>
      <c r="W129" s="383"/>
      <c r="X129" s="383"/>
      <c r="Y129" s="383"/>
      <c r="Z129" s="383"/>
    </row>
    <row r="130" spans="1:26" ht="14.25" customHeight="1" x14ac:dyDescent="0.45">
      <c r="A130" s="383"/>
      <c r="B130" s="383"/>
      <c r="C130" s="383"/>
      <c r="D130" s="383"/>
      <c r="E130" s="383"/>
      <c r="F130" s="383"/>
      <c r="G130" s="383"/>
      <c r="H130" s="383"/>
      <c r="I130" s="383"/>
      <c r="J130" s="383"/>
      <c r="K130" s="383"/>
      <c r="L130" s="383"/>
      <c r="M130" s="394"/>
      <c r="N130" s="394"/>
      <c r="O130" s="394"/>
      <c r="P130" s="394"/>
      <c r="Q130" s="394"/>
      <c r="R130" s="394"/>
      <c r="S130" s="394"/>
      <c r="T130" s="394"/>
      <c r="U130" s="383"/>
      <c r="V130" s="383"/>
      <c r="W130" s="383"/>
      <c r="X130" s="383"/>
      <c r="Y130" s="383"/>
      <c r="Z130" s="383"/>
    </row>
    <row r="131" spans="1:26" ht="14.25" customHeight="1" x14ac:dyDescent="0.45">
      <c r="A131" s="383"/>
      <c r="B131" s="383"/>
      <c r="C131" s="383"/>
      <c r="D131" s="383"/>
      <c r="E131" s="383"/>
      <c r="F131" s="383"/>
      <c r="G131" s="383"/>
      <c r="H131" s="383"/>
      <c r="I131" s="383"/>
      <c r="J131" s="383"/>
      <c r="K131" s="383"/>
      <c r="L131" s="383"/>
      <c r="M131" s="394"/>
      <c r="N131" s="394"/>
      <c r="O131" s="394"/>
      <c r="P131" s="394"/>
      <c r="Q131" s="394"/>
      <c r="R131" s="394"/>
      <c r="S131" s="394"/>
      <c r="T131" s="394"/>
      <c r="U131" s="383"/>
      <c r="V131" s="383"/>
      <c r="W131" s="383"/>
      <c r="X131" s="383"/>
      <c r="Y131" s="383"/>
      <c r="Z131" s="383"/>
    </row>
    <row r="132" spans="1:26" ht="14.25" customHeight="1" x14ac:dyDescent="0.45">
      <c r="A132" s="383"/>
      <c r="B132" s="383"/>
      <c r="C132" s="383"/>
      <c r="D132" s="383"/>
      <c r="E132" s="383"/>
      <c r="F132" s="383"/>
      <c r="G132" s="383"/>
      <c r="H132" s="383"/>
      <c r="I132" s="383"/>
      <c r="J132" s="383"/>
      <c r="K132" s="383"/>
      <c r="L132" s="383"/>
      <c r="M132" s="394"/>
      <c r="N132" s="394"/>
      <c r="O132" s="394"/>
      <c r="P132" s="394"/>
      <c r="Q132" s="394"/>
      <c r="R132" s="394"/>
      <c r="S132" s="394"/>
      <c r="T132" s="394"/>
      <c r="U132" s="383"/>
      <c r="V132" s="383"/>
      <c r="W132" s="383"/>
      <c r="X132" s="383"/>
      <c r="Y132" s="383"/>
      <c r="Z132" s="383"/>
    </row>
    <row r="133" spans="1:26" ht="14.25" customHeight="1" x14ac:dyDescent="0.45">
      <c r="A133" s="383"/>
      <c r="B133" s="383"/>
      <c r="C133" s="383"/>
      <c r="D133" s="383"/>
      <c r="E133" s="383"/>
      <c r="F133" s="383"/>
      <c r="G133" s="383"/>
      <c r="H133" s="383"/>
      <c r="I133" s="383"/>
      <c r="J133" s="383"/>
      <c r="K133" s="383"/>
      <c r="L133" s="383"/>
      <c r="M133" s="394"/>
      <c r="N133" s="394"/>
      <c r="O133" s="394"/>
      <c r="P133" s="394"/>
      <c r="Q133" s="394"/>
      <c r="R133" s="394"/>
      <c r="S133" s="394"/>
      <c r="T133" s="394"/>
      <c r="U133" s="383"/>
      <c r="V133" s="383"/>
      <c r="W133" s="383"/>
      <c r="X133" s="383"/>
      <c r="Y133" s="383"/>
      <c r="Z133" s="383"/>
    </row>
    <row r="134" spans="1:26" ht="14.25" customHeight="1" x14ac:dyDescent="0.45">
      <c r="A134" s="383"/>
      <c r="B134" s="383"/>
      <c r="C134" s="383"/>
      <c r="D134" s="383"/>
      <c r="E134" s="383"/>
      <c r="F134" s="383"/>
      <c r="G134" s="383"/>
      <c r="H134" s="383"/>
      <c r="I134" s="383"/>
      <c r="J134" s="383"/>
      <c r="K134" s="383"/>
      <c r="L134" s="383"/>
      <c r="M134" s="394"/>
      <c r="N134" s="394"/>
      <c r="O134" s="394"/>
      <c r="P134" s="394"/>
      <c r="Q134" s="394"/>
      <c r="R134" s="394"/>
      <c r="S134" s="394"/>
      <c r="T134" s="394"/>
      <c r="U134" s="383"/>
      <c r="V134" s="383"/>
      <c r="W134" s="383"/>
      <c r="X134" s="383"/>
      <c r="Y134" s="383"/>
      <c r="Z134" s="383"/>
    </row>
    <row r="135" spans="1:26" ht="14.25" customHeight="1" x14ac:dyDescent="0.45">
      <c r="A135" s="383"/>
      <c r="B135" s="383"/>
      <c r="C135" s="383"/>
      <c r="D135" s="383"/>
      <c r="E135" s="383"/>
      <c r="F135" s="383"/>
      <c r="G135" s="383"/>
      <c r="H135" s="383"/>
      <c r="I135" s="383"/>
      <c r="J135" s="383"/>
      <c r="K135" s="383"/>
      <c r="L135" s="383"/>
      <c r="M135" s="394"/>
      <c r="N135" s="394"/>
      <c r="O135" s="394"/>
      <c r="P135" s="394"/>
      <c r="Q135" s="394"/>
      <c r="R135" s="394"/>
      <c r="S135" s="394"/>
      <c r="T135" s="394"/>
      <c r="U135" s="383"/>
      <c r="V135" s="383"/>
      <c r="W135" s="383"/>
      <c r="X135" s="383"/>
      <c r="Y135" s="383"/>
      <c r="Z135" s="383"/>
    </row>
    <row r="136" spans="1:26" ht="14.25" customHeight="1" x14ac:dyDescent="0.45">
      <c r="A136" s="383"/>
      <c r="B136" s="383"/>
      <c r="C136" s="383"/>
      <c r="D136" s="383"/>
      <c r="E136" s="383"/>
      <c r="F136" s="383"/>
      <c r="G136" s="383"/>
      <c r="H136" s="383"/>
      <c r="I136" s="383"/>
      <c r="J136" s="383"/>
      <c r="K136" s="383"/>
      <c r="L136" s="383"/>
      <c r="M136" s="394"/>
      <c r="N136" s="394"/>
      <c r="O136" s="394"/>
      <c r="P136" s="394"/>
      <c r="Q136" s="394"/>
      <c r="R136" s="394"/>
      <c r="S136" s="394"/>
      <c r="T136" s="394"/>
      <c r="U136" s="383"/>
      <c r="V136" s="383"/>
      <c r="W136" s="383"/>
      <c r="X136" s="383"/>
      <c r="Y136" s="383"/>
      <c r="Z136" s="383"/>
    </row>
    <row r="137" spans="1:26" ht="14.25" customHeight="1" x14ac:dyDescent="0.45">
      <c r="A137" s="383"/>
      <c r="B137" s="383"/>
      <c r="C137" s="383"/>
      <c r="D137" s="383"/>
      <c r="E137" s="383"/>
      <c r="F137" s="383"/>
      <c r="G137" s="383"/>
      <c r="H137" s="383"/>
      <c r="I137" s="383"/>
      <c r="J137" s="383"/>
      <c r="K137" s="383"/>
      <c r="L137" s="383"/>
      <c r="M137" s="394"/>
      <c r="N137" s="394"/>
      <c r="O137" s="394"/>
      <c r="P137" s="394"/>
      <c r="Q137" s="394"/>
      <c r="R137" s="394"/>
      <c r="S137" s="394"/>
      <c r="T137" s="394"/>
      <c r="U137" s="383"/>
      <c r="V137" s="383"/>
      <c r="W137" s="383"/>
      <c r="X137" s="383"/>
      <c r="Y137" s="383"/>
      <c r="Z137" s="383"/>
    </row>
    <row r="138" spans="1:26" ht="14.25" customHeight="1" x14ac:dyDescent="0.45">
      <c r="A138" s="383"/>
      <c r="B138" s="383"/>
      <c r="C138" s="383"/>
      <c r="D138" s="383"/>
      <c r="E138" s="383"/>
      <c r="F138" s="383"/>
      <c r="G138" s="383"/>
      <c r="H138" s="383"/>
      <c r="I138" s="383"/>
      <c r="J138" s="383"/>
      <c r="K138" s="383"/>
      <c r="L138" s="383"/>
      <c r="M138" s="394"/>
      <c r="N138" s="394"/>
      <c r="O138" s="394"/>
      <c r="P138" s="394"/>
      <c r="Q138" s="394"/>
      <c r="R138" s="394"/>
      <c r="S138" s="394"/>
      <c r="T138" s="394"/>
      <c r="U138" s="383"/>
      <c r="V138" s="383"/>
      <c r="W138" s="383"/>
      <c r="X138" s="383"/>
      <c r="Y138" s="383"/>
      <c r="Z138" s="383"/>
    </row>
    <row r="139" spans="1:26" ht="14.25" customHeight="1" x14ac:dyDescent="0.45">
      <c r="A139" s="383"/>
      <c r="B139" s="383"/>
      <c r="C139" s="383"/>
      <c r="D139" s="383"/>
      <c r="E139" s="383"/>
      <c r="F139" s="383"/>
      <c r="G139" s="383"/>
      <c r="H139" s="383"/>
      <c r="I139" s="383"/>
      <c r="J139" s="383"/>
      <c r="K139" s="383"/>
      <c r="L139" s="383"/>
      <c r="M139" s="394"/>
      <c r="N139" s="394"/>
      <c r="O139" s="394"/>
      <c r="P139" s="394"/>
      <c r="Q139" s="394"/>
      <c r="R139" s="394"/>
      <c r="S139" s="394"/>
      <c r="T139" s="394"/>
      <c r="U139" s="383"/>
      <c r="V139" s="383"/>
      <c r="W139" s="383"/>
      <c r="X139" s="383"/>
      <c r="Y139" s="383"/>
      <c r="Z139" s="383"/>
    </row>
    <row r="140" spans="1:26" ht="14.25" customHeight="1" x14ac:dyDescent="0.45">
      <c r="A140" s="383"/>
      <c r="B140" s="383"/>
      <c r="C140" s="383"/>
      <c r="D140" s="383"/>
      <c r="E140" s="383"/>
      <c r="F140" s="383"/>
      <c r="G140" s="383"/>
      <c r="H140" s="383"/>
      <c r="I140" s="383"/>
      <c r="J140" s="383"/>
      <c r="K140" s="383"/>
      <c r="L140" s="383"/>
      <c r="M140" s="394"/>
      <c r="N140" s="394"/>
      <c r="O140" s="394"/>
      <c r="P140" s="394"/>
      <c r="Q140" s="394"/>
      <c r="R140" s="394"/>
      <c r="S140" s="394"/>
      <c r="T140" s="394"/>
      <c r="U140" s="383"/>
      <c r="V140" s="383"/>
      <c r="W140" s="383"/>
      <c r="X140" s="383"/>
      <c r="Y140" s="383"/>
      <c r="Z140" s="383"/>
    </row>
    <row r="141" spans="1:26" ht="14.25" customHeight="1" x14ac:dyDescent="0.45">
      <c r="A141" s="383"/>
      <c r="B141" s="383"/>
      <c r="C141" s="383"/>
      <c r="D141" s="383"/>
      <c r="E141" s="383"/>
      <c r="F141" s="383"/>
      <c r="G141" s="383"/>
      <c r="H141" s="383"/>
      <c r="I141" s="383"/>
      <c r="J141" s="383"/>
      <c r="K141" s="383"/>
      <c r="L141" s="383"/>
      <c r="M141" s="394"/>
      <c r="N141" s="394"/>
      <c r="O141" s="394"/>
      <c r="P141" s="394"/>
      <c r="Q141" s="394"/>
      <c r="R141" s="394"/>
      <c r="S141" s="394"/>
      <c r="T141" s="394"/>
      <c r="U141" s="383"/>
      <c r="V141" s="383"/>
      <c r="W141" s="383"/>
      <c r="X141" s="383"/>
      <c r="Y141" s="383"/>
      <c r="Z141" s="383"/>
    </row>
    <row r="142" spans="1:26" ht="14.25" customHeight="1" x14ac:dyDescent="0.45">
      <c r="A142" s="383"/>
      <c r="B142" s="383"/>
      <c r="C142" s="383"/>
      <c r="D142" s="383"/>
      <c r="E142" s="383"/>
      <c r="F142" s="383"/>
      <c r="G142" s="383"/>
      <c r="H142" s="383"/>
      <c r="I142" s="383"/>
      <c r="J142" s="383"/>
      <c r="K142" s="383"/>
      <c r="L142" s="383"/>
      <c r="M142" s="394"/>
      <c r="N142" s="394"/>
      <c r="O142" s="394"/>
      <c r="P142" s="394"/>
      <c r="Q142" s="394"/>
      <c r="R142" s="394"/>
      <c r="S142" s="394"/>
      <c r="T142" s="394"/>
      <c r="U142" s="383"/>
      <c r="V142" s="383"/>
      <c r="W142" s="383"/>
      <c r="X142" s="383"/>
      <c r="Y142" s="383"/>
      <c r="Z142" s="383"/>
    </row>
    <row r="143" spans="1:26" ht="14.25" customHeight="1" x14ac:dyDescent="0.45">
      <c r="A143" s="383"/>
      <c r="B143" s="383"/>
      <c r="C143" s="383"/>
      <c r="D143" s="383"/>
      <c r="E143" s="383"/>
      <c r="F143" s="383"/>
      <c r="G143" s="383"/>
      <c r="H143" s="383"/>
      <c r="I143" s="383"/>
      <c r="J143" s="383"/>
      <c r="K143" s="383"/>
      <c r="L143" s="383"/>
      <c r="M143" s="394"/>
      <c r="N143" s="394"/>
      <c r="O143" s="394"/>
      <c r="P143" s="394"/>
      <c r="Q143" s="394"/>
      <c r="R143" s="394"/>
      <c r="S143" s="394"/>
      <c r="T143" s="394"/>
      <c r="U143" s="383"/>
      <c r="V143" s="383"/>
      <c r="W143" s="383"/>
      <c r="X143" s="383"/>
      <c r="Y143" s="383"/>
      <c r="Z143" s="383"/>
    </row>
    <row r="144" spans="1:26" ht="14.25" customHeight="1" x14ac:dyDescent="0.45">
      <c r="A144" s="383"/>
      <c r="B144" s="383"/>
      <c r="C144" s="383"/>
      <c r="D144" s="383"/>
      <c r="E144" s="383"/>
      <c r="F144" s="383"/>
      <c r="G144" s="383"/>
      <c r="H144" s="383"/>
      <c r="I144" s="383"/>
      <c r="J144" s="383"/>
      <c r="K144" s="383"/>
      <c r="L144" s="383"/>
      <c r="M144" s="394"/>
      <c r="N144" s="394"/>
      <c r="O144" s="394"/>
      <c r="P144" s="394"/>
      <c r="Q144" s="394"/>
      <c r="R144" s="394"/>
      <c r="S144" s="394"/>
      <c r="T144" s="394"/>
      <c r="U144" s="383"/>
      <c r="V144" s="383"/>
      <c r="W144" s="383"/>
      <c r="X144" s="383"/>
      <c r="Y144" s="383"/>
      <c r="Z144" s="383"/>
    </row>
    <row r="145" spans="1:26" ht="14.25" customHeight="1" x14ac:dyDescent="0.45">
      <c r="A145" s="383"/>
      <c r="B145" s="383"/>
      <c r="C145" s="383"/>
      <c r="D145" s="383"/>
      <c r="E145" s="383"/>
      <c r="F145" s="383"/>
      <c r="G145" s="383"/>
      <c r="H145" s="383"/>
      <c r="I145" s="383"/>
      <c r="J145" s="383"/>
      <c r="K145" s="383"/>
      <c r="L145" s="383"/>
      <c r="M145" s="394"/>
      <c r="N145" s="394"/>
      <c r="O145" s="394"/>
      <c r="P145" s="394"/>
      <c r="Q145" s="394"/>
      <c r="R145" s="394"/>
      <c r="S145" s="394"/>
      <c r="T145" s="394"/>
      <c r="U145" s="383"/>
      <c r="V145" s="383"/>
      <c r="W145" s="383"/>
      <c r="X145" s="383"/>
      <c r="Y145" s="383"/>
      <c r="Z145" s="383"/>
    </row>
    <row r="146" spans="1:26" ht="14.25" customHeight="1" x14ac:dyDescent="0.45">
      <c r="A146" s="383"/>
      <c r="B146" s="383"/>
      <c r="C146" s="383"/>
      <c r="D146" s="383"/>
      <c r="E146" s="383"/>
      <c r="F146" s="383"/>
      <c r="G146" s="383"/>
      <c r="H146" s="383"/>
      <c r="I146" s="383"/>
      <c r="J146" s="383"/>
      <c r="K146" s="383"/>
      <c r="L146" s="383"/>
      <c r="M146" s="394"/>
      <c r="N146" s="394"/>
      <c r="O146" s="394"/>
      <c r="P146" s="394"/>
      <c r="Q146" s="394"/>
      <c r="R146" s="394"/>
      <c r="S146" s="394"/>
      <c r="T146" s="394"/>
      <c r="U146" s="383"/>
      <c r="V146" s="383"/>
      <c r="W146" s="383"/>
      <c r="X146" s="383"/>
      <c r="Y146" s="383"/>
      <c r="Z146" s="383"/>
    </row>
    <row r="147" spans="1:26" ht="14.25" customHeight="1" x14ac:dyDescent="0.45">
      <c r="A147" s="383"/>
      <c r="B147" s="383"/>
      <c r="C147" s="383"/>
      <c r="D147" s="383"/>
      <c r="E147" s="383"/>
      <c r="F147" s="383"/>
      <c r="G147" s="383"/>
      <c r="H147" s="383"/>
      <c r="I147" s="383"/>
      <c r="J147" s="383"/>
      <c r="K147" s="383"/>
      <c r="L147" s="383"/>
      <c r="M147" s="394"/>
      <c r="N147" s="394"/>
      <c r="O147" s="394"/>
      <c r="P147" s="394"/>
      <c r="Q147" s="394"/>
      <c r="R147" s="394"/>
      <c r="S147" s="394"/>
      <c r="T147" s="394"/>
      <c r="U147" s="383"/>
      <c r="V147" s="383"/>
      <c r="W147" s="383"/>
      <c r="X147" s="383"/>
      <c r="Y147" s="383"/>
      <c r="Z147" s="383"/>
    </row>
    <row r="148" spans="1:26" ht="14.25" customHeight="1" x14ac:dyDescent="0.45">
      <c r="A148" s="383"/>
      <c r="B148" s="383"/>
      <c r="C148" s="383"/>
      <c r="D148" s="383"/>
      <c r="E148" s="383"/>
      <c r="F148" s="383"/>
      <c r="G148" s="383"/>
      <c r="H148" s="383"/>
      <c r="I148" s="383"/>
      <c r="J148" s="383"/>
      <c r="K148" s="383"/>
      <c r="L148" s="383"/>
      <c r="M148" s="394"/>
      <c r="N148" s="394"/>
      <c r="O148" s="394"/>
      <c r="P148" s="394"/>
      <c r="Q148" s="394"/>
      <c r="R148" s="394"/>
      <c r="S148" s="394"/>
      <c r="T148" s="394"/>
      <c r="U148" s="383"/>
      <c r="V148" s="383"/>
      <c r="W148" s="383"/>
      <c r="X148" s="383"/>
      <c r="Y148" s="383"/>
      <c r="Z148" s="383"/>
    </row>
    <row r="149" spans="1:26" ht="14.25" customHeight="1" x14ac:dyDescent="0.45">
      <c r="A149" s="383"/>
      <c r="B149" s="383"/>
      <c r="C149" s="383"/>
      <c r="D149" s="383"/>
      <c r="E149" s="383"/>
      <c r="F149" s="383"/>
      <c r="G149" s="383"/>
      <c r="H149" s="383"/>
      <c r="I149" s="383"/>
      <c r="J149" s="383"/>
      <c r="K149" s="383"/>
      <c r="L149" s="383"/>
      <c r="M149" s="394"/>
      <c r="N149" s="394"/>
      <c r="O149" s="394"/>
      <c r="P149" s="394"/>
      <c r="Q149" s="394"/>
      <c r="R149" s="394"/>
      <c r="S149" s="394"/>
      <c r="T149" s="394"/>
      <c r="U149" s="383"/>
      <c r="V149" s="383"/>
      <c r="W149" s="383"/>
      <c r="X149" s="383"/>
      <c r="Y149" s="383"/>
      <c r="Z149" s="383"/>
    </row>
    <row r="150" spans="1:26" ht="14.25" customHeight="1" x14ac:dyDescent="0.45">
      <c r="A150" s="383"/>
      <c r="B150" s="383"/>
      <c r="C150" s="383"/>
      <c r="D150" s="383"/>
      <c r="E150" s="383"/>
      <c r="F150" s="383"/>
      <c r="G150" s="383"/>
      <c r="H150" s="383"/>
      <c r="I150" s="383"/>
      <c r="J150" s="383"/>
      <c r="K150" s="383"/>
      <c r="L150" s="383"/>
      <c r="M150" s="394"/>
      <c r="N150" s="394"/>
      <c r="O150" s="394"/>
      <c r="P150" s="394"/>
      <c r="Q150" s="394"/>
      <c r="R150" s="394"/>
      <c r="S150" s="394"/>
      <c r="T150" s="394"/>
      <c r="U150" s="383"/>
      <c r="V150" s="383"/>
      <c r="W150" s="383"/>
      <c r="X150" s="383"/>
      <c r="Y150" s="383"/>
      <c r="Z150" s="383"/>
    </row>
    <row r="151" spans="1:26" ht="14.25" customHeight="1" x14ac:dyDescent="0.45">
      <c r="A151" s="383"/>
      <c r="B151" s="383"/>
      <c r="C151" s="383"/>
      <c r="D151" s="383"/>
      <c r="E151" s="383"/>
      <c r="F151" s="383"/>
      <c r="G151" s="383"/>
      <c r="H151" s="383"/>
      <c r="I151" s="383"/>
      <c r="J151" s="383"/>
      <c r="K151" s="383"/>
      <c r="L151" s="383"/>
      <c r="M151" s="394"/>
      <c r="N151" s="394"/>
      <c r="O151" s="394"/>
      <c r="P151" s="394"/>
      <c r="Q151" s="394"/>
      <c r="R151" s="394"/>
      <c r="S151" s="394"/>
      <c r="T151" s="394"/>
      <c r="U151" s="383"/>
      <c r="V151" s="383"/>
      <c r="W151" s="383"/>
      <c r="X151" s="383"/>
      <c r="Y151" s="383"/>
      <c r="Z151" s="383"/>
    </row>
    <row r="152" spans="1:26" ht="14.25" customHeight="1" x14ac:dyDescent="0.45">
      <c r="A152" s="383"/>
      <c r="B152" s="383"/>
      <c r="C152" s="383"/>
      <c r="D152" s="383"/>
      <c r="E152" s="383"/>
      <c r="F152" s="383"/>
      <c r="G152" s="383"/>
      <c r="H152" s="383"/>
      <c r="I152" s="383"/>
      <c r="J152" s="383"/>
      <c r="K152" s="383"/>
      <c r="L152" s="383"/>
      <c r="M152" s="394"/>
      <c r="N152" s="394"/>
      <c r="O152" s="394"/>
      <c r="P152" s="394"/>
      <c r="Q152" s="394"/>
      <c r="R152" s="394"/>
      <c r="S152" s="394"/>
      <c r="T152" s="394"/>
      <c r="U152" s="383"/>
      <c r="V152" s="383"/>
      <c r="W152" s="383"/>
      <c r="X152" s="383"/>
      <c r="Y152" s="383"/>
      <c r="Z152" s="383"/>
    </row>
    <row r="153" spans="1:26" ht="14.25" customHeight="1" x14ac:dyDescent="0.45">
      <c r="A153" s="383"/>
      <c r="B153" s="383"/>
      <c r="C153" s="383"/>
      <c r="D153" s="383"/>
      <c r="E153" s="383"/>
      <c r="F153" s="383"/>
      <c r="G153" s="383"/>
      <c r="H153" s="383"/>
      <c r="I153" s="383"/>
      <c r="J153" s="383"/>
      <c r="K153" s="383"/>
      <c r="L153" s="383"/>
      <c r="M153" s="394"/>
      <c r="N153" s="394"/>
      <c r="O153" s="394"/>
      <c r="P153" s="394"/>
      <c r="Q153" s="394"/>
      <c r="R153" s="394"/>
      <c r="S153" s="394"/>
      <c r="T153" s="394"/>
      <c r="U153" s="383"/>
      <c r="V153" s="383"/>
      <c r="W153" s="383"/>
      <c r="X153" s="383"/>
      <c r="Y153" s="383"/>
      <c r="Z153" s="383"/>
    </row>
    <row r="154" spans="1:26" ht="14.25" customHeight="1" x14ac:dyDescent="0.45">
      <c r="A154" s="383"/>
      <c r="B154" s="383"/>
      <c r="C154" s="383"/>
      <c r="D154" s="383"/>
      <c r="E154" s="383"/>
      <c r="F154" s="383"/>
      <c r="G154" s="383"/>
      <c r="H154" s="383"/>
      <c r="I154" s="383"/>
      <c r="J154" s="383"/>
      <c r="K154" s="383"/>
      <c r="L154" s="383"/>
      <c r="M154" s="394"/>
      <c r="N154" s="394"/>
      <c r="O154" s="394"/>
      <c r="P154" s="394"/>
      <c r="Q154" s="394"/>
      <c r="R154" s="394"/>
      <c r="S154" s="394"/>
      <c r="T154" s="394"/>
      <c r="U154" s="383"/>
      <c r="V154" s="383"/>
      <c r="W154" s="383"/>
      <c r="X154" s="383"/>
      <c r="Y154" s="383"/>
      <c r="Z154" s="383"/>
    </row>
    <row r="155" spans="1:26" ht="14.25" customHeight="1" x14ac:dyDescent="0.45">
      <c r="A155" s="383"/>
      <c r="B155" s="383"/>
      <c r="C155" s="383"/>
      <c r="D155" s="383"/>
      <c r="E155" s="383"/>
      <c r="F155" s="383"/>
      <c r="G155" s="383"/>
      <c r="H155" s="383"/>
      <c r="I155" s="383"/>
      <c r="J155" s="383"/>
      <c r="K155" s="383"/>
      <c r="L155" s="383"/>
      <c r="M155" s="394"/>
      <c r="N155" s="394"/>
      <c r="O155" s="394"/>
      <c r="P155" s="394"/>
      <c r="Q155" s="394"/>
      <c r="R155" s="394"/>
      <c r="S155" s="394"/>
      <c r="T155" s="394"/>
      <c r="U155" s="383"/>
      <c r="V155" s="383"/>
      <c r="W155" s="383"/>
      <c r="X155" s="383"/>
      <c r="Y155" s="383"/>
      <c r="Z155" s="383"/>
    </row>
    <row r="156" spans="1:26" ht="14.25" customHeight="1" x14ac:dyDescent="0.45">
      <c r="A156" s="383"/>
      <c r="B156" s="383"/>
      <c r="C156" s="383"/>
      <c r="D156" s="383"/>
      <c r="E156" s="383"/>
      <c r="F156" s="383"/>
      <c r="G156" s="383"/>
      <c r="H156" s="383"/>
      <c r="I156" s="383"/>
      <c r="J156" s="383"/>
      <c r="K156" s="383"/>
      <c r="L156" s="383"/>
      <c r="M156" s="394"/>
      <c r="N156" s="394"/>
      <c r="O156" s="394"/>
      <c r="P156" s="394"/>
      <c r="Q156" s="394"/>
      <c r="R156" s="394"/>
      <c r="S156" s="394"/>
      <c r="T156" s="394"/>
      <c r="U156" s="383"/>
      <c r="V156" s="383"/>
      <c r="W156" s="383"/>
      <c r="X156" s="383"/>
      <c r="Y156" s="383"/>
      <c r="Z156" s="383"/>
    </row>
    <row r="157" spans="1:26" ht="14.25" customHeight="1" x14ac:dyDescent="0.45">
      <c r="A157" s="383"/>
      <c r="B157" s="383"/>
      <c r="C157" s="383"/>
      <c r="D157" s="383"/>
      <c r="E157" s="383"/>
      <c r="F157" s="383"/>
      <c r="G157" s="383"/>
      <c r="H157" s="383"/>
      <c r="I157" s="383"/>
      <c r="J157" s="383"/>
      <c r="K157" s="383"/>
      <c r="L157" s="383"/>
      <c r="M157" s="394"/>
      <c r="N157" s="394"/>
      <c r="O157" s="394"/>
      <c r="P157" s="394"/>
      <c r="Q157" s="394"/>
      <c r="R157" s="394"/>
      <c r="S157" s="394"/>
      <c r="T157" s="394"/>
      <c r="U157" s="383"/>
      <c r="V157" s="383"/>
      <c r="W157" s="383"/>
      <c r="X157" s="383"/>
      <c r="Y157" s="383"/>
      <c r="Z157" s="383"/>
    </row>
    <row r="158" spans="1:26" ht="14.25" customHeight="1" x14ac:dyDescent="0.45">
      <c r="A158" s="383"/>
      <c r="B158" s="383"/>
      <c r="C158" s="383"/>
      <c r="D158" s="383"/>
      <c r="E158" s="383"/>
      <c r="F158" s="383"/>
      <c r="G158" s="383"/>
      <c r="H158" s="383"/>
      <c r="I158" s="383"/>
      <c r="J158" s="383"/>
      <c r="K158" s="383"/>
      <c r="L158" s="383"/>
      <c r="M158" s="394"/>
      <c r="N158" s="394"/>
      <c r="O158" s="394"/>
      <c r="P158" s="394"/>
      <c r="Q158" s="394"/>
      <c r="R158" s="394"/>
      <c r="S158" s="394"/>
      <c r="T158" s="394"/>
      <c r="U158" s="383"/>
      <c r="V158" s="383"/>
      <c r="W158" s="383"/>
      <c r="X158" s="383"/>
      <c r="Y158" s="383"/>
      <c r="Z158" s="383"/>
    </row>
    <row r="159" spans="1:26" ht="14.25" customHeight="1" x14ac:dyDescent="0.45">
      <c r="A159" s="383"/>
      <c r="B159" s="383"/>
      <c r="C159" s="383"/>
      <c r="D159" s="383"/>
      <c r="E159" s="383"/>
      <c r="F159" s="383"/>
      <c r="G159" s="383"/>
      <c r="H159" s="383"/>
      <c r="I159" s="383"/>
      <c r="J159" s="383"/>
      <c r="K159" s="383"/>
      <c r="L159" s="383"/>
      <c r="M159" s="394"/>
      <c r="N159" s="394"/>
      <c r="O159" s="394"/>
      <c r="P159" s="394"/>
      <c r="Q159" s="394"/>
      <c r="R159" s="394"/>
      <c r="S159" s="394"/>
      <c r="T159" s="394"/>
      <c r="U159" s="383"/>
      <c r="V159" s="383"/>
      <c r="W159" s="383"/>
      <c r="X159" s="383"/>
      <c r="Y159" s="383"/>
      <c r="Z159" s="383"/>
    </row>
    <row r="160" spans="1:26" ht="14.25" customHeight="1" x14ac:dyDescent="0.45">
      <c r="A160" s="383"/>
      <c r="B160" s="383"/>
      <c r="C160" s="383"/>
      <c r="D160" s="383"/>
      <c r="E160" s="383"/>
      <c r="F160" s="383"/>
      <c r="G160" s="383"/>
      <c r="H160" s="383"/>
      <c r="I160" s="383"/>
      <c r="J160" s="383"/>
      <c r="K160" s="383"/>
      <c r="L160" s="383"/>
      <c r="M160" s="394"/>
      <c r="N160" s="394"/>
      <c r="O160" s="394"/>
      <c r="P160" s="394"/>
      <c r="Q160" s="394"/>
      <c r="R160" s="394"/>
      <c r="S160" s="394"/>
      <c r="T160" s="394"/>
      <c r="U160" s="383"/>
      <c r="V160" s="383"/>
      <c r="W160" s="383"/>
      <c r="X160" s="383"/>
      <c r="Y160" s="383"/>
      <c r="Z160" s="383"/>
    </row>
    <row r="161" spans="1:26" ht="14.25" customHeight="1" x14ac:dyDescent="0.45">
      <c r="A161" s="383"/>
      <c r="B161" s="383"/>
      <c r="C161" s="383"/>
      <c r="D161" s="383"/>
      <c r="E161" s="383"/>
      <c r="F161" s="383"/>
      <c r="G161" s="383"/>
      <c r="H161" s="383"/>
      <c r="I161" s="383"/>
      <c r="J161" s="383"/>
      <c r="K161" s="383"/>
      <c r="L161" s="383"/>
      <c r="M161" s="394"/>
      <c r="N161" s="394"/>
      <c r="O161" s="394"/>
      <c r="P161" s="394"/>
      <c r="Q161" s="394"/>
      <c r="R161" s="394"/>
      <c r="S161" s="394"/>
      <c r="T161" s="394"/>
      <c r="U161" s="383"/>
      <c r="V161" s="383"/>
      <c r="W161" s="383"/>
      <c r="X161" s="383"/>
      <c r="Y161" s="383"/>
      <c r="Z161" s="383"/>
    </row>
    <row r="162" spans="1:26" ht="14.25" customHeight="1" x14ac:dyDescent="0.45">
      <c r="A162" s="383"/>
      <c r="B162" s="383"/>
      <c r="C162" s="383"/>
      <c r="D162" s="383"/>
      <c r="E162" s="383"/>
      <c r="F162" s="383"/>
      <c r="G162" s="383"/>
      <c r="H162" s="383"/>
      <c r="I162" s="383"/>
      <c r="J162" s="383"/>
      <c r="K162" s="383"/>
      <c r="L162" s="383"/>
      <c r="M162" s="394"/>
      <c r="N162" s="394"/>
      <c r="O162" s="394"/>
      <c r="P162" s="394"/>
      <c r="Q162" s="394"/>
      <c r="R162" s="394"/>
      <c r="S162" s="394"/>
      <c r="T162" s="394"/>
      <c r="U162" s="383"/>
      <c r="V162" s="383"/>
      <c r="W162" s="383"/>
      <c r="X162" s="383"/>
      <c r="Y162" s="383"/>
      <c r="Z162" s="383"/>
    </row>
    <row r="163" spans="1:26" ht="14.25" customHeight="1" x14ac:dyDescent="0.45">
      <c r="A163" s="383"/>
      <c r="B163" s="383"/>
      <c r="C163" s="383"/>
      <c r="D163" s="383"/>
      <c r="E163" s="383"/>
      <c r="F163" s="383"/>
      <c r="G163" s="383"/>
      <c r="H163" s="383"/>
      <c r="I163" s="383"/>
      <c r="J163" s="383"/>
      <c r="K163" s="383"/>
      <c r="L163" s="383"/>
      <c r="M163" s="394"/>
      <c r="N163" s="394"/>
      <c r="O163" s="394"/>
      <c r="P163" s="394"/>
      <c r="Q163" s="394"/>
      <c r="R163" s="394"/>
      <c r="S163" s="394"/>
      <c r="T163" s="394"/>
      <c r="U163" s="383"/>
      <c r="V163" s="383"/>
      <c r="W163" s="383"/>
      <c r="X163" s="383"/>
      <c r="Y163" s="383"/>
      <c r="Z163" s="383"/>
    </row>
    <row r="164" spans="1:26" ht="14.25" customHeight="1" x14ac:dyDescent="0.45">
      <c r="A164" s="383"/>
      <c r="B164" s="383"/>
      <c r="C164" s="383"/>
      <c r="D164" s="383"/>
      <c r="E164" s="383"/>
      <c r="F164" s="383"/>
      <c r="G164" s="383"/>
      <c r="H164" s="383"/>
      <c r="I164" s="383"/>
      <c r="J164" s="383"/>
      <c r="K164" s="383"/>
      <c r="L164" s="383"/>
      <c r="M164" s="394"/>
      <c r="N164" s="394"/>
      <c r="O164" s="394"/>
      <c r="P164" s="394"/>
      <c r="Q164" s="394"/>
      <c r="R164" s="394"/>
      <c r="S164" s="394"/>
      <c r="T164" s="394"/>
      <c r="U164" s="383"/>
      <c r="V164" s="383"/>
      <c r="W164" s="383"/>
      <c r="X164" s="383"/>
      <c r="Y164" s="383"/>
      <c r="Z164" s="383"/>
    </row>
    <row r="165" spans="1:26" ht="14.25" customHeight="1" x14ac:dyDescent="0.45">
      <c r="A165" s="383"/>
      <c r="B165" s="383"/>
      <c r="C165" s="383"/>
      <c r="D165" s="383"/>
      <c r="E165" s="383"/>
      <c r="F165" s="383"/>
      <c r="G165" s="383"/>
      <c r="H165" s="383"/>
      <c r="I165" s="383"/>
      <c r="J165" s="383"/>
      <c r="K165" s="383"/>
      <c r="L165" s="383"/>
      <c r="M165" s="394"/>
      <c r="N165" s="394"/>
      <c r="O165" s="394"/>
      <c r="P165" s="394"/>
      <c r="Q165" s="394"/>
      <c r="R165" s="394"/>
      <c r="S165" s="394"/>
      <c r="T165" s="394"/>
      <c r="U165" s="383"/>
      <c r="V165" s="383"/>
      <c r="W165" s="383"/>
      <c r="X165" s="383"/>
      <c r="Y165" s="383"/>
      <c r="Z165" s="383"/>
    </row>
    <row r="166" spans="1:26" ht="14.25" customHeight="1" x14ac:dyDescent="0.45">
      <c r="A166" s="383"/>
      <c r="B166" s="383"/>
      <c r="C166" s="383"/>
      <c r="D166" s="383"/>
      <c r="E166" s="383"/>
      <c r="F166" s="383"/>
      <c r="G166" s="383"/>
      <c r="H166" s="383"/>
      <c r="I166" s="383"/>
      <c r="J166" s="383"/>
      <c r="K166" s="383"/>
      <c r="L166" s="383"/>
      <c r="M166" s="394"/>
      <c r="N166" s="394"/>
      <c r="O166" s="394"/>
      <c r="P166" s="394"/>
      <c r="Q166" s="394"/>
      <c r="R166" s="394"/>
      <c r="S166" s="394"/>
      <c r="T166" s="394"/>
      <c r="U166" s="383"/>
      <c r="V166" s="383"/>
      <c r="W166" s="383"/>
      <c r="X166" s="383"/>
      <c r="Y166" s="383"/>
      <c r="Z166" s="383"/>
    </row>
    <row r="167" spans="1:26" ht="14.25" customHeight="1" x14ac:dyDescent="0.45">
      <c r="A167" s="383"/>
      <c r="B167" s="383"/>
      <c r="C167" s="383"/>
      <c r="D167" s="383"/>
      <c r="E167" s="383"/>
      <c r="F167" s="383"/>
      <c r="G167" s="383"/>
      <c r="H167" s="383"/>
      <c r="I167" s="383"/>
      <c r="J167" s="383"/>
      <c r="K167" s="383"/>
      <c r="L167" s="383"/>
      <c r="M167" s="394"/>
      <c r="N167" s="394"/>
      <c r="O167" s="394"/>
      <c r="P167" s="394"/>
      <c r="Q167" s="394"/>
      <c r="R167" s="394"/>
      <c r="S167" s="394"/>
      <c r="T167" s="394"/>
      <c r="U167" s="383"/>
      <c r="V167" s="383"/>
      <c r="W167" s="383"/>
      <c r="X167" s="383"/>
      <c r="Y167" s="383"/>
      <c r="Z167" s="383"/>
    </row>
    <row r="168" spans="1:26" ht="14.25" customHeight="1" x14ac:dyDescent="0.45">
      <c r="A168" s="383"/>
      <c r="B168" s="383"/>
      <c r="C168" s="383"/>
      <c r="D168" s="383"/>
      <c r="E168" s="383"/>
      <c r="F168" s="383"/>
      <c r="G168" s="383"/>
      <c r="H168" s="383"/>
      <c r="I168" s="383"/>
      <c r="J168" s="383"/>
      <c r="K168" s="383"/>
      <c r="L168" s="383"/>
      <c r="M168" s="394"/>
      <c r="N168" s="394"/>
      <c r="O168" s="394"/>
      <c r="P168" s="394"/>
      <c r="Q168" s="394"/>
      <c r="R168" s="394"/>
      <c r="S168" s="394"/>
      <c r="T168" s="394"/>
      <c r="U168" s="383"/>
      <c r="V168" s="383"/>
      <c r="W168" s="383"/>
      <c r="X168" s="383"/>
      <c r="Y168" s="383"/>
      <c r="Z168" s="383"/>
    </row>
    <row r="169" spans="1:26" ht="14.25" customHeight="1" x14ac:dyDescent="0.45">
      <c r="A169" s="383"/>
      <c r="B169" s="383"/>
      <c r="C169" s="383"/>
      <c r="D169" s="383"/>
      <c r="E169" s="383"/>
      <c r="F169" s="383"/>
      <c r="G169" s="383"/>
      <c r="H169" s="383"/>
      <c r="I169" s="383"/>
      <c r="J169" s="383"/>
      <c r="K169" s="383"/>
      <c r="L169" s="383"/>
      <c r="M169" s="394"/>
      <c r="N169" s="394"/>
      <c r="O169" s="394"/>
      <c r="P169" s="394"/>
      <c r="Q169" s="394"/>
      <c r="R169" s="394"/>
      <c r="S169" s="394"/>
      <c r="T169" s="394"/>
      <c r="U169" s="383"/>
      <c r="V169" s="383"/>
      <c r="W169" s="383"/>
      <c r="X169" s="383"/>
      <c r="Y169" s="383"/>
      <c r="Z169" s="383"/>
    </row>
    <row r="170" spans="1:26" ht="14.25" customHeight="1" x14ac:dyDescent="0.45">
      <c r="A170" s="383"/>
      <c r="B170" s="383"/>
      <c r="C170" s="383"/>
      <c r="D170" s="383"/>
      <c r="E170" s="383"/>
      <c r="F170" s="383"/>
      <c r="G170" s="383"/>
      <c r="H170" s="383"/>
      <c r="I170" s="383"/>
      <c r="J170" s="383"/>
      <c r="K170" s="383"/>
      <c r="L170" s="383"/>
      <c r="M170" s="394"/>
      <c r="N170" s="394"/>
      <c r="O170" s="394"/>
      <c r="P170" s="394"/>
      <c r="Q170" s="394"/>
      <c r="R170" s="394"/>
      <c r="S170" s="394"/>
      <c r="T170" s="394"/>
      <c r="U170" s="383"/>
      <c r="V170" s="383"/>
      <c r="W170" s="383"/>
      <c r="X170" s="383"/>
      <c r="Y170" s="383"/>
      <c r="Z170" s="383"/>
    </row>
    <row r="171" spans="1:26" ht="14.25" customHeight="1" x14ac:dyDescent="0.45">
      <c r="A171" s="383"/>
      <c r="B171" s="383"/>
      <c r="C171" s="383"/>
      <c r="D171" s="383"/>
      <c r="E171" s="383"/>
      <c r="F171" s="383"/>
      <c r="G171" s="383"/>
      <c r="H171" s="383"/>
      <c r="I171" s="383"/>
      <c r="J171" s="383"/>
      <c r="K171" s="383"/>
      <c r="L171" s="383"/>
      <c r="M171" s="394"/>
      <c r="N171" s="394"/>
      <c r="O171" s="394"/>
      <c r="P171" s="394"/>
      <c r="Q171" s="394"/>
      <c r="R171" s="394"/>
      <c r="S171" s="394"/>
      <c r="T171" s="394"/>
      <c r="U171" s="383"/>
      <c r="V171" s="383"/>
      <c r="W171" s="383"/>
      <c r="X171" s="383"/>
      <c r="Y171" s="383"/>
      <c r="Z171" s="383"/>
    </row>
    <row r="172" spans="1:26" ht="14.25" customHeight="1" x14ac:dyDescent="0.45">
      <c r="A172" s="383"/>
      <c r="B172" s="383"/>
      <c r="C172" s="383"/>
      <c r="D172" s="383"/>
      <c r="E172" s="383"/>
      <c r="F172" s="383"/>
      <c r="G172" s="383"/>
      <c r="H172" s="383"/>
      <c r="I172" s="383"/>
      <c r="J172" s="383"/>
      <c r="K172" s="383"/>
      <c r="L172" s="383"/>
      <c r="M172" s="394"/>
      <c r="N172" s="394"/>
      <c r="O172" s="394"/>
      <c r="P172" s="394"/>
      <c r="Q172" s="394"/>
      <c r="R172" s="394"/>
      <c r="S172" s="394"/>
      <c r="T172" s="394"/>
      <c r="U172" s="383"/>
      <c r="V172" s="383"/>
      <c r="W172" s="383"/>
      <c r="X172" s="383"/>
      <c r="Y172" s="383"/>
      <c r="Z172" s="383"/>
    </row>
    <row r="173" spans="1:26" ht="14.25" customHeight="1" x14ac:dyDescent="0.45">
      <c r="A173" s="383"/>
      <c r="B173" s="383"/>
      <c r="C173" s="383"/>
      <c r="D173" s="383"/>
      <c r="E173" s="383"/>
      <c r="F173" s="383"/>
      <c r="G173" s="383"/>
      <c r="H173" s="383"/>
      <c r="I173" s="383"/>
      <c r="J173" s="383"/>
      <c r="K173" s="383"/>
      <c r="L173" s="383"/>
      <c r="M173" s="394"/>
      <c r="N173" s="394"/>
      <c r="O173" s="394"/>
      <c r="P173" s="394"/>
      <c r="Q173" s="394"/>
      <c r="R173" s="394"/>
      <c r="S173" s="394"/>
      <c r="T173" s="394"/>
      <c r="U173" s="383"/>
      <c r="V173" s="383"/>
      <c r="W173" s="383"/>
      <c r="X173" s="383"/>
      <c r="Y173" s="383"/>
      <c r="Z173" s="383"/>
    </row>
    <row r="174" spans="1:26" ht="14.25" customHeight="1" x14ac:dyDescent="0.45">
      <c r="A174" s="383"/>
      <c r="B174" s="383"/>
      <c r="C174" s="383"/>
      <c r="D174" s="383"/>
      <c r="E174" s="383"/>
      <c r="F174" s="383"/>
      <c r="G174" s="383"/>
      <c r="H174" s="383"/>
      <c r="I174" s="383"/>
      <c r="J174" s="383"/>
      <c r="K174" s="383"/>
      <c r="L174" s="383"/>
      <c r="M174" s="394"/>
      <c r="N174" s="394"/>
      <c r="O174" s="394"/>
      <c r="P174" s="394"/>
      <c r="Q174" s="394"/>
      <c r="R174" s="394"/>
      <c r="S174" s="394"/>
      <c r="T174" s="394"/>
      <c r="U174" s="383"/>
      <c r="V174" s="383"/>
      <c r="W174" s="383"/>
      <c r="X174" s="383"/>
      <c r="Y174" s="383"/>
      <c r="Z174" s="383"/>
    </row>
    <row r="175" spans="1:26" ht="14.25" customHeight="1" x14ac:dyDescent="0.45">
      <c r="A175" s="383"/>
      <c r="B175" s="383"/>
      <c r="C175" s="383"/>
      <c r="D175" s="383"/>
      <c r="E175" s="383"/>
      <c r="F175" s="383"/>
      <c r="G175" s="383"/>
      <c r="H175" s="383"/>
      <c r="I175" s="383"/>
      <c r="J175" s="383"/>
      <c r="K175" s="383"/>
      <c r="L175" s="383"/>
      <c r="M175" s="394"/>
      <c r="N175" s="394"/>
      <c r="O175" s="394"/>
      <c r="P175" s="394"/>
      <c r="Q175" s="394"/>
      <c r="R175" s="394"/>
      <c r="S175" s="394"/>
      <c r="T175" s="394"/>
      <c r="U175" s="383"/>
      <c r="V175" s="383"/>
      <c r="W175" s="383"/>
      <c r="X175" s="383"/>
      <c r="Y175" s="383"/>
      <c r="Z175" s="383"/>
    </row>
    <row r="176" spans="1:26" ht="14.25" customHeight="1" x14ac:dyDescent="0.45">
      <c r="A176" s="383"/>
      <c r="B176" s="383"/>
      <c r="C176" s="383"/>
      <c r="D176" s="383"/>
      <c r="E176" s="383"/>
      <c r="F176" s="383"/>
      <c r="G176" s="383"/>
      <c r="H176" s="383"/>
      <c r="I176" s="383"/>
      <c r="J176" s="383"/>
      <c r="K176" s="383"/>
      <c r="L176" s="383"/>
      <c r="M176" s="394"/>
      <c r="N176" s="394"/>
      <c r="O176" s="394"/>
      <c r="P176" s="394"/>
      <c r="Q176" s="394"/>
      <c r="R176" s="394"/>
      <c r="S176" s="394"/>
      <c r="T176" s="394"/>
      <c r="U176" s="383"/>
      <c r="V176" s="383"/>
      <c r="W176" s="383"/>
      <c r="X176" s="383"/>
      <c r="Y176" s="383"/>
      <c r="Z176" s="383"/>
    </row>
    <row r="177" spans="1:26" ht="14.25" customHeight="1" x14ac:dyDescent="0.45">
      <c r="A177" s="383"/>
      <c r="B177" s="383"/>
      <c r="C177" s="383"/>
      <c r="D177" s="383"/>
      <c r="E177" s="383"/>
      <c r="F177" s="383"/>
      <c r="G177" s="383"/>
      <c r="H177" s="383"/>
      <c r="I177" s="383"/>
      <c r="J177" s="383"/>
      <c r="K177" s="383"/>
      <c r="L177" s="383"/>
      <c r="M177" s="394"/>
      <c r="N177" s="394"/>
      <c r="O177" s="394"/>
      <c r="P177" s="394"/>
      <c r="Q177" s="394"/>
      <c r="R177" s="394"/>
      <c r="S177" s="394"/>
      <c r="T177" s="394"/>
      <c r="U177" s="383"/>
      <c r="V177" s="383"/>
      <c r="W177" s="383"/>
      <c r="X177" s="383"/>
      <c r="Y177" s="383"/>
      <c r="Z177" s="383"/>
    </row>
    <row r="178" spans="1:26" ht="14.25" customHeight="1" x14ac:dyDescent="0.45">
      <c r="A178" s="383"/>
      <c r="B178" s="383"/>
      <c r="C178" s="383"/>
      <c r="D178" s="383"/>
      <c r="E178" s="383"/>
      <c r="F178" s="383"/>
      <c r="G178" s="383"/>
      <c r="H178" s="383"/>
      <c r="I178" s="383"/>
      <c r="J178" s="383"/>
      <c r="K178" s="383"/>
      <c r="L178" s="383"/>
      <c r="M178" s="394"/>
      <c r="N178" s="394"/>
      <c r="O178" s="394"/>
      <c r="P178" s="394"/>
      <c r="Q178" s="394"/>
      <c r="R178" s="394"/>
      <c r="S178" s="394"/>
      <c r="T178" s="394"/>
      <c r="U178" s="383"/>
      <c r="V178" s="383"/>
      <c r="W178" s="383"/>
      <c r="X178" s="383"/>
      <c r="Y178" s="383"/>
      <c r="Z178" s="383"/>
    </row>
    <row r="179" spans="1:26" ht="14.25" customHeight="1" x14ac:dyDescent="0.45">
      <c r="A179" s="383"/>
      <c r="B179" s="383"/>
      <c r="C179" s="383"/>
      <c r="D179" s="383"/>
      <c r="E179" s="383"/>
      <c r="F179" s="383"/>
      <c r="G179" s="383"/>
      <c r="H179" s="383"/>
      <c r="I179" s="383"/>
      <c r="J179" s="383"/>
      <c r="K179" s="383"/>
      <c r="L179" s="383"/>
      <c r="M179" s="394"/>
      <c r="N179" s="394"/>
      <c r="O179" s="394"/>
      <c r="P179" s="394"/>
      <c r="Q179" s="394"/>
      <c r="R179" s="394"/>
      <c r="S179" s="394"/>
      <c r="T179" s="394"/>
      <c r="U179" s="383"/>
      <c r="V179" s="383"/>
      <c r="W179" s="383"/>
      <c r="X179" s="383"/>
      <c r="Y179" s="383"/>
      <c r="Z179" s="383"/>
    </row>
    <row r="180" spans="1:26" ht="14.25" customHeight="1" x14ac:dyDescent="0.45">
      <c r="A180" s="383"/>
      <c r="B180" s="383"/>
      <c r="C180" s="383"/>
      <c r="D180" s="383"/>
      <c r="E180" s="383"/>
      <c r="F180" s="383"/>
      <c r="G180" s="383"/>
      <c r="H180" s="383"/>
      <c r="I180" s="383"/>
      <c r="J180" s="383"/>
      <c r="K180" s="383"/>
      <c r="L180" s="383"/>
      <c r="M180" s="394"/>
      <c r="N180" s="394"/>
      <c r="O180" s="394"/>
      <c r="P180" s="394"/>
      <c r="Q180" s="394"/>
      <c r="R180" s="394"/>
      <c r="S180" s="394"/>
      <c r="T180" s="394"/>
      <c r="U180" s="383"/>
      <c r="V180" s="383"/>
      <c r="W180" s="383"/>
      <c r="X180" s="383"/>
      <c r="Y180" s="383"/>
      <c r="Z180" s="383"/>
    </row>
    <row r="181" spans="1:26" ht="14.25" customHeight="1" x14ac:dyDescent="0.45">
      <c r="A181" s="383"/>
      <c r="B181" s="383"/>
      <c r="C181" s="383"/>
      <c r="D181" s="383"/>
      <c r="E181" s="383"/>
      <c r="F181" s="383"/>
      <c r="G181" s="383"/>
      <c r="H181" s="383"/>
      <c r="I181" s="383"/>
      <c r="J181" s="383"/>
      <c r="K181" s="383"/>
      <c r="L181" s="383"/>
      <c r="M181" s="394"/>
      <c r="N181" s="394"/>
      <c r="O181" s="394"/>
      <c r="P181" s="394"/>
      <c r="Q181" s="394"/>
      <c r="R181" s="394"/>
      <c r="S181" s="394"/>
      <c r="T181" s="394"/>
      <c r="U181" s="383"/>
      <c r="V181" s="383"/>
      <c r="W181" s="383"/>
      <c r="X181" s="383"/>
      <c r="Y181" s="383"/>
      <c r="Z181" s="383"/>
    </row>
    <row r="182" spans="1:26" ht="14.25" customHeight="1" x14ac:dyDescent="0.45">
      <c r="A182" s="383"/>
      <c r="B182" s="383"/>
      <c r="C182" s="383"/>
      <c r="D182" s="383"/>
      <c r="E182" s="383"/>
      <c r="F182" s="383"/>
      <c r="G182" s="383"/>
      <c r="H182" s="383"/>
      <c r="I182" s="383"/>
      <c r="J182" s="383"/>
      <c r="K182" s="383"/>
      <c r="L182" s="383"/>
      <c r="M182" s="394"/>
      <c r="N182" s="394"/>
      <c r="O182" s="394"/>
      <c r="P182" s="394"/>
      <c r="Q182" s="394"/>
      <c r="R182" s="394"/>
      <c r="S182" s="394"/>
      <c r="T182" s="394"/>
      <c r="U182" s="383"/>
      <c r="V182" s="383"/>
      <c r="W182" s="383"/>
      <c r="X182" s="383"/>
      <c r="Y182" s="383"/>
      <c r="Z182" s="383"/>
    </row>
    <row r="183" spans="1:26" ht="14.25" customHeight="1" x14ac:dyDescent="0.45">
      <c r="A183" s="383"/>
      <c r="B183" s="383"/>
      <c r="C183" s="383"/>
      <c r="D183" s="383"/>
      <c r="E183" s="383"/>
      <c r="F183" s="383"/>
      <c r="G183" s="383"/>
      <c r="H183" s="383"/>
      <c r="I183" s="383"/>
      <c r="J183" s="383"/>
      <c r="K183" s="383"/>
      <c r="L183" s="383"/>
      <c r="M183" s="394"/>
      <c r="N183" s="394"/>
      <c r="O183" s="394"/>
      <c r="P183" s="394"/>
      <c r="Q183" s="394"/>
      <c r="R183" s="394"/>
      <c r="S183" s="394"/>
      <c r="T183" s="394"/>
      <c r="U183" s="383"/>
      <c r="V183" s="383"/>
      <c r="W183" s="383"/>
      <c r="X183" s="383"/>
      <c r="Y183" s="383"/>
      <c r="Z183" s="383"/>
    </row>
    <row r="184" spans="1:26" ht="14.25" customHeight="1" x14ac:dyDescent="0.45">
      <c r="A184" s="383"/>
      <c r="B184" s="383"/>
      <c r="C184" s="383"/>
      <c r="D184" s="383"/>
      <c r="E184" s="383"/>
      <c r="F184" s="383"/>
      <c r="G184" s="383"/>
      <c r="H184" s="383"/>
      <c r="I184" s="383"/>
      <c r="J184" s="383"/>
      <c r="K184" s="383"/>
      <c r="L184" s="383"/>
      <c r="M184" s="394"/>
      <c r="N184" s="394"/>
      <c r="O184" s="394"/>
      <c r="P184" s="394"/>
      <c r="Q184" s="394"/>
      <c r="R184" s="394"/>
      <c r="S184" s="394"/>
      <c r="T184" s="394"/>
      <c r="U184" s="383"/>
      <c r="V184" s="383"/>
      <c r="W184" s="383"/>
      <c r="X184" s="383"/>
      <c r="Y184" s="383"/>
      <c r="Z184" s="383"/>
    </row>
    <row r="185" spans="1:26" ht="14.25" customHeight="1" x14ac:dyDescent="0.45">
      <c r="A185" s="383"/>
      <c r="B185" s="383"/>
      <c r="C185" s="383"/>
      <c r="D185" s="383"/>
      <c r="E185" s="383"/>
      <c r="F185" s="383"/>
      <c r="G185" s="383"/>
      <c r="H185" s="383"/>
      <c r="I185" s="383"/>
      <c r="J185" s="383"/>
      <c r="K185" s="383"/>
      <c r="L185" s="383"/>
      <c r="M185" s="394"/>
      <c r="N185" s="394"/>
      <c r="O185" s="394"/>
      <c r="P185" s="394"/>
      <c r="Q185" s="394"/>
      <c r="R185" s="394"/>
      <c r="S185" s="394"/>
      <c r="T185" s="394"/>
      <c r="U185" s="383"/>
      <c r="V185" s="383"/>
      <c r="W185" s="383"/>
      <c r="X185" s="383"/>
      <c r="Y185" s="383"/>
      <c r="Z185" s="383"/>
    </row>
    <row r="186" spans="1:26" ht="14.25" customHeight="1" x14ac:dyDescent="0.45">
      <c r="A186" s="383"/>
      <c r="B186" s="383"/>
      <c r="C186" s="383"/>
      <c r="D186" s="383"/>
      <c r="E186" s="383"/>
      <c r="F186" s="383"/>
      <c r="G186" s="383"/>
      <c r="H186" s="383"/>
      <c r="I186" s="383"/>
      <c r="J186" s="383"/>
      <c r="K186" s="383"/>
      <c r="L186" s="383"/>
      <c r="M186" s="394"/>
      <c r="N186" s="394"/>
      <c r="O186" s="394"/>
      <c r="P186" s="394"/>
      <c r="Q186" s="394"/>
      <c r="R186" s="394"/>
      <c r="S186" s="394"/>
      <c r="T186" s="394"/>
      <c r="U186" s="383"/>
      <c r="V186" s="383"/>
      <c r="W186" s="383"/>
      <c r="X186" s="383"/>
      <c r="Y186" s="383"/>
      <c r="Z186" s="383"/>
    </row>
    <row r="187" spans="1:26" ht="14.25" customHeight="1" x14ac:dyDescent="0.45">
      <c r="A187" s="383"/>
      <c r="B187" s="383"/>
      <c r="C187" s="383"/>
      <c r="D187" s="383"/>
      <c r="E187" s="383"/>
      <c r="F187" s="383"/>
      <c r="G187" s="383"/>
      <c r="H187" s="383"/>
      <c r="I187" s="383"/>
      <c r="J187" s="383"/>
      <c r="K187" s="383"/>
      <c r="L187" s="383"/>
      <c r="M187" s="394"/>
      <c r="N187" s="394"/>
      <c r="O187" s="394"/>
      <c r="P187" s="394"/>
      <c r="Q187" s="394"/>
      <c r="R187" s="394"/>
      <c r="S187" s="394"/>
      <c r="T187" s="394"/>
      <c r="U187" s="383"/>
      <c r="V187" s="383"/>
      <c r="W187" s="383"/>
      <c r="X187" s="383"/>
      <c r="Y187" s="383"/>
      <c r="Z187" s="383"/>
    </row>
    <row r="188" spans="1:26" ht="14.25" customHeight="1" x14ac:dyDescent="0.45">
      <c r="A188" s="383"/>
      <c r="B188" s="383"/>
      <c r="C188" s="383"/>
      <c r="D188" s="383"/>
      <c r="E188" s="383"/>
      <c r="F188" s="383"/>
      <c r="G188" s="383"/>
      <c r="H188" s="383"/>
      <c r="I188" s="383"/>
      <c r="J188" s="383"/>
      <c r="K188" s="383"/>
      <c r="L188" s="383"/>
      <c r="M188" s="394"/>
      <c r="N188" s="394"/>
      <c r="O188" s="394"/>
      <c r="P188" s="394"/>
      <c r="Q188" s="394"/>
      <c r="R188" s="394"/>
      <c r="S188" s="394"/>
      <c r="T188" s="394"/>
      <c r="U188" s="383"/>
      <c r="V188" s="383"/>
      <c r="W188" s="383"/>
      <c r="X188" s="383"/>
      <c r="Y188" s="383"/>
      <c r="Z188" s="383"/>
    </row>
    <row r="189" spans="1:26" ht="14.25" customHeight="1" x14ac:dyDescent="0.45">
      <c r="A189" s="383"/>
      <c r="B189" s="383"/>
      <c r="C189" s="383"/>
      <c r="D189" s="383"/>
      <c r="E189" s="383"/>
      <c r="F189" s="383"/>
      <c r="G189" s="383"/>
      <c r="H189" s="383"/>
      <c r="I189" s="383"/>
      <c r="J189" s="383"/>
      <c r="K189" s="383"/>
      <c r="L189" s="383"/>
      <c r="M189" s="394"/>
      <c r="N189" s="394"/>
      <c r="O189" s="394"/>
      <c r="P189" s="394"/>
      <c r="Q189" s="394"/>
      <c r="R189" s="394"/>
      <c r="S189" s="394"/>
      <c r="T189" s="394"/>
      <c r="U189" s="383"/>
      <c r="V189" s="383"/>
      <c r="W189" s="383"/>
      <c r="X189" s="383"/>
      <c r="Y189" s="383"/>
      <c r="Z189" s="383"/>
    </row>
    <row r="190" spans="1:26" ht="14.25" customHeight="1" x14ac:dyDescent="0.45">
      <c r="A190" s="383"/>
      <c r="B190" s="383"/>
      <c r="C190" s="383"/>
      <c r="D190" s="383"/>
      <c r="E190" s="383"/>
      <c r="F190" s="383"/>
      <c r="G190" s="383"/>
      <c r="H190" s="383"/>
      <c r="I190" s="383"/>
      <c r="J190" s="383"/>
      <c r="K190" s="383"/>
      <c r="L190" s="383"/>
      <c r="M190" s="394"/>
      <c r="N190" s="394"/>
      <c r="O190" s="394"/>
      <c r="P190" s="394"/>
      <c r="Q190" s="394"/>
      <c r="R190" s="394"/>
      <c r="S190" s="394"/>
      <c r="T190" s="394"/>
      <c r="U190" s="383"/>
      <c r="V190" s="383"/>
      <c r="W190" s="383"/>
      <c r="X190" s="383"/>
      <c r="Y190" s="383"/>
      <c r="Z190" s="383"/>
    </row>
    <row r="191" spans="1:26" ht="14.25" customHeight="1" x14ac:dyDescent="0.45">
      <c r="A191" s="383"/>
      <c r="B191" s="383"/>
      <c r="C191" s="383"/>
      <c r="D191" s="383"/>
      <c r="E191" s="383"/>
      <c r="F191" s="383"/>
      <c r="G191" s="383"/>
      <c r="H191" s="383"/>
      <c r="I191" s="383"/>
      <c r="J191" s="383"/>
      <c r="K191" s="383"/>
      <c r="L191" s="383"/>
      <c r="M191" s="394"/>
      <c r="N191" s="394"/>
      <c r="O191" s="394"/>
      <c r="P191" s="394"/>
      <c r="Q191" s="394"/>
      <c r="R191" s="394"/>
      <c r="S191" s="394"/>
      <c r="T191" s="394"/>
      <c r="U191" s="383"/>
      <c r="V191" s="383"/>
      <c r="W191" s="383"/>
      <c r="X191" s="383"/>
      <c r="Y191" s="383"/>
      <c r="Z191" s="383"/>
    </row>
    <row r="192" spans="1:26" ht="14.25" customHeight="1" x14ac:dyDescent="0.45">
      <c r="A192" s="383"/>
      <c r="B192" s="383"/>
      <c r="C192" s="383"/>
      <c r="D192" s="383"/>
      <c r="E192" s="383"/>
      <c r="F192" s="383"/>
      <c r="G192" s="383"/>
      <c r="H192" s="383"/>
      <c r="I192" s="383"/>
      <c r="J192" s="383"/>
      <c r="K192" s="383"/>
      <c r="L192" s="383"/>
      <c r="M192" s="394"/>
      <c r="N192" s="394"/>
      <c r="O192" s="394"/>
      <c r="P192" s="394"/>
      <c r="Q192" s="394"/>
      <c r="R192" s="394"/>
      <c r="S192" s="394"/>
      <c r="T192" s="394"/>
      <c r="U192" s="383"/>
      <c r="V192" s="383"/>
      <c r="W192" s="383"/>
      <c r="X192" s="383"/>
      <c r="Y192" s="383"/>
      <c r="Z192" s="383"/>
    </row>
    <row r="193" spans="1:26" ht="14.25" customHeight="1" x14ac:dyDescent="0.45">
      <c r="A193" s="383"/>
      <c r="B193" s="383"/>
      <c r="C193" s="383"/>
      <c r="D193" s="383"/>
      <c r="E193" s="383"/>
      <c r="F193" s="383"/>
      <c r="G193" s="383"/>
      <c r="H193" s="383"/>
      <c r="I193" s="383"/>
      <c r="J193" s="383"/>
      <c r="K193" s="383"/>
      <c r="L193" s="383"/>
      <c r="M193" s="394"/>
      <c r="N193" s="394"/>
      <c r="O193" s="394"/>
      <c r="P193" s="394"/>
      <c r="Q193" s="394"/>
      <c r="R193" s="394"/>
      <c r="S193" s="394"/>
      <c r="T193" s="394"/>
      <c r="U193" s="383"/>
      <c r="V193" s="383"/>
      <c r="W193" s="383"/>
      <c r="X193" s="383"/>
      <c r="Y193" s="383"/>
      <c r="Z193" s="383"/>
    </row>
    <row r="194" spans="1:26" ht="14.25" customHeight="1" x14ac:dyDescent="0.45">
      <c r="A194" s="383"/>
      <c r="B194" s="383"/>
      <c r="C194" s="383"/>
      <c r="D194" s="383"/>
      <c r="E194" s="383"/>
      <c r="F194" s="383"/>
      <c r="G194" s="383"/>
      <c r="H194" s="383"/>
      <c r="I194" s="383"/>
      <c r="J194" s="383"/>
      <c r="K194" s="383"/>
      <c r="L194" s="383"/>
      <c r="M194" s="394"/>
      <c r="N194" s="394"/>
      <c r="O194" s="394"/>
      <c r="P194" s="394"/>
      <c r="Q194" s="394"/>
      <c r="R194" s="394"/>
      <c r="S194" s="394"/>
      <c r="T194" s="394"/>
      <c r="U194" s="383"/>
      <c r="V194" s="383"/>
      <c r="W194" s="383"/>
      <c r="X194" s="383"/>
      <c r="Y194" s="383"/>
      <c r="Z194" s="383"/>
    </row>
    <row r="195" spans="1:26" ht="14.25" customHeight="1" x14ac:dyDescent="0.45">
      <c r="A195" s="383"/>
      <c r="B195" s="383"/>
      <c r="C195" s="383"/>
      <c r="D195" s="383"/>
      <c r="E195" s="383"/>
      <c r="F195" s="383"/>
      <c r="G195" s="383"/>
      <c r="H195" s="383"/>
      <c r="I195" s="383"/>
      <c r="J195" s="383"/>
      <c r="K195" s="383"/>
      <c r="L195" s="383"/>
      <c r="M195" s="394"/>
      <c r="N195" s="394"/>
      <c r="O195" s="394"/>
      <c r="P195" s="394"/>
      <c r="Q195" s="394"/>
      <c r="R195" s="394"/>
      <c r="S195" s="394"/>
      <c r="T195" s="394"/>
      <c r="U195" s="383"/>
      <c r="V195" s="383"/>
      <c r="W195" s="383"/>
      <c r="X195" s="383"/>
      <c r="Y195" s="383"/>
      <c r="Z195" s="383"/>
    </row>
    <row r="196" spans="1:26" ht="14.25" customHeight="1" x14ac:dyDescent="0.45">
      <c r="A196" s="383"/>
      <c r="B196" s="383"/>
      <c r="C196" s="383"/>
      <c r="D196" s="383"/>
      <c r="E196" s="383"/>
      <c r="F196" s="383"/>
      <c r="G196" s="383"/>
      <c r="H196" s="383"/>
      <c r="I196" s="383"/>
      <c r="J196" s="383"/>
      <c r="K196" s="383"/>
      <c r="L196" s="383"/>
      <c r="M196" s="394"/>
      <c r="N196" s="394"/>
      <c r="O196" s="394"/>
      <c r="P196" s="394"/>
      <c r="Q196" s="394"/>
      <c r="R196" s="394"/>
      <c r="S196" s="394"/>
      <c r="T196" s="394"/>
      <c r="U196" s="383"/>
      <c r="V196" s="383"/>
      <c r="W196" s="383"/>
      <c r="X196" s="383"/>
      <c r="Y196" s="383"/>
      <c r="Z196" s="383"/>
    </row>
    <row r="197" spans="1:26" ht="14.25" customHeight="1" x14ac:dyDescent="0.45">
      <c r="A197" s="383"/>
      <c r="B197" s="383"/>
      <c r="C197" s="383"/>
      <c r="D197" s="383"/>
      <c r="E197" s="383"/>
      <c r="F197" s="383"/>
      <c r="G197" s="383"/>
      <c r="H197" s="383"/>
      <c r="I197" s="383"/>
      <c r="J197" s="383"/>
      <c r="K197" s="383"/>
      <c r="L197" s="383"/>
      <c r="M197" s="394"/>
      <c r="N197" s="394"/>
      <c r="O197" s="394"/>
      <c r="P197" s="394"/>
      <c r="Q197" s="394"/>
      <c r="R197" s="394"/>
      <c r="S197" s="394"/>
      <c r="T197" s="394"/>
      <c r="U197" s="383"/>
      <c r="V197" s="383"/>
      <c r="W197" s="383"/>
      <c r="X197" s="383"/>
      <c r="Y197" s="383"/>
      <c r="Z197" s="383"/>
    </row>
    <row r="198" spans="1:26" ht="14.25" customHeight="1" x14ac:dyDescent="0.45">
      <c r="A198" s="383"/>
      <c r="B198" s="383"/>
      <c r="C198" s="383"/>
      <c r="D198" s="383"/>
      <c r="E198" s="383"/>
      <c r="F198" s="383"/>
      <c r="G198" s="383"/>
      <c r="H198" s="383"/>
      <c r="I198" s="383"/>
      <c r="J198" s="383"/>
      <c r="K198" s="383"/>
      <c r="L198" s="383"/>
      <c r="M198" s="394"/>
      <c r="N198" s="394"/>
      <c r="O198" s="394"/>
      <c r="P198" s="394"/>
      <c r="Q198" s="394"/>
      <c r="R198" s="394"/>
      <c r="S198" s="394"/>
      <c r="T198" s="394"/>
      <c r="U198" s="383"/>
      <c r="V198" s="383"/>
      <c r="W198" s="383"/>
      <c r="X198" s="383"/>
      <c r="Y198" s="383"/>
      <c r="Z198" s="383"/>
    </row>
    <row r="199" spans="1:26" ht="14.25" customHeight="1" x14ac:dyDescent="0.45">
      <c r="A199" s="383"/>
      <c r="B199" s="383"/>
      <c r="C199" s="383"/>
      <c r="D199" s="383"/>
      <c r="E199" s="383"/>
      <c r="F199" s="383"/>
      <c r="G199" s="383"/>
      <c r="H199" s="383"/>
      <c r="I199" s="383"/>
      <c r="J199" s="383"/>
      <c r="K199" s="383"/>
      <c r="L199" s="383"/>
      <c r="M199" s="394"/>
      <c r="N199" s="394"/>
      <c r="O199" s="394"/>
      <c r="P199" s="394"/>
      <c r="Q199" s="394"/>
      <c r="R199" s="394"/>
      <c r="S199" s="394"/>
      <c r="T199" s="394"/>
      <c r="U199" s="383"/>
      <c r="V199" s="383"/>
      <c r="W199" s="383"/>
      <c r="X199" s="383"/>
      <c r="Y199" s="383"/>
      <c r="Z199" s="383"/>
    </row>
    <row r="200" spans="1:26" ht="14.25" customHeight="1" x14ac:dyDescent="0.45">
      <c r="A200" s="383"/>
      <c r="B200" s="383"/>
      <c r="C200" s="383"/>
      <c r="D200" s="383"/>
      <c r="E200" s="383"/>
      <c r="F200" s="383"/>
      <c r="G200" s="383"/>
      <c r="H200" s="383"/>
      <c r="I200" s="383"/>
      <c r="J200" s="383"/>
      <c r="K200" s="383"/>
      <c r="L200" s="383"/>
      <c r="M200" s="394"/>
      <c r="N200" s="394"/>
      <c r="O200" s="394"/>
      <c r="P200" s="394"/>
      <c r="Q200" s="394"/>
      <c r="R200" s="394"/>
      <c r="S200" s="394"/>
      <c r="T200" s="394"/>
      <c r="U200" s="383"/>
      <c r="V200" s="383"/>
      <c r="W200" s="383"/>
      <c r="X200" s="383"/>
      <c r="Y200" s="383"/>
      <c r="Z200" s="383"/>
    </row>
    <row r="201" spans="1:26" ht="14.25" customHeight="1" x14ac:dyDescent="0.45">
      <c r="A201" s="383"/>
      <c r="B201" s="383"/>
      <c r="C201" s="383"/>
      <c r="D201" s="383"/>
      <c r="E201" s="383"/>
      <c r="F201" s="383"/>
      <c r="G201" s="383"/>
      <c r="H201" s="383"/>
      <c r="I201" s="383"/>
      <c r="J201" s="383"/>
      <c r="K201" s="383"/>
      <c r="L201" s="383"/>
      <c r="M201" s="394"/>
      <c r="N201" s="394"/>
      <c r="O201" s="394"/>
      <c r="P201" s="394"/>
      <c r="Q201" s="394"/>
      <c r="R201" s="394"/>
      <c r="S201" s="394"/>
      <c r="T201" s="394"/>
      <c r="U201" s="383"/>
      <c r="V201" s="383"/>
      <c r="W201" s="383"/>
      <c r="X201" s="383"/>
      <c r="Y201" s="383"/>
      <c r="Z201" s="383"/>
    </row>
    <row r="202" spans="1:26" ht="14.25" customHeight="1" x14ac:dyDescent="0.45">
      <c r="A202" s="383"/>
      <c r="B202" s="383"/>
      <c r="C202" s="383"/>
      <c r="D202" s="383"/>
      <c r="E202" s="383"/>
      <c r="F202" s="383"/>
      <c r="G202" s="383"/>
      <c r="H202" s="383"/>
      <c r="I202" s="383"/>
      <c r="J202" s="383"/>
      <c r="K202" s="383"/>
      <c r="L202" s="383"/>
      <c r="M202" s="394"/>
      <c r="N202" s="394"/>
      <c r="O202" s="394"/>
      <c r="P202" s="394"/>
      <c r="Q202" s="394"/>
      <c r="R202" s="394"/>
      <c r="S202" s="394"/>
      <c r="T202" s="394"/>
      <c r="U202" s="383"/>
      <c r="V202" s="383"/>
      <c r="W202" s="383"/>
      <c r="X202" s="383"/>
      <c r="Y202" s="383"/>
      <c r="Z202" s="383"/>
    </row>
    <row r="203" spans="1:26" ht="14.25" customHeight="1" x14ac:dyDescent="0.45">
      <c r="A203" s="383"/>
      <c r="B203" s="383"/>
      <c r="C203" s="383"/>
      <c r="D203" s="383"/>
      <c r="E203" s="383"/>
      <c r="F203" s="383"/>
      <c r="G203" s="383"/>
      <c r="H203" s="383"/>
      <c r="I203" s="383"/>
      <c r="J203" s="383"/>
      <c r="K203" s="383"/>
      <c r="L203" s="383"/>
      <c r="M203" s="394"/>
      <c r="N203" s="394"/>
      <c r="O203" s="394"/>
      <c r="P203" s="394"/>
      <c r="Q203" s="394"/>
      <c r="R203" s="394"/>
      <c r="S203" s="394"/>
      <c r="T203" s="394"/>
      <c r="U203" s="383"/>
      <c r="V203" s="383"/>
      <c r="W203" s="383"/>
      <c r="X203" s="383"/>
      <c r="Y203" s="383"/>
      <c r="Z203" s="383"/>
    </row>
    <row r="204" spans="1:26" ht="14.25" customHeight="1" x14ac:dyDescent="0.45">
      <c r="A204" s="383"/>
      <c r="B204" s="383"/>
      <c r="C204" s="383"/>
      <c r="D204" s="383"/>
      <c r="E204" s="383"/>
      <c r="F204" s="383"/>
      <c r="G204" s="383"/>
      <c r="H204" s="383"/>
      <c r="I204" s="383"/>
      <c r="J204" s="383"/>
      <c r="K204" s="383"/>
      <c r="L204" s="383"/>
      <c r="M204" s="394"/>
      <c r="N204" s="394"/>
      <c r="O204" s="394"/>
      <c r="P204" s="394"/>
      <c r="Q204" s="394"/>
      <c r="R204" s="394"/>
      <c r="S204" s="394"/>
      <c r="T204" s="394"/>
      <c r="U204" s="383"/>
      <c r="V204" s="383"/>
      <c r="W204" s="383"/>
      <c r="X204" s="383"/>
      <c r="Y204" s="383"/>
      <c r="Z204" s="383"/>
    </row>
    <row r="205" spans="1:26" ht="14.25" customHeight="1" x14ac:dyDescent="0.45">
      <c r="A205" s="383"/>
      <c r="B205" s="383"/>
      <c r="C205" s="383"/>
      <c r="D205" s="383"/>
      <c r="E205" s="383"/>
      <c r="F205" s="383"/>
      <c r="G205" s="383"/>
      <c r="H205" s="383"/>
      <c r="I205" s="383"/>
      <c r="J205" s="383"/>
      <c r="K205" s="383"/>
      <c r="L205" s="383"/>
      <c r="M205" s="394"/>
      <c r="N205" s="394"/>
      <c r="O205" s="394"/>
      <c r="P205" s="394"/>
      <c r="Q205" s="394"/>
      <c r="R205" s="394"/>
      <c r="S205" s="394"/>
      <c r="T205" s="394"/>
      <c r="U205" s="383"/>
      <c r="V205" s="383"/>
      <c r="W205" s="383"/>
      <c r="X205" s="383"/>
      <c r="Y205" s="383"/>
      <c r="Z205" s="383"/>
    </row>
    <row r="206" spans="1:26" ht="14.25" customHeight="1" x14ac:dyDescent="0.45">
      <c r="A206" s="383"/>
      <c r="B206" s="383"/>
      <c r="C206" s="383"/>
      <c r="D206" s="383"/>
      <c r="E206" s="383"/>
      <c r="F206" s="383"/>
      <c r="G206" s="383"/>
      <c r="H206" s="383"/>
      <c r="I206" s="383"/>
      <c r="J206" s="383"/>
      <c r="K206" s="383"/>
      <c r="L206" s="383"/>
      <c r="M206" s="394"/>
      <c r="N206" s="394"/>
      <c r="O206" s="394"/>
      <c r="P206" s="394"/>
      <c r="Q206" s="394"/>
      <c r="R206" s="394"/>
      <c r="S206" s="394"/>
      <c r="T206" s="394"/>
      <c r="U206" s="383"/>
      <c r="V206" s="383"/>
      <c r="W206" s="383"/>
      <c r="X206" s="383"/>
      <c r="Y206" s="383"/>
      <c r="Z206" s="383"/>
    </row>
    <row r="207" spans="1:26" ht="14.25" customHeight="1" x14ac:dyDescent="0.45">
      <c r="A207" s="383"/>
      <c r="B207" s="383"/>
      <c r="C207" s="383"/>
      <c r="D207" s="383"/>
      <c r="E207" s="383"/>
      <c r="F207" s="383"/>
      <c r="G207" s="383"/>
      <c r="H207" s="383"/>
      <c r="I207" s="383"/>
      <c r="J207" s="383"/>
      <c r="K207" s="383"/>
      <c r="L207" s="383"/>
      <c r="M207" s="394"/>
      <c r="N207" s="394"/>
      <c r="O207" s="394"/>
      <c r="P207" s="394"/>
      <c r="Q207" s="394"/>
      <c r="R207" s="394"/>
      <c r="S207" s="394"/>
      <c r="T207" s="394"/>
      <c r="U207" s="383"/>
      <c r="V207" s="383"/>
      <c r="W207" s="383"/>
      <c r="X207" s="383"/>
      <c r="Y207" s="383"/>
      <c r="Z207" s="383"/>
    </row>
    <row r="208" spans="1:26" ht="14.25" customHeight="1" x14ac:dyDescent="0.45">
      <c r="A208" s="383"/>
      <c r="B208" s="383"/>
      <c r="C208" s="383"/>
      <c r="D208" s="383"/>
      <c r="E208" s="383"/>
      <c r="F208" s="383"/>
      <c r="G208" s="383"/>
      <c r="H208" s="383"/>
      <c r="I208" s="383"/>
      <c r="J208" s="383"/>
      <c r="K208" s="383"/>
      <c r="L208" s="383"/>
      <c r="M208" s="394"/>
      <c r="N208" s="394"/>
      <c r="O208" s="394"/>
      <c r="P208" s="394"/>
      <c r="Q208" s="394"/>
      <c r="R208" s="394"/>
      <c r="S208" s="394"/>
      <c r="T208" s="394"/>
      <c r="U208" s="383"/>
      <c r="V208" s="383"/>
      <c r="W208" s="383"/>
      <c r="X208" s="383"/>
      <c r="Y208" s="383"/>
      <c r="Z208" s="383"/>
    </row>
    <row r="209" spans="1:26" ht="14.25" customHeight="1" x14ac:dyDescent="0.45">
      <c r="A209" s="383"/>
      <c r="B209" s="383"/>
      <c r="C209" s="383"/>
      <c r="D209" s="383"/>
      <c r="E209" s="383"/>
      <c r="F209" s="383"/>
      <c r="G209" s="383"/>
      <c r="H209" s="383"/>
      <c r="I209" s="383"/>
      <c r="J209" s="383"/>
      <c r="K209" s="383"/>
      <c r="L209" s="383"/>
      <c r="M209" s="394"/>
      <c r="N209" s="394"/>
      <c r="O209" s="394"/>
      <c r="P209" s="394"/>
      <c r="Q209" s="394"/>
      <c r="R209" s="394"/>
      <c r="S209" s="394"/>
      <c r="T209" s="394"/>
      <c r="U209" s="383"/>
      <c r="V209" s="383"/>
      <c r="W209" s="383"/>
      <c r="X209" s="383"/>
      <c r="Y209" s="383"/>
      <c r="Z209" s="383"/>
    </row>
    <row r="210" spans="1:26" ht="14.25" customHeight="1" x14ac:dyDescent="0.45">
      <c r="A210" s="383"/>
      <c r="B210" s="383"/>
      <c r="C210" s="383"/>
      <c r="D210" s="383"/>
      <c r="E210" s="383"/>
      <c r="F210" s="383"/>
      <c r="G210" s="383"/>
      <c r="H210" s="383"/>
      <c r="I210" s="383"/>
      <c r="J210" s="383"/>
      <c r="K210" s="383"/>
      <c r="L210" s="383"/>
      <c r="M210" s="394"/>
      <c r="N210" s="394"/>
      <c r="O210" s="394"/>
      <c r="P210" s="394"/>
      <c r="Q210" s="394"/>
      <c r="R210" s="394"/>
      <c r="S210" s="394"/>
      <c r="T210" s="394"/>
      <c r="U210" s="383"/>
      <c r="V210" s="383"/>
      <c r="W210" s="383"/>
      <c r="X210" s="383"/>
      <c r="Y210" s="383"/>
      <c r="Z210" s="383"/>
    </row>
    <row r="211" spans="1:26" ht="14.25" customHeight="1" x14ac:dyDescent="0.45">
      <c r="A211" s="383"/>
      <c r="B211" s="383"/>
      <c r="C211" s="383"/>
      <c r="D211" s="383"/>
      <c r="E211" s="383"/>
      <c r="F211" s="383"/>
      <c r="G211" s="383"/>
      <c r="H211" s="383"/>
      <c r="I211" s="383"/>
      <c r="J211" s="383"/>
      <c r="K211" s="383"/>
      <c r="L211" s="383"/>
      <c r="M211" s="394"/>
      <c r="N211" s="394"/>
      <c r="O211" s="394"/>
      <c r="P211" s="394"/>
      <c r="Q211" s="394"/>
      <c r="R211" s="394"/>
      <c r="S211" s="394"/>
      <c r="T211" s="394"/>
      <c r="U211" s="383"/>
      <c r="V211" s="383"/>
      <c r="W211" s="383"/>
      <c r="X211" s="383"/>
      <c r="Y211" s="383"/>
      <c r="Z211" s="383"/>
    </row>
    <row r="212" spans="1:26" ht="14.25" customHeight="1" x14ac:dyDescent="0.45">
      <c r="A212" s="383"/>
      <c r="B212" s="383"/>
      <c r="C212" s="383"/>
      <c r="D212" s="383"/>
      <c r="E212" s="383"/>
      <c r="F212" s="383"/>
      <c r="G212" s="383"/>
      <c r="H212" s="383"/>
      <c r="I212" s="383"/>
      <c r="J212" s="383"/>
      <c r="K212" s="383"/>
      <c r="L212" s="383"/>
      <c r="M212" s="394"/>
      <c r="N212" s="394"/>
      <c r="O212" s="394"/>
      <c r="P212" s="394"/>
      <c r="Q212" s="394"/>
      <c r="R212" s="394"/>
      <c r="S212" s="394"/>
      <c r="T212" s="394"/>
      <c r="U212" s="383"/>
      <c r="V212" s="383"/>
      <c r="W212" s="383"/>
      <c r="X212" s="383"/>
      <c r="Y212" s="383"/>
      <c r="Z212" s="383"/>
    </row>
    <row r="213" spans="1:26" ht="14.25" customHeight="1" x14ac:dyDescent="0.45">
      <c r="A213" s="383"/>
      <c r="B213" s="383"/>
      <c r="C213" s="383"/>
      <c r="D213" s="383"/>
      <c r="E213" s="383"/>
      <c r="F213" s="383"/>
      <c r="G213" s="383"/>
      <c r="H213" s="383"/>
      <c r="I213" s="383"/>
      <c r="J213" s="383"/>
      <c r="K213" s="383"/>
      <c r="L213" s="383"/>
      <c r="M213" s="394"/>
      <c r="N213" s="394"/>
      <c r="O213" s="394"/>
      <c r="P213" s="394"/>
      <c r="Q213" s="394"/>
      <c r="R213" s="394"/>
      <c r="S213" s="394"/>
      <c r="T213" s="394"/>
      <c r="U213" s="383"/>
      <c r="V213" s="383"/>
      <c r="W213" s="383"/>
      <c r="X213" s="383"/>
      <c r="Y213" s="383"/>
      <c r="Z213" s="383"/>
    </row>
    <row r="214" spans="1:26" ht="14.25" customHeight="1" x14ac:dyDescent="0.45">
      <c r="A214" s="383"/>
      <c r="B214" s="383"/>
      <c r="C214" s="383"/>
      <c r="D214" s="383"/>
      <c r="E214" s="383"/>
      <c r="F214" s="383"/>
      <c r="G214" s="383"/>
      <c r="H214" s="383"/>
      <c r="I214" s="383"/>
      <c r="J214" s="383"/>
      <c r="K214" s="383"/>
      <c r="L214" s="383"/>
      <c r="M214" s="394"/>
      <c r="N214" s="394"/>
      <c r="O214" s="394"/>
      <c r="P214" s="394"/>
      <c r="Q214" s="394"/>
      <c r="R214" s="394"/>
      <c r="S214" s="394"/>
      <c r="T214" s="394"/>
      <c r="U214" s="383"/>
      <c r="V214" s="383"/>
      <c r="W214" s="383"/>
      <c r="X214" s="383"/>
      <c r="Y214" s="383"/>
      <c r="Z214" s="383"/>
    </row>
    <row r="215" spans="1:26" ht="14.25" customHeight="1" x14ac:dyDescent="0.45">
      <c r="A215" s="383"/>
      <c r="B215" s="383"/>
      <c r="C215" s="383"/>
      <c r="D215" s="383"/>
      <c r="E215" s="383"/>
      <c r="F215" s="383"/>
      <c r="G215" s="383"/>
      <c r="H215" s="383"/>
      <c r="I215" s="383"/>
      <c r="J215" s="383"/>
      <c r="K215" s="383"/>
      <c r="L215" s="383"/>
      <c r="M215" s="394"/>
      <c r="N215" s="394"/>
      <c r="O215" s="394"/>
      <c r="P215" s="394"/>
      <c r="Q215" s="394"/>
      <c r="R215" s="394"/>
      <c r="S215" s="394"/>
      <c r="T215" s="394"/>
      <c r="U215" s="383"/>
      <c r="V215" s="383"/>
      <c r="W215" s="383"/>
      <c r="X215" s="383"/>
      <c r="Y215" s="383"/>
      <c r="Z215" s="383"/>
    </row>
    <row r="216" spans="1:26" ht="14.25" customHeight="1" x14ac:dyDescent="0.45">
      <c r="A216" s="383"/>
      <c r="B216" s="383"/>
      <c r="C216" s="383"/>
      <c r="D216" s="383"/>
      <c r="E216" s="383"/>
      <c r="F216" s="383"/>
      <c r="G216" s="383"/>
      <c r="H216" s="383"/>
      <c r="I216" s="383"/>
      <c r="J216" s="383"/>
      <c r="K216" s="383"/>
      <c r="L216" s="383"/>
      <c r="M216" s="394"/>
      <c r="N216" s="394"/>
      <c r="O216" s="394"/>
      <c r="P216" s="394"/>
      <c r="Q216" s="394"/>
      <c r="R216" s="394"/>
      <c r="S216" s="394"/>
      <c r="T216" s="394"/>
      <c r="U216" s="383"/>
      <c r="V216" s="383"/>
      <c r="W216" s="383"/>
      <c r="X216" s="383"/>
      <c r="Y216" s="383"/>
      <c r="Z216" s="383"/>
    </row>
    <row r="217" spans="1:26" ht="14.25" customHeight="1" x14ac:dyDescent="0.45">
      <c r="A217" s="383"/>
      <c r="B217" s="383"/>
      <c r="C217" s="383"/>
      <c r="D217" s="383"/>
      <c r="E217" s="383"/>
      <c r="F217" s="383"/>
      <c r="G217" s="383"/>
      <c r="H217" s="383"/>
      <c r="I217" s="383"/>
      <c r="J217" s="383"/>
      <c r="K217" s="383"/>
      <c r="L217" s="383"/>
      <c r="M217" s="394"/>
      <c r="N217" s="394"/>
      <c r="O217" s="394"/>
      <c r="P217" s="394"/>
      <c r="Q217" s="394"/>
      <c r="R217" s="394"/>
      <c r="S217" s="394"/>
      <c r="T217" s="394"/>
      <c r="U217" s="383"/>
      <c r="V217" s="383"/>
      <c r="W217" s="383"/>
      <c r="X217" s="383"/>
      <c r="Y217" s="383"/>
      <c r="Z217" s="383"/>
    </row>
    <row r="218" spans="1:26" ht="14.25" customHeight="1" x14ac:dyDescent="0.45">
      <c r="A218" s="383"/>
      <c r="B218" s="383"/>
      <c r="C218" s="383"/>
      <c r="D218" s="383"/>
      <c r="E218" s="383"/>
      <c r="F218" s="383"/>
      <c r="G218" s="383"/>
      <c r="H218" s="383"/>
      <c r="I218" s="383"/>
      <c r="J218" s="383"/>
      <c r="K218" s="383"/>
      <c r="L218" s="383"/>
      <c r="M218" s="394"/>
      <c r="N218" s="394"/>
      <c r="O218" s="394"/>
      <c r="P218" s="394"/>
      <c r="Q218" s="394"/>
      <c r="R218" s="394"/>
      <c r="S218" s="394"/>
      <c r="T218" s="394"/>
      <c r="U218" s="383"/>
      <c r="V218" s="383"/>
      <c r="W218" s="383"/>
      <c r="X218" s="383"/>
      <c r="Y218" s="383"/>
      <c r="Z218" s="383"/>
    </row>
    <row r="219" spans="1:26" ht="14.25" customHeight="1" x14ac:dyDescent="0.45">
      <c r="A219" s="383"/>
      <c r="B219" s="383"/>
      <c r="C219" s="383"/>
      <c r="D219" s="383"/>
      <c r="E219" s="383"/>
      <c r="F219" s="383"/>
      <c r="G219" s="383"/>
      <c r="H219" s="383"/>
      <c r="I219" s="383"/>
      <c r="J219" s="383"/>
      <c r="K219" s="383"/>
      <c r="L219" s="383"/>
      <c r="M219" s="394"/>
      <c r="N219" s="394"/>
      <c r="O219" s="394"/>
      <c r="P219" s="394"/>
      <c r="Q219" s="394"/>
      <c r="R219" s="394"/>
      <c r="S219" s="394"/>
      <c r="T219" s="394"/>
      <c r="U219" s="383"/>
      <c r="V219" s="383"/>
      <c r="W219" s="383"/>
      <c r="X219" s="383"/>
      <c r="Y219" s="383"/>
      <c r="Z219" s="383"/>
    </row>
    <row r="220" spans="1:26" ht="14.25" customHeight="1" x14ac:dyDescent="0.45">
      <c r="A220" s="383"/>
      <c r="B220" s="383"/>
      <c r="C220" s="383"/>
      <c r="D220" s="383"/>
      <c r="E220" s="383"/>
      <c r="F220" s="383"/>
      <c r="G220" s="383"/>
      <c r="H220" s="383"/>
      <c r="I220" s="383"/>
      <c r="J220" s="383"/>
      <c r="K220" s="383"/>
      <c r="L220" s="383"/>
      <c r="M220" s="394"/>
      <c r="N220" s="394"/>
      <c r="O220" s="394"/>
      <c r="P220" s="394"/>
      <c r="Q220" s="394"/>
      <c r="R220" s="394"/>
      <c r="S220" s="394"/>
      <c r="T220" s="394"/>
      <c r="U220" s="383"/>
      <c r="V220" s="383"/>
      <c r="W220" s="383"/>
      <c r="X220" s="383"/>
      <c r="Y220" s="383"/>
      <c r="Z220" s="383"/>
    </row>
    <row r="221" spans="1:26" ht="15.75" customHeight="1" x14ac:dyDescent="0.45">
      <c r="A221" s="394"/>
      <c r="B221" s="394"/>
      <c r="C221" s="394"/>
      <c r="D221" s="394"/>
      <c r="E221" s="394"/>
      <c r="F221" s="394"/>
      <c r="G221" s="394"/>
      <c r="H221" s="394"/>
      <c r="I221" s="394"/>
      <c r="J221" s="394"/>
      <c r="K221" s="394"/>
      <c r="L221" s="394"/>
      <c r="M221" s="394"/>
      <c r="N221" s="394"/>
      <c r="O221" s="394"/>
      <c r="P221" s="394"/>
      <c r="Q221" s="394"/>
      <c r="R221" s="394"/>
      <c r="S221" s="394"/>
      <c r="T221" s="394"/>
      <c r="U221" s="394"/>
      <c r="V221" s="394"/>
      <c r="W221" s="394"/>
      <c r="X221" s="394"/>
      <c r="Y221" s="394"/>
      <c r="Z221" s="394"/>
    </row>
    <row r="222" spans="1:26" ht="15.75" customHeight="1" x14ac:dyDescent="0.45">
      <c r="A222" s="394"/>
      <c r="B222" s="394"/>
      <c r="C222" s="394"/>
      <c r="D222" s="394"/>
      <c r="E222" s="394"/>
      <c r="F222" s="394"/>
      <c r="G222" s="394"/>
      <c r="H222" s="394"/>
      <c r="I222" s="394"/>
      <c r="J222" s="394"/>
      <c r="K222" s="394"/>
      <c r="L222" s="394"/>
      <c r="M222" s="394"/>
      <c r="N222" s="394"/>
      <c r="O222" s="394"/>
      <c r="P222" s="394"/>
      <c r="Q222" s="394"/>
      <c r="R222" s="394"/>
      <c r="S222" s="394"/>
      <c r="T222" s="394"/>
      <c r="U222" s="394"/>
      <c r="V222" s="394"/>
      <c r="W222" s="394"/>
      <c r="X222" s="394"/>
      <c r="Y222" s="394"/>
      <c r="Z222" s="394"/>
    </row>
    <row r="223" spans="1:26" ht="15.75" customHeight="1" x14ac:dyDescent="0.45">
      <c r="A223" s="394"/>
      <c r="B223" s="394"/>
      <c r="C223" s="394"/>
      <c r="D223" s="394"/>
      <c r="E223" s="394"/>
      <c r="F223" s="394"/>
      <c r="G223" s="394"/>
      <c r="H223" s="394"/>
      <c r="I223" s="394"/>
      <c r="J223" s="394"/>
      <c r="K223" s="394"/>
      <c r="L223" s="394"/>
      <c r="M223" s="394"/>
      <c r="N223" s="394"/>
      <c r="O223" s="394"/>
      <c r="P223" s="394"/>
      <c r="Q223" s="394"/>
      <c r="R223" s="394"/>
      <c r="S223" s="394"/>
      <c r="T223" s="394"/>
      <c r="U223" s="394"/>
      <c r="V223" s="394"/>
      <c r="W223" s="394"/>
      <c r="X223" s="394"/>
      <c r="Y223" s="394"/>
      <c r="Z223" s="394"/>
    </row>
    <row r="224" spans="1:26" ht="15.75" customHeight="1" x14ac:dyDescent="0.45">
      <c r="A224" s="394"/>
      <c r="B224" s="394"/>
      <c r="C224" s="394"/>
      <c r="D224" s="394"/>
      <c r="E224" s="394"/>
      <c r="F224" s="394"/>
      <c r="G224" s="394"/>
      <c r="H224" s="394"/>
      <c r="I224" s="394"/>
      <c r="J224" s="394"/>
      <c r="K224" s="394"/>
      <c r="L224" s="394"/>
      <c r="M224" s="394"/>
      <c r="N224" s="394"/>
      <c r="O224" s="394"/>
      <c r="P224" s="394"/>
      <c r="Q224" s="394"/>
      <c r="R224" s="394"/>
      <c r="S224" s="394"/>
      <c r="T224" s="394"/>
      <c r="U224" s="394"/>
      <c r="V224" s="394"/>
      <c r="W224" s="394"/>
      <c r="X224" s="394"/>
      <c r="Y224" s="394"/>
      <c r="Z224" s="394"/>
    </row>
    <row r="225" spans="1:26" ht="15.75" customHeight="1" x14ac:dyDescent="0.45">
      <c r="A225" s="394"/>
      <c r="B225" s="394"/>
      <c r="C225" s="394"/>
      <c r="D225" s="394"/>
      <c r="E225" s="394"/>
      <c r="F225" s="394"/>
      <c r="G225" s="394"/>
      <c r="H225" s="394"/>
      <c r="I225" s="394"/>
      <c r="J225" s="394"/>
      <c r="K225" s="394"/>
      <c r="L225" s="394"/>
      <c r="M225" s="394"/>
      <c r="N225" s="394"/>
      <c r="O225" s="394"/>
      <c r="P225" s="394"/>
      <c r="Q225" s="394"/>
      <c r="R225" s="394"/>
      <c r="S225" s="394"/>
      <c r="T225" s="394"/>
      <c r="U225" s="394"/>
      <c r="V225" s="394"/>
      <c r="W225" s="394"/>
      <c r="X225" s="394"/>
      <c r="Y225" s="394"/>
      <c r="Z225" s="394"/>
    </row>
    <row r="226" spans="1:26" ht="15.75" customHeight="1" x14ac:dyDescent="0.45">
      <c r="A226" s="394"/>
      <c r="B226" s="394"/>
      <c r="C226" s="394"/>
      <c r="D226" s="394"/>
      <c r="E226" s="394"/>
      <c r="F226" s="394"/>
      <c r="G226" s="394"/>
      <c r="H226" s="394"/>
      <c r="I226" s="394"/>
      <c r="J226" s="394"/>
      <c r="K226" s="394"/>
      <c r="L226" s="394"/>
      <c r="M226" s="394"/>
      <c r="N226" s="394"/>
      <c r="O226" s="394"/>
      <c r="P226" s="394"/>
      <c r="Q226" s="394"/>
      <c r="R226" s="394"/>
      <c r="S226" s="394"/>
      <c r="T226" s="394"/>
      <c r="U226" s="394"/>
      <c r="V226" s="394"/>
      <c r="W226" s="394"/>
      <c r="X226" s="394"/>
      <c r="Y226" s="394"/>
      <c r="Z226" s="394"/>
    </row>
    <row r="227" spans="1:26" ht="15.75" customHeight="1" x14ac:dyDescent="0.45">
      <c r="A227" s="394"/>
      <c r="B227" s="394"/>
      <c r="C227" s="394"/>
      <c r="D227" s="394"/>
      <c r="E227" s="394"/>
      <c r="F227" s="394"/>
      <c r="G227" s="394"/>
      <c r="H227" s="394"/>
      <c r="I227" s="394"/>
      <c r="J227" s="394"/>
      <c r="K227" s="394"/>
      <c r="L227" s="394"/>
      <c r="M227" s="394"/>
      <c r="N227" s="394"/>
      <c r="O227" s="394"/>
      <c r="P227" s="394"/>
      <c r="Q227" s="394"/>
      <c r="R227" s="394"/>
      <c r="S227" s="394"/>
      <c r="T227" s="394"/>
      <c r="U227" s="394"/>
      <c r="V227" s="394"/>
      <c r="W227" s="394"/>
      <c r="X227" s="394"/>
      <c r="Y227" s="394"/>
      <c r="Z227" s="394"/>
    </row>
    <row r="228" spans="1:26" ht="15.75" customHeight="1" x14ac:dyDescent="0.45">
      <c r="A228" s="394"/>
      <c r="B228" s="394"/>
      <c r="C228" s="394"/>
      <c r="D228" s="394"/>
      <c r="E228" s="394"/>
      <c r="F228" s="394"/>
      <c r="G228" s="394"/>
      <c r="H228" s="394"/>
      <c r="I228" s="394"/>
      <c r="J228" s="394"/>
      <c r="K228" s="394"/>
      <c r="L228" s="394"/>
      <c r="M228" s="394"/>
      <c r="N228" s="394"/>
      <c r="O228" s="394"/>
      <c r="P228" s="394"/>
      <c r="Q228" s="394"/>
      <c r="R228" s="394"/>
      <c r="S228" s="394"/>
      <c r="T228" s="394"/>
      <c r="U228" s="394"/>
      <c r="V228" s="394"/>
      <c r="W228" s="394"/>
      <c r="X228" s="394"/>
      <c r="Y228" s="394"/>
      <c r="Z228" s="394"/>
    </row>
    <row r="229" spans="1:26" ht="15.75" customHeight="1" x14ac:dyDescent="0.45">
      <c r="A229" s="394"/>
      <c r="B229" s="394"/>
      <c r="C229" s="394"/>
      <c r="D229" s="394"/>
      <c r="E229" s="394"/>
      <c r="F229" s="394"/>
      <c r="G229" s="394"/>
      <c r="H229" s="394"/>
      <c r="I229" s="394"/>
      <c r="J229" s="394"/>
      <c r="K229" s="394"/>
      <c r="L229" s="394"/>
      <c r="M229" s="394"/>
      <c r="N229" s="394"/>
      <c r="O229" s="394"/>
      <c r="P229" s="394"/>
      <c r="Q229" s="394"/>
      <c r="R229" s="394"/>
      <c r="S229" s="394"/>
      <c r="T229" s="394"/>
      <c r="U229" s="394"/>
      <c r="V229" s="394"/>
      <c r="W229" s="394"/>
      <c r="X229" s="394"/>
      <c r="Y229" s="394"/>
      <c r="Z229" s="394"/>
    </row>
    <row r="230" spans="1:26" ht="15.75" customHeight="1" x14ac:dyDescent="0.45">
      <c r="A230" s="394"/>
      <c r="B230" s="394"/>
      <c r="C230" s="394"/>
      <c r="D230" s="394"/>
      <c r="E230" s="394"/>
      <c r="F230" s="394"/>
      <c r="G230" s="394"/>
      <c r="H230" s="394"/>
      <c r="I230" s="394"/>
      <c r="J230" s="394"/>
      <c r="K230" s="394"/>
      <c r="L230" s="394"/>
      <c r="M230" s="394"/>
      <c r="N230" s="394"/>
      <c r="O230" s="394"/>
      <c r="P230" s="394"/>
      <c r="Q230" s="394"/>
      <c r="R230" s="394"/>
      <c r="S230" s="394"/>
      <c r="T230" s="394"/>
      <c r="U230" s="394"/>
      <c r="V230" s="394"/>
      <c r="W230" s="394"/>
      <c r="X230" s="394"/>
      <c r="Y230" s="394"/>
      <c r="Z230" s="394"/>
    </row>
    <row r="231" spans="1:26" ht="15.75" customHeight="1" x14ac:dyDescent="0.45">
      <c r="A231" s="394"/>
      <c r="B231" s="394"/>
      <c r="C231" s="394"/>
      <c r="D231" s="394"/>
      <c r="E231" s="394"/>
      <c r="F231" s="394"/>
      <c r="G231" s="394"/>
      <c r="H231" s="394"/>
      <c r="I231" s="394"/>
      <c r="J231" s="394"/>
      <c r="K231" s="394"/>
      <c r="L231" s="394"/>
      <c r="M231" s="394"/>
      <c r="N231" s="394"/>
      <c r="O231" s="394"/>
      <c r="P231" s="394"/>
      <c r="Q231" s="394"/>
      <c r="R231" s="394"/>
      <c r="S231" s="394"/>
      <c r="T231" s="394"/>
      <c r="U231" s="394"/>
      <c r="V231" s="394"/>
      <c r="W231" s="394"/>
      <c r="X231" s="394"/>
      <c r="Y231" s="394"/>
      <c r="Z231" s="394"/>
    </row>
    <row r="232" spans="1:26" ht="15.75" customHeight="1" x14ac:dyDescent="0.45">
      <c r="A232" s="394"/>
      <c r="B232" s="394"/>
      <c r="C232" s="394"/>
      <c r="D232" s="394"/>
      <c r="E232" s="394"/>
      <c r="F232" s="394"/>
      <c r="G232" s="394"/>
      <c r="H232" s="394"/>
      <c r="I232" s="394"/>
      <c r="J232" s="394"/>
      <c r="K232" s="394"/>
      <c r="L232" s="394"/>
      <c r="M232" s="394"/>
      <c r="N232" s="394"/>
      <c r="O232" s="394"/>
      <c r="P232" s="394"/>
      <c r="Q232" s="394"/>
      <c r="R232" s="394"/>
      <c r="S232" s="394"/>
      <c r="T232" s="394"/>
      <c r="U232" s="394"/>
      <c r="V232" s="394"/>
      <c r="W232" s="394"/>
      <c r="X232" s="394"/>
      <c r="Y232" s="394"/>
      <c r="Z232" s="394"/>
    </row>
    <row r="233" spans="1:26" ht="15.75" customHeight="1" x14ac:dyDescent="0.45">
      <c r="A233" s="394"/>
      <c r="B233" s="394"/>
      <c r="C233" s="394"/>
      <c r="D233" s="394"/>
      <c r="E233" s="394"/>
      <c r="F233" s="394"/>
      <c r="G233" s="394"/>
      <c r="H233" s="394"/>
      <c r="I233" s="394"/>
      <c r="J233" s="394"/>
      <c r="K233" s="394"/>
      <c r="L233" s="394"/>
      <c r="M233" s="394"/>
      <c r="N233" s="394"/>
      <c r="O233" s="394"/>
      <c r="P233" s="394"/>
      <c r="Q233" s="394"/>
      <c r="R233" s="394"/>
      <c r="S233" s="394"/>
      <c r="T233" s="394"/>
      <c r="U233" s="394"/>
      <c r="V233" s="394"/>
      <c r="W233" s="394"/>
      <c r="X233" s="394"/>
      <c r="Y233" s="394"/>
      <c r="Z233" s="394"/>
    </row>
    <row r="234" spans="1:26" ht="15.75" customHeight="1" x14ac:dyDescent="0.45">
      <c r="A234" s="394"/>
      <c r="B234" s="394"/>
      <c r="C234" s="394"/>
      <c r="D234" s="394"/>
      <c r="E234" s="394"/>
      <c r="F234" s="394"/>
      <c r="G234" s="394"/>
      <c r="H234" s="394"/>
      <c r="I234" s="394"/>
      <c r="J234" s="394"/>
      <c r="K234" s="394"/>
      <c r="L234" s="394"/>
      <c r="M234" s="394"/>
      <c r="N234" s="394"/>
      <c r="O234" s="394"/>
      <c r="P234" s="394"/>
      <c r="Q234" s="394"/>
      <c r="R234" s="394"/>
      <c r="S234" s="394"/>
      <c r="T234" s="394"/>
      <c r="U234" s="394"/>
      <c r="V234" s="394"/>
      <c r="W234" s="394"/>
      <c r="X234" s="394"/>
      <c r="Y234" s="394"/>
      <c r="Z234" s="394"/>
    </row>
    <row r="235" spans="1:26" ht="15.75" customHeight="1" x14ac:dyDescent="0.45">
      <c r="A235" s="394"/>
      <c r="B235" s="394"/>
      <c r="C235" s="394"/>
      <c r="D235" s="394"/>
      <c r="E235" s="394"/>
      <c r="F235" s="394"/>
      <c r="G235" s="394"/>
      <c r="H235" s="394"/>
      <c r="I235" s="394"/>
      <c r="J235" s="394"/>
      <c r="K235" s="394"/>
      <c r="L235" s="394"/>
      <c r="M235" s="394"/>
      <c r="N235" s="394"/>
      <c r="O235" s="394"/>
      <c r="P235" s="394"/>
      <c r="Q235" s="394"/>
      <c r="R235" s="394"/>
      <c r="S235" s="394"/>
      <c r="T235" s="394"/>
      <c r="U235" s="394"/>
      <c r="V235" s="394"/>
      <c r="W235" s="394"/>
      <c r="X235" s="394"/>
      <c r="Y235" s="394"/>
      <c r="Z235" s="394"/>
    </row>
    <row r="236" spans="1:26" ht="15.75" customHeight="1" x14ac:dyDescent="0.45">
      <c r="A236" s="394"/>
      <c r="B236" s="394"/>
      <c r="C236" s="394"/>
      <c r="D236" s="394"/>
      <c r="E236" s="394"/>
      <c r="F236" s="394"/>
      <c r="G236" s="394"/>
      <c r="H236" s="394"/>
      <c r="I236" s="394"/>
      <c r="J236" s="394"/>
      <c r="K236" s="394"/>
      <c r="L236" s="394"/>
      <c r="M236" s="394"/>
      <c r="N236" s="394"/>
      <c r="O236" s="394"/>
      <c r="P236" s="394"/>
      <c r="Q236" s="394"/>
      <c r="R236" s="394"/>
      <c r="S236" s="394"/>
      <c r="T236" s="394"/>
      <c r="U236" s="394"/>
      <c r="V236" s="394"/>
      <c r="W236" s="394"/>
      <c r="X236" s="394"/>
      <c r="Y236" s="394"/>
      <c r="Z236" s="394"/>
    </row>
    <row r="237" spans="1:26" ht="15.75" customHeight="1" x14ac:dyDescent="0.45">
      <c r="A237" s="394"/>
      <c r="B237" s="394"/>
      <c r="C237" s="394"/>
      <c r="D237" s="394"/>
      <c r="E237" s="394"/>
      <c r="F237" s="394"/>
      <c r="G237" s="394"/>
      <c r="H237" s="394"/>
      <c r="I237" s="394"/>
      <c r="J237" s="394"/>
      <c r="K237" s="394"/>
      <c r="L237" s="394"/>
      <c r="M237" s="394"/>
      <c r="N237" s="394"/>
      <c r="O237" s="394"/>
      <c r="P237" s="394"/>
      <c r="Q237" s="394"/>
      <c r="R237" s="394"/>
      <c r="S237" s="394"/>
      <c r="T237" s="394"/>
      <c r="U237" s="394"/>
      <c r="V237" s="394"/>
      <c r="W237" s="394"/>
      <c r="X237" s="394"/>
      <c r="Y237" s="394"/>
      <c r="Z237" s="394"/>
    </row>
    <row r="238" spans="1:26" ht="15.75" customHeight="1" x14ac:dyDescent="0.45">
      <c r="A238" s="394"/>
      <c r="B238" s="394"/>
      <c r="C238" s="394"/>
      <c r="D238" s="394"/>
      <c r="E238" s="394"/>
      <c r="F238" s="394"/>
      <c r="G238" s="394"/>
      <c r="H238" s="394"/>
      <c r="I238" s="394"/>
      <c r="J238" s="394"/>
      <c r="K238" s="394"/>
      <c r="L238" s="394"/>
      <c r="M238" s="394"/>
      <c r="N238" s="394"/>
      <c r="O238" s="394"/>
      <c r="P238" s="394"/>
      <c r="Q238" s="394"/>
      <c r="R238" s="394"/>
      <c r="S238" s="394"/>
      <c r="T238" s="394"/>
      <c r="U238" s="394"/>
      <c r="V238" s="394"/>
      <c r="W238" s="394"/>
      <c r="X238" s="394"/>
      <c r="Y238" s="394"/>
      <c r="Z238" s="394"/>
    </row>
    <row r="239" spans="1:26" ht="15.75" customHeight="1" x14ac:dyDescent="0.45">
      <c r="A239" s="394"/>
      <c r="B239" s="394"/>
      <c r="C239" s="394"/>
      <c r="D239" s="394"/>
      <c r="E239" s="394"/>
      <c r="F239" s="394"/>
      <c r="G239" s="394"/>
      <c r="H239" s="394"/>
      <c r="I239" s="394"/>
      <c r="J239" s="394"/>
      <c r="K239" s="394"/>
      <c r="L239" s="394"/>
      <c r="M239" s="394"/>
      <c r="N239" s="394"/>
      <c r="O239" s="394"/>
      <c r="P239" s="394"/>
      <c r="Q239" s="394"/>
      <c r="R239" s="394"/>
      <c r="S239" s="394"/>
      <c r="T239" s="394"/>
      <c r="U239" s="394"/>
      <c r="V239" s="394"/>
      <c r="W239" s="394"/>
      <c r="X239" s="394"/>
      <c r="Y239" s="394"/>
      <c r="Z239" s="394"/>
    </row>
    <row r="240" spans="1:26" ht="15.75" customHeight="1" x14ac:dyDescent="0.45">
      <c r="A240" s="394"/>
      <c r="B240" s="394"/>
      <c r="C240" s="394"/>
      <c r="D240" s="394"/>
      <c r="E240" s="394"/>
      <c r="F240" s="394"/>
      <c r="G240" s="394"/>
      <c r="H240" s="394"/>
      <c r="I240" s="394"/>
      <c r="J240" s="394"/>
      <c r="K240" s="394"/>
      <c r="L240" s="394"/>
      <c r="M240" s="394"/>
      <c r="N240" s="394"/>
      <c r="O240" s="394"/>
      <c r="P240" s="394"/>
      <c r="Q240" s="394"/>
      <c r="R240" s="394"/>
      <c r="S240" s="394"/>
      <c r="T240" s="394"/>
      <c r="U240" s="394"/>
      <c r="V240" s="394"/>
      <c r="W240" s="394"/>
      <c r="X240" s="394"/>
      <c r="Y240" s="394"/>
      <c r="Z240" s="394"/>
    </row>
    <row r="241" spans="1:26" ht="15.75" customHeight="1" x14ac:dyDescent="0.45">
      <c r="A241" s="394"/>
      <c r="B241" s="394"/>
      <c r="C241" s="394"/>
      <c r="D241" s="394"/>
      <c r="E241" s="394"/>
      <c r="F241" s="394"/>
      <c r="G241" s="394"/>
      <c r="H241" s="394"/>
      <c r="I241" s="394"/>
      <c r="J241" s="394"/>
      <c r="K241" s="394"/>
      <c r="L241" s="394"/>
      <c r="M241" s="394"/>
      <c r="N241" s="394"/>
      <c r="O241" s="394"/>
      <c r="P241" s="394"/>
      <c r="Q241" s="394"/>
      <c r="R241" s="394"/>
      <c r="S241" s="394"/>
      <c r="T241" s="394"/>
      <c r="U241" s="394"/>
      <c r="V241" s="394"/>
      <c r="W241" s="394"/>
      <c r="X241" s="394"/>
      <c r="Y241" s="394"/>
      <c r="Z241" s="394"/>
    </row>
    <row r="242" spans="1:26" ht="15.75" customHeight="1" x14ac:dyDescent="0.45">
      <c r="A242" s="394"/>
      <c r="B242" s="394"/>
      <c r="C242" s="394"/>
      <c r="D242" s="394"/>
      <c r="E242" s="394"/>
      <c r="F242" s="394"/>
      <c r="G242" s="394"/>
      <c r="H242" s="394"/>
      <c r="I242" s="394"/>
      <c r="J242" s="394"/>
      <c r="K242" s="394"/>
      <c r="L242" s="394"/>
      <c r="M242" s="394"/>
      <c r="N242" s="394"/>
      <c r="O242" s="394"/>
      <c r="P242" s="394"/>
      <c r="Q242" s="394"/>
      <c r="R242" s="394"/>
      <c r="S242" s="394"/>
      <c r="T242" s="394"/>
      <c r="U242" s="394"/>
      <c r="V242" s="394"/>
      <c r="W242" s="394"/>
      <c r="X242" s="394"/>
      <c r="Y242" s="394"/>
      <c r="Z242" s="394"/>
    </row>
    <row r="243" spans="1:26" ht="15.75" customHeight="1" x14ac:dyDescent="0.45">
      <c r="A243" s="394"/>
      <c r="B243" s="394"/>
      <c r="C243" s="394"/>
      <c r="D243" s="394"/>
      <c r="E243" s="394"/>
      <c r="F243" s="394"/>
      <c r="G243" s="394"/>
      <c r="H243" s="394"/>
      <c r="I243" s="394"/>
      <c r="J243" s="394"/>
      <c r="K243" s="394"/>
      <c r="L243" s="394"/>
      <c r="M243" s="394"/>
      <c r="N243" s="394"/>
      <c r="O243" s="394"/>
      <c r="P243" s="394"/>
      <c r="Q243" s="394"/>
      <c r="R243" s="394"/>
      <c r="S243" s="394"/>
      <c r="T243" s="394"/>
      <c r="U243" s="394"/>
      <c r="V243" s="394"/>
      <c r="W243" s="394"/>
      <c r="X243" s="394"/>
      <c r="Y243" s="394"/>
      <c r="Z243" s="394"/>
    </row>
    <row r="244" spans="1:26" ht="15.75" customHeight="1" x14ac:dyDescent="0.45">
      <c r="A244" s="394"/>
      <c r="B244" s="394"/>
      <c r="C244" s="394"/>
      <c r="D244" s="394"/>
      <c r="E244" s="394"/>
      <c r="F244" s="394"/>
      <c r="G244" s="394"/>
      <c r="H244" s="394"/>
      <c r="I244" s="394"/>
      <c r="J244" s="394"/>
      <c r="K244" s="394"/>
      <c r="L244" s="394"/>
      <c r="M244" s="394"/>
      <c r="N244" s="394"/>
      <c r="O244" s="394"/>
      <c r="P244" s="394"/>
      <c r="Q244" s="394"/>
      <c r="R244" s="394"/>
      <c r="S244" s="394"/>
      <c r="T244" s="394"/>
      <c r="U244" s="394"/>
      <c r="V244" s="394"/>
      <c r="W244" s="394"/>
      <c r="X244" s="394"/>
      <c r="Y244" s="394"/>
      <c r="Z244" s="394"/>
    </row>
    <row r="245" spans="1:26" ht="15.75" customHeight="1" x14ac:dyDescent="0.45">
      <c r="A245" s="394"/>
      <c r="B245" s="394"/>
      <c r="C245" s="394"/>
      <c r="D245" s="394"/>
      <c r="E245" s="394"/>
      <c r="F245" s="394"/>
      <c r="G245" s="394"/>
      <c r="H245" s="394"/>
      <c r="I245" s="394"/>
      <c r="J245" s="394"/>
      <c r="K245" s="394"/>
      <c r="L245" s="394"/>
      <c r="M245" s="394"/>
      <c r="N245" s="394"/>
      <c r="O245" s="394"/>
      <c r="P245" s="394"/>
      <c r="Q245" s="394"/>
      <c r="R245" s="394"/>
      <c r="S245" s="394"/>
      <c r="T245" s="394"/>
      <c r="U245" s="394"/>
      <c r="V245" s="394"/>
      <c r="W245" s="394"/>
      <c r="X245" s="394"/>
      <c r="Y245" s="394"/>
      <c r="Z245" s="394"/>
    </row>
    <row r="246" spans="1:26" ht="15.75" customHeight="1" x14ac:dyDescent="0.45">
      <c r="A246" s="394"/>
      <c r="B246" s="394"/>
      <c r="C246" s="394"/>
      <c r="D246" s="394"/>
      <c r="E246" s="394"/>
      <c r="F246" s="394"/>
      <c r="G246" s="394"/>
      <c r="H246" s="394"/>
      <c r="I246" s="394"/>
      <c r="J246" s="394"/>
      <c r="K246" s="394"/>
      <c r="L246" s="394"/>
      <c r="M246" s="394"/>
      <c r="N246" s="394"/>
      <c r="O246" s="394"/>
      <c r="P246" s="394"/>
      <c r="Q246" s="394"/>
      <c r="R246" s="394"/>
      <c r="S246" s="394"/>
      <c r="T246" s="394"/>
      <c r="U246" s="394"/>
      <c r="V246" s="394"/>
      <c r="W246" s="394"/>
      <c r="X246" s="394"/>
      <c r="Y246" s="394"/>
      <c r="Z246" s="394"/>
    </row>
    <row r="247" spans="1:26" ht="15.75" customHeight="1" x14ac:dyDescent="0.45">
      <c r="A247" s="394"/>
      <c r="B247" s="394"/>
      <c r="C247" s="394"/>
      <c r="D247" s="394"/>
      <c r="E247" s="394"/>
      <c r="F247" s="394"/>
      <c r="G247" s="394"/>
      <c r="H247" s="394"/>
      <c r="I247" s="394"/>
      <c r="J247" s="394"/>
      <c r="K247" s="394"/>
      <c r="L247" s="394"/>
      <c r="M247" s="394"/>
      <c r="N247" s="394"/>
      <c r="O247" s="394"/>
      <c r="P247" s="394"/>
      <c r="Q247" s="394"/>
      <c r="R247" s="394"/>
      <c r="S247" s="394"/>
      <c r="T247" s="394"/>
      <c r="U247" s="394"/>
      <c r="V247" s="394"/>
      <c r="W247" s="394"/>
      <c r="X247" s="394"/>
      <c r="Y247" s="394"/>
      <c r="Z247" s="394"/>
    </row>
    <row r="248" spans="1:26" ht="15.75" customHeight="1" x14ac:dyDescent="0.45">
      <c r="A248" s="394"/>
      <c r="B248" s="394"/>
      <c r="C248" s="394"/>
      <c r="D248" s="394"/>
      <c r="E248" s="394"/>
      <c r="F248" s="394"/>
      <c r="G248" s="394"/>
      <c r="H248" s="394"/>
      <c r="I248" s="394"/>
      <c r="J248" s="394"/>
      <c r="K248" s="394"/>
      <c r="L248" s="394"/>
      <c r="M248" s="394"/>
      <c r="N248" s="394"/>
      <c r="O248" s="394"/>
      <c r="P248" s="394"/>
      <c r="Q248" s="394"/>
      <c r="R248" s="394"/>
      <c r="S248" s="394"/>
      <c r="T248" s="394"/>
      <c r="U248" s="394"/>
      <c r="V248" s="394"/>
      <c r="W248" s="394"/>
      <c r="X248" s="394"/>
      <c r="Y248" s="394"/>
      <c r="Z248" s="394"/>
    </row>
    <row r="249" spans="1:26" ht="15.75" customHeight="1" x14ac:dyDescent="0.45">
      <c r="A249" s="394"/>
      <c r="B249" s="394"/>
      <c r="C249" s="394"/>
      <c r="D249" s="394"/>
      <c r="E249" s="394"/>
      <c r="F249" s="394"/>
      <c r="G249" s="394"/>
      <c r="H249" s="394"/>
      <c r="I249" s="394"/>
      <c r="J249" s="394"/>
      <c r="K249" s="394"/>
      <c r="L249" s="394"/>
      <c r="M249" s="394"/>
      <c r="N249" s="394"/>
      <c r="O249" s="394"/>
      <c r="P249" s="394"/>
      <c r="Q249" s="394"/>
      <c r="R249" s="394"/>
      <c r="S249" s="394"/>
      <c r="T249" s="394"/>
      <c r="U249" s="394"/>
      <c r="V249" s="394"/>
      <c r="W249" s="394"/>
      <c r="X249" s="394"/>
      <c r="Y249" s="394"/>
      <c r="Z249" s="394"/>
    </row>
    <row r="250" spans="1:26" ht="15.75" customHeight="1" x14ac:dyDescent="0.45">
      <c r="A250" s="394"/>
      <c r="B250" s="394"/>
      <c r="C250" s="394"/>
      <c r="D250" s="394"/>
      <c r="E250" s="394"/>
      <c r="F250" s="394"/>
      <c r="G250" s="394"/>
      <c r="H250" s="394"/>
      <c r="I250" s="394"/>
      <c r="J250" s="394"/>
      <c r="K250" s="394"/>
      <c r="L250" s="394"/>
      <c r="M250" s="394"/>
      <c r="N250" s="394"/>
      <c r="O250" s="394"/>
      <c r="P250" s="394"/>
      <c r="Q250" s="394"/>
      <c r="R250" s="394"/>
      <c r="S250" s="394"/>
      <c r="T250" s="394"/>
      <c r="U250" s="394"/>
      <c r="V250" s="394"/>
      <c r="W250" s="394"/>
      <c r="X250" s="394"/>
      <c r="Y250" s="394"/>
      <c r="Z250" s="394"/>
    </row>
    <row r="251" spans="1:26" ht="15.75" customHeight="1" x14ac:dyDescent="0.45">
      <c r="A251" s="394"/>
      <c r="B251" s="394"/>
      <c r="C251" s="394"/>
      <c r="D251" s="394"/>
      <c r="E251" s="394"/>
      <c r="F251" s="394"/>
      <c r="G251" s="394"/>
      <c r="H251" s="394"/>
      <c r="I251" s="394"/>
      <c r="J251" s="394"/>
      <c r="K251" s="394"/>
      <c r="L251" s="394"/>
      <c r="M251" s="394"/>
      <c r="N251" s="394"/>
      <c r="O251" s="394"/>
      <c r="P251" s="394"/>
      <c r="Q251" s="394"/>
      <c r="R251" s="394"/>
      <c r="S251" s="394"/>
      <c r="T251" s="394"/>
      <c r="U251" s="394"/>
      <c r="V251" s="394"/>
      <c r="W251" s="394"/>
      <c r="X251" s="394"/>
      <c r="Y251" s="394"/>
      <c r="Z251" s="394"/>
    </row>
    <row r="252" spans="1:26" ht="15.75" customHeight="1" x14ac:dyDescent="0.45">
      <c r="A252" s="394"/>
      <c r="B252" s="394"/>
      <c r="C252" s="394"/>
      <c r="D252" s="394"/>
      <c r="E252" s="394"/>
      <c r="F252" s="394"/>
      <c r="G252" s="394"/>
      <c r="H252" s="394"/>
      <c r="I252" s="394"/>
      <c r="J252" s="394"/>
      <c r="K252" s="394"/>
      <c r="L252" s="394"/>
      <c r="M252" s="394"/>
      <c r="N252" s="394"/>
      <c r="O252" s="394"/>
      <c r="P252" s="394"/>
      <c r="Q252" s="394"/>
      <c r="R252" s="394"/>
      <c r="S252" s="394"/>
      <c r="T252" s="394"/>
      <c r="U252" s="394"/>
      <c r="V252" s="394"/>
      <c r="W252" s="394"/>
      <c r="X252" s="394"/>
      <c r="Y252" s="394"/>
      <c r="Z252" s="394"/>
    </row>
    <row r="253" spans="1:26" ht="15.75" customHeight="1" x14ac:dyDescent="0.45">
      <c r="A253" s="394"/>
      <c r="B253" s="394"/>
      <c r="C253" s="394"/>
      <c r="D253" s="394"/>
      <c r="E253" s="394"/>
      <c r="F253" s="394"/>
      <c r="G253" s="394"/>
      <c r="H253" s="394"/>
      <c r="I253" s="394"/>
      <c r="J253" s="394"/>
      <c r="K253" s="394"/>
      <c r="L253" s="394"/>
      <c r="M253" s="394"/>
      <c r="N253" s="394"/>
      <c r="O253" s="394"/>
      <c r="P253" s="394"/>
      <c r="Q253" s="394"/>
      <c r="R253" s="394"/>
      <c r="S253" s="394"/>
      <c r="T253" s="394"/>
      <c r="U253" s="394"/>
      <c r="V253" s="394"/>
      <c r="W253" s="394"/>
      <c r="X253" s="394"/>
      <c r="Y253" s="394"/>
      <c r="Z253" s="394"/>
    </row>
    <row r="254" spans="1:26" ht="15.75" customHeight="1" x14ac:dyDescent="0.45">
      <c r="A254" s="394"/>
      <c r="B254" s="394"/>
      <c r="C254" s="394"/>
      <c r="D254" s="394"/>
      <c r="E254" s="394"/>
      <c r="F254" s="394"/>
      <c r="G254" s="394"/>
      <c r="H254" s="394"/>
      <c r="I254" s="394"/>
      <c r="J254" s="394"/>
      <c r="K254" s="394"/>
      <c r="L254" s="394"/>
      <c r="M254" s="394"/>
      <c r="N254" s="394"/>
      <c r="O254" s="394"/>
      <c r="P254" s="394"/>
      <c r="Q254" s="394"/>
      <c r="R254" s="394"/>
      <c r="S254" s="394"/>
      <c r="T254" s="394"/>
      <c r="U254" s="394"/>
      <c r="V254" s="394"/>
      <c r="W254" s="394"/>
      <c r="X254" s="394"/>
      <c r="Y254" s="394"/>
      <c r="Z254" s="394"/>
    </row>
    <row r="255" spans="1:26" ht="15.75" customHeight="1" x14ac:dyDescent="0.45">
      <c r="A255" s="394"/>
      <c r="B255" s="394"/>
      <c r="C255" s="394"/>
      <c r="D255" s="394"/>
      <c r="E255" s="394"/>
      <c r="F255" s="394"/>
      <c r="G255" s="394"/>
      <c r="H255" s="394"/>
      <c r="I255" s="394"/>
      <c r="J255" s="394"/>
      <c r="K255" s="394"/>
      <c r="L255" s="394"/>
      <c r="M255" s="394"/>
      <c r="N255" s="394"/>
      <c r="O255" s="394"/>
      <c r="P255" s="394"/>
      <c r="Q255" s="394"/>
      <c r="R255" s="394"/>
      <c r="S255" s="394"/>
      <c r="T255" s="394"/>
      <c r="U255" s="394"/>
      <c r="V255" s="394"/>
      <c r="W255" s="394"/>
      <c r="X255" s="394"/>
      <c r="Y255" s="394"/>
      <c r="Z255" s="394"/>
    </row>
    <row r="256" spans="1:26" ht="15.75" customHeight="1" x14ac:dyDescent="0.45">
      <c r="A256" s="394"/>
      <c r="B256" s="394"/>
      <c r="C256" s="394"/>
      <c r="D256" s="394"/>
      <c r="E256" s="394"/>
      <c r="F256" s="394"/>
      <c r="G256" s="394"/>
      <c r="H256" s="394"/>
      <c r="I256" s="394"/>
      <c r="J256" s="394"/>
      <c r="K256" s="394"/>
      <c r="L256" s="394"/>
      <c r="M256" s="394"/>
      <c r="N256" s="394"/>
      <c r="O256" s="394"/>
      <c r="P256" s="394"/>
      <c r="Q256" s="394"/>
      <c r="R256" s="394"/>
      <c r="S256" s="394"/>
      <c r="T256" s="394"/>
      <c r="U256" s="394"/>
      <c r="V256" s="394"/>
      <c r="W256" s="394"/>
      <c r="X256" s="394"/>
      <c r="Y256" s="394"/>
      <c r="Z256" s="394"/>
    </row>
    <row r="257" spans="1:26" ht="15.75" customHeight="1" x14ac:dyDescent="0.45">
      <c r="A257" s="394"/>
      <c r="B257" s="394"/>
      <c r="C257" s="394"/>
      <c r="D257" s="394"/>
      <c r="E257" s="394"/>
      <c r="F257" s="394"/>
      <c r="G257" s="394"/>
      <c r="H257" s="394"/>
      <c r="I257" s="394"/>
      <c r="J257" s="394"/>
      <c r="K257" s="394"/>
      <c r="L257" s="394"/>
      <c r="M257" s="394"/>
      <c r="N257" s="394"/>
      <c r="O257" s="394"/>
      <c r="P257" s="394"/>
      <c r="Q257" s="394"/>
      <c r="R257" s="394"/>
      <c r="S257" s="394"/>
      <c r="T257" s="394"/>
      <c r="U257" s="394"/>
      <c r="V257" s="394"/>
      <c r="W257" s="394"/>
      <c r="X257" s="394"/>
      <c r="Y257" s="394"/>
      <c r="Z257" s="394"/>
    </row>
    <row r="258" spans="1:26" ht="15.75" customHeight="1" x14ac:dyDescent="0.45">
      <c r="A258" s="394"/>
      <c r="B258" s="394"/>
      <c r="C258" s="394"/>
      <c r="D258" s="394"/>
      <c r="E258" s="394"/>
      <c r="F258" s="394"/>
      <c r="G258" s="394"/>
      <c r="H258" s="394"/>
      <c r="I258" s="394"/>
      <c r="J258" s="394"/>
      <c r="K258" s="394"/>
      <c r="L258" s="394"/>
      <c r="M258" s="394"/>
      <c r="N258" s="394"/>
      <c r="O258" s="394"/>
      <c r="P258" s="394"/>
      <c r="Q258" s="394"/>
      <c r="R258" s="394"/>
      <c r="S258" s="394"/>
      <c r="T258" s="394"/>
      <c r="U258" s="394"/>
      <c r="V258" s="394"/>
      <c r="W258" s="394"/>
      <c r="X258" s="394"/>
      <c r="Y258" s="394"/>
      <c r="Z258" s="394"/>
    </row>
    <row r="259" spans="1:26" ht="15.75" customHeight="1" x14ac:dyDescent="0.45">
      <c r="A259" s="394"/>
      <c r="B259" s="394"/>
      <c r="C259" s="394"/>
      <c r="D259" s="394"/>
      <c r="E259" s="394"/>
      <c r="F259" s="394"/>
      <c r="G259" s="394"/>
      <c r="H259" s="394"/>
      <c r="I259" s="394"/>
      <c r="J259" s="394"/>
      <c r="K259" s="394"/>
      <c r="L259" s="394"/>
      <c r="M259" s="394"/>
      <c r="N259" s="394"/>
      <c r="O259" s="394"/>
      <c r="P259" s="394"/>
      <c r="Q259" s="394"/>
      <c r="R259" s="394"/>
      <c r="S259" s="394"/>
      <c r="T259" s="394"/>
      <c r="U259" s="394"/>
      <c r="V259" s="394"/>
      <c r="W259" s="394"/>
      <c r="X259" s="394"/>
      <c r="Y259" s="394"/>
      <c r="Z259" s="394"/>
    </row>
    <row r="260" spans="1:26" ht="15.75" customHeight="1" x14ac:dyDescent="0.45">
      <c r="A260" s="394"/>
      <c r="B260" s="394"/>
      <c r="C260" s="394"/>
      <c r="D260" s="394"/>
      <c r="E260" s="394"/>
      <c r="F260" s="394"/>
      <c r="G260" s="394"/>
      <c r="H260" s="394"/>
      <c r="I260" s="394"/>
      <c r="J260" s="394"/>
      <c r="K260" s="394"/>
      <c r="L260" s="394"/>
      <c r="M260" s="394"/>
      <c r="N260" s="394"/>
      <c r="O260" s="394"/>
      <c r="P260" s="394"/>
      <c r="Q260" s="394"/>
      <c r="R260" s="394"/>
      <c r="S260" s="394"/>
      <c r="T260" s="394"/>
      <c r="U260" s="394"/>
      <c r="V260" s="394"/>
      <c r="W260" s="394"/>
      <c r="X260" s="394"/>
      <c r="Y260" s="394"/>
      <c r="Z260" s="394"/>
    </row>
    <row r="261" spans="1:26" ht="15.75" customHeight="1" x14ac:dyDescent="0.45">
      <c r="A261" s="394"/>
      <c r="B261" s="394"/>
      <c r="C261" s="394"/>
      <c r="D261" s="394"/>
      <c r="E261" s="394"/>
      <c r="F261" s="394"/>
      <c r="G261" s="394"/>
      <c r="H261" s="394"/>
      <c r="I261" s="394"/>
      <c r="J261" s="394"/>
      <c r="K261" s="394"/>
      <c r="L261" s="394"/>
      <c r="M261" s="394"/>
      <c r="N261" s="394"/>
      <c r="O261" s="394"/>
      <c r="P261" s="394"/>
      <c r="Q261" s="394"/>
      <c r="R261" s="394"/>
      <c r="S261" s="394"/>
      <c r="T261" s="394"/>
      <c r="U261" s="394"/>
      <c r="V261" s="394"/>
      <c r="W261" s="394"/>
      <c r="X261" s="394"/>
      <c r="Y261" s="394"/>
      <c r="Z261" s="394"/>
    </row>
    <row r="262" spans="1:26" ht="15.75" customHeight="1" x14ac:dyDescent="0.45">
      <c r="A262" s="394"/>
      <c r="B262" s="394"/>
      <c r="C262" s="394"/>
      <c r="D262" s="394"/>
      <c r="E262" s="394"/>
      <c r="F262" s="394"/>
      <c r="G262" s="394"/>
      <c r="H262" s="394"/>
      <c r="I262" s="394"/>
      <c r="J262" s="394"/>
      <c r="K262" s="394"/>
      <c r="L262" s="394"/>
      <c r="M262" s="394"/>
      <c r="N262" s="394"/>
      <c r="O262" s="394"/>
      <c r="P262" s="394"/>
      <c r="Q262" s="394"/>
      <c r="R262" s="394"/>
      <c r="S262" s="394"/>
      <c r="T262" s="394"/>
      <c r="U262" s="394"/>
      <c r="V262" s="394"/>
      <c r="W262" s="394"/>
      <c r="X262" s="394"/>
      <c r="Y262" s="394"/>
      <c r="Z262" s="394"/>
    </row>
    <row r="263" spans="1:26" ht="15.75" customHeight="1" x14ac:dyDescent="0.45">
      <c r="A263" s="394"/>
      <c r="B263" s="394"/>
      <c r="C263" s="394"/>
      <c r="D263" s="394"/>
      <c r="E263" s="394"/>
      <c r="F263" s="394"/>
      <c r="G263" s="394"/>
      <c r="H263" s="394"/>
      <c r="I263" s="394"/>
      <c r="J263" s="394"/>
      <c r="K263" s="394"/>
      <c r="L263" s="394"/>
      <c r="M263" s="394"/>
      <c r="N263" s="394"/>
      <c r="O263" s="394"/>
      <c r="P263" s="394"/>
      <c r="Q263" s="394"/>
      <c r="R263" s="394"/>
      <c r="S263" s="394"/>
      <c r="T263" s="394"/>
      <c r="U263" s="394"/>
      <c r="V263" s="394"/>
      <c r="W263" s="394"/>
      <c r="X263" s="394"/>
      <c r="Y263" s="394"/>
      <c r="Z263" s="394"/>
    </row>
    <row r="264" spans="1:26" ht="15.75" customHeight="1" x14ac:dyDescent="0.45">
      <c r="A264" s="394"/>
      <c r="B264" s="394"/>
      <c r="C264" s="394"/>
      <c r="D264" s="394"/>
      <c r="E264" s="394"/>
      <c r="F264" s="394"/>
      <c r="G264" s="394"/>
      <c r="H264" s="394"/>
      <c r="I264" s="394"/>
      <c r="J264" s="394"/>
      <c r="K264" s="394"/>
      <c r="L264" s="394"/>
      <c r="M264" s="394"/>
      <c r="N264" s="394"/>
      <c r="O264" s="394"/>
      <c r="P264" s="394"/>
      <c r="Q264" s="394"/>
      <c r="R264" s="394"/>
      <c r="S264" s="394"/>
      <c r="T264" s="394"/>
      <c r="U264" s="394"/>
      <c r="V264" s="394"/>
      <c r="W264" s="394"/>
      <c r="X264" s="394"/>
      <c r="Y264" s="394"/>
      <c r="Z264" s="394"/>
    </row>
    <row r="265" spans="1:26" ht="15.75" customHeight="1" x14ac:dyDescent="0.45">
      <c r="A265" s="394"/>
      <c r="B265" s="394"/>
      <c r="C265" s="394"/>
      <c r="D265" s="394"/>
      <c r="E265" s="394"/>
      <c r="F265" s="394"/>
      <c r="G265" s="394"/>
      <c r="H265" s="394"/>
      <c r="I265" s="394"/>
      <c r="J265" s="394"/>
      <c r="K265" s="394"/>
      <c r="L265" s="394"/>
      <c r="M265" s="394"/>
      <c r="N265" s="394"/>
      <c r="O265" s="394"/>
      <c r="P265" s="394"/>
      <c r="Q265" s="394"/>
      <c r="R265" s="394"/>
      <c r="S265" s="394"/>
      <c r="T265" s="394"/>
      <c r="U265" s="394"/>
      <c r="V265" s="394"/>
      <c r="W265" s="394"/>
      <c r="X265" s="394"/>
      <c r="Y265" s="394"/>
      <c r="Z265" s="394"/>
    </row>
    <row r="266" spans="1:26" ht="15.75" customHeight="1" x14ac:dyDescent="0.45">
      <c r="A266" s="394"/>
      <c r="B266" s="394"/>
      <c r="C266" s="394"/>
      <c r="D266" s="394"/>
      <c r="E266" s="394"/>
      <c r="F266" s="394"/>
      <c r="G266" s="394"/>
      <c r="H266" s="394"/>
      <c r="I266" s="394"/>
      <c r="J266" s="394"/>
      <c r="K266" s="394"/>
      <c r="L266" s="394"/>
      <c r="M266" s="394"/>
      <c r="N266" s="394"/>
      <c r="O266" s="394"/>
      <c r="P266" s="394"/>
      <c r="Q266" s="394"/>
      <c r="R266" s="394"/>
      <c r="S266" s="394"/>
      <c r="T266" s="394"/>
      <c r="U266" s="394"/>
      <c r="V266" s="394"/>
      <c r="W266" s="394"/>
      <c r="X266" s="394"/>
      <c r="Y266" s="394"/>
      <c r="Z266" s="394"/>
    </row>
    <row r="267" spans="1:26" ht="15.75" customHeight="1" x14ac:dyDescent="0.45">
      <c r="A267" s="394"/>
      <c r="B267" s="394"/>
      <c r="C267" s="394"/>
      <c r="D267" s="394"/>
      <c r="E267" s="394"/>
      <c r="F267" s="394"/>
      <c r="G267" s="394"/>
      <c r="H267" s="394"/>
      <c r="I267" s="394"/>
      <c r="J267" s="394"/>
      <c r="K267" s="394"/>
      <c r="L267" s="394"/>
      <c r="M267" s="394"/>
      <c r="N267" s="394"/>
      <c r="O267" s="394"/>
      <c r="P267" s="394"/>
      <c r="Q267" s="394"/>
      <c r="R267" s="394"/>
      <c r="S267" s="394"/>
      <c r="T267" s="394"/>
      <c r="U267" s="394"/>
      <c r="V267" s="394"/>
      <c r="W267" s="394"/>
      <c r="X267" s="394"/>
      <c r="Y267" s="394"/>
      <c r="Z267" s="394"/>
    </row>
    <row r="268" spans="1:26" ht="15.75" customHeight="1" x14ac:dyDescent="0.45">
      <c r="A268" s="394"/>
      <c r="B268" s="394"/>
      <c r="C268" s="394"/>
      <c r="D268" s="394"/>
      <c r="E268" s="394"/>
      <c r="F268" s="394"/>
      <c r="G268" s="394"/>
      <c r="H268" s="394"/>
      <c r="I268" s="394"/>
      <c r="J268" s="394"/>
      <c r="K268" s="394"/>
      <c r="L268" s="394"/>
      <c r="M268" s="394"/>
      <c r="N268" s="394"/>
      <c r="O268" s="394"/>
      <c r="P268" s="394"/>
      <c r="Q268" s="394"/>
      <c r="R268" s="394"/>
      <c r="S268" s="394"/>
      <c r="T268" s="394"/>
      <c r="U268" s="394"/>
      <c r="V268" s="394"/>
      <c r="W268" s="394"/>
      <c r="X268" s="394"/>
      <c r="Y268" s="394"/>
      <c r="Z268" s="394"/>
    </row>
    <row r="269" spans="1:26" ht="15.75" customHeight="1" x14ac:dyDescent="0.45">
      <c r="A269" s="394"/>
      <c r="B269" s="394"/>
      <c r="C269" s="394"/>
      <c r="D269" s="394"/>
      <c r="E269" s="394"/>
      <c r="F269" s="394"/>
      <c r="G269" s="394"/>
      <c r="H269" s="394"/>
      <c r="I269" s="394"/>
      <c r="J269" s="394"/>
      <c r="K269" s="394"/>
      <c r="L269" s="394"/>
      <c r="M269" s="394"/>
      <c r="N269" s="394"/>
      <c r="O269" s="394"/>
      <c r="P269" s="394"/>
      <c r="Q269" s="394"/>
      <c r="R269" s="394"/>
      <c r="S269" s="394"/>
      <c r="T269" s="394"/>
      <c r="U269" s="394"/>
      <c r="V269" s="394"/>
      <c r="W269" s="394"/>
      <c r="X269" s="394"/>
      <c r="Y269" s="394"/>
      <c r="Z269" s="394"/>
    </row>
    <row r="270" spans="1:26" ht="15.75" customHeight="1" x14ac:dyDescent="0.45">
      <c r="A270" s="394"/>
      <c r="B270" s="394"/>
      <c r="C270" s="394"/>
      <c r="D270" s="394"/>
      <c r="E270" s="394"/>
      <c r="F270" s="394"/>
      <c r="G270" s="394"/>
      <c r="H270" s="394"/>
      <c r="I270" s="394"/>
      <c r="J270" s="394"/>
      <c r="K270" s="394"/>
      <c r="L270" s="394"/>
      <c r="M270" s="394"/>
      <c r="N270" s="394"/>
      <c r="O270" s="394"/>
      <c r="P270" s="394"/>
      <c r="Q270" s="394"/>
      <c r="R270" s="394"/>
      <c r="S270" s="394"/>
      <c r="T270" s="394"/>
      <c r="U270" s="394"/>
      <c r="V270" s="394"/>
      <c r="W270" s="394"/>
      <c r="X270" s="394"/>
      <c r="Y270" s="394"/>
      <c r="Z270" s="394"/>
    </row>
    <row r="271" spans="1:26" ht="15.75" customHeight="1" x14ac:dyDescent="0.45">
      <c r="A271" s="394"/>
      <c r="B271" s="394"/>
      <c r="C271" s="394"/>
      <c r="D271" s="394"/>
      <c r="E271" s="394"/>
      <c r="F271" s="394"/>
      <c r="G271" s="394"/>
      <c r="H271" s="394"/>
      <c r="I271" s="394"/>
      <c r="J271" s="394"/>
      <c r="K271" s="394"/>
      <c r="L271" s="394"/>
      <c r="M271" s="394"/>
      <c r="N271" s="394"/>
      <c r="O271" s="394"/>
      <c r="P271" s="394"/>
      <c r="Q271" s="394"/>
      <c r="R271" s="394"/>
      <c r="S271" s="394"/>
      <c r="T271" s="394"/>
      <c r="U271" s="394"/>
      <c r="V271" s="394"/>
      <c r="W271" s="394"/>
      <c r="X271" s="394"/>
      <c r="Y271" s="394"/>
      <c r="Z271" s="394"/>
    </row>
    <row r="272" spans="1:26" ht="15.75" customHeight="1" x14ac:dyDescent="0.45">
      <c r="A272" s="394"/>
      <c r="B272" s="394"/>
      <c r="C272" s="394"/>
      <c r="D272" s="394"/>
      <c r="E272" s="394"/>
      <c r="F272" s="394"/>
      <c r="G272" s="394"/>
      <c r="H272" s="394"/>
      <c r="I272" s="394"/>
      <c r="J272" s="394"/>
      <c r="K272" s="394"/>
      <c r="L272" s="394"/>
      <c r="M272" s="394"/>
      <c r="N272" s="394"/>
      <c r="O272" s="394"/>
      <c r="P272" s="394"/>
      <c r="Q272" s="394"/>
      <c r="R272" s="394"/>
      <c r="S272" s="394"/>
      <c r="T272" s="394"/>
      <c r="U272" s="394"/>
      <c r="V272" s="394"/>
      <c r="W272" s="394"/>
      <c r="X272" s="394"/>
      <c r="Y272" s="394"/>
      <c r="Z272" s="394"/>
    </row>
    <row r="273" spans="1:26" ht="15.75" customHeight="1" x14ac:dyDescent="0.45">
      <c r="A273" s="394"/>
      <c r="B273" s="394"/>
      <c r="C273" s="394"/>
      <c r="D273" s="394"/>
      <c r="E273" s="394"/>
      <c r="F273" s="394"/>
      <c r="G273" s="394"/>
      <c r="H273" s="394"/>
      <c r="I273" s="394"/>
      <c r="J273" s="394"/>
      <c r="K273" s="394"/>
      <c r="L273" s="394"/>
      <c r="M273" s="394"/>
      <c r="N273" s="394"/>
      <c r="O273" s="394"/>
      <c r="P273" s="394"/>
      <c r="Q273" s="394"/>
      <c r="R273" s="394"/>
      <c r="S273" s="394"/>
      <c r="T273" s="394"/>
      <c r="U273" s="394"/>
      <c r="V273" s="394"/>
      <c r="W273" s="394"/>
      <c r="X273" s="394"/>
      <c r="Y273" s="394"/>
      <c r="Z273" s="394"/>
    </row>
    <row r="274" spans="1:26" ht="15.75" customHeight="1" x14ac:dyDescent="0.45">
      <c r="A274" s="394"/>
      <c r="B274" s="394"/>
      <c r="C274" s="394"/>
      <c r="D274" s="394"/>
      <c r="E274" s="394"/>
      <c r="F274" s="394"/>
      <c r="G274" s="394"/>
      <c r="H274" s="394"/>
      <c r="I274" s="394"/>
      <c r="J274" s="394"/>
      <c r="K274" s="394"/>
      <c r="L274" s="394"/>
      <c r="M274" s="394"/>
      <c r="N274" s="394"/>
      <c r="O274" s="394"/>
      <c r="P274" s="394"/>
      <c r="Q274" s="394"/>
      <c r="R274" s="394"/>
      <c r="S274" s="394"/>
      <c r="T274" s="394"/>
      <c r="U274" s="394"/>
      <c r="V274" s="394"/>
      <c r="W274" s="394"/>
      <c r="X274" s="394"/>
      <c r="Y274" s="394"/>
      <c r="Z274" s="394"/>
    </row>
    <row r="275" spans="1:26" ht="15.75" customHeight="1" x14ac:dyDescent="0.45">
      <c r="A275" s="394"/>
      <c r="B275" s="394"/>
      <c r="C275" s="394"/>
      <c r="D275" s="394"/>
      <c r="E275" s="394"/>
      <c r="F275" s="394"/>
      <c r="G275" s="394"/>
      <c r="H275" s="394"/>
      <c r="I275" s="394"/>
      <c r="J275" s="394"/>
      <c r="K275" s="394"/>
      <c r="L275" s="394"/>
      <c r="M275" s="394"/>
      <c r="N275" s="394"/>
      <c r="O275" s="394"/>
      <c r="P275" s="394"/>
      <c r="Q275" s="394"/>
      <c r="R275" s="394"/>
      <c r="S275" s="394"/>
      <c r="T275" s="394"/>
      <c r="U275" s="394"/>
      <c r="V275" s="394"/>
      <c r="W275" s="394"/>
      <c r="X275" s="394"/>
      <c r="Y275" s="394"/>
      <c r="Z275" s="394"/>
    </row>
    <row r="276" spans="1:26" ht="15.75" customHeight="1" x14ac:dyDescent="0.45">
      <c r="A276" s="394"/>
      <c r="B276" s="394"/>
      <c r="C276" s="394"/>
      <c r="D276" s="394"/>
      <c r="E276" s="394"/>
      <c r="F276" s="394"/>
      <c r="G276" s="394"/>
      <c r="H276" s="394"/>
      <c r="I276" s="394"/>
      <c r="J276" s="394"/>
      <c r="K276" s="394"/>
      <c r="L276" s="394"/>
      <c r="M276" s="394"/>
      <c r="N276" s="394"/>
      <c r="O276" s="394"/>
      <c r="P276" s="394"/>
      <c r="Q276" s="394"/>
      <c r="R276" s="394"/>
      <c r="S276" s="394"/>
      <c r="T276" s="394"/>
      <c r="U276" s="394"/>
      <c r="V276" s="394"/>
      <c r="W276" s="394"/>
      <c r="X276" s="394"/>
      <c r="Y276" s="394"/>
      <c r="Z276" s="394"/>
    </row>
    <row r="277" spans="1:26" ht="15.75" customHeight="1" x14ac:dyDescent="0.45">
      <c r="A277" s="394"/>
      <c r="B277" s="394"/>
      <c r="C277" s="394"/>
      <c r="D277" s="394"/>
      <c r="E277" s="394"/>
      <c r="F277" s="394"/>
      <c r="G277" s="394"/>
      <c r="H277" s="394"/>
      <c r="I277" s="394"/>
      <c r="J277" s="394"/>
      <c r="K277" s="394"/>
      <c r="L277" s="394"/>
      <c r="M277" s="394"/>
      <c r="N277" s="394"/>
      <c r="O277" s="394"/>
      <c r="P277" s="394"/>
      <c r="Q277" s="394"/>
      <c r="R277" s="394"/>
      <c r="S277" s="394"/>
      <c r="T277" s="394"/>
      <c r="U277" s="394"/>
      <c r="V277" s="394"/>
      <c r="W277" s="394"/>
      <c r="X277" s="394"/>
      <c r="Y277" s="394"/>
      <c r="Z277" s="394"/>
    </row>
    <row r="278" spans="1:26" ht="15.75" customHeight="1" x14ac:dyDescent="0.45">
      <c r="A278" s="394"/>
      <c r="B278" s="394"/>
      <c r="C278" s="394"/>
      <c r="D278" s="394"/>
      <c r="E278" s="394"/>
      <c r="F278" s="394"/>
      <c r="G278" s="394"/>
      <c r="H278" s="394"/>
      <c r="I278" s="394"/>
      <c r="J278" s="394"/>
      <c r="K278" s="394"/>
      <c r="L278" s="394"/>
      <c r="M278" s="394"/>
      <c r="N278" s="394"/>
      <c r="O278" s="394"/>
      <c r="P278" s="394"/>
      <c r="Q278" s="394"/>
      <c r="R278" s="394"/>
      <c r="S278" s="394"/>
      <c r="T278" s="394"/>
      <c r="U278" s="394"/>
      <c r="V278" s="394"/>
      <c r="W278" s="394"/>
      <c r="X278" s="394"/>
      <c r="Y278" s="394"/>
      <c r="Z278" s="394"/>
    </row>
    <row r="279" spans="1:26" ht="15.75" customHeight="1" x14ac:dyDescent="0.45">
      <c r="A279" s="394"/>
      <c r="B279" s="394"/>
      <c r="C279" s="394"/>
      <c r="D279" s="394"/>
      <c r="E279" s="394"/>
      <c r="F279" s="394"/>
      <c r="G279" s="394"/>
      <c r="H279" s="394"/>
      <c r="I279" s="394"/>
      <c r="J279" s="394"/>
      <c r="K279" s="394"/>
      <c r="L279" s="394"/>
      <c r="M279" s="394"/>
      <c r="N279" s="394"/>
      <c r="O279" s="394"/>
      <c r="P279" s="394"/>
      <c r="Q279" s="394"/>
      <c r="R279" s="394"/>
      <c r="S279" s="394"/>
      <c r="T279" s="394"/>
      <c r="U279" s="394"/>
      <c r="V279" s="394"/>
      <c r="W279" s="394"/>
      <c r="X279" s="394"/>
      <c r="Y279" s="394"/>
      <c r="Z279" s="394"/>
    </row>
    <row r="280" spans="1:26" ht="15.75" customHeight="1" x14ac:dyDescent="0.45">
      <c r="A280" s="394"/>
      <c r="B280" s="394"/>
      <c r="C280" s="394"/>
      <c r="D280" s="394"/>
      <c r="E280" s="394"/>
      <c r="F280" s="394"/>
      <c r="G280" s="394"/>
      <c r="H280" s="394"/>
      <c r="I280" s="394"/>
      <c r="J280" s="394"/>
      <c r="K280" s="394"/>
      <c r="L280" s="394"/>
      <c r="M280" s="394"/>
      <c r="N280" s="394"/>
      <c r="O280" s="394"/>
      <c r="P280" s="394"/>
      <c r="Q280" s="394"/>
      <c r="R280" s="394"/>
      <c r="S280" s="394"/>
      <c r="T280" s="394"/>
      <c r="U280" s="394"/>
      <c r="V280" s="394"/>
      <c r="W280" s="394"/>
      <c r="X280" s="394"/>
      <c r="Y280" s="394"/>
      <c r="Z280" s="394"/>
    </row>
    <row r="281" spans="1:26" ht="15.75" customHeight="1" x14ac:dyDescent="0.45">
      <c r="A281" s="394"/>
      <c r="B281" s="394"/>
      <c r="C281" s="394"/>
      <c r="D281" s="394"/>
      <c r="E281" s="394"/>
      <c r="F281" s="394"/>
      <c r="G281" s="394"/>
      <c r="H281" s="394"/>
      <c r="I281" s="394"/>
      <c r="J281" s="394"/>
      <c r="K281" s="394"/>
      <c r="L281" s="394"/>
      <c r="M281" s="394"/>
      <c r="N281" s="394"/>
      <c r="O281" s="394"/>
      <c r="P281" s="394"/>
      <c r="Q281" s="394"/>
      <c r="R281" s="394"/>
      <c r="S281" s="394"/>
      <c r="T281" s="394"/>
      <c r="U281" s="394"/>
      <c r="V281" s="394"/>
      <c r="W281" s="394"/>
      <c r="X281" s="394"/>
      <c r="Y281" s="394"/>
      <c r="Z281" s="394"/>
    </row>
    <row r="282" spans="1:26" ht="15.75" customHeight="1" x14ac:dyDescent="0.45">
      <c r="A282" s="394"/>
      <c r="B282" s="394"/>
      <c r="C282" s="394"/>
      <c r="D282" s="394"/>
      <c r="E282" s="394"/>
      <c r="F282" s="394"/>
      <c r="G282" s="394"/>
      <c r="H282" s="394"/>
      <c r="I282" s="394"/>
      <c r="J282" s="394"/>
      <c r="K282" s="394"/>
      <c r="L282" s="394"/>
      <c r="M282" s="394"/>
      <c r="N282" s="394"/>
      <c r="O282" s="394"/>
      <c r="P282" s="394"/>
      <c r="Q282" s="394"/>
      <c r="R282" s="394"/>
      <c r="S282" s="394"/>
      <c r="T282" s="394"/>
      <c r="U282" s="394"/>
      <c r="V282" s="394"/>
      <c r="W282" s="394"/>
      <c r="X282" s="394"/>
      <c r="Y282" s="394"/>
      <c r="Z282" s="394"/>
    </row>
    <row r="283" spans="1:26" ht="15.75" customHeight="1" x14ac:dyDescent="0.45">
      <c r="A283" s="394"/>
      <c r="B283" s="394"/>
      <c r="C283" s="394"/>
      <c r="D283" s="394"/>
      <c r="E283" s="394"/>
      <c r="F283" s="394"/>
      <c r="G283" s="394"/>
      <c r="H283" s="394"/>
      <c r="I283" s="394"/>
      <c r="J283" s="394"/>
      <c r="K283" s="394"/>
      <c r="L283" s="394"/>
      <c r="M283" s="394"/>
      <c r="N283" s="394"/>
      <c r="O283" s="394"/>
      <c r="P283" s="394"/>
      <c r="Q283" s="394"/>
      <c r="R283" s="394"/>
      <c r="S283" s="394"/>
      <c r="T283" s="394"/>
      <c r="U283" s="394"/>
      <c r="V283" s="394"/>
      <c r="W283" s="394"/>
      <c r="X283" s="394"/>
      <c r="Y283" s="394"/>
      <c r="Z283" s="394"/>
    </row>
    <row r="284" spans="1:26" ht="15.75" customHeight="1" x14ac:dyDescent="0.45">
      <c r="A284" s="394"/>
      <c r="B284" s="394"/>
      <c r="C284" s="394"/>
      <c r="D284" s="394"/>
      <c r="E284" s="394"/>
      <c r="F284" s="394"/>
      <c r="G284" s="394"/>
      <c r="H284" s="394"/>
      <c r="I284" s="394"/>
      <c r="J284" s="394"/>
      <c r="K284" s="394"/>
      <c r="L284" s="394"/>
      <c r="M284" s="394"/>
      <c r="N284" s="394"/>
      <c r="O284" s="394"/>
      <c r="P284" s="394"/>
      <c r="Q284" s="394"/>
      <c r="R284" s="394"/>
      <c r="S284" s="394"/>
      <c r="T284" s="394"/>
      <c r="U284" s="394"/>
      <c r="V284" s="394"/>
      <c r="W284" s="394"/>
      <c r="X284" s="394"/>
      <c r="Y284" s="394"/>
      <c r="Z284" s="394"/>
    </row>
    <row r="285" spans="1:26" ht="15.75" customHeight="1" x14ac:dyDescent="0.45">
      <c r="A285" s="394"/>
      <c r="B285" s="394"/>
      <c r="C285" s="394"/>
      <c r="D285" s="394"/>
      <c r="E285" s="394"/>
      <c r="F285" s="394"/>
      <c r="G285" s="394"/>
      <c r="H285" s="394"/>
      <c r="I285" s="394"/>
      <c r="J285" s="394"/>
      <c r="K285" s="394"/>
      <c r="L285" s="394"/>
      <c r="M285" s="394"/>
      <c r="N285" s="394"/>
      <c r="O285" s="394"/>
      <c r="P285" s="394"/>
      <c r="Q285" s="394"/>
      <c r="R285" s="394"/>
      <c r="S285" s="394"/>
      <c r="T285" s="394"/>
      <c r="U285" s="394"/>
      <c r="V285" s="394"/>
      <c r="W285" s="394"/>
      <c r="X285" s="394"/>
      <c r="Y285" s="394"/>
      <c r="Z285" s="394"/>
    </row>
    <row r="286" spans="1:26" ht="15.75" customHeight="1" x14ac:dyDescent="0.45">
      <c r="A286" s="394"/>
      <c r="B286" s="394"/>
      <c r="C286" s="394"/>
      <c r="D286" s="394"/>
      <c r="E286" s="394"/>
      <c r="F286" s="394"/>
      <c r="G286" s="394"/>
      <c r="H286" s="394"/>
      <c r="I286" s="394"/>
      <c r="J286" s="394"/>
      <c r="K286" s="394"/>
      <c r="L286" s="394"/>
      <c r="M286" s="394"/>
      <c r="N286" s="394"/>
      <c r="O286" s="394"/>
      <c r="P286" s="394"/>
      <c r="Q286" s="394"/>
      <c r="R286" s="394"/>
      <c r="S286" s="394"/>
      <c r="T286" s="394"/>
      <c r="U286" s="394"/>
      <c r="V286" s="394"/>
      <c r="W286" s="394"/>
      <c r="X286" s="394"/>
      <c r="Y286" s="394"/>
      <c r="Z286" s="394"/>
    </row>
    <row r="287" spans="1:26" ht="15.75" customHeight="1" x14ac:dyDescent="0.45">
      <c r="A287" s="394"/>
      <c r="B287" s="394"/>
      <c r="C287" s="394"/>
      <c r="D287" s="394"/>
      <c r="E287" s="394"/>
      <c r="F287" s="394"/>
      <c r="G287" s="394"/>
      <c r="H287" s="394"/>
      <c r="I287" s="394"/>
      <c r="J287" s="394"/>
      <c r="K287" s="394"/>
      <c r="L287" s="394"/>
      <c r="M287" s="394"/>
      <c r="N287" s="394"/>
      <c r="O287" s="394"/>
      <c r="P287" s="394"/>
      <c r="Q287" s="394"/>
      <c r="R287" s="394"/>
      <c r="S287" s="394"/>
      <c r="T287" s="394"/>
      <c r="U287" s="394"/>
      <c r="V287" s="394"/>
      <c r="W287" s="394"/>
      <c r="X287" s="394"/>
      <c r="Y287" s="394"/>
      <c r="Z287" s="394"/>
    </row>
    <row r="288" spans="1:26" ht="15.75" customHeight="1" x14ac:dyDescent="0.45">
      <c r="A288" s="394"/>
      <c r="B288" s="394"/>
      <c r="C288" s="394"/>
      <c r="D288" s="394"/>
      <c r="E288" s="394"/>
      <c r="F288" s="394"/>
      <c r="G288" s="394"/>
      <c r="H288" s="394"/>
      <c r="I288" s="394"/>
      <c r="J288" s="394"/>
      <c r="K288" s="394"/>
      <c r="L288" s="394"/>
      <c r="M288" s="394"/>
      <c r="N288" s="394"/>
      <c r="O288" s="394"/>
      <c r="P288" s="394"/>
      <c r="Q288" s="394"/>
      <c r="R288" s="394"/>
      <c r="S288" s="394"/>
      <c r="T288" s="394"/>
      <c r="U288" s="394"/>
      <c r="V288" s="394"/>
      <c r="W288" s="394"/>
      <c r="X288" s="394"/>
      <c r="Y288" s="394"/>
      <c r="Z288" s="394"/>
    </row>
    <row r="289" spans="1:26" ht="15.75" customHeight="1" x14ac:dyDescent="0.45">
      <c r="A289" s="394"/>
      <c r="B289" s="394"/>
      <c r="C289" s="394"/>
      <c r="D289" s="394"/>
      <c r="E289" s="394"/>
      <c r="F289" s="394"/>
      <c r="G289" s="394"/>
      <c r="H289" s="394"/>
      <c r="I289" s="394"/>
      <c r="J289" s="394"/>
      <c r="K289" s="394"/>
      <c r="L289" s="394"/>
      <c r="M289" s="394"/>
      <c r="N289" s="394"/>
      <c r="O289" s="394"/>
      <c r="P289" s="394"/>
      <c r="Q289" s="394"/>
      <c r="R289" s="394"/>
      <c r="S289" s="394"/>
      <c r="T289" s="394"/>
      <c r="U289" s="394"/>
      <c r="V289" s="394"/>
      <c r="W289" s="394"/>
      <c r="X289" s="394"/>
      <c r="Y289" s="394"/>
      <c r="Z289" s="394"/>
    </row>
    <row r="290" spans="1:26" ht="15.75" customHeight="1" x14ac:dyDescent="0.45">
      <c r="A290" s="394"/>
      <c r="B290" s="394"/>
      <c r="C290" s="394"/>
      <c r="D290" s="394"/>
      <c r="E290" s="394"/>
      <c r="F290" s="394"/>
      <c r="G290" s="394"/>
      <c r="H290" s="394"/>
      <c r="I290" s="394"/>
      <c r="J290" s="394"/>
      <c r="K290" s="394"/>
      <c r="L290" s="394"/>
      <c r="M290" s="394"/>
      <c r="N290" s="394"/>
      <c r="O290" s="394"/>
      <c r="P290" s="394"/>
      <c r="Q290" s="394"/>
      <c r="R290" s="394"/>
      <c r="S290" s="394"/>
      <c r="T290" s="394"/>
      <c r="U290" s="394"/>
      <c r="V290" s="394"/>
      <c r="W290" s="394"/>
      <c r="X290" s="394"/>
      <c r="Y290" s="394"/>
      <c r="Z290" s="394"/>
    </row>
    <row r="291" spans="1:26" ht="15.75" customHeight="1" x14ac:dyDescent="0.45">
      <c r="A291" s="394"/>
      <c r="B291" s="394"/>
      <c r="C291" s="394"/>
      <c r="D291" s="394"/>
      <c r="E291" s="394"/>
      <c r="F291" s="394"/>
      <c r="G291" s="394"/>
      <c r="H291" s="394"/>
      <c r="I291" s="394"/>
      <c r="J291" s="394"/>
      <c r="K291" s="394"/>
      <c r="L291" s="394"/>
      <c r="M291" s="394"/>
      <c r="N291" s="394"/>
      <c r="O291" s="394"/>
      <c r="P291" s="394"/>
      <c r="Q291" s="394"/>
      <c r="R291" s="394"/>
      <c r="S291" s="394"/>
      <c r="T291" s="394"/>
      <c r="U291" s="394"/>
      <c r="V291" s="394"/>
      <c r="W291" s="394"/>
      <c r="X291" s="394"/>
      <c r="Y291" s="394"/>
      <c r="Z291" s="394"/>
    </row>
    <row r="292" spans="1:26" ht="15.75" customHeight="1" x14ac:dyDescent="0.45">
      <c r="A292" s="394"/>
      <c r="B292" s="394"/>
      <c r="C292" s="394"/>
      <c r="D292" s="394"/>
      <c r="E292" s="394"/>
      <c r="F292" s="394"/>
      <c r="G292" s="394"/>
      <c r="H292" s="394"/>
      <c r="I292" s="394"/>
      <c r="J292" s="394"/>
      <c r="K292" s="394"/>
      <c r="L292" s="394"/>
      <c r="M292" s="394"/>
      <c r="N292" s="394"/>
      <c r="O292" s="394"/>
      <c r="P292" s="394"/>
      <c r="Q292" s="394"/>
      <c r="R292" s="394"/>
      <c r="S292" s="394"/>
      <c r="T292" s="394"/>
      <c r="U292" s="394"/>
      <c r="V292" s="394"/>
      <c r="W292" s="394"/>
      <c r="X292" s="394"/>
      <c r="Y292" s="394"/>
      <c r="Z292" s="394"/>
    </row>
    <row r="293" spans="1:26" ht="15.75" customHeight="1" x14ac:dyDescent="0.45">
      <c r="A293" s="394"/>
      <c r="B293" s="394"/>
      <c r="C293" s="394"/>
      <c r="D293" s="394"/>
      <c r="E293" s="394"/>
      <c r="F293" s="394"/>
      <c r="G293" s="394"/>
      <c r="H293" s="394"/>
      <c r="I293" s="394"/>
      <c r="J293" s="394"/>
      <c r="K293" s="394"/>
      <c r="L293" s="394"/>
      <c r="M293" s="394"/>
      <c r="N293" s="394"/>
      <c r="O293" s="394"/>
      <c r="P293" s="394"/>
      <c r="Q293" s="394"/>
      <c r="R293" s="394"/>
      <c r="S293" s="394"/>
      <c r="T293" s="394"/>
      <c r="U293" s="394"/>
      <c r="V293" s="394"/>
      <c r="W293" s="394"/>
      <c r="X293" s="394"/>
      <c r="Y293" s="394"/>
      <c r="Z293" s="394"/>
    </row>
    <row r="294" spans="1:26" ht="15.75" customHeight="1" x14ac:dyDescent="0.45">
      <c r="A294" s="394"/>
      <c r="B294" s="394"/>
      <c r="C294" s="394"/>
      <c r="D294" s="394"/>
      <c r="E294" s="394"/>
      <c r="F294" s="394"/>
      <c r="G294" s="394"/>
      <c r="H294" s="394"/>
      <c r="I294" s="394"/>
      <c r="J294" s="394"/>
      <c r="K294" s="394"/>
      <c r="L294" s="394"/>
      <c r="M294" s="394"/>
      <c r="N294" s="394"/>
      <c r="O294" s="394"/>
      <c r="P294" s="394"/>
      <c r="Q294" s="394"/>
      <c r="R294" s="394"/>
      <c r="S294" s="394"/>
      <c r="T294" s="394"/>
      <c r="U294" s="394"/>
      <c r="V294" s="394"/>
      <c r="W294" s="394"/>
      <c r="X294" s="394"/>
      <c r="Y294" s="394"/>
      <c r="Z294" s="394"/>
    </row>
    <row r="295" spans="1:26" ht="15.75" customHeight="1" x14ac:dyDescent="0.45">
      <c r="A295" s="394"/>
      <c r="B295" s="394"/>
      <c r="C295" s="394"/>
      <c r="D295" s="394"/>
      <c r="E295" s="394"/>
      <c r="F295" s="394"/>
      <c r="G295" s="394"/>
      <c r="H295" s="394"/>
      <c r="I295" s="394"/>
      <c r="J295" s="394"/>
      <c r="K295" s="394"/>
      <c r="L295" s="394"/>
      <c r="M295" s="394"/>
      <c r="N295" s="394"/>
      <c r="O295" s="394"/>
      <c r="P295" s="394"/>
      <c r="Q295" s="394"/>
      <c r="R295" s="394"/>
      <c r="S295" s="394"/>
      <c r="T295" s="394"/>
      <c r="U295" s="394"/>
      <c r="V295" s="394"/>
      <c r="W295" s="394"/>
      <c r="X295" s="394"/>
      <c r="Y295" s="394"/>
      <c r="Z295" s="394"/>
    </row>
    <row r="296" spans="1:26" ht="15.75" customHeight="1" x14ac:dyDescent="0.45">
      <c r="A296" s="394"/>
      <c r="B296" s="394"/>
      <c r="C296" s="394"/>
      <c r="D296" s="394"/>
      <c r="E296" s="394"/>
      <c r="F296" s="394"/>
      <c r="G296" s="394"/>
      <c r="H296" s="394"/>
      <c r="I296" s="394"/>
      <c r="J296" s="394"/>
      <c r="K296" s="394"/>
      <c r="L296" s="394"/>
      <c r="M296" s="394"/>
      <c r="N296" s="394"/>
      <c r="O296" s="394"/>
      <c r="P296" s="394"/>
      <c r="Q296" s="394"/>
      <c r="R296" s="394"/>
      <c r="S296" s="394"/>
      <c r="T296" s="394"/>
      <c r="U296" s="394"/>
      <c r="V296" s="394"/>
      <c r="W296" s="394"/>
      <c r="X296" s="394"/>
      <c r="Y296" s="394"/>
      <c r="Z296" s="394"/>
    </row>
    <row r="297" spans="1:26" ht="15.75" customHeight="1" x14ac:dyDescent="0.45">
      <c r="A297" s="394"/>
      <c r="B297" s="394"/>
      <c r="C297" s="394"/>
      <c r="D297" s="394"/>
      <c r="E297" s="394"/>
      <c r="F297" s="394"/>
      <c r="G297" s="394"/>
      <c r="H297" s="394"/>
      <c r="I297" s="394"/>
      <c r="J297" s="394"/>
      <c r="K297" s="394"/>
      <c r="L297" s="394"/>
      <c r="M297" s="394"/>
      <c r="N297" s="394"/>
      <c r="O297" s="394"/>
      <c r="P297" s="394"/>
      <c r="Q297" s="394"/>
      <c r="R297" s="394"/>
      <c r="S297" s="394"/>
      <c r="T297" s="394"/>
      <c r="U297" s="394"/>
      <c r="V297" s="394"/>
      <c r="W297" s="394"/>
      <c r="X297" s="394"/>
      <c r="Y297" s="394"/>
      <c r="Z297" s="394"/>
    </row>
    <row r="298" spans="1:26" ht="15.75" customHeight="1" x14ac:dyDescent="0.45">
      <c r="A298" s="394"/>
      <c r="B298" s="394"/>
      <c r="C298" s="394"/>
      <c r="D298" s="394"/>
      <c r="E298" s="394"/>
      <c r="F298" s="394"/>
      <c r="G298" s="394"/>
      <c r="H298" s="394"/>
      <c r="I298" s="394"/>
      <c r="J298" s="394"/>
      <c r="K298" s="394"/>
      <c r="L298" s="394"/>
      <c r="M298" s="394"/>
      <c r="N298" s="394"/>
      <c r="O298" s="394"/>
      <c r="P298" s="394"/>
      <c r="Q298" s="394"/>
      <c r="R298" s="394"/>
      <c r="S298" s="394"/>
      <c r="T298" s="394"/>
      <c r="U298" s="394"/>
      <c r="V298" s="394"/>
      <c r="W298" s="394"/>
      <c r="X298" s="394"/>
      <c r="Y298" s="394"/>
      <c r="Z298" s="394"/>
    </row>
    <row r="299" spans="1:26" ht="15.75" customHeight="1" x14ac:dyDescent="0.45">
      <c r="A299" s="394"/>
      <c r="B299" s="394"/>
      <c r="C299" s="394"/>
      <c r="D299" s="394"/>
      <c r="E299" s="394"/>
      <c r="F299" s="394"/>
      <c r="G299" s="394"/>
      <c r="H299" s="394"/>
      <c r="I299" s="394"/>
      <c r="J299" s="394"/>
      <c r="K299" s="394"/>
      <c r="L299" s="394"/>
      <c r="M299" s="394"/>
      <c r="N299" s="394"/>
      <c r="O299" s="394"/>
      <c r="P299" s="394"/>
      <c r="Q299" s="394"/>
      <c r="R299" s="394"/>
      <c r="S299" s="394"/>
      <c r="T299" s="394"/>
      <c r="U299" s="394"/>
      <c r="V299" s="394"/>
      <c r="W299" s="394"/>
      <c r="X299" s="394"/>
      <c r="Y299" s="394"/>
      <c r="Z299" s="394"/>
    </row>
    <row r="300" spans="1:26" ht="15.75" customHeight="1" x14ac:dyDescent="0.45">
      <c r="A300" s="394"/>
      <c r="B300" s="394"/>
      <c r="C300" s="394"/>
      <c r="D300" s="394"/>
      <c r="E300" s="394"/>
      <c r="F300" s="394"/>
      <c r="G300" s="394"/>
      <c r="H300" s="394"/>
      <c r="I300" s="394"/>
      <c r="J300" s="394"/>
      <c r="K300" s="394"/>
      <c r="L300" s="394"/>
      <c r="M300" s="394"/>
      <c r="N300" s="394"/>
      <c r="O300" s="394"/>
      <c r="P300" s="394"/>
      <c r="Q300" s="394"/>
      <c r="R300" s="394"/>
      <c r="S300" s="394"/>
      <c r="T300" s="394"/>
      <c r="U300" s="394"/>
      <c r="V300" s="394"/>
      <c r="W300" s="394"/>
      <c r="X300" s="394"/>
      <c r="Y300" s="394"/>
      <c r="Z300" s="394"/>
    </row>
    <row r="301" spans="1:26" ht="15.75" customHeight="1" x14ac:dyDescent="0.45">
      <c r="A301" s="394"/>
      <c r="B301" s="394"/>
      <c r="C301" s="394"/>
      <c r="D301" s="394"/>
      <c r="E301" s="394"/>
      <c r="F301" s="394"/>
      <c r="G301" s="394"/>
      <c r="H301" s="394"/>
      <c r="I301" s="394"/>
      <c r="J301" s="394"/>
      <c r="K301" s="394"/>
      <c r="L301" s="394"/>
      <c r="M301" s="394"/>
      <c r="N301" s="394"/>
      <c r="O301" s="394"/>
      <c r="P301" s="394"/>
      <c r="Q301" s="394"/>
      <c r="R301" s="394"/>
      <c r="S301" s="394"/>
      <c r="T301" s="394"/>
      <c r="U301" s="394"/>
      <c r="V301" s="394"/>
      <c r="W301" s="394"/>
      <c r="X301" s="394"/>
      <c r="Y301" s="394"/>
      <c r="Z301" s="394"/>
    </row>
    <row r="302" spans="1:26" ht="15.75" customHeight="1" x14ac:dyDescent="0.45">
      <c r="A302" s="394"/>
      <c r="B302" s="394"/>
      <c r="C302" s="394"/>
      <c r="D302" s="394"/>
      <c r="E302" s="394"/>
      <c r="F302" s="394"/>
      <c r="G302" s="394"/>
      <c r="H302" s="394"/>
      <c r="I302" s="394"/>
      <c r="J302" s="394"/>
      <c r="K302" s="394"/>
      <c r="L302" s="394"/>
      <c r="M302" s="394"/>
      <c r="N302" s="394"/>
      <c r="O302" s="394"/>
      <c r="P302" s="394"/>
      <c r="Q302" s="394"/>
      <c r="R302" s="394"/>
      <c r="S302" s="394"/>
      <c r="T302" s="394"/>
      <c r="U302" s="394"/>
      <c r="V302" s="394"/>
      <c r="W302" s="394"/>
      <c r="X302" s="394"/>
      <c r="Y302" s="394"/>
      <c r="Z302" s="394"/>
    </row>
    <row r="303" spans="1:26" ht="15.75" customHeight="1" x14ac:dyDescent="0.45">
      <c r="A303" s="394"/>
      <c r="B303" s="394"/>
      <c r="C303" s="394"/>
      <c r="D303" s="394"/>
      <c r="E303" s="394"/>
      <c r="F303" s="394"/>
      <c r="G303" s="394"/>
      <c r="H303" s="394"/>
      <c r="I303" s="394"/>
      <c r="J303" s="394"/>
      <c r="K303" s="394"/>
      <c r="L303" s="394"/>
      <c r="M303" s="394"/>
      <c r="N303" s="394"/>
      <c r="O303" s="394"/>
      <c r="P303" s="394"/>
      <c r="Q303" s="394"/>
      <c r="R303" s="394"/>
      <c r="S303" s="394"/>
      <c r="T303" s="394"/>
      <c r="U303" s="394"/>
      <c r="V303" s="394"/>
      <c r="W303" s="394"/>
      <c r="X303" s="394"/>
      <c r="Y303" s="394"/>
      <c r="Z303" s="394"/>
    </row>
    <row r="304" spans="1:26" ht="15.75" customHeight="1" x14ac:dyDescent="0.45">
      <c r="A304" s="394"/>
      <c r="B304" s="394"/>
      <c r="C304" s="394"/>
      <c r="D304" s="394"/>
      <c r="E304" s="394"/>
      <c r="F304" s="394"/>
      <c r="G304" s="394"/>
      <c r="H304" s="394"/>
      <c r="I304" s="394"/>
      <c r="J304" s="394"/>
      <c r="K304" s="394"/>
      <c r="L304" s="394"/>
      <c r="M304" s="394"/>
      <c r="N304" s="394"/>
      <c r="O304" s="394"/>
      <c r="P304" s="394"/>
      <c r="Q304" s="394"/>
      <c r="R304" s="394"/>
      <c r="S304" s="394"/>
      <c r="T304" s="394"/>
      <c r="U304" s="394"/>
      <c r="V304" s="394"/>
      <c r="W304" s="394"/>
      <c r="X304" s="394"/>
      <c r="Y304" s="394"/>
      <c r="Z304" s="394"/>
    </row>
    <row r="305" spans="1:26" ht="15.75" customHeight="1" x14ac:dyDescent="0.45">
      <c r="A305" s="394"/>
      <c r="B305" s="394"/>
      <c r="C305" s="394"/>
      <c r="D305" s="394"/>
      <c r="E305" s="394"/>
      <c r="F305" s="394"/>
      <c r="G305" s="394"/>
      <c r="H305" s="394"/>
      <c r="I305" s="394"/>
      <c r="J305" s="394"/>
      <c r="K305" s="394"/>
      <c r="L305" s="394"/>
      <c r="M305" s="394"/>
      <c r="N305" s="394"/>
      <c r="O305" s="394"/>
      <c r="P305" s="394"/>
      <c r="Q305" s="394"/>
      <c r="R305" s="394"/>
      <c r="S305" s="394"/>
      <c r="T305" s="394"/>
      <c r="U305" s="394"/>
      <c r="V305" s="394"/>
      <c r="W305" s="394"/>
      <c r="X305" s="394"/>
      <c r="Y305" s="394"/>
      <c r="Z305" s="394"/>
    </row>
    <row r="306" spans="1:26" ht="15.75" customHeight="1" x14ac:dyDescent="0.45">
      <c r="A306" s="394"/>
      <c r="B306" s="394"/>
      <c r="C306" s="394"/>
      <c r="D306" s="394"/>
      <c r="E306" s="394"/>
      <c r="F306" s="394"/>
      <c r="G306" s="394"/>
      <c r="H306" s="394"/>
      <c r="I306" s="394"/>
      <c r="J306" s="394"/>
      <c r="K306" s="394"/>
      <c r="L306" s="394"/>
      <c r="M306" s="394"/>
      <c r="N306" s="394"/>
      <c r="O306" s="394"/>
      <c r="P306" s="394"/>
      <c r="Q306" s="394"/>
      <c r="R306" s="394"/>
      <c r="S306" s="394"/>
      <c r="T306" s="394"/>
      <c r="U306" s="394"/>
      <c r="V306" s="394"/>
      <c r="W306" s="394"/>
      <c r="X306" s="394"/>
      <c r="Y306" s="394"/>
      <c r="Z306" s="394"/>
    </row>
    <row r="307" spans="1:26" ht="15.75" customHeight="1" x14ac:dyDescent="0.45">
      <c r="A307" s="394"/>
      <c r="B307" s="394"/>
      <c r="C307" s="394"/>
      <c r="D307" s="394"/>
      <c r="E307" s="394"/>
      <c r="F307" s="394"/>
      <c r="G307" s="394"/>
      <c r="H307" s="394"/>
      <c r="I307" s="394"/>
      <c r="J307" s="394"/>
      <c r="K307" s="394"/>
      <c r="L307" s="394"/>
      <c r="M307" s="394"/>
      <c r="N307" s="394"/>
      <c r="O307" s="394"/>
      <c r="P307" s="394"/>
      <c r="Q307" s="394"/>
      <c r="R307" s="394"/>
      <c r="S307" s="394"/>
      <c r="T307" s="394"/>
      <c r="U307" s="394"/>
      <c r="V307" s="394"/>
      <c r="W307" s="394"/>
      <c r="X307" s="394"/>
      <c r="Y307" s="394"/>
      <c r="Z307" s="394"/>
    </row>
    <row r="308" spans="1:26" ht="15.75" customHeight="1" x14ac:dyDescent="0.45">
      <c r="A308" s="394"/>
      <c r="B308" s="394"/>
      <c r="C308" s="394"/>
      <c r="D308" s="394"/>
      <c r="E308" s="394"/>
      <c r="F308" s="394"/>
      <c r="G308" s="394"/>
      <c r="H308" s="394"/>
      <c r="I308" s="394"/>
      <c r="J308" s="394"/>
      <c r="K308" s="394"/>
      <c r="L308" s="394"/>
      <c r="M308" s="394"/>
      <c r="N308" s="394"/>
      <c r="O308" s="394"/>
      <c r="P308" s="394"/>
      <c r="Q308" s="394"/>
      <c r="R308" s="394"/>
      <c r="S308" s="394"/>
      <c r="T308" s="394"/>
      <c r="U308" s="394"/>
      <c r="V308" s="394"/>
      <c r="W308" s="394"/>
      <c r="X308" s="394"/>
      <c r="Y308" s="394"/>
      <c r="Z308" s="394"/>
    </row>
    <row r="309" spans="1:26" ht="15.75" customHeight="1" x14ac:dyDescent="0.45">
      <c r="A309" s="394"/>
      <c r="B309" s="394"/>
      <c r="C309" s="394"/>
      <c r="D309" s="394"/>
      <c r="E309" s="394"/>
      <c r="F309" s="394"/>
      <c r="G309" s="394"/>
      <c r="H309" s="394"/>
      <c r="I309" s="394"/>
      <c r="J309" s="394"/>
      <c r="K309" s="394"/>
      <c r="L309" s="394"/>
      <c r="M309" s="394"/>
      <c r="N309" s="394"/>
      <c r="O309" s="394"/>
      <c r="P309" s="394"/>
      <c r="Q309" s="394"/>
      <c r="R309" s="394"/>
      <c r="S309" s="394"/>
      <c r="T309" s="394"/>
      <c r="U309" s="394"/>
      <c r="V309" s="394"/>
      <c r="W309" s="394"/>
      <c r="X309" s="394"/>
      <c r="Y309" s="394"/>
      <c r="Z309" s="394"/>
    </row>
    <row r="310" spans="1:26" ht="15.75" customHeight="1" x14ac:dyDescent="0.45">
      <c r="A310" s="394"/>
      <c r="B310" s="394"/>
      <c r="C310" s="394"/>
      <c r="D310" s="394"/>
      <c r="E310" s="394"/>
      <c r="F310" s="394"/>
      <c r="G310" s="394"/>
      <c r="H310" s="394"/>
      <c r="I310" s="394"/>
      <c r="J310" s="394"/>
      <c r="K310" s="394"/>
      <c r="L310" s="394"/>
      <c r="M310" s="394"/>
      <c r="N310" s="394"/>
      <c r="O310" s="394"/>
      <c r="P310" s="394"/>
      <c r="Q310" s="394"/>
      <c r="R310" s="394"/>
      <c r="S310" s="394"/>
      <c r="T310" s="394"/>
      <c r="U310" s="394"/>
      <c r="V310" s="394"/>
      <c r="W310" s="394"/>
      <c r="X310" s="394"/>
      <c r="Y310" s="394"/>
      <c r="Z310" s="394"/>
    </row>
    <row r="311" spans="1:26" ht="15.75" customHeight="1" x14ac:dyDescent="0.45">
      <c r="A311" s="394"/>
      <c r="B311" s="394"/>
      <c r="C311" s="394"/>
      <c r="D311" s="394"/>
      <c r="E311" s="394"/>
      <c r="F311" s="394"/>
      <c r="G311" s="394"/>
      <c r="H311" s="394"/>
      <c r="I311" s="394"/>
      <c r="J311" s="394"/>
      <c r="K311" s="394"/>
      <c r="L311" s="394"/>
      <c r="M311" s="394"/>
      <c r="N311" s="394"/>
      <c r="O311" s="394"/>
      <c r="P311" s="394"/>
      <c r="Q311" s="394"/>
      <c r="R311" s="394"/>
      <c r="S311" s="394"/>
      <c r="T311" s="394"/>
      <c r="U311" s="394"/>
      <c r="V311" s="394"/>
      <c r="W311" s="394"/>
      <c r="X311" s="394"/>
      <c r="Y311" s="394"/>
      <c r="Z311" s="394"/>
    </row>
    <row r="312" spans="1:26" ht="15.75" customHeight="1" x14ac:dyDescent="0.45">
      <c r="A312" s="394"/>
      <c r="B312" s="394"/>
      <c r="C312" s="394"/>
      <c r="D312" s="394"/>
      <c r="E312" s="394"/>
      <c r="F312" s="394"/>
      <c r="G312" s="394"/>
      <c r="H312" s="394"/>
      <c r="I312" s="394"/>
      <c r="J312" s="394"/>
      <c r="K312" s="394"/>
      <c r="L312" s="394"/>
      <c r="M312" s="394"/>
      <c r="N312" s="394"/>
      <c r="O312" s="394"/>
      <c r="P312" s="394"/>
      <c r="Q312" s="394"/>
      <c r="R312" s="394"/>
      <c r="S312" s="394"/>
      <c r="T312" s="394"/>
      <c r="U312" s="394"/>
      <c r="V312" s="394"/>
      <c r="W312" s="394"/>
      <c r="X312" s="394"/>
      <c r="Y312" s="394"/>
      <c r="Z312" s="394"/>
    </row>
    <row r="313" spans="1:26" ht="15.75" customHeight="1" x14ac:dyDescent="0.45">
      <c r="A313" s="394"/>
      <c r="B313" s="394"/>
      <c r="C313" s="394"/>
      <c r="D313" s="394"/>
      <c r="E313" s="394"/>
      <c r="F313" s="394"/>
      <c r="G313" s="394"/>
      <c r="H313" s="394"/>
      <c r="I313" s="394"/>
      <c r="J313" s="394"/>
      <c r="K313" s="394"/>
      <c r="L313" s="394"/>
      <c r="M313" s="394"/>
      <c r="N313" s="394"/>
      <c r="O313" s="394"/>
      <c r="P313" s="394"/>
      <c r="Q313" s="394"/>
      <c r="R313" s="394"/>
      <c r="S313" s="394"/>
      <c r="T313" s="394"/>
      <c r="U313" s="394"/>
      <c r="V313" s="394"/>
      <c r="W313" s="394"/>
      <c r="X313" s="394"/>
      <c r="Y313" s="394"/>
      <c r="Z313" s="394"/>
    </row>
    <row r="314" spans="1:26" ht="15.75" customHeight="1" x14ac:dyDescent="0.45">
      <c r="A314" s="394"/>
      <c r="B314" s="394"/>
      <c r="C314" s="394"/>
      <c r="D314" s="394"/>
      <c r="E314" s="394"/>
      <c r="F314" s="394"/>
      <c r="G314" s="394"/>
      <c r="H314" s="394"/>
      <c r="I314" s="394"/>
      <c r="J314" s="394"/>
      <c r="K314" s="394"/>
      <c r="L314" s="394"/>
      <c r="M314" s="394"/>
      <c r="N314" s="394"/>
      <c r="O314" s="394"/>
      <c r="P314" s="394"/>
      <c r="Q314" s="394"/>
      <c r="R314" s="394"/>
      <c r="S314" s="394"/>
      <c r="T314" s="394"/>
      <c r="U314" s="394"/>
      <c r="V314" s="394"/>
      <c r="W314" s="394"/>
      <c r="X314" s="394"/>
      <c r="Y314" s="394"/>
      <c r="Z314" s="394"/>
    </row>
    <row r="315" spans="1:26" ht="15.75" customHeight="1" x14ac:dyDescent="0.45">
      <c r="A315" s="394"/>
      <c r="B315" s="394"/>
      <c r="C315" s="394"/>
      <c r="D315" s="394"/>
      <c r="E315" s="394"/>
      <c r="F315" s="394"/>
      <c r="G315" s="394"/>
      <c r="H315" s="394"/>
      <c r="I315" s="394"/>
      <c r="J315" s="394"/>
      <c r="K315" s="394"/>
      <c r="L315" s="394"/>
      <c r="M315" s="394"/>
      <c r="N315" s="394"/>
      <c r="O315" s="394"/>
      <c r="P315" s="394"/>
      <c r="Q315" s="394"/>
      <c r="R315" s="394"/>
      <c r="S315" s="394"/>
      <c r="T315" s="394"/>
      <c r="U315" s="394"/>
      <c r="V315" s="394"/>
      <c r="W315" s="394"/>
      <c r="X315" s="394"/>
      <c r="Y315" s="394"/>
      <c r="Z315" s="394"/>
    </row>
    <row r="316" spans="1:26" ht="15.75" customHeight="1" x14ac:dyDescent="0.45">
      <c r="A316" s="394"/>
      <c r="B316" s="394"/>
      <c r="C316" s="394"/>
      <c r="D316" s="394"/>
      <c r="E316" s="394"/>
      <c r="F316" s="394"/>
      <c r="G316" s="394"/>
      <c r="H316" s="394"/>
      <c r="I316" s="394"/>
      <c r="J316" s="394"/>
      <c r="K316" s="394"/>
      <c r="L316" s="394"/>
      <c r="M316" s="394"/>
      <c r="N316" s="394"/>
      <c r="O316" s="394"/>
      <c r="P316" s="394"/>
      <c r="Q316" s="394"/>
      <c r="R316" s="394"/>
      <c r="S316" s="394"/>
      <c r="T316" s="394"/>
      <c r="U316" s="394"/>
      <c r="V316" s="394"/>
      <c r="W316" s="394"/>
      <c r="X316" s="394"/>
      <c r="Y316" s="394"/>
      <c r="Z316" s="394"/>
    </row>
    <row r="317" spans="1:26" ht="15.75" customHeight="1" x14ac:dyDescent="0.45">
      <c r="A317" s="394"/>
      <c r="B317" s="394"/>
      <c r="C317" s="394"/>
      <c r="D317" s="394"/>
      <c r="E317" s="394"/>
      <c r="F317" s="394"/>
      <c r="G317" s="394"/>
      <c r="H317" s="394"/>
      <c r="I317" s="394"/>
      <c r="J317" s="394"/>
      <c r="K317" s="394"/>
      <c r="L317" s="394"/>
      <c r="M317" s="394"/>
      <c r="N317" s="394"/>
      <c r="O317" s="394"/>
      <c r="P317" s="394"/>
      <c r="Q317" s="394"/>
      <c r="R317" s="394"/>
      <c r="S317" s="394"/>
      <c r="T317" s="394"/>
      <c r="U317" s="394"/>
      <c r="V317" s="394"/>
      <c r="W317" s="394"/>
      <c r="X317" s="394"/>
      <c r="Y317" s="394"/>
      <c r="Z317" s="394"/>
    </row>
    <row r="318" spans="1:26" ht="15.75" customHeight="1" x14ac:dyDescent="0.45">
      <c r="A318" s="394"/>
      <c r="B318" s="394"/>
      <c r="C318" s="394"/>
      <c r="D318" s="394"/>
      <c r="E318" s="394"/>
      <c r="F318" s="394"/>
      <c r="G318" s="394"/>
      <c r="H318" s="394"/>
      <c r="I318" s="394"/>
      <c r="J318" s="394"/>
      <c r="K318" s="394"/>
      <c r="L318" s="394"/>
      <c r="M318" s="394"/>
      <c r="N318" s="394"/>
      <c r="O318" s="394"/>
      <c r="P318" s="394"/>
      <c r="Q318" s="394"/>
      <c r="R318" s="394"/>
      <c r="S318" s="394"/>
      <c r="T318" s="394"/>
      <c r="U318" s="394"/>
      <c r="V318" s="394"/>
      <c r="W318" s="394"/>
      <c r="X318" s="394"/>
      <c r="Y318" s="394"/>
      <c r="Z318" s="394"/>
    </row>
    <row r="319" spans="1:26" ht="15.75" customHeight="1" x14ac:dyDescent="0.45">
      <c r="A319" s="394"/>
      <c r="B319" s="394"/>
      <c r="C319" s="394"/>
      <c r="D319" s="394"/>
      <c r="E319" s="394"/>
      <c r="F319" s="394"/>
      <c r="G319" s="394"/>
      <c r="H319" s="394"/>
      <c r="I319" s="394"/>
      <c r="J319" s="394"/>
      <c r="K319" s="394"/>
      <c r="L319" s="394"/>
      <c r="M319" s="394"/>
      <c r="N319" s="394"/>
      <c r="O319" s="394"/>
      <c r="P319" s="394"/>
      <c r="Q319" s="394"/>
      <c r="R319" s="394"/>
      <c r="S319" s="394"/>
      <c r="T319" s="394"/>
      <c r="U319" s="394"/>
      <c r="V319" s="394"/>
      <c r="W319" s="394"/>
      <c r="X319" s="394"/>
      <c r="Y319" s="394"/>
      <c r="Z319" s="394"/>
    </row>
    <row r="320" spans="1:26" ht="15.75" customHeight="1" x14ac:dyDescent="0.45">
      <c r="A320" s="394"/>
      <c r="B320" s="394"/>
      <c r="C320" s="394"/>
      <c r="D320" s="394"/>
      <c r="E320" s="394"/>
      <c r="F320" s="394"/>
      <c r="G320" s="394"/>
      <c r="H320" s="394"/>
      <c r="I320" s="394"/>
      <c r="J320" s="394"/>
      <c r="K320" s="394"/>
      <c r="L320" s="394"/>
      <c r="M320" s="394"/>
      <c r="N320" s="394"/>
      <c r="O320" s="394"/>
      <c r="P320" s="394"/>
      <c r="Q320" s="394"/>
      <c r="R320" s="394"/>
      <c r="S320" s="394"/>
      <c r="T320" s="394"/>
      <c r="U320" s="394"/>
      <c r="V320" s="394"/>
      <c r="W320" s="394"/>
      <c r="X320" s="394"/>
      <c r="Y320" s="394"/>
      <c r="Z320" s="394"/>
    </row>
    <row r="321" spans="1:26" ht="15.75" customHeight="1" x14ac:dyDescent="0.45">
      <c r="A321" s="394"/>
      <c r="B321" s="394"/>
      <c r="C321" s="394"/>
      <c r="D321" s="394"/>
      <c r="E321" s="394"/>
      <c r="F321" s="394"/>
      <c r="G321" s="394"/>
      <c r="H321" s="394"/>
      <c r="I321" s="394"/>
      <c r="J321" s="394"/>
      <c r="K321" s="394"/>
      <c r="L321" s="394"/>
      <c r="M321" s="394"/>
      <c r="N321" s="394"/>
      <c r="O321" s="394"/>
      <c r="P321" s="394"/>
      <c r="Q321" s="394"/>
      <c r="R321" s="394"/>
      <c r="S321" s="394"/>
      <c r="T321" s="394"/>
      <c r="U321" s="394"/>
      <c r="V321" s="394"/>
      <c r="W321" s="394"/>
      <c r="X321" s="394"/>
      <c r="Y321" s="394"/>
      <c r="Z321" s="394"/>
    </row>
    <row r="322" spans="1:26" ht="15.75" customHeight="1" x14ac:dyDescent="0.45">
      <c r="A322" s="394"/>
      <c r="B322" s="394"/>
      <c r="C322" s="394"/>
      <c r="D322" s="394"/>
      <c r="E322" s="394"/>
      <c r="F322" s="394"/>
      <c r="G322" s="394"/>
      <c r="H322" s="394"/>
      <c r="I322" s="394"/>
      <c r="J322" s="394"/>
      <c r="K322" s="394"/>
      <c r="L322" s="394"/>
      <c r="M322" s="394"/>
      <c r="N322" s="394"/>
      <c r="O322" s="394"/>
      <c r="P322" s="394"/>
      <c r="Q322" s="394"/>
      <c r="R322" s="394"/>
      <c r="S322" s="394"/>
      <c r="T322" s="394"/>
      <c r="U322" s="394"/>
      <c r="V322" s="394"/>
      <c r="W322" s="394"/>
      <c r="X322" s="394"/>
      <c r="Y322" s="394"/>
      <c r="Z322" s="394"/>
    </row>
    <row r="323" spans="1:26" ht="15.75" customHeight="1" x14ac:dyDescent="0.45">
      <c r="A323" s="394"/>
      <c r="B323" s="394"/>
      <c r="C323" s="394"/>
      <c r="D323" s="394"/>
      <c r="E323" s="394"/>
      <c r="F323" s="394"/>
      <c r="G323" s="394"/>
      <c r="H323" s="394"/>
      <c r="I323" s="394"/>
      <c r="J323" s="394"/>
      <c r="K323" s="394"/>
      <c r="L323" s="394"/>
      <c r="M323" s="394"/>
      <c r="N323" s="394"/>
      <c r="O323" s="394"/>
      <c r="P323" s="394"/>
      <c r="Q323" s="394"/>
      <c r="R323" s="394"/>
      <c r="S323" s="394"/>
      <c r="T323" s="394"/>
      <c r="U323" s="394"/>
      <c r="V323" s="394"/>
      <c r="W323" s="394"/>
      <c r="X323" s="394"/>
      <c r="Y323" s="394"/>
      <c r="Z323" s="394"/>
    </row>
    <row r="324" spans="1:26" ht="15.75" customHeight="1" x14ac:dyDescent="0.45">
      <c r="A324" s="394"/>
      <c r="B324" s="394"/>
      <c r="C324" s="394"/>
      <c r="D324" s="394"/>
      <c r="E324" s="394"/>
      <c r="F324" s="394"/>
      <c r="G324" s="394"/>
      <c r="H324" s="394"/>
      <c r="I324" s="394"/>
      <c r="J324" s="394"/>
      <c r="K324" s="394"/>
      <c r="L324" s="394"/>
      <c r="M324" s="394"/>
      <c r="N324" s="394"/>
      <c r="O324" s="394"/>
      <c r="P324" s="394"/>
      <c r="Q324" s="394"/>
      <c r="R324" s="394"/>
      <c r="S324" s="394"/>
      <c r="T324" s="394"/>
      <c r="U324" s="394"/>
      <c r="V324" s="394"/>
      <c r="W324" s="394"/>
      <c r="X324" s="394"/>
      <c r="Y324" s="394"/>
      <c r="Z324" s="394"/>
    </row>
    <row r="325" spans="1:26" ht="15.75" customHeight="1" x14ac:dyDescent="0.45">
      <c r="A325" s="394"/>
      <c r="B325" s="394"/>
      <c r="C325" s="394"/>
      <c r="D325" s="394"/>
      <c r="E325" s="394"/>
      <c r="F325" s="394"/>
      <c r="G325" s="394"/>
      <c r="H325" s="394"/>
      <c r="I325" s="394"/>
      <c r="J325" s="394"/>
      <c r="K325" s="394"/>
      <c r="L325" s="394"/>
      <c r="M325" s="394"/>
      <c r="N325" s="394"/>
      <c r="O325" s="394"/>
      <c r="P325" s="394"/>
      <c r="Q325" s="394"/>
      <c r="R325" s="394"/>
      <c r="S325" s="394"/>
      <c r="T325" s="394"/>
      <c r="U325" s="394"/>
      <c r="V325" s="394"/>
      <c r="W325" s="394"/>
      <c r="X325" s="394"/>
      <c r="Y325" s="394"/>
      <c r="Z325" s="394"/>
    </row>
    <row r="326" spans="1:26" ht="15.75" customHeight="1" x14ac:dyDescent="0.45">
      <c r="A326" s="394"/>
      <c r="B326" s="394"/>
      <c r="C326" s="394"/>
      <c r="D326" s="394"/>
      <c r="E326" s="394"/>
      <c r="F326" s="394"/>
      <c r="G326" s="394"/>
      <c r="H326" s="394"/>
      <c r="I326" s="394"/>
      <c r="J326" s="394"/>
      <c r="K326" s="394"/>
      <c r="L326" s="394"/>
      <c r="M326" s="394"/>
      <c r="N326" s="394"/>
      <c r="O326" s="394"/>
      <c r="P326" s="394"/>
      <c r="Q326" s="394"/>
      <c r="R326" s="394"/>
      <c r="S326" s="394"/>
      <c r="T326" s="394"/>
      <c r="U326" s="394"/>
      <c r="V326" s="394"/>
      <c r="W326" s="394"/>
      <c r="X326" s="394"/>
      <c r="Y326" s="394"/>
      <c r="Z326" s="394"/>
    </row>
    <row r="327" spans="1:26" ht="15.75" customHeight="1" x14ac:dyDescent="0.45">
      <c r="A327" s="394"/>
      <c r="B327" s="394"/>
      <c r="C327" s="394"/>
      <c r="D327" s="394"/>
      <c r="E327" s="394"/>
      <c r="F327" s="394"/>
      <c r="G327" s="394"/>
      <c r="H327" s="394"/>
      <c r="I327" s="394"/>
      <c r="J327" s="394"/>
      <c r="K327" s="394"/>
      <c r="L327" s="394"/>
      <c r="M327" s="394"/>
      <c r="N327" s="394"/>
      <c r="O327" s="394"/>
      <c r="P327" s="394"/>
      <c r="Q327" s="394"/>
      <c r="R327" s="394"/>
      <c r="S327" s="394"/>
      <c r="T327" s="394"/>
      <c r="U327" s="394"/>
      <c r="V327" s="394"/>
      <c r="W327" s="394"/>
      <c r="X327" s="394"/>
      <c r="Y327" s="394"/>
      <c r="Z327" s="394"/>
    </row>
    <row r="328" spans="1:26" ht="15.75" customHeight="1" x14ac:dyDescent="0.45">
      <c r="A328" s="394"/>
      <c r="B328" s="394"/>
      <c r="C328" s="394"/>
      <c r="D328" s="394"/>
      <c r="E328" s="394"/>
      <c r="F328" s="394"/>
      <c r="G328" s="394"/>
      <c r="H328" s="394"/>
      <c r="I328" s="394"/>
      <c r="J328" s="394"/>
      <c r="K328" s="394"/>
      <c r="L328" s="394"/>
      <c r="M328" s="394"/>
      <c r="N328" s="394"/>
      <c r="O328" s="394"/>
      <c r="P328" s="394"/>
      <c r="Q328" s="394"/>
      <c r="R328" s="394"/>
      <c r="S328" s="394"/>
      <c r="T328" s="394"/>
      <c r="U328" s="394"/>
      <c r="V328" s="394"/>
      <c r="W328" s="394"/>
      <c r="X328" s="394"/>
      <c r="Y328" s="394"/>
      <c r="Z328" s="394"/>
    </row>
    <row r="329" spans="1:26" ht="15.75" customHeight="1" x14ac:dyDescent="0.45">
      <c r="A329" s="394"/>
      <c r="B329" s="394"/>
      <c r="C329" s="394"/>
      <c r="D329" s="394"/>
      <c r="E329" s="394"/>
      <c r="F329" s="394"/>
      <c r="G329" s="394"/>
      <c r="H329" s="394"/>
      <c r="I329" s="394"/>
      <c r="J329" s="394"/>
      <c r="K329" s="394"/>
      <c r="L329" s="394"/>
      <c r="M329" s="394"/>
      <c r="N329" s="394"/>
      <c r="O329" s="394"/>
      <c r="P329" s="394"/>
      <c r="Q329" s="394"/>
      <c r="R329" s="394"/>
      <c r="S329" s="394"/>
      <c r="T329" s="394"/>
      <c r="U329" s="394"/>
      <c r="V329" s="394"/>
      <c r="W329" s="394"/>
      <c r="X329" s="394"/>
      <c r="Y329" s="394"/>
      <c r="Z329" s="394"/>
    </row>
    <row r="330" spans="1:26" ht="15.75" customHeight="1" x14ac:dyDescent="0.45">
      <c r="A330" s="394"/>
      <c r="B330" s="394"/>
      <c r="C330" s="394"/>
      <c r="D330" s="394"/>
      <c r="E330" s="394"/>
      <c r="F330" s="394"/>
      <c r="G330" s="394"/>
      <c r="H330" s="394"/>
      <c r="I330" s="394"/>
      <c r="J330" s="394"/>
      <c r="K330" s="394"/>
      <c r="L330" s="394"/>
      <c r="M330" s="394"/>
      <c r="N330" s="394"/>
      <c r="O330" s="394"/>
      <c r="P330" s="394"/>
      <c r="Q330" s="394"/>
      <c r="R330" s="394"/>
      <c r="S330" s="394"/>
      <c r="T330" s="394"/>
      <c r="U330" s="394"/>
      <c r="V330" s="394"/>
      <c r="W330" s="394"/>
      <c r="X330" s="394"/>
      <c r="Y330" s="394"/>
      <c r="Z330" s="394"/>
    </row>
    <row r="331" spans="1:26" ht="15.75" customHeight="1" x14ac:dyDescent="0.45">
      <c r="A331" s="394"/>
      <c r="B331" s="394"/>
      <c r="C331" s="394"/>
      <c r="D331" s="394"/>
      <c r="E331" s="394"/>
      <c r="F331" s="394"/>
      <c r="G331" s="394"/>
      <c r="H331" s="394"/>
      <c r="I331" s="394"/>
      <c r="J331" s="394"/>
      <c r="K331" s="394"/>
      <c r="L331" s="394"/>
      <c r="M331" s="394"/>
      <c r="N331" s="394"/>
      <c r="O331" s="394"/>
      <c r="P331" s="394"/>
      <c r="Q331" s="394"/>
      <c r="R331" s="394"/>
      <c r="S331" s="394"/>
      <c r="T331" s="394"/>
      <c r="U331" s="394"/>
      <c r="V331" s="394"/>
      <c r="W331" s="394"/>
      <c r="X331" s="394"/>
      <c r="Y331" s="394"/>
      <c r="Z331" s="394"/>
    </row>
    <row r="332" spans="1:26" ht="15.75" customHeight="1" x14ac:dyDescent="0.45">
      <c r="A332" s="394"/>
      <c r="B332" s="394"/>
      <c r="C332" s="394"/>
      <c r="D332" s="394"/>
      <c r="E332" s="394"/>
      <c r="F332" s="394"/>
      <c r="G332" s="394"/>
      <c r="H332" s="394"/>
      <c r="I332" s="394"/>
      <c r="J332" s="394"/>
      <c r="K332" s="394"/>
      <c r="L332" s="394"/>
      <c r="M332" s="394"/>
      <c r="N332" s="394"/>
      <c r="O332" s="394"/>
      <c r="P332" s="394"/>
      <c r="Q332" s="394"/>
      <c r="R332" s="394"/>
      <c r="S332" s="394"/>
      <c r="T332" s="394"/>
      <c r="U332" s="394"/>
      <c r="V332" s="394"/>
      <c r="W332" s="394"/>
      <c r="X332" s="394"/>
      <c r="Y332" s="394"/>
      <c r="Z332" s="394"/>
    </row>
    <row r="333" spans="1:26" ht="15.75" customHeight="1" x14ac:dyDescent="0.45">
      <c r="A333" s="394"/>
      <c r="B333" s="394"/>
      <c r="C333" s="394"/>
      <c r="D333" s="394"/>
      <c r="E333" s="394"/>
      <c r="F333" s="394"/>
      <c r="G333" s="394"/>
      <c r="H333" s="394"/>
      <c r="I333" s="394"/>
      <c r="J333" s="394"/>
      <c r="K333" s="394"/>
      <c r="L333" s="394"/>
      <c r="M333" s="394"/>
      <c r="N333" s="394"/>
      <c r="O333" s="394"/>
      <c r="P333" s="394"/>
      <c r="Q333" s="394"/>
      <c r="R333" s="394"/>
      <c r="S333" s="394"/>
      <c r="T333" s="394"/>
      <c r="U333" s="394"/>
      <c r="V333" s="394"/>
      <c r="W333" s="394"/>
      <c r="X333" s="394"/>
      <c r="Y333" s="394"/>
      <c r="Z333" s="394"/>
    </row>
    <row r="334" spans="1:26" ht="15.75" customHeight="1" x14ac:dyDescent="0.45">
      <c r="A334" s="394"/>
      <c r="B334" s="394"/>
      <c r="C334" s="394"/>
      <c r="D334" s="394"/>
      <c r="E334" s="394"/>
      <c r="F334" s="394"/>
      <c r="G334" s="394"/>
      <c r="H334" s="394"/>
      <c r="I334" s="394"/>
      <c r="J334" s="394"/>
      <c r="K334" s="394"/>
      <c r="L334" s="394"/>
      <c r="M334" s="394"/>
      <c r="N334" s="394"/>
      <c r="O334" s="394"/>
      <c r="P334" s="394"/>
      <c r="Q334" s="394"/>
      <c r="R334" s="394"/>
      <c r="S334" s="394"/>
      <c r="T334" s="394"/>
      <c r="U334" s="394"/>
      <c r="V334" s="394"/>
      <c r="W334" s="394"/>
      <c r="X334" s="394"/>
      <c r="Y334" s="394"/>
      <c r="Z334" s="394"/>
    </row>
    <row r="335" spans="1:26" ht="15.75" customHeight="1" x14ac:dyDescent="0.45">
      <c r="A335" s="394"/>
      <c r="B335" s="394"/>
      <c r="C335" s="394"/>
      <c r="D335" s="394"/>
      <c r="E335" s="394"/>
      <c r="F335" s="394"/>
      <c r="G335" s="394"/>
      <c r="H335" s="394"/>
      <c r="I335" s="394"/>
      <c r="J335" s="394"/>
      <c r="K335" s="394"/>
      <c r="L335" s="394"/>
      <c r="M335" s="394"/>
      <c r="N335" s="394"/>
      <c r="O335" s="394"/>
      <c r="P335" s="394"/>
      <c r="Q335" s="394"/>
      <c r="R335" s="394"/>
      <c r="S335" s="394"/>
      <c r="T335" s="394"/>
      <c r="U335" s="394"/>
      <c r="V335" s="394"/>
      <c r="W335" s="394"/>
      <c r="X335" s="394"/>
      <c r="Y335" s="394"/>
      <c r="Z335" s="394"/>
    </row>
    <row r="336" spans="1:26" ht="15.75" customHeight="1" x14ac:dyDescent="0.45">
      <c r="A336" s="394"/>
      <c r="B336" s="394"/>
      <c r="C336" s="394"/>
      <c r="D336" s="394"/>
      <c r="E336" s="394"/>
      <c r="F336" s="394"/>
      <c r="G336" s="394"/>
      <c r="H336" s="394"/>
      <c r="I336" s="394"/>
      <c r="J336" s="394"/>
      <c r="K336" s="394"/>
      <c r="L336" s="394"/>
      <c r="M336" s="394"/>
      <c r="N336" s="394"/>
      <c r="O336" s="394"/>
      <c r="P336" s="394"/>
      <c r="Q336" s="394"/>
      <c r="R336" s="394"/>
      <c r="S336" s="394"/>
      <c r="T336" s="394"/>
      <c r="U336" s="394"/>
      <c r="V336" s="394"/>
      <c r="W336" s="394"/>
      <c r="X336" s="394"/>
      <c r="Y336" s="394"/>
      <c r="Z336" s="394"/>
    </row>
    <row r="337" spans="1:26" ht="15.75" customHeight="1" x14ac:dyDescent="0.45">
      <c r="A337" s="394"/>
      <c r="B337" s="394"/>
      <c r="C337" s="394"/>
      <c r="D337" s="394"/>
      <c r="E337" s="394"/>
      <c r="F337" s="394"/>
      <c r="G337" s="394"/>
      <c r="H337" s="394"/>
      <c r="I337" s="394"/>
      <c r="J337" s="394"/>
      <c r="K337" s="394"/>
      <c r="L337" s="394"/>
      <c r="M337" s="394"/>
      <c r="N337" s="394"/>
      <c r="O337" s="394"/>
      <c r="P337" s="394"/>
      <c r="Q337" s="394"/>
      <c r="R337" s="394"/>
      <c r="S337" s="394"/>
      <c r="T337" s="394"/>
      <c r="U337" s="394"/>
      <c r="V337" s="394"/>
      <c r="W337" s="394"/>
      <c r="X337" s="394"/>
      <c r="Y337" s="394"/>
      <c r="Z337" s="394"/>
    </row>
    <row r="338" spans="1:26" ht="15.75" customHeight="1" x14ac:dyDescent="0.45">
      <c r="A338" s="394"/>
      <c r="B338" s="394"/>
      <c r="C338" s="394"/>
      <c r="D338" s="394"/>
      <c r="E338" s="394"/>
      <c r="F338" s="394"/>
      <c r="G338" s="394"/>
      <c r="H338" s="394"/>
      <c r="I338" s="394"/>
      <c r="J338" s="394"/>
      <c r="K338" s="394"/>
      <c r="L338" s="394"/>
      <c r="M338" s="394"/>
      <c r="N338" s="394"/>
      <c r="O338" s="394"/>
      <c r="P338" s="394"/>
      <c r="Q338" s="394"/>
      <c r="R338" s="394"/>
      <c r="S338" s="394"/>
      <c r="T338" s="394"/>
      <c r="U338" s="394"/>
      <c r="V338" s="394"/>
      <c r="W338" s="394"/>
      <c r="X338" s="394"/>
      <c r="Y338" s="394"/>
      <c r="Z338" s="394"/>
    </row>
    <row r="339" spans="1:26" ht="15.75" customHeight="1" x14ac:dyDescent="0.45">
      <c r="A339" s="394"/>
      <c r="B339" s="394"/>
      <c r="C339" s="394"/>
      <c r="D339" s="394"/>
      <c r="E339" s="394"/>
      <c r="F339" s="394"/>
      <c r="G339" s="394"/>
      <c r="H339" s="394"/>
      <c r="I339" s="394"/>
      <c r="J339" s="394"/>
      <c r="K339" s="394"/>
      <c r="L339" s="394"/>
      <c r="M339" s="394"/>
      <c r="N339" s="394"/>
      <c r="O339" s="394"/>
      <c r="P339" s="394"/>
      <c r="Q339" s="394"/>
      <c r="R339" s="394"/>
      <c r="S339" s="394"/>
      <c r="T339" s="394"/>
      <c r="U339" s="394"/>
      <c r="V339" s="394"/>
      <c r="W339" s="394"/>
      <c r="X339" s="394"/>
      <c r="Y339" s="394"/>
      <c r="Z339" s="394"/>
    </row>
    <row r="340" spans="1:26" ht="15.75" customHeight="1" x14ac:dyDescent="0.45">
      <c r="A340" s="394"/>
      <c r="B340" s="394"/>
      <c r="C340" s="394"/>
      <c r="D340" s="394"/>
      <c r="E340" s="394"/>
      <c r="F340" s="394"/>
      <c r="G340" s="394"/>
      <c r="H340" s="394"/>
      <c r="I340" s="394"/>
      <c r="J340" s="394"/>
      <c r="K340" s="394"/>
      <c r="L340" s="394"/>
      <c r="M340" s="394"/>
      <c r="N340" s="394"/>
      <c r="O340" s="394"/>
      <c r="P340" s="394"/>
      <c r="Q340" s="394"/>
      <c r="R340" s="394"/>
      <c r="S340" s="394"/>
      <c r="T340" s="394"/>
      <c r="U340" s="394"/>
      <c r="V340" s="394"/>
      <c r="W340" s="394"/>
      <c r="X340" s="394"/>
      <c r="Y340" s="394"/>
      <c r="Z340" s="394"/>
    </row>
    <row r="341" spans="1:26" ht="15.75" customHeight="1" x14ac:dyDescent="0.45">
      <c r="A341" s="394"/>
      <c r="B341" s="394"/>
      <c r="C341" s="394"/>
      <c r="D341" s="394"/>
      <c r="E341" s="394"/>
      <c r="F341" s="394"/>
      <c r="G341" s="394"/>
      <c r="H341" s="394"/>
      <c r="I341" s="394"/>
      <c r="J341" s="394"/>
      <c r="K341" s="394"/>
      <c r="L341" s="394"/>
      <c r="M341" s="394"/>
      <c r="N341" s="394"/>
      <c r="O341" s="394"/>
      <c r="P341" s="394"/>
      <c r="Q341" s="394"/>
      <c r="R341" s="394"/>
      <c r="S341" s="394"/>
      <c r="T341" s="394"/>
      <c r="U341" s="394"/>
      <c r="V341" s="394"/>
      <c r="W341" s="394"/>
      <c r="X341" s="394"/>
      <c r="Y341" s="394"/>
      <c r="Z341" s="394"/>
    </row>
    <row r="342" spans="1:26" ht="15.75" customHeight="1" x14ac:dyDescent="0.45">
      <c r="A342" s="394"/>
      <c r="B342" s="394"/>
      <c r="C342" s="394"/>
      <c r="D342" s="394"/>
      <c r="E342" s="394"/>
      <c r="F342" s="394"/>
      <c r="G342" s="394"/>
      <c r="H342" s="394"/>
      <c r="I342" s="394"/>
      <c r="J342" s="394"/>
      <c r="K342" s="394"/>
      <c r="L342" s="394"/>
      <c r="M342" s="394"/>
      <c r="N342" s="394"/>
      <c r="O342" s="394"/>
      <c r="P342" s="394"/>
      <c r="Q342" s="394"/>
      <c r="R342" s="394"/>
      <c r="S342" s="394"/>
      <c r="T342" s="394"/>
      <c r="U342" s="394"/>
      <c r="V342" s="394"/>
      <c r="W342" s="394"/>
      <c r="X342" s="394"/>
      <c r="Y342" s="394"/>
      <c r="Z342" s="394"/>
    </row>
    <row r="343" spans="1:26" ht="15.75" customHeight="1" x14ac:dyDescent="0.45">
      <c r="A343" s="394"/>
      <c r="B343" s="394"/>
      <c r="C343" s="394"/>
      <c r="D343" s="394"/>
      <c r="E343" s="394"/>
      <c r="F343" s="394"/>
      <c r="G343" s="394"/>
      <c r="H343" s="394"/>
      <c r="I343" s="394"/>
      <c r="J343" s="394"/>
      <c r="K343" s="394"/>
      <c r="L343" s="394"/>
      <c r="M343" s="394"/>
      <c r="N343" s="394"/>
      <c r="O343" s="394"/>
      <c r="P343" s="394"/>
      <c r="Q343" s="394"/>
      <c r="R343" s="394"/>
      <c r="S343" s="394"/>
      <c r="T343" s="394"/>
      <c r="U343" s="394"/>
      <c r="V343" s="394"/>
      <c r="W343" s="394"/>
      <c r="X343" s="394"/>
      <c r="Y343" s="394"/>
      <c r="Z343" s="394"/>
    </row>
    <row r="344" spans="1:26" ht="15.75" customHeight="1" x14ac:dyDescent="0.45">
      <c r="A344" s="394"/>
      <c r="B344" s="394"/>
      <c r="C344" s="394"/>
      <c r="D344" s="394"/>
      <c r="E344" s="394"/>
      <c r="F344" s="394"/>
      <c r="G344" s="394"/>
      <c r="H344" s="394"/>
      <c r="I344" s="394"/>
      <c r="J344" s="394"/>
      <c r="K344" s="394"/>
      <c r="L344" s="394"/>
      <c r="M344" s="394"/>
      <c r="N344" s="394"/>
      <c r="O344" s="394"/>
      <c r="P344" s="394"/>
      <c r="Q344" s="394"/>
      <c r="R344" s="394"/>
      <c r="S344" s="394"/>
      <c r="T344" s="394"/>
      <c r="U344" s="394"/>
      <c r="V344" s="394"/>
      <c r="W344" s="394"/>
      <c r="X344" s="394"/>
      <c r="Y344" s="394"/>
      <c r="Z344" s="394"/>
    </row>
    <row r="345" spans="1:26" ht="15.75" customHeight="1" x14ac:dyDescent="0.45">
      <c r="A345" s="394"/>
      <c r="B345" s="394"/>
      <c r="C345" s="394"/>
      <c r="D345" s="394"/>
      <c r="E345" s="394"/>
      <c r="F345" s="394"/>
      <c r="G345" s="394"/>
      <c r="H345" s="394"/>
      <c r="I345" s="394"/>
      <c r="J345" s="394"/>
      <c r="K345" s="394"/>
      <c r="L345" s="394"/>
      <c r="M345" s="394"/>
      <c r="N345" s="394"/>
      <c r="O345" s="394"/>
      <c r="P345" s="394"/>
      <c r="Q345" s="394"/>
      <c r="R345" s="394"/>
      <c r="S345" s="394"/>
      <c r="T345" s="394"/>
      <c r="U345" s="394"/>
      <c r="V345" s="394"/>
      <c r="W345" s="394"/>
      <c r="X345" s="394"/>
      <c r="Y345" s="394"/>
      <c r="Z345" s="394"/>
    </row>
    <row r="346" spans="1:26" ht="15.75" customHeight="1" x14ac:dyDescent="0.45">
      <c r="A346" s="394"/>
      <c r="B346" s="394"/>
      <c r="C346" s="394"/>
      <c r="D346" s="394"/>
      <c r="E346" s="394"/>
      <c r="F346" s="394"/>
      <c r="G346" s="394"/>
      <c r="H346" s="394"/>
      <c r="I346" s="394"/>
      <c r="J346" s="394"/>
      <c r="K346" s="394"/>
      <c r="L346" s="394"/>
      <c r="M346" s="394"/>
      <c r="N346" s="394"/>
      <c r="O346" s="394"/>
      <c r="P346" s="394"/>
      <c r="Q346" s="394"/>
      <c r="R346" s="394"/>
      <c r="S346" s="394"/>
      <c r="T346" s="394"/>
      <c r="U346" s="394"/>
      <c r="V346" s="394"/>
      <c r="W346" s="394"/>
      <c r="X346" s="394"/>
      <c r="Y346" s="394"/>
      <c r="Z346" s="394"/>
    </row>
    <row r="347" spans="1:26" ht="15.75" customHeight="1" x14ac:dyDescent="0.45">
      <c r="A347" s="394"/>
      <c r="B347" s="394"/>
      <c r="C347" s="394"/>
      <c r="D347" s="394"/>
      <c r="E347" s="394"/>
      <c r="F347" s="394"/>
      <c r="G347" s="394"/>
      <c r="H347" s="394"/>
      <c r="I347" s="394"/>
      <c r="J347" s="394"/>
      <c r="K347" s="394"/>
      <c r="L347" s="394"/>
      <c r="M347" s="394"/>
      <c r="N347" s="394"/>
      <c r="O347" s="394"/>
      <c r="P347" s="394"/>
      <c r="Q347" s="394"/>
      <c r="R347" s="394"/>
      <c r="S347" s="394"/>
      <c r="T347" s="394"/>
      <c r="U347" s="394"/>
      <c r="V347" s="394"/>
      <c r="W347" s="394"/>
      <c r="X347" s="394"/>
      <c r="Y347" s="394"/>
      <c r="Z347" s="394"/>
    </row>
    <row r="348" spans="1:26" ht="15.75" customHeight="1" x14ac:dyDescent="0.45">
      <c r="A348" s="394"/>
      <c r="B348" s="394"/>
      <c r="C348" s="394"/>
      <c r="D348" s="394"/>
      <c r="E348" s="394"/>
      <c r="F348" s="394"/>
      <c r="G348" s="394"/>
      <c r="H348" s="394"/>
      <c r="I348" s="394"/>
      <c r="J348" s="394"/>
      <c r="K348" s="394"/>
      <c r="L348" s="394"/>
      <c r="M348" s="394"/>
      <c r="N348" s="394"/>
      <c r="O348" s="394"/>
      <c r="P348" s="394"/>
      <c r="Q348" s="394"/>
      <c r="R348" s="394"/>
      <c r="S348" s="394"/>
      <c r="T348" s="394"/>
      <c r="U348" s="394"/>
      <c r="V348" s="394"/>
      <c r="W348" s="394"/>
      <c r="X348" s="394"/>
      <c r="Y348" s="394"/>
      <c r="Z348" s="394"/>
    </row>
    <row r="349" spans="1:26" ht="15.75" customHeight="1" x14ac:dyDescent="0.45">
      <c r="A349" s="394"/>
      <c r="B349" s="394"/>
      <c r="C349" s="394"/>
      <c r="D349" s="394"/>
      <c r="E349" s="394"/>
      <c r="F349" s="394"/>
      <c r="G349" s="394"/>
      <c r="H349" s="394"/>
      <c r="I349" s="394"/>
      <c r="J349" s="394"/>
      <c r="K349" s="394"/>
      <c r="L349" s="394"/>
      <c r="M349" s="394"/>
      <c r="N349" s="394"/>
      <c r="O349" s="394"/>
      <c r="P349" s="394"/>
      <c r="Q349" s="394"/>
      <c r="R349" s="394"/>
      <c r="S349" s="394"/>
      <c r="T349" s="394"/>
      <c r="U349" s="394"/>
      <c r="V349" s="394"/>
      <c r="W349" s="394"/>
      <c r="X349" s="394"/>
      <c r="Y349" s="394"/>
      <c r="Z349" s="394"/>
    </row>
    <row r="350" spans="1:26" ht="15.75" customHeight="1" x14ac:dyDescent="0.45">
      <c r="A350" s="394"/>
      <c r="B350" s="394"/>
      <c r="C350" s="394"/>
      <c r="D350" s="394"/>
      <c r="E350" s="394"/>
      <c r="F350" s="394"/>
      <c r="G350" s="394"/>
      <c r="H350" s="394"/>
      <c r="I350" s="394"/>
      <c r="J350" s="394"/>
      <c r="K350" s="394"/>
      <c r="L350" s="394"/>
      <c r="M350" s="394"/>
      <c r="N350" s="394"/>
      <c r="O350" s="394"/>
      <c r="P350" s="394"/>
      <c r="Q350" s="394"/>
      <c r="R350" s="394"/>
      <c r="S350" s="394"/>
      <c r="T350" s="394"/>
      <c r="U350" s="394"/>
      <c r="V350" s="394"/>
      <c r="W350" s="394"/>
      <c r="X350" s="394"/>
      <c r="Y350" s="394"/>
      <c r="Z350" s="394"/>
    </row>
    <row r="351" spans="1:26" ht="15.75" customHeight="1" x14ac:dyDescent="0.45">
      <c r="A351" s="394"/>
      <c r="B351" s="394"/>
      <c r="C351" s="394"/>
      <c r="D351" s="394"/>
      <c r="E351" s="394"/>
      <c r="F351" s="394"/>
      <c r="G351" s="394"/>
      <c r="H351" s="394"/>
      <c r="I351" s="394"/>
      <c r="J351" s="394"/>
      <c r="K351" s="394"/>
      <c r="L351" s="394"/>
      <c r="M351" s="394"/>
      <c r="N351" s="394"/>
      <c r="O351" s="394"/>
      <c r="P351" s="394"/>
      <c r="Q351" s="394"/>
      <c r="R351" s="394"/>
      <c r="S351" s="394"/>
      <c r="T351" s="394"/>
      <c r="U351" s="394"/>
      <c r="V351" s="394"/>
      <c r="W351" s="394"/>
      <c r="X351" s="394"/>
      <c r="Y351" s="394"/>
      <c r="Z351" s="394"/>
    </row>
    <row r="352" spans="1:26" ht="15.75" customHeight="1" x14ac:dyDescent="0.45">
      <c r="A352" s="394"/>
      <c r="B352" s="394"/>
      <c r="C352" s="394"/>
      <c r="D352" s="394"/>
      <c r="E352" s="394"/>
      <c r="F352" s="394"/>
      <c r="G352" s="394"/>
      <c r="H352" s="394"/>
      <c r="I352" s="394"/>
      <c r="J352" s="394"/>
      <c r="K352" s="394"/>
      <c r="L352" s="394"/>
      <c r="M352" s="394"/>
      <c r="N352" s="394"/>
      <c r="O352" s="394"/>
      <c r="P352" s="394"/>
      <c r="Q352" s="394"/>
      <c r="R352" s="394"/>
      <c r="S352" s="394"/>
      <c r="T352" s="394"/>
      <c r="U352" s="394"/>
      <c r="V352" s="394"/>
      <c r="W352" s="394"/>
      <c r="X352" s="394"/>
      <c r="Y352" s="394"/>
      <c r="Z352" s="394"/>
    </row>
    <row r="353" spans="1:26" ht="15.75" customHeight="1" x14ac:dyDescent="0.45">
      <c r="A353" s="394"/>
      <c r="B353" s="394"/>
      <c r="C353" s="394"/>
      <c r="D353" s="394"/>
      <c r="E353" s="394"/>
      <c r="F353" s="394"/>
      <c r="G353" s="394"/>
      <c r="H353" s="394"/>
      <c r="I353" s="394"/>
      <c r="J353" s="394"/>
      <c r="K353" s="394"/>
      <c r="L353" s="394"/>
      <c r="M353" s="394"/>
      <c r="N353" s="394"/>
      <c r="O353" s="394"/>
      <c r="P353" s="394"/>
      <c r="Q353" s="394"/>
      <c r="R353" s="394"/>
      <c r="S353" s="394"/>
      <c r="T353" s="394"/>
      <c r="U353" s="394"/>
      <c r="V353" s="394"/>
      <c r="W353" s="394"/>
      <c r="X353" s="394"/>
      <c r="Y353" s="394"/>
      <c r="Z353" s="394"/>
    </row>
    <row r="354" spans="1:26" ht="15.75" customHeight="1" x14ac:dyDescent="0.45">
      <c r="A354" s="394"/>
      <c r="B354" s="394"/>
      <c r="C354" s="394"/>
      <c r="D354" s="394"/>
      <c r="E354" s="394"/>
      <c r="F354" s="394"/>
      <c r="G354" s="394"/>
      <c r="H354" s="394"/>
      <c r="I354" s="394"/>
      <c r="J354" s="394"/>
      <c r="K354" s="394"/>
      <c r="L354" s="394"/>
      <c r="M354" s="394"/>
      <c r="N354" s="394"/>
      <c r="O354" s="394"/>
      <c r="P354" s="394"/>
      <c r="Q354" s="394"/>
      <c r="R354" s="394"/>
      <c r="S354" s="394"/>
      <c r="T354" s="394"/>
      <c r="U354" s="394"/>
      <c r="V354" s="394"/>
      <c r="W354" s="394"/>
      <c r="X354" s="394"/>
      <c r="Y354" s="394"/>
      <c r="Z354" s="394"/>
    </row>
    <row r="355" spans="1:26" ht="15.75" customHeight="1" x14ac:dyDescent="0.45">
      <c r="A355" s="394"/>
      <c r="B355" s="394"/>
      <c r="C355" s="394"/>
      <c r="D355" s="394"/>
      <c r="E355" s="394"/>
      <c r="F355" s="394"/>
      <c r="G355" s="394"/>
      <c r="H355" s="394"/>
      <c r="I355" s="394"/>
      <c r="J355" s="394"/>
      <c r="K355" s="394"/>
      <c r="L355" s="394"/>
      <c r="M355" s="394"/>
      <c r="N355" s="394"/>
      <c r="O355" s="394"/>
      <c r="P355" s="394"/>
      <c r="Q355" s="394"/>
      <c r="R355" s="394"/>
      <c r="S355" s="394"/>
      <c r="T355" s="394"/>
      <c r="U355" s="394"/>
      <c r="V355" s="394"/>
      <c r="W355" s="394"/>
      <c r="X355" s="394"/>
      <c r="Y355" s="394"/>
      <c r="Z355" s="394"/>
    </row>
    <row r="356" spans="1:26" ht="15.75" customHeight="1" x14ac:dyDescent="0.45">
      <c r="A356" s="394"/>
      <c r="B356" s="394"/>
      <c r="C356" s="394"/>
      <c r="D356" s="394"/>
      <c r="E356" s="394"/>
      <c r="F356" s="394"/>
      <c r="G356" s="394"/>
      <c r="H356" s="394"/>
      <c r="I356" s="394"/>
      <c r="J356" s="394"/>
      <c r="K356" s="394"/>
      <c r="L356" s="394"/>
      <c r="M356" s="394"/>
      <c r="N356" s="394"/>
      <c r="O356" s="394"/>
      <c r="P356" s="394"/>
      <c r="Q356" s="394"/>
      <c r="R356" s="394"/>
      <c r="S356" s="394"/>
      <c r="T356" s="394"/>
      <c r="U356" s="394"/>
      <c r="V356" s="394"/>
      <c r="W356" s="394"/>
      <c r="X356" s="394"/>
      <c r="Y356" s="394"/>
      <c r="Z356" s="394"/>
    </row>
    <row r="357" spans="1:26" ht="15.75" customHeight="1" x14ac:dyDescent="0.45">
      <c r="A357" s="394"/>
      <c r="B357" s="394"/>
      <c r="C357" s="394"/>
      <c r="D357" s="394"/>
      <c r="E357" s="394"/>
      <c r="F357" s="394"/>
      <c r="G357" s="394"/>
      <c r="H357" s="394"/>
      <c r="I357" s="394"/>
      <c r="J357" s="394"/>
      <c r="K357" s="394"/>
      <c r="L357" s="394"/>
      <c r="M357" s="394"/>
      <c r="N357" s="394"/>
      <c r="O357" s="394"/>
      <c r="P357" s="394"/>
      <c r="Q357" s="394"/>
      <c r="R357" s="394"/>
      <c r="S357" s="394"/>
      <c r="T357" s="394"/>
      <c r="U357" s="394"/>
      <c r="V357" s="394"/>
      <c r="W357" s="394"/>
      <c r="X357" s="394"/>
      <c r="Y357" s="394"/>
      <c r="Z357" s="394"/>
    </row>
    <row r="358" spans="1:26" ht="15.75" customHeight="1" x14ac:dyDescent="0.45">
      <c r="A358" s="394"/>
      <c r="B358" s="394"/>
      <c r="C358" s="394"/>
      <c r="D358" s="394"/>
      <c r="E358" s="394"/>
      <c r="F358" s="394"/>
      <c r="G358" s="394"/>
      <c r="H358" s="394"/>
      <c r="I358" s="394"/>
      <c r="J358" s="394"/>
      <c r="K358" s="394"/>
      <c r="L358" s="394"/>
      <c r="M358" s="394"/>
      <c r="N358" s="394"/>
      <c r="O358" s="394"/>
      <c r="P358" s="394"/>
      <c r="Q358" s="394"/>
      <c r="R358" s="394"/>
      <c r="S358" s="394"/>
      <c r="T358" s="394"/>
      <c r="U358" s="394"/>
      <c r="V358" s="394"/>
      <c r="W358" s="394"/>
      <c r="X358" s="394"/>
      <c r="Y358" s="394"/>
      <c r="Z358" s="394"/>
    </row>
    <row r="359" spans="1:26" ht="15.75" customHeight="1" x14ac:dyDescent="0.45">
      <c r="A359" s="394"/>
      <c r="B359" s="394"/>
      <c r="C359" s="394"/>
      <c r="D359" s="394"/>
      <c r="E359" s="394"/>
      <c r="F359" s="394"/>
      <c r="G359" s="394"/>
      <c r="H359" s="394"/>
      <c r="I359" s="394"/>
      <c r="J359" s="394"/>
      <c r="K359" s="394"/>
      <c r="L359" s="394"/>
      <c r="M359" s="394"/>
      <c r="N359" s="394"/>
      <c r="O359" s="394"/>
      <c r="P359" s="394"/>
      <c r="Q359" s="394"/>
      <c r="R359" s="394"/>
      <c r="S359" s="394"/>
      <c r="T359" s="394"/>
      <c r="U359" s="394"/>
      <c r="V359" s="394"/>
      <c r="W359" s="394"/>
      <c r="X359" s="394"/>
      <c r="Y359" s="394"/>
      <c r="Z359" s="394"/>
    </row>
    <row r="360" spans="1:26" ht="15.75" customHeight="1" x14ac:dyDescent="0.45">
      <c r="A360" s="394"/>
      <c r="B360" s="394"/>
      <c r="C360" s="394"/>
      <c r="D360" s="394"/>
      <c r="E360" s="394"/>
      <c r="F360" s="394"/>
      <c r="G360" s="394"/>
      <c r="H360" s="394"/>
      <c r="I360" s="394"/>
      <c r="J360" s="394"/>
      <c r="K360" s="394"/>
      <c r="L360" s="394"/>
      <c r="M360" s="394"/>
      <c r="N360" s="394"/>
      <c r="O360" s="394"/>
      <c r="P360" s="394"/>
      <c r="Q360" s="394"/>
      <c r="R360" s="394"/>
      <c r="S360" s="394"/>
      <c r="T360" s="394"/>
      <c r="U360" s="394"/>
      <c r="V360" s="394"/>
      <c r="W360" s="394"/>
      <c r="X360" s="394"/>
      <c r="Y360" s="394"/>
      <c r="Z360" s="394"/>
    </row>
    <row r="361" spans="1:26" ht="15.75" customHeight="1" x14ac:dyDescent="0.45">
      <c r="A361" s="394"/>
      <c r="B361" s="394"/>
      <c r="C361" s="394"/>
      <c r="D361" s="394"/>
      <c r="E361" s="394"/>
      <c r="F361" s="394"/>
      <c r="G361" s="394"/>
      <c r="H361" s="394"/>
      <c r="I361" s="394"/>
      <c r="J361" s="394"/>
      <c r="K361" s="394"/>
      <c r="L361" s="394"/>
      <c r="M361" s="394"/>
      <c r="N361" s="394"/>
      <c r="O361" s="394"/>
      <c r="P361" s="394"/>
      <c r="Q361" s="394"/>
      <c r="R361" s="394"/>
      <c r="S361" s="394"/>
      <c r="T361" s="394"/>
      <c r="U361" s="394"/>
      <c r="V361" s="394"/>
      <c r="W361" s="394"/>
      <c r="X361" s="394"/>
      <c r="Y361" s="394"/>
      <c r="Z361" s="394"/>
    </row>
    <row r="362" spans="1:26" ht="15.75" customHeight="1" x14ac:dyDescent="0.45">
      <c r="A362" s="394"/>
      <c r="B362" s="394"/>
      <c r="C362" s="394"/>
      <c r="D362" s="394"/>
      <c r="E362" s="394"/>
      <c r="F362" s="394"/>
      <c r="G362" s="394"/>
      <c r="H362" s="394"/>
      <c r="I362" s="394"/>
      <c r="J362" s="394"/>
      <c r="K362" s="394"/>
      <c r="L362" s="394"/>
      <c r="M362" s="394"/>
      <c r="N362" s="394"/>
      <c r="O362" s="394"/>
      <c r="P362" s="394"/>
      <c r="Q362" s="394"/>
      <c r="R362" s="394"/>
      <c r="S362" s="394"/>
      <c r="T362" s="394"/>
      <c r="U362" s="394"/>
      <c r="V362" s="394"/>
      <c r="W362" s="394"/>
      <c r="X362" s="394"/>
      <c r="Y362" s="394"/>
      <c r="Z362" s="394"/>
    </row>
    <row r="363" spans="1:26" ht="15.75" customHeight="1" x14ac:dyDescent="0.45">
      <c r="A363" s="394"/>
      <c r="B363" s="394"/>
      <c r="C363" s="394"/>
      <c r="D363" s="394"/>
      <c r="E363" s="394"/>
      <c r="F363" s="394"/>
      <c r="G363" s="394"/>
      <c r="H363" s="394"/>
      <c r="I363" s="394"/>
      <c r="J363" s="394"/>
      <c r="K363" s="394"/>
      <c r="L363" s="394"/>
      <c r="M363" s="394"/>
      <c r="N363" s="394"/>
      <c r="O363" s="394"/>
      <c r="P363" s="394"/>
      <c r="Q363" s="394"/>
      <c r="R363" s="394"/>
      <c r="S363" s="394"/>
      <c r="T363" s="394"/>
      <c r="U363" s="394"/>
      <c r="V363" s="394"/>
      <c r="W363" s="394"/>
      <c r="X363" s="394"/>
      <c r="Y363" s="394"/>
      <c r="Z363" s="394"/>
    </row>
    <row r="364" spans="1:26" ht="15.75" customHeight="1" x14ac:dyDescent="0.45">
      <c r="A364" s="394"/>
      <c r="B364" s="394"/>
      <c r="C364" s="394"/>
      <c r="D364" s="394"/>
      <c r="E364" s="394"/>
      <c r="F364" s="394"/>
      <c r="G364" s="394"/>
      <c r="H364" s="394"/>
      <c r="I364" s="394"/>
      <c r="J364" s="394"/>
      <c r="K364" s="394"/>
      <c r="L364" s="394"/>
      <c r="M364" s="394"/>
      <c r="N364" s="394"/>
      <c r="O364" s="394"/>
      <c r="P364" s="394"/>
      <c r="Q364" s="394"/>
      <c r="R364" s="394"/>
      <c r="S364" s="394"/>
      <c r="T364" s="394"/>
      <c r="U364" s="394"/>
      <c r="V364" s="394"/>
      <c r="W364" s="394"/>
      <c r="X364" s="394"/>
      <c r="Y364" s="394"/>
      <c r="Z364" s="394"/>
    </row>
    <row r="365" spans="1:26" ht="15.75" customHeight="1" x14ac:dyDescent="0.45">
      <c r="A365" s="394"/>
      <c r="B365" s="394"/>
      <c r="C365" s="394"/>
      <c r="D365" s="394"/>
      <c r="E365" s="394"/>
      <c r="F365" s="394"/>
      <c r="G365" s="394"/>
      <c r="H365" s="394"/>
      <c r="I365" s="394"/>
      <c r="J365" s="394"/>
      <c r="K365" s="394"/>
      <c r="L365" s="394"/>
      <c r="M365" s="394"/>
      <c r="N365" s="394"/>
      <c r="O365" s="394"/>
      <c r="P365" s="394"/>
      <c r="Q365" s="394"/>
      <c r="R365" s="394"/>
      <c r="S365" s="394"/>
      <c r="T365" s="394"/>
      <c r="U365" s="394"/>
      <c r="V365" s="394"/>
      <c r="W365" s="394"/>
      <c r="X365" s="394"/>
      <c r="Y365" s="394"/>
      <c r="Z365" s="394"/>
    </row>
    <row r="366" spans="1:26" ht="15.75" customHeight="1" x14ac:dyDescent="0.45">
      <c r="A366" s="394"/>
      <c r="B366" s="394"/>
      <c r="C366" s="394"/>
      <c r="D366" s="394"/>
      <c r="E366" s="394"/>
      <c r="F366" s="394"/>
      <c r="G366" s="394"/>
      <c r="H366" s="394"/>
      <c r="I366" s="394"/>
      <c r="J366" s="394"/>
      <c r="K366" s="394"/>
      <c r="L366" s="394"/>
      <c r="M366" s="394"/>
      <c r="N366" s="394"/>
      <c r="O366" s="394"/>
      <c r="P366" s="394"/>
      <c r="Q366" s="394"/>
      <c r="R366" s="394"/>
      <c r="S366" s="394"/>
      <c r="T366" s="394"/>
      <c r="U366" s="394"/>
      <c r="V366" s="394"/>
      <c r="W366" s="394"/>
      <c r="X366" s="394"/>
      <c r="Y366" s="394"/>
      <c r="Z366" s="394"/>
    </row>
    <row r="367" spans="1:26" ht="15.75" customHeight="1" x14ac:dyDescent="0.45">
      <c r="A367" s="394"/>
      <c r="B367" s="394"/>
      <c r="C367" s="394"/>
      <c r="D367" s="394"/>
      <c r="E367" s="394"/>
      <c r="F367" s="394"/>
      <c r="G367" s="394"/>
      <c r="H367" s="394"/>
      <c r="I367" s="394"/>
      <c r="J367" s="394"/>
      <c r="K367" s="394"/>
      <c r="L367" s="394"/>
      <c r="M367" s="394"/>
      <c r="N367" s="394"/>
      <c r="O367" s="394"/>
      <c r="P367" s="394"/>
      <c r="Q367" s="394"/>
      <c r="R367" s="394"/>
      <c r="S367" s="394"/>
      <c r="T367" s="394"/>
      <c r="U367" s="394"/>
      <c r="V367" s="394"/>
      <c r="W367" s="394"/>
      <c r="X367" s="394"/>
      <c r="Y367" s="394"/>
      <c r="Z367" s="394"/>
    </row>
    <row r="368" spans="1:26" ht="15.75" customHeight="1" x14ac:dyDescent="0.45">
      <c r="A368" s="394"/>
      <c r="B368" s="394"/>
      <c r="C368" s="394"/>
      <c r="D368" s="394"/>
      <c r="E368" s="394"/>
      <c r="F368" s="394"/>
      <c r="G368" s="394"/>
      <c r="H368" s="394"/>
      <c r="I368" s="394"/>
      <c r="J368" s="394"/>
      <c r="K368" s="394"/>
      <c r="L368" s="394"/>
      <c r="M368" s="394"/>
      <c r="N368" s="394"/>
      <c r="O368" s="394"/>
      <c r="P368" s="394"/>
      <c r="Q368" s="394"/>
      <c r="R368" s="394"/>
      <c r="S368" s="394"/>
      <c r="T368" s="394"/>
      <c r="U368" s="394"/>
      <c r="V368" s="394"/>
      <c r="W368" s="394"/>
      <c r="X368" s="394"/>
      <c r="Y368" s="394"/>
      <c r="Z368" s="394"/>
    </row>
    <row r="369" spans="1:26" ht="15.75" customHeight="1" x14ac:dyDescent="0.45">
      <c r="A369" s="394"/>
      <c r="B369" s="394"/>
      <c r="C369" s="394"/>
      <c r="D369" s="394"/>
      <c r="E369" s="394"/>
      <c r="F369" s="394"/>
      <c r="G369" s="394"/>
      <c r="H369" s="394"/>
      <c r="I369" s="394"/>
      <c r="J369" s="394"/>
      <c r="K369" s="394"/>
      <c r="L369" s="394"/>
      <c r="M369" s="394"/>
      <c r="N369" s="394"/>
      <c r="O369" s="394"/>
      <c r="P369" s="394"/>
      <c r="Q369" s="394"/>
      <c r="R369" s="394"/>
      <c r="S369" s="394"/>
      <c r="T369" s="394"/>
      <c r="U369" s="394"/>
      <c r="V369" s="394"/>
      <c r="W369" s="394"/>
      <c r="X369" s="394"/>
      <c r="Y369" s="394"/>
      <c r="Z369" s="394"/>
    </row>
    <row r="370" spans="1:26" ht="15.75" customHeight="1" x14ac:dyDescent="0.45">
      <c r="A370" s="394"/>
      <c r="B370" s="394"/>
      <c r="C370" s="394"/>
      <c r="D370" s="394"/>
      <c r="E370" s="394"/>
      <c r="F370" s="394"/>
      <c r="G370" s="394"/>
      <c r="H370" s="394"/>
      <c r="I370" s="394"/>
      <c r="J370" s="394"/>
      <c r="K370" s="394"/>
      <c r="L370" s="394"/>
      <c r="M370" s="394"/>
      <c r="N370" s="394"/>
      <c r="O370" s="394"/>
      <c r="P370" s="394"/>
      <c r="Q370" s="394"/>
      <c r="R370" s="394"/>
      <c r="S370" s="394"/>
      <c r="T370" s="394"/>
      <c r="U370" s="394"/>
      <c r="V370" s="394"/>
      <c r="W370" s="394"/>
      <c r="X370" s="394"/>
      <c r="Y370" s="394"/>
      <c r="Z370" s="394"/>
    </row>
    <row r="371" spans="1:26" ht="15.75" customHeight="1" x14ac:dyDescent="0.45">
      <c r="A371" s="394"/>
      <c r="B371" s="394"/>
      <c r="C371" s="394"/>
      <c r="D371" s="394"/>
      <c r="E371" s="394"/>
      <c r="F371" s="394"/>
      <c r="G371" s="394"/>
      <c r="H371" s="394"/>
      <c r="I371" s="394"/>
      <c r="J371" s="394"/>
      <c r="K371" s="394"/>
      <c r="L371" s="394"/>
      <c r="M371" s="394"/>
      <c r="N371" s="394"/>
      <c r="O371" s="394"/>
      <c r="P371" s="394"/>
      <c r="Q371" s="394"/>
      <c r="R371" s="394"/>
      <c r="S371" s="394"/>
      <c r="T371" s="394"/>
      <c r="U371" s="394"/>
      <c r="V371" s="394"/>
      <c r="W371" s="394"/>
      <c r="X371" s="394"/>
      <c r="Y371" s="394"/>
      <c r="Z371" s="394"/>
    </row>
    <row r="372" spans="1:26" ht="15.75" customHeight="1" x14ac:dyDescent="0.45">
      <c r="A372" s="394"/>
      <c r="B372" s="394"/>
      <c r="C372" s="394"/>
      <c r="D372" s="394"/>
      <c r="E372" s="394"/>
      <c r="F372" s="394"/>
      <c r="G372" s="394"/>
      <c r="H372" s="394"/>
      <c r="I372" s="394"/>
      <c r="J372" s="394"/>
      <c r="K372" s="394"/>
      <c r="L372" s="394"/>
      <c r="M372" s="394"/>
      <c r="N372" s="394"/>
      <c r="O372" s="394"/>
      <c r="P372" s="394"/>
      <c r="Q372" s="394"/>
      <c r="R372" s="394"/>
      <c r="S372" s="394"/>
      <c r="T372" s="394"/>
      <c r="U372" s="394"/>
      <c r="V372" s="394"/>
      <c r="W372" s="394"/>
      <c r="X372" s="394"/>
      <c r="Y372" s="394"/>
      <c r="Z372" s="394"/>
    </row>
    <row r="373" spans="1:26" ht="15.75" customHeight="1" x14ac:dyDescent="0.45">
      <c r="A373" s="394"/>
      <c r="B373" s="394"/>
      <c r="C373" s="394"/>
      <c r="D373" s="394"/>
      <c r="E373" s="394"/>
      <c r="F373" s="394"/>
      <c r="G373" s="394"/>
      <c r="H373" s="394"/>
      <c r="I373" s="394"/>
      <c r="J373" s="394"/>
      <c r="K373" s="394"/>
      <c r="L373" s="394"/>
      <c r="M373" s="394"/>
      <c r="N373" s="394"/>
      <c r="O373" s="394"/>
      <c r="P373" s="394"/>
      <c r="Q373" s="394"/>
      <c r="R373" s="394"/>
      <c r="S373" s="394"/>
      <c r="T373" s="394"/>
      <c r="U373" s="394"/>
      <c r="V373" s="394"/>
      <c r="W373" s="394"/>
      <c r="X373" s="394"/>
      <c r="Y373" s="394"/>
      <c r="Z373" s="394"/>
    </row>
    <row r="374" spans="1:26" ht="15.75" customHeight="1" x14ac:dyDescent="0.45">
      <c r="A374" s="394"/>
      <c r="B374" s="394"/>
      <c r="C374" s="394"/>
      <c r="D374" s="394"/>
      <c r="E374" s="394"/>
      <c r="F374" s="394"/>
      <c r="G374" s="394"/>
      <c r="H374" s="394"/>
      <c r="I374" s="394"/>
      <c r="J374" s="394"/>
      <c r="K374" s="394"/>
      <c r="L374" s="394"/>
      <c r="M374" s="394"/>
      <c r="N374" s="394"/>
      <c r="O374" s="394"/>
      <c r="P374" s="394"/>
      <c r="Q374" s="394"/>
      <c r="R374" s="394"/>
      <c r="S374" s="394"/>
      <c r="T374" s="394"/>
      <c r="U374" s="394"/>
      <c r="V374" s="394"/>
      <c r="W374" s="394"/>
      <c r="X374" s="394"/>
      <c r="Y374" s="394"/>
      <c r="Z374" s="394"/>
    </row>
    <row r="375" spans="1:26" ht="15.75" customHeight="1" x14ac:dyDescent="0.45">
      <c r="A375" s="394"/>
      <c r="B375" s="394"/>
      <c r="C375" s="394"/>
      <c r="D375" s="394"/>
      <c r="E375" s="394"/>
      <c r="F375" s="394"/>
      <c r="G375" s="394"/>
      <c r="H375" s="394"/>
      <c r="I375" s="394"/>
      <c r="J375" s="394"/>
      <c r="K375" s="394"/>
      <c r="L375" s="394"/>
      <c r="M375" s="394"/>
      <c r="N375" s="394"/>
      <c r="O375" s="394"/>
      <c r="P375" s="394"/>
      <c r="Q375" s="394"/>
      <c r="R375" s="394"/>
      <c r="S375" s="394"/>
      <c r="T375" s="394"/>
      <c r="U375" s="394"/>
      <c r="V375" s="394"/>
      <c r="W375" s="394"/>
      <c r="X375" s="394"/>
      <c r="Y375" s="394"/>
      <c r="Z375" s="394"/>
    </row>
    <row r="376" spans="1:26" ht="15.75" customHeight="1" x14ac:dyDescent="0.45">
      <c r="A376" s="394"/>
      <c r="B376" s="394"/>
      <c r="C376" s="394"/>
      <c r="D376" s="394"/>
      <c r="E376" s="394"/>
      <c r="F376" s="394"/>
      <c r="G376" s="394"/>
      <c r="H376" s="394"/>
      <c r="I376" s="394"/>
      <c r="J376" s="394"/>
      <c r="K376" s="394"/>
      <c r="L376" s="394"/>
      <c r="M376" s="394"/>
      <c r="N376" s="394"/>
      <c r="O376" s="394"/>
      <c r="P376" s="394"/>
      <c r="Q376" s="394"/>
      <c r="R376" s="394"/>
      <c r="S376" s="394"/>
      <c r="T376" s="394"/>
      <c r="U376" s="394"/>
      <c r="V376" s="394"/>
      <c r="W376" s="394"/>
      <c r="X376" s="394"/>
      <c r="Y376" s="394"/>
      <c r="Z376" s="394"/>
    </row>
    <row r="377" spans="1:26" ht="15.75" customHeight="1" x14ac:dyDescent="0.45">
      <c r="A377" s="394"/>
      <c r="B377" s="394"/>
      <c r="C377" s="394"/>
      <c r="D377" s="394"/>
      <c r="E377" s="394"/>
      <c r="F377" s="394"/>
      <c r="G377" s="394"/>
      <c r="H377" s="394"/>
      <c r="I377" s="394"/>
      <c r="J377" s="394"/>
      <c r="K377" s="394"/>
      <c r="L377" s="394"/>
      <c r="M377" s="394"/>
      <c r="N377" s="394"/>
      <c r="O377" s="394"/>
      <c r="P377" s="394"/>
      <c r="Q377" s="394"/>
      <c r="R377" s="394"/>
      <c r="S377" s="394"/>
      <c r="T377" s="394"/>
      <c r="U377" s="394"/>
      <c r="V377" s="394"/>
      <c r="W377" s="394"/>
      <c r="X377" s="394"/>
      <c r="Y377" s="394"/>
      <c r="Z377" s="394"/>
    </row>
    <row r="378" spans="1:26" ht="15.75" customHeight="1" x14ac:dyDescent="0.45">
      <c r="A378" s="394"/>
      <c r="B378" s="394"/>
      <c r="C378" s="394"/>
      <c r="D378" s="394"/>
      <c r="E378" s="394"/>
      <c r="F378" s="394"/>
      <c r="G378" s="394"/>
      <c r="H378" s="394"/>
      <c r="I378" s="394"/>
      <c r="J378" s="394"/>
      <c r="K378" s="394"/>
      <c r="L378" s="394"/>
      <c r="M378" s="394"/>
      <c r="N378" s="394"/>
      <c r="O378" s="394"/>
      <c r="P378" s="394"/>
      <c r="Q378" s="394"/>
      <c r="R378" s="394"/>
      <c r="S378" s="394"/>
      <c r="T378" s="394"/>
      <c r="U378" s="394"/>
      <c r="V378" s="394"/>
      <c r="W378" s="394"/>
      <c r="X378" s="394"/>
      <c r="Y378" s="394"/>
      <c r="Z378" s="394"/>
    </row>
    <row r="379" spans="1:26" ht="15.75" customHeight="1" x14ac:dyDescent="0.45">
      <c r="A379" s="394"/>
      <c r="B379" s="394"/>
      <c r="C379" s="394"/>
      <c r="D379" s="394"/>
      <c r="E379" s="394"/>
      <c r="F379" s="394"/>
      <c r="G379" s="394"/>
      <c r="H379" s="394"/>
      <c r="I379" s="394"/>
      <c r="J379" s="394"/>
      <c r="K379" s="394"/>
      <c r="L379" s="394"/>
      <c r="M379" s="394"/>
      <c r="N379" s="394"/>
      <c r="O379" s="394"/>
      <c r="P379" s="394"/>
      <c r="Q379" s="394"/>
      <c r="R379" s="394"/>
      <c r="S379" s="394"/>
      <c r="T379" s="394"/>
      <c r="U379" s="394"/>
      <c r="V379" s="394"/>
      <c r="W379" s="394"/>
      <c r="X379" s="394"/>
      <c r="Y379" s="394"/>
      <c r="Z379" s="394"/>
    </row>
    <row r="380" spans="1:26" ht="15.75" customHeight="1" x14ac:dyDescent="0.45">
      <c r="A380" s="394"/>
      <c r="B380" s="394"/>
      <c r="C380" s="394"/>
      <c r="D380" s="394"/>
      <c r="E380" s="394"/>
      <c r="F380" s="394"/>
      <c r="G380" s="394"/>
      <c r="H380" s="394"/>
      <c r="I380" s="394"/>
      <c r="J380" s="394"/>
      <c r="K380" s="394"/>
      <c r="L380" s="394"/>
      <c r="M380" s="394"/>
      <c r="N380" s="394"/>
      <c r="O380" s="394"/>
      <c r="P380" s="394"/>
      <c r="Q380" s="394"/>
      <c r="R380" s="394"/>
      <c r="S380" s="394"/>
      <c r="T380" s="394"/>
      <c r="U380" s="394"/>
      <c r="V380" s="394"/>
      <c r="W380" s="394"/>
      <c r="X380" s="394"/>
      <c r="Y380" s="394"/>
      <c r="Z380" s="394"/>
    </row>
    <row r="381" spans="1:26" ht="15.75" customHeight="1" x14ac:dyDescent="0.45">
      <c r="A381" s="394"/>
      <c r="B381" s="394"/>
      <c r="C381" s="394"/>
      <c r="D381" s="394"/>
      <c r="E381" s="394"/>
      <c r="F381" s="394"/>
      <c r="G381" s="394"/>
      <c r="H381" s="394"/>
      <c r="I381" s="394"/>
      <c r="J381" s="394"/>
      <c r="K381" s="394"/>
      <c r="L381" s="394"/>
      <c r="M381" s="394"/>
      <c r="N381" s="394"/>
      <c r="O381" s="394"/>
      <c r="P381" s="394"/>
      <c r="Q381" s="394"/>
      <c r="R381" s="394"/>
      <c r="S381" s="394"/>
      <c r="T381" s="394"/>
      <c r="U381" s="394"/>
      <c r="V381" s="394"/>
      <c r="W381" s="394"/>
      <c r="X381" s="394"/>
      <c r="Y381" s="394"/>
      <c r="Z381" s="394"/>
    </row>
    <row r="382" spans="1:26" ht="15.75" customHeight="1" x14ac:dyDescent="0.45">
      <c r="A382" s="394"/>
      <c r="B382" s="394"/>
      <c r="C382" s="394"/>
      <c r="D382" s="394"/>
      <c r="E382" s="394"/>
      <c r="F382" s="394"/>
      <c r="G382" s="394"/>
      <c r="H382" s="394"/>
      <c r="I382" s="394"/>
      <c r="J382" s="394"/>
      <c r="K382" s="394"/>
      <c r="L382" s="394"/>
      <c r="M382" s="394"/>
      <c r="N382" s="394"/>
      <c r="O382" s="394"/>
      <c r="P382" s="394"/>
      <c r="Q382" s="394"/>
      <c r="R382" s="394"/>
      <c r="S382" s="394"/>
      <c r="T382" s="394"/>
      <c r="U382" s="394"/>
      <c r="V382" s="394"/>
      <c r="W382" s="394"/>
      <c r="X382" s="394"/>
      <c r="Y382" s="394"/>
      <c r="Z382" s="394"/>
    </row>
    <row r="383" spans="1:26" ht="15.75" customHeight="1" x14ac:dyDescent="0.45">
      <c r="A383" s="394"/>
      <c r="B383" s="394"/>
      <c r="C383" s="394"/>
      <c r="D383" s="394"/>
      <c r="E383" s="394"/>
      <c r="F383" s="394"/>
      <c r="G383" s="394"/>
      <c r="H383" s="394"/>
      <c r="I383" s="394"/>
      <c r="J383" s="394"/>
      <c r="K383" s="394"/>
      <c r="L383" s="394"/>
      <c r="M383" s="394"/>
      <c r="N383" s="394"/>
      <c r="O383" s="394"/>
      <c r="P383" s="394"/>
      <c r="Q383" s="394"/>
      <c r="R383" s="394"/>
      <c r="S383" s="394"/>
      <c r="T383" s="394"/>
      <c r="U383" s="394"/>
      <c r="V383" s="394"/>
      <c r="W383" s="394"/>
      <c r="X383" s="394"/>
      <c r="Y383" s="394"/>
      <c r="Z383" s="394"/>
    </row>
    <row r="384" spans="1:26" ht="15.75" customHeight="1" x14ac:dyDescent="0.45">
      <c r="A384" s="394"/>
      <c r="B384" s="394"/>
      <c r="C384" s="394"/>
      <c r="D384" s="394"/>
      <c r="E384" s="394"/>
      <c r="F384" s="394"/>
      <c r="G384" s="394"/>
      <c r="H384" s="394"/>
      <c r="I384" s="394"/>
      <c r="J384" s="394"/>
      <c r="K384" s="394"/>
      <c r="L384" s="394"/>
      <c r="M384" s="394"/>
      <c r="N384" s="394"/>
      <c r="O384" s="394"/>
      <c r="P384" s="394"/>
      <c r="Q384" s="394"/>
      <c r="R384" s="394"/>
      <c r="S384" s="394"/>
      <c r="T384" s="394"/>
      <c r="U384" s="394"/>
      <c r="V384" s="394"/>
      <c r="W384" s="394"/>
      <c r="X384" s="394"/>
      <c r="Y384" s="394"/>
      <c r="Z384" s="394"/>
    </row>
    <row r="385" spans="1:26" ht="15.75" customHeight="1" x14ac:dyDescent="0.45">
      <c r="A385" s="394"/>
      <c r="B385" s="394"/>
      <c r="C385" s="394"/>
      <c r="D385" s="394"/>
      <c r="E385" s="394"/>
      <c r="F385" s="394"/>
      <c r="G385" s="394"/>
      <c r="H385" s="394"/>
      <c r="I385" s="394"/>
      <c r="J385" s="394"/>
      <c r="K385" s="394"/>
      <c r="L385" s="394"/>
      <c r="M385" s="394"/>
      <c r="N385" s="394"/>
      <c r="O385" s="394"/>
      <c r="P385" s="394"/>
      <c r="Q385" s="394"/>
      <c r="R385" s="394"/>
      <c r="S385" s="394"/>
      <c r="T385" s="394"/>
      <c r="U385" s="394"/>
      <c r="V385" s="394"/>
      <c r="W385" s="394"/>
      <c r="X385" s="394"/>
      <c r="Y385" s="394"/>
      <c r="Z385" s="394"/>
    </row>
    <row r="386" spans="1:26" ht="15.75" customHeight="1" x14ac:dyDescent="0.45">
      <c r="A386" s="394"/>
      <c r="B386" s="394"/>
      <c r="C386" s="394"/>
      <c r="D386" s="394"/>
      <c r="E386" s="394"/>
      <c r="F386" s="394"/>
      <c r="G386" s="394"/>
      <c r="H386" s="394"/>
      <c r="I386" s="394"/>
      <c r="J386" s="394"/>
      <c r="K386" s="394"/>
      <c r="L386" s="394"/>
      <c r="M386" s="394"/>
      <c r="N386" s="394"/>
      <c r="O386" s="394"/>
      <c r="P386" s="394"/>
      <c r="Q386" s="394"/>
      <c r="R386" s="394"/>
      <c r="S386" s="394"/>
      <c r="T386" s="394"/>
      <c r="U386" s="394"/>
      <c r="V386" s="394"/>
      <c r="W386" s="394"/>
      <c r="X386" s="394"/>
      <c r="Y386" s="394"/>
      <c r="Z386" s="394"/>
    </row>
    <row r="387" spans="1:26" ht="15.75" customHeight="1" x14ac:dyDescent="0.45">
      <c r="A387" s="394"/>
      <c r="B387" s="394"/>
      <c r="C387" s="394"/>
      <c r="D387" s="394"/>
      <c r="E387" s="394"/>
      <c r="F387" s="394"/>
      <c r="G387" s="394"/>
      <c r="H387" s="394"/>
      <c r="I387" s="394"/>
      <c r="J387" s="394"/>
      <c r="K387" s="394"/>
      <c r="L387" s="394"/>
      <c r="M387" s="394"/>
      <c r="N387" s="394"/>
      <c r="O387" s="394"/>
      <c r="P387" s="394"/>
      <c r="Q387" s="394"/>
      <c r="R387" s="394"/>
      <c r="S387" s="394"/>
      <c r="T387" s="394"/>
      <c r="U387" s="394"/>
      <c r="V387" s="394"/>
      <c r="W387" s="394"/>
      <c r="X387" s="394"/>
      <c r="Y387" s="394"/>
      <c r="Z387" s="394"/>
    </row>
    <row r="388" spans="1:26" ht="15.75" customHeight="1" x14ac:dyDescent="0.45">
      <c r="A388" s="394"/>
      <c r="B388" s="394"/>
      <c r="C388" s="394"/>
      <c r="D388" s="394"/>
      <c r="E388" s="394"/>
      <c r="F388" s="394"/>
      <c r="G388" s="394"/>
      <c r="H388" s="394"/>
      <c r="I388" s="394"/>
      <c r="J388" s="394"/>
      <c r="K388" s="394"/>
      <c r="L388" s="394"/>
      <c r="M388" s="394"/>
      <c r="N388" s="394"/>
      <c r="O388" s="394"/>
      <c r="P388" s="394"/>
      <c r="Q388" s="394"/>
      <c r="R388" s="394"/>
      <c r="S388" s="394"/>
      <c r="T388" s="394"/>
      <c r="U388" s="394"/>
      <c r="V388" s="394"/>
      <c r="W388" s="394"/>
      <c r="X388" s="394"/>
      <c r="Y388" s="394"/>
      <c r="Z388" s="394"/>
    </row>
    <row r="389" spans="1:26" ht="15.75" customHeight="1" x14ac:dyDescent="0.45">
      <c r="A389" s="394"/>
      <c r="B389" s="394"/>
      <c r="C389" s="394"/>
      <c r="D389" s="394"/>
      <c r="E389" s="394"/>
      <c r="F389" s="394"/>
      <c r="G389" s="394"/>
      <c r="H389" s="394"/>
      <c r="I389" s="394"/>
      <c r="J389" s="394"/>
      <c r="K389" s="394"/>
      <c r="L389" s="394"/>
      <c r="M389" s="394"/>
      <c r="N389" s="394"/>
      <c r="O389" s="394"/>
      <c r="P389" s="394"/>
      <c r="Q389" s="394"/>
      <c r="R389" s="394"/>
      <c r="S389" s="394"/>
      <c r="T389" s="394"/>
      <c r="U389" s="394"/>
      <c r="V389" s="394"/>
      <c r="W389" s="394"/>
      <c r="X389" s="394"/>
      <c r="Y389" s="394"/>
      <c r="Z389" s="394"/>
    </row>
    <row r="390" spans="1:26" ht="15.75" customHeight="1" x14ac:dyDescent="0.45">
      <c r="A390" s="394"/>
      <c r="B390" s="394"/>
      <c r="C390" s="394"/>
      <c r="D390" s="394"/>
      <c r="E390" s="394"/>
      <c r="F390" s="394"/>
      <c r="G390" s="394"/>
      <c r="H390" s="394"/>
      <c r="I390" s="394"/>
      <c r="J390" s="394"/>
      <c r="K390" s="394"/>
      <c r="L390" s="394"/>
      <c r="M390" s="394"/>
      <c r="N390" s="394"/>
      <c r="O390" s="394"/>
      <c r="P390" s="394"/>
      <c r="Q390" s="394"/>
      <c r="R390" s="394"/>
      <c r="S390" s="394"/>
      <c r="T390" s="394"/>
      <c r="U390" s="394"/>
      <c r="V390" s="394"/>
      <c r="W390" s="394"/>
      <c r="X390" s="394"/>
      <c r="Y390" s="394"/>
      <c r="Z390" s="394"/>
    </row>
    <row r="391" spans="1:26" ht="15.75" customHeight="1" x14ac:dyDescent="0.45">
      <c r="A391" s="394"/>
      <c r="B391" s="394"/>
      <c r="C391" s="394"/>
      <c r="D391" s="394"/>
      <c r="E391" s="394"/>
      <c r="F391" s="394"/>
      <c r="G391" s="394"/>
      <c r="H391" s="394"/>
      <c r="I391" s="394"/>
      <c r="J391" s="394"/>
      <c r="K391" s="394"/>
      <c r="L391" s="394"/>
      <c r="M391" s="394"/>
      <c r="N391" s="394"/>
      <c r="O391" s="394"/>
      <c r="P391" s="394"/>
      <c r="Q391" s="394"/>
      <c r="R391" s="394"/>
      <c r="S391" s="394"/>
      <c r="T391" s="394"/>
      <c r="U391" s="394"/>
      <c r="V391" s="394"/>
      <c r="W391" s="394"/>
      <c r="X391" s="394"/>
      <c r="Y391" s="394"/>
      <c r="Z391" s="394"/>
    </row>
    <row r="392" spans="1:26" ht="15.75" customHeight="1" x14ac:dyDescent="0.45">
      <c r="A392" s="394"/>
      <c r="B392" s="394"/>
      <c r="C392" s="394"/>
      <c r="D392" s="394"/>
      <c r="E392" s="394"/>
      <c r="F392" s="394"/>
      <c r="G392" s="394"/>
      <c r="H392" s="394"/>
      <c r="I392" s="394"/>
      <c r="J392" s="394"/>
      <c r="K392" s="394"/>
      <c r="L392" s="394"/>
      <c r="M392" s="394"/>
      <c r="N392" s="394"/>
      <c r="O392" s="394"/>
      <c r="P392" s="394"/>
      <c r="Q392" s="394"/>
      <c r="R392" s="394"/>
      <c r="S392" s="394"/>
      <c r="T392" s="394"/>
      <c r="U392" s="394"/>
      <c r="V392" s="394"/>
      <c r="W392" s="394"/>
      <c r="X392" s="394"/>
      <c r="Y392" s="394"/>
      <c r="Z392" s="394"/>
    </row>
    <row r="393" spans="1:26" ht="15.75" customHeight="1" x14ac:dyDescent="0.45">
      <c r="A393" s="394"/>
      <c r="B393" s="394"/>
      <c r="C393" s="394"/>
      <c r="D393" s="394"/>
      <c r="E393" s="394"/>
      <c r="F393" s="394"/>
      <c r="G393" s="394"/>
      <c r="H393" s="394"/>
      <c r="I393" s="394"/>
      <c r="J393" s="394"/>
      <c r="K393" s="394"/>
      <c r="L393" s="394"/>
      <c r="M393" s="394"/>
      <c r="N393" s="394"/>
      <c r="O393" s="394"/>
      <c r="P393" s="394"/>
      <c r="Q393" s="394"/>
      <c r="R393" s="394"/>
      <c r="S393" s="394"/>
      <c r="T393" s="394"/>
      <c r="U393" s="394"/>
      <c r="V393" s="394"/>
      <c r="W393" s="394"/>
      <c r="X393" s="394"/>
      <c r="Y393" s="394"/>
      <c r="Z393" s="394"/>
    </row>
    <row r="394" spans="1:26" ht="15.75" customHeight="1" x14ac:dyDescent="0.45">
      <c r="A394" s="394"/>
      <c r="B394" s="394"/>
      <c r="C394" s="394"/>
      <c r="D394" s="394"/>
      <c r="E394" s="394"/>
      <c r="F394" s="394"/>
      <c r="G394" s="394"/>
      <c r="H394" s="394"/>
      <c r="I394" s="394"/>
      <c r="J394" s="394"/>
      <c r="K394" s="394"/>
      <c r="L394" s="394"/>
      <c r="M394" s="394"/>
      <c r="N394" s="394"/>
      <c r="O394" s="394"/>
      <c r="P394" s="394"/>
      <c r="Q394" s="394"/>
      <c r="R394" s="394"/>
      <c r="S394" s="394"/>
      <c r="T394" s="394"/>
      <c r="U394" s="394"/>
      <c r="V394" s="394"/>
      <c r="W394" s="394"/>
      <c r="X394" s="394"/>
      <c r="Y394" s="394"/>
      <c r="Z394" s="394"/>
    </row>
    <row r="395" spans="1:26" ht="15.75" customHeight="1" x14ac:dyDescent="0.45">
      <c r="A395" s="394"/>
      <c r="B395" s="394"/>
      <c r="C395" s="394"/>
      <c r="D395" s="394"/>
      <c r="E395" s="394"/>
      <c r="F395" s="394"/>
      <c r="G395" s="394"/>
      <c r="H395" s="394"/>
      <c r="I395" s="394"/>
      <c r="J395" s="394"/>
      <c r="K395" s="394"/>
      <c r="L395" s="394"/>
      <c r="M395" s="394"/>
      <c r="N395" s="394"/>
      <c r="O395" s="394"/>
      <c r="P395" s="394"/>
      <c r="Q395" s="394"/>
      <c r="R395" s="394"/>
      <c r="S395" s="394"/>
      <c r="T395" s="394"/>
      <c r="U395" s="394"/>
      <c r="V395" s="394"/>
      <c r="W395" s="394"/>
      <c r="X395" s="394"/>
      <c r="Y395" s="394"/>
      <c r="Z395" s="394"/>
    </row>
    <row r="396" spans="1:26" ht="15.75" customHeight="1" x14ac:dyDescent="0.45">
      <c r="A396" s="394"/>
      <c r="B396" s="394"/>
      <c r="C396" s="394"/>
      <c r="D396" s="394"/>
      <c r="E396" s="394"/>
      <c r="F396" s="394"/>
      <c r="G396" s="394"/>
      <c r="H396" s="394"/>
      <c r="I396" s="394"/>
      <c r="J396" s="394"/>
      <c r="K396" s="394"/>
      <c r="L396" s="394"/>
      <c r="M396" s="394"/>
      <c r="N396" s="394"/>
      <c r="O396" s="394"/>
      <c r="P396" s="394"/>
      <c r="Q396" s="394"/>
      <c r="R396" s="394"/>
      <c r="S396" s="394"/>
      <c r="T396" s="394"/>
      <c r="U396" s="394"/>
      <c r="V396" s="394"/>
      <c r="W396" s="394"/>
      <c r="X396" s="394"/>
      <c r="Y396" s="394"/>
      <c r="Z396" s="394"/>
    </row>
    <row r="397" spans="1:26" ht="15.75" customHeight="1" x14ac:dyDescent="0.45">
      <c r="A397" s="394"/>
      <c r="B397" s="394"/>
      <c r="C397" s="394"/>
      <c r="D397" s="394"/>
      <c r="E397" s="394"/>
      <c r="F397" s="394"/>
      <c r="G397" s="394"/>
      <c r="H397" s="394"/>
      <c r="I397" s="394"/>
      <c r="J397" s="394"/>
      <c r="K397" s="394"/>
      <c r="L397" s="394"/>
      <c r="M397" s="394"/>
      <c r="N397" s="394"/>
      <c r="O397" s="394"/>
      <c r="P397" s="394"/>
      <c r="Q397" s="394"/>
      <c r="R397" s="394"/>
      <c r="S397" s="394"/>
      <c r="T397" s="394"/>
      <c r="U397" s="394"/>
      <c r="V397" s="394"/>
      <c r="W397" s="394"/>
      <c r="X397" s="394"/>
      <c r="Y397" s="394"/>
      <c r="Z397" s="394"/>
    </row>
    <row r="398" spans="1:26" ht="15.75" customHeight="1" x14ac:dyDescent="0.45">
      <c r="A398" s="394"/>
      <c r="B398" s="394"/>
      <c r="C398" s="394"/>
      <c r="D398" s="394"/>
      <c r="E398" s="394"/>
      <c r="F398" s="394"/>
      <c r="G398" s="394"/>
      <c r="H398" s="394"/>
      <c r="I398" s="394"/>
      <c r="J398" s="394"/>
      <c r="K398" s="394"/>
      <c r="L398" s="394"/>
      <c r="M398" s="394"/>
      <c r="N398" s="394"/>
      <c r="O398" s="394"/>
      <c r="P398" s="394"/>
      <c r="Q398" s="394"/>
      <c r="R398" s="394"/>
      <c r="S398" s="394"/>
      <c r="T398" s="394"/>
      <c r="U398" s="394"/>
      <c r="V398" s="394"/>
      <c r="W398" s="394"/>
      <c r="X398" s="394"/>
      <c r="Y398" s="394"/>
      <c r="Z398" s="394"/>
    </row>
    <row r="399" spans="1:26" ht="15.75" customHeight="1" x14ac:dyDescent="0.45">
      <c r="A399" s="394"/>
      <c r="B399" s="394"/>
      <c r="C399" s="394"/>
      <c r="D399" s="394"/>
      <c r="E399" s="394"/>
      <c r="F399" s="394"/>
      <c r="G399" s="394"/>
      <c r="H399" s="394"/>
      <c r="I399" s="394"/>
      <c r="J399" s="394"/>
      <c r="K399" s="394"/>
      <c r="L399" s="394"/>
      <c r="M399" s="394"/>
      <c r="N399" s="394"/>
      <c r="O399" s="394"/>
      <c r="P399" s="394"/>
      <c r="Q399" s="394"/>
      <c r="R399" s="394"/>
      <c r="S399" s="394"/>
      <c r="T399" s="394"/>
      <c r="U399" s="394"/>
      <c r="V399" s="394"/>
      <c r="W399" s="394"/>
      <c r="X399" s="394"/>
      <c r="Y399" s="394"/>
      <c r="Z399" s="394"/>
    </row>
    <row r="400" spans="1:26" ht="15.75" customHeight="1" x14ac:dyDescent="0.45">
      <c r="A400" s="394"/>
      <c r="B400" s="394"/>
      <c r="C400" s="394"/>
      <c r="D400" s="394"/>
      <c r="E400" s="394"/>
      <c r="F400" s="394"/>
      <c r="G400" s="394"/>
      <c r="H400" s="394"/>
      <c r="I400" s="394"/>
      <c r="J400" s="394"/>
      <c r="K400" s="394"/>
      <c r="L400" s="394"/>
      <c r="M400" s="394"/>
      <c r="N400" s="394"/>
      <c r="O400" s="394"/>
      <c r="P400" s="394"/>
      <c r="Q400" s="394"/>
      <c r="R400" s="394"/>
      <c r="S400" s="394"/>
      <c r="T400" s="394"/>
      <c r="U400" s="394"/>
      <c r="V400" s="394"/>
      <c r="W400" s="394"/>
      <c r="X400" s="394"/>
      <c r="Y400" s="394"/>
      <c r="Z400" s="394"/>
    </row>
    <row r="401" spans="1:26" ht="15.75" customHeight="1" x14ac:dyDescent="0.45">
      <c r="A401" s="394"/>
      <c r="B401" s="394"/>
      <c r="C401" s="394"/>
      <c r="D401" s="394"/>
      <c r="E401" s="394"/>
      <c r="F401" s="394"/>
      <c r="G401" s="394"/>
      <c r="H401" s="394"/>
      <c r="I401" s="394"/>
      <c r="J401" s="394"/>
      <c r="K401" s="394"/>
      <c r="L401" s="394"/>
      <c r="M401" s="394"/>
      <c r="N401" s="394"/>
      <c r="O401" s="394"/>
      <c r="P401" s="394"/>
      <c r="Q401" s="394"/>
      <c r="R401" s="394"/>
      <c r="S401" s="394"/>
      <c r="T401" s="394"/>
      <c r="U401" s="394"/>
      <c r="V401" s="394"/>
      <c r="W401" s="394"/>
      <c r="X401" s="394"/>
      <c r="Y401" s="394"/>
      <c r="Z401" s="394"/>
    </row>
    <row r="402" spans="1:26" ht="15.75" customHeight="1" x14ac:dyDescent="0.45">
      <c r="A402" s="394"/>
      <c r="B402" s="394"/>
      <c r="C402" s="394"/>
      <c r="D402" s="394"/>
      <c r="E402" s="394"/>
      <c r="F402" s="394"/>
      <c r="G402" s="394"/>
      <c r="H402" s="394"/>
      <c r="I402" s="394"/>
      <c r="J402" s="394"/>
      <c r="K402" s="394"/>
      <c r="L402" s="394"/>
      <c r="M402" s="394"/>
      <c r="N402" s="394"/>
      <c r="O402" s="394"/>
      <c r="P402" s="394"/>
      <c r="Q402" s="394"/>
      <c r="R402" s="394"/>
      <c r="S402" s="394"/>
      <c r="T402" s="394"/>
      <c r="U402" s="394"/>
      <c r="V402" s="394"/>
      <c r="W402" s="394"/>
      <c r="X402" s="394"/>
      <c r="Y402" s="394"/>
      <c r="Z402" s="394"/>
    </row>
    <row r="403" spans="1:26" ht="15.75" customHeight="1" x14ac:dyDescent="0.45">
      <c r="A403" s="394"/>
      <c r="B403" s="394"/>
      <c r="C403" s="394"/>
      <c r="D403" s="394"/>
      <c r="E403" s="394"/>
      <c r="F403" s="394"/>
      <c r="G403" s="394"/>
      <c r="H403" s="394"/>
      <c r="I403" s="394"/>
      <c r="J403" s="394"/>
      <c r="K403" s="394"/>
      <c r="L403" s="394"/>
      <c r="M403" s="394"/>
      <c r="N403" s="394"/>
      <c r="O403" s="394"/>
      <c r="P403" s="394"/>
      <c r="Q403" s="394"/>
      <c r="R403" s="394"/>
      <c r="S403" s="394"/>
      <c r="T403" s="394"/>
      <c r="U403" s="394"/>
      <c r="V403" s="394"/>
      <c r="W403" s="394"/>
      <c r="X403" s="394"/>
      <c r="Y403" s="394"/>
      <c r="Z403" s="394"/>
    </row>
    <row r="404" spans="1:26" ht="15.75" customHeight="1" x14ac:dyDescent="0.45">
      <c r="A404" s="394"/>
      <c r="B404" s="394"/>
      <c r="C404" s="394"/>
      <c r="D404" s="394"/>
      <c r="E404" s="394"/>
      <c r="F404" s="394"/>
      <c r="G404" s="394"/>
      <c r="H404" s="394"/>
      <c r="I404" s="394"/>
      <c r="J404" s="394"/>
      <c r="K404" s="394"/>
      <c r="L404" s="394"/>
      <c r="M404" s="394"/>
      <c r="N404" s="394"/>
      <c r="O404" s="394"/>
      <c r="P404" s="394"/>
      <c r="Q404" s="394"/>
      <c r="R404" s="394"/>
      <c r="S404" s="394"/>
      <c r="T404" s="394"/>
      <c r="U404" s="394"/>
      <c r="V404" s="394"/>
      <c r="W404" s="394"/>
      <c r="X404" s="394"/>
      <c r="Y404" s="394"/>
      <c r="Z404" s="394"/>
    </row>
    <row r="405" spans="1:26" ht="15.75" customHeight="1" x14ac:dyDescent="0.45">
      <c r="A405" s="394"/>
      <c r="B405" s="394"/>
      <c r="C405" s="394"/>
      <c r="D405" s="394"/>
      <c r="E405" s="394"/>
      <c r="F405" s="394"/>
      <c r="G405" s="394"/>
      <c r="H405" s="394"/>
      <c r="I405" s="394"/>
      <c r="J405" s="394"/>
      <c r="K405" s="394"/>
      <c r="L405" s="394"/>
      <c r="M405" s="394"/>
      <c r="N405" s="394"/>
      <c r="O405" s="394"/>
      <c r="P405" s="394"/>
      <c r="Q405" s="394"/>
      <c r="R405" s="394"/>
      <c r="S405" s="394"/>
      <c r="T405" s="394"/>
      <c r="U405" s="394"/>
      <c r="V405" s="394"/>
      <c r="W405" s="394"/>
      <c r="X405" s="394"/>
      <c r="Y405" s="394"/>
      <c r="Z405" s="394"/>
    </row>
    <row r="406" spans="1:26" ht="15.75" customHeight="1" x14ac:dyDescent="0.45">
      <c r="A406" s="394"/>
      <c r="B406" s="394"/>
      <c r="C406" s="394"/>
      <c r="D406" s="394"/>
      <c r="E406" s="394"/>
      <c r="F406" s="394"/>
      <c r="G406" s="394"/>
      <c r="H406" s="394"/>
      <c r="I406" s="394"/>
      <c r="J406" s="394"/>
      <c r="K406" s="394"/>
      <c r="L406" s="394"/>
      <c r="M406" s="394"/>
      <c r="N406" s="394"/>
      <c r="O406" s="394"/>
      <c r="P406" s="394"/>
      <c r="Q406" s="394"/>
      <c r="R406" s="394"/>
      <c r="S406" s="394"/>
      <c r="T406" s="394"/>
      <c r="U406" s="394"/>
      <c r="V406" s="394"/>
      <c r="W406" s="394"/>
      <c r="X406" s="394"/>
      <c r="Y406" s="394"/>
      <c r="Z406" s="394"/>
    </row>
    <row r="407" spans="1:26" ht="15.75" customHeight="1" x14ac:dyDescent="0.45">
      <c r="A407" s="394"/>
      <c r="B407" s="394"/>
      <c r="C407" s="394"/>
      <c r="D407" s="394"/>
      <c r="E407" s="394"/>
      <c r="F407" s="394"/>
      <c r="G407" s="394"/>
      <c r="H407" s="394"/>
      <c r="I407" s="394"/>
      <c r="J407" s="394"/>
      <c r="K407" s="394"/>
      <c r="L407" s="394"/>
      <c r="M407" s="394"/>
      <c r="N407" s="394"/>
      <c r="O407" s="394"/>
      <c r="P407" s="394"/>
      <c r="Q407" s="394"/>
      <c r="R407" s="394"/>
      <c r="S407" s="394"/>
      <c r="T407" s="394"/>
      <c r="U407" s="394"/>
      <c r="V407" s="394"/>
      <c r="W407" s="394"/>
      <c r="X407" s="394"/>
      <c r="Y407" s="394"/>
      <c r="Z407" s="394"/>
    </row>
    <row r="408" spans="1:26" ht="15.75" customHeight="1" x14ac:dyDescent="0.45">
      <c r="A408" s="394"/>
      <c r="B408" s="394"/>
      <c r="C408" s="394"/>
      <c r="D408" s="394"/>
      <c r="E408" s="394"/>
      <c r="F408" s="394"/>
      <c r="G408" s="394"/>
      <c r="H408" s="394"/>
      <c r="I408" s="394"/>
      <c r="J408" s="394"/>
      <c r="K408" s="394"/>
      <c r="L408" s="394"/>
      <c r="M408" s="394"/>
      <c r="N408" s="394"/>
      <c r="O408" s="394"/>
      <c r="P408" s="394"/>
      <c r="Q408" s="394"/>
      <c r="R408" s="394"/>
      <c r="S408" s="394"/>
      <c r="T408" s="394"/>
      <c r="U408" s="394"/>
      <c r="V408" s="394"/>
      <c r="W408" s="394"/>
      <c r="X408" s="394"/>
      <c r="Y408" s="394"/>
      <c r="Z408" s="394"/>
    </row>
    <row r="409" spans="1:26" ht="15.75" customHeight="1" x14ac:dyDescent="0.45">
      <c r="A409" s="394"/>
      <c r="B409" s="394"/>
      <c r="C409" s="394"/>
      <c r="D409" s="394"/>
      <c r="E409" s="394"/>
      <c r="F409" s="394"/>
      <c r="G409" s="394"/>
      <c r="H409" s="394"/>
      <c r="I409" s="394"/>
      <c r="J409" s="394"/>
      <c r="K409" s="394"/>
      <c r="L409" s="394"/>
      <c r="M409" s="394"/>
      <c r="N409" s="394"/>
      <c r="O409" s="394"/>
      <c r="P409" s="394"/>
      <c r="Q409" s="394"/>
      <c r="R409" s="394"/>
      <c r="S409" s="394"/>
      <c r="T409" s="394"/>
      <c r="U409" s="394"/>
      <c r="V409" s="394"/>
      <c r="W409" s="394"/>
      <c r="X409" s="394"/>
      <c r="Y409" s="394"/>
      <c r="Z409" s="394"/>
    </row>
    <row r="410" spans="1:26" ht="15.75" customHeight="1" x14ac:dyDescent="0.45">
      <c r="A410" s="394"/>
      <c r="B410" s="394"/>
      <c r="C410" s="394"/>
      <c r="D410" s="394"/>
      <c r="E410" s="394"/>
      <c r="F410" s="394"/>
      <c r="G410" s="394"/>
      <c r="H410" s="394"/>
      <c r="I410" s="394"/>
      <c r="J410" s="394"/>
      <c r="K410" s="394"/>
      <c r="L410" s="394"/>
      <c r="M410" s="394"/>
      <c r="N410" s="394"/>
      <c r="O410" s="394"/>
      <c r="P410" s="394"/>
      <c r="Q410" s="394"/>
      <c r="R410" s="394"/>
      <c r="S410" s="394"/>
      <c r="T410" s="394"/>
      <c r="U410" s="394"/>
      <c r="V410" s="394"/>
      <c r="W410" s="394"/>
      <c r="X410" s="394"/>
      <c r="Y410" s="394"/>
      <c r="Z410" s="394"/>
    </row>
    <row r="411" spans="1:26" ht="15.75" customHeight="1" x14ac:dyDescent="0.45">
      <c r="A411" s="394"/>
      <c r="B411" s="394"/>
      <c r="C411" s="394"/>
      <c r="D411" s="394"/>
      <c r="E411" s="394"/>
      <c r="F411" s="394"/>
      <c r="G411" s="394"/>
      <c r="H411" s="394"/>
      <c r="I411" s="394"/>
      <c r="J411" s="394"/>
      <c r="K411" s="394"/>
      <c r="L411" s="394"/>
      <c r="M411" s="394"/>
      <c r="N411" s="394"/>
      <c r="O411" s="394"/>
      <c r="P411" s="394"/>
      <c r="Q411" s="394"/>
      <c r="R411" s="394"/>
      <c r="S411" s="394"/>
      <c r="T411" s="394"/>
      <c r="U411" s="394"/>
      <c r="V411" s="394"/>
      <c r="W411" s="394"/>
      <c r="X411" s="394"/>
      <c r="Y411" s="394"/>
      <c r="Z411" s="394"/>
    </row>
    <row r="412" spans="1:26" ht="15.75" customHeight="1" x14ac:dyDescent="0.45">
      <c r="A412" s="394"/>
      <c r="B412" s="394"/>
      <c r="C412" s="394"/>
      <c r="D412" s="394"/>
      <c r="E412" s="394"/>
      <c r="F412" s="394"/>
      <c r="G412" s="394"/>
      <c r="H412" s="394"/>
      <c r="I412" s="394"/>
      <c r="J412" s="394"/>
      <c r="K412" s="394"/>
      <c r="L412" s="394"/>
      <c r="M412" s="394"/>
      <c r="N412" s="394"/>
      <c r="O412" s="394"/>
      <c r="P412" s="394"/>
      <c r="Q412" s="394"/>
      <c r="R412" s="394"/>
      <c r="S412" s="394"/>
      <c r="T412" s="394"/>
      <c r="U412" s="394"/>
      <c r="V412" s="394"/>
      <c r="W412" s="394"/>
      <c r="X412" s="394"/>
      <c r="Y412" s="394"/>
      <c r="Z412" s="394"/>
    </row>
    <row r="413" spans="1:26" ht="15.75" customHeight="1" x14ac:dyDescent="0.45">
      <c r="A413" s="394"/>
      <c r="B413" s="394"/>
      <c r="C413" s="394"/>
      <c r="D413" s="394"/>
      <c r="E413" s="394"/>
      <c r="F413" s="394"/>
      <c r="G413" s="394"/>
      <c r="H413" s="394"/>
      <c r="I413" s="394"/>
      <c r="J413" s="394"/>
      <c r="K413" s="394"/>
      <c r="L413" s="394"/>
      <c r="M413" s="394"/>
      <c r="N413" s="394"/>
      <c r="O413" s="394"/>
      <c r="P413" s="394"/>
      <c r="Q413" s="394"/>
      <c r="R413" s="394"/>
      <c r="S413" s="394"/>
      <c r="T413" s="394"/>
      <c r="U413" s="394"/>
      <c r="V413" s="394"/>
      <c r="W413" s="394"/>
      <c r="X413" s="394"/>
      <c r="Y413" s="394"/>
      <c r="Z413" s="394"/>
    </row>
    <row r="414" spans="1:26" ht="15.75" customHeight="1" x14ac:dyDescent="0.45">
      <c r="A414" s="394"/>
      <c r="B414" s="394"/>
      <c r="C414" s="394"/>
      <c r="D414" s="394"/>
      <c r="E414" s="394"/>
      <c r="F414" s="394"/>
      <c r="G414" s="394"/>
      <c r="H414" s="394"/>
      <c r="I414" s="394"/>
      <c r="J414" s="394"/>
      <c r="K414" s="394"/>
      <c r="L414" s="394"/>
      <c r="M414" s="394"/>
      <c r="N414" s="394"/>
      <c r="O414" s="394"/>
      <c r="P414" s="394"/>
      <c r="Q414" s="394"/>
      <c r="R414" s="394"/>
      <c r="S414" s="394"/>
      <c r="T414" s="394"/>
      <c r="U414" s="394"/>
      <c r="V414" s="394"/>
      <c r="W414" s="394"/>
      <c r="X414" s="394"/>
      <c r="Y414" s="394"/>
      <c r="Z414" s="394"/>
    </row>
    <row r="415" spans="1:26" ht="15.75" customHeight="1" x14ac:dyDescent="0.45">
      <c r="A415" s="394"/>
      <c r="B415" s="394"/>
      <c r="C415" s="394"/>
      <c r="D415" s="394"/>
      <c r="E415" s="394"/>
      <c r="F415" s="394"/>
      <c r="G415" s="394"/>
      <c r="H415" s="394"/>
      <c r="I415" s="394"/>
      <c r="J415" s="394"/>
      <c r="K415" s="394"/>
      <c r="L415" s="394"/>
      <c r="M415" s="394"/>
      <c r="N415" s="394"/>
      <c r="O415" s="394"/>
      <c r="P415" s="394"/>
      <c r="Q415" s="394"/>
      <c r="R415" s="394"/>
      <c r="S415" s="394"/>
      <c r="T415" s="394"/>
      <c r="U415" s="394"/>
      <c r="V415" s="394"/>
      <c r="W415" s="394"/>
      <c r="X415" s="394"/>
      <c r="Y415" s="394"/>
      <c r="Z415" s="394"/>
    </row>
    <row r="416" spans="1:26" ht="15.75" customHeight="1" x14ac:dyDescent="0.45">
      <c r="A416" s="394"/>
      <c r="B416" s="394"/>
      <c r="C416" s="394"/>
      <c r="D416" s="394"/>
      <c r="E416" s="394"/>
      <c r="F416" s="394"/>
      <c r="G416" s="394"/>
      <c r="H416" s="394"/>
      <c r="I416" s="394"/>
      <c r="J416" s="394"/>
      <c r="K416" s="394"/>
      <c r="L416" s="394"/>
      <c r="M416" s="394"/>
      <c r="N416" s="394"/>
      <c r="O416" s="394"/>
      <c r="P416" s="394"/>
      <c r="Q416" s="394"/>
      <c r="R416" s="394"/>
      <c r="S416" s="394"/>
      <c r="T416" s="394"/>
      <c r="U416" s="394"/>
      <c r="V416" s="394"/>
      <c r="W416" s="394"/>
      <c r="X416" s="394"/>
      <c r="Y416" s="394"/>
      <c r="Z416" s="394"/>
    </row>
    <row r="417" spans="1:26" ht="15.75" customHeight="1" x14ac:dyDescent="0.45">
      <c r="A417" s="394"/>
      <c r="B417" s="394"/>
      <c r="C417" s="394"/>
      <c r="D417" s="394"/>
      <c r="E417" s="394"/>
      <c r="F417" s="394"/>
      <c r="G417" s="394"/>
      <c r="H417" s="394"/>
      <c r="I417" s="394"/>
      <c r="J417" s="394"/>
      <c r="K417" s="394"/>
      <c r="L417" s="394"/>
      <c r="M417" s="394"/>
      <c r="N417" s="394"/>
      <c r="O417" s="394"/>
      <c r="P417" s="394"/>
      <c r="Q417" s="394"/>
      <c r="R417" s="394"/>
      <c r="S417" s="394"/>
      <c r="T417" s="394"/>
      <c r="U417" s="394"/>
      <c r="V417" s="394"/>
      <c r="W417" s="394"/>
      <c r="X417" s="394"/>
      <c r="Y417" s="394"/>
      <c r="Z417" s="394"/>
    </row>
    <row r="418" spans="1:26" ht="15.75" customHeight="1" x14ac:dyDescent="0.45">
      <c r="A418" s="394"/>
      <c r="B418" s="394"/>
      <c r="C418" s="394"/>
      <c r="D418" s="394"/>
      <c r="E418" s="394"/>
      <c r="F418" s="394"/>
      <c r="G418" s="394"/>
      <c r="H418" s="394"/>
      <c r="I418" s="394"/>
      <c r="J418" s="394"/>
      <c r="K418" s="394"/>
      <c r="L418" s="394"/>
      <c r="M418" s="394"/>
      <c r="N418" s="394"/>
      <c r="O418" s="394"/>
      <c r="P418" s="394"/>
      <c r="Q418" s="394"/>
      <c r="R418" s="394"/>
      <c r="S418" s="394"/>
      <c r="T418" s="394"/>
      <c r="U418" s="394"/>
      <c r="V418" s="394"/>
      <c r="W418" s="394"/>
      <c r="X418" s="394"/>
      <c r="Y418" s="394"/>
      <c r="Z418" s="394"/>
    </row>
    <row r="419" spans="1:26" ht="15.75" customHeight="1" x14ac:dyDescent="0.45">
      <c r="A419" s="394"/>
      <c r="B419" s="394"/>
      <c r="C419" s="394"/>
      <c r="D419" s="394"/>
      <c r="E419" s="394"/>
      <c r="F419" s="394"/>
      <c r="G419" s="394"/>
      <c r="H419" s="394"/>
      <c r="I419" s="394"/>
      <c r="J419" s="394"/>
      <c r="K419" s="394"/>
      <c r="L419" s="394"/>
      <c r="M419" s="394"/>
      <c r="N419" s="394"/>
      <c r="O419" s="394"/>
      <c r="P419" s="394"/>
      <c r="Q419" s="394"/>
      <c r="R419" s="394"/>
      <c r="S419" s="394"/>
      <c r="T419" s="394"/>
      <c r="U419" s="394"/>
      <c r="V419" s="394"/>
      <c r="W419" s="394"/>
      <c r="X419" s="394"/>
      <c r="Y419" s="394"/>
      <c r="Z419" s="394"/>
    </row>
    <row r="420" spans="1:26" ht="15.75" customHeight="1" x14ac:dyDescent="0.45">
      <c r="A420" s="394"/>
      <c r="B420" s="394"/>
      <c r="C420" s="394"/>
      <c r="D420" s="394"/>
      <c r="E420" s="394"/>
      <c r="F420" s="394"/>
      <c r="G420" s="394"/>
      <c r="H420" s="394"/>
      <c r="I420" s="394"/>
      <c r="J420" s="394"/>
      <c r="K420" s="394"/>
      <c r="L420" s="394"/>
      <c r="M420" s="394"/>
      <c r="N420" s="394"/>
      <c r="O420" s="394"/>
      <c r="P420" s="394"/>
      <c r="Q420" s="394"/>
      <c r="R420" s="394"/>
      <c r="S420" s="394"/>
      <c r="T420" s="394"/>
      <c r="U420" s="394"/>
      <c r="V420" s="394"/>
      <c r="W420" s="394"/>
      <c r="X420" s="394"/>
      <c r="Y420" s="394"/>
      <c r="Z420" s="394"/>
    </row>
    <row r="421" spans="1:26" ht="15.75" customHeight="1" x14ac:dyDescent="0.45">
      <c r="A421" s="394"/>
      <c r="B421" s="394"/>
      <c r="C421" s="394"/>
      <c r="D421" s="394"/>
      <c r="E421" s="394"/>
      <c r="F421" s="394"/>
      <c r="G421" s="394"/>
      <c r="H421" s="394"/>
      <c r="I421" s="394"/>
      <c r="J421" s="394"/>
      <c r="K421" s="394"/>
      <c r="L421" s="394"/>
      <c r="M421" s="394"/>
      <c r="N421" s="394"/>
      <c r="O421" s="394"/>
      <c r="P421" s="394"/>
      <c r="Q421" s="394"/>
      <c r="R421" s="394"/>
      <c r="S421" s="394"/>
      <c r="T421" s="394"/>
      <c r="U421" s="394"/>
      <c r="V421" s="394"/>
      <c r="W421" s="394"/>
      <c r="X421" s="394"/>
      <c r="Y421" s="394"/>
      <c r="Z421" s="394"/>
    </row>
    <row r="422" spans="1:26" ht="15.75" customHeight="1" x14ac:dyDescent="0.45">
      <c r="A422" s="394"/>
      <c r="B422" s="394"/>
      <c r="C422" s="394"/>
      <c r="D422" s="394"/>
      <c r="E422" s="394"/>
      <c r="F422" s="394"/>
      <c r="G422" s="394"/>
      <c r="H422" s="394"/>
      <c r="I422" s="394"/>
      <c r="J422" s="394"/>
      <c r="K422" s="394"/>
      <c r="L422" s="394"/>
      <c r="M422" s="394"/>
      <c r="N422" s="394"/>
      <c r="O422" s="394"/>
      <c r="P422" s="394"/>
      <c r="Q422" s="394"/>
      <c r="R422" s="394"/>
      <c r="S422" s="394"/>
      <c r="T422" s="394"/>
      <c r="U422" s="394"/>
      <c r="V422" s="394"/>
      <c r="W422" s="394"/>
      <c r="X422" s="394"/>
      <c r="Y422" s="394"/>
      <c r="Z422" s="394"/>
    </row>
    <row r="423" spans="1:26" ht="15.75" customHeight="1" x14ac:dyDescent="0.45">
      <c r="A423" s="394"/>
      <c r="B423" s="394"/>
      <c r="C423" s="394"/>
      <c r="D423" s="394"/>
      <c r="E423" s="394"/>
      <c r="F423" s="394"/>
      <c r="G423" s="394"/>
      <c r="H423" s="394"/>
      <c r="I423" s="394"/>
      <c r="J423" s="394"/>
      <c r="K423" s="394"/>
      <c r="L423" s="394"/>
      <c r="M423" s="394"/>
      <c r="N423" s="394"/>
      <c r="O423" s="394"/>
      <c r="P423" s="394"/>
      <c r="Q423" s="394"/>
      <c r="R423" s="394"/>
      <c r="S423" s="394"/>
      <c r="T423" s="394"/>
      <c r="U423" s="394"/>
      <c r="V423" s="394"/>
      <c r="W423" s="394"/>
      <c r="X423" s="394"/>
      <c r="Y423" s="394"/>
      <c r="Z423" s="394"/>
    </row>
    <row r="424" spans="1:26" ht="15.75" customHeight="1" x14ac:dyDescent="0.45">
      <c r="A424" s="394"/>
      <c r="B424" s="394"/>
      <c r="C424" s="394"/>
      <c r="D424" s="394"/>
      <c r="E424" s="394"/>
      <c r="F424" s="394"/>
      <c r="G424" s="394"/>
      <c r="H424" s="394"/>
      <c r="I424" s="394"/>
      <c r="J424" s="394"/>
      <c r="K424" s="394"/>
      <c r="L424" s="394"/>
      <c r="M424" s="394"/>
      <c r="N424" s="394"/>
      <c r="O424" s="394"/>
      <c r="P424" s="394"/>
      <c r="Q424" s="394"/>
      <c r="R424" s="394"/>
      <c r="S424" s="394"/>
      <c r="T424" s="394"/>
      <c r="U424" s="394"/>
      <c r="V424" s="394"/>
      <c r="W424" s="394"/>
      <c r="X424" s="394"/>
      <c r="Y424" s="394"/>
      <c r="Z424" s="394"/>
    </row>
    <row r="425" spans="1:26" ht="15.75" customHeight="1" x14ac:dyDescent="0.45">
      <c r="A425" s="394"/>
      <c r="B425" s="394"/>
      <c r="C425" s="394"/>
      <c r="D425" s="394"/>
      <c r="E425" s="394"/>
      <c r="F425" s="394"/>
      <c r="G425" s="394"/>
      <c r="H425" s="394"/>
      <c r="I425" s="394"/>
      <c r="J425" s="394"/>
      <c r="K425" s="394"/>
      <c r="L425" s="394"/>
      <c r="M425" s="394"/>
      <c r="N425" s="394"/>
      <c r="O425" s="394"/>
      <c r="P425" s="394"/>
      <c r="Q425" s="394"/>
      <c r="R425" s="394"/>
      <c r="S425" s="394"/>
      <c r="T425" s="394"/>
      <c r="U425" s="394"/>
      <c r="V425" s="394"/>
      <c r="W425" s="394"/>
      <c r="X425" s="394"/>
      <c r="Y425" s="394"/>
      <c r="Z425" s="394"/>
    </row>
    <row r="426" spans="1:26" ht="15.75" customHeight="1" x14ac:dyDescent="0.45">
      <c r="A426" s="394"/>
      <c r="B426" s="394"/>
      <c r="C426" s="394"/>
      <c r="D426" s="394"/>
      <c r="E426" s="394"/>
      <c r="F426" s="394"/>
      <c r="G426" s="394"/>
      <c r="H426" s="394"/>
      <c r="I426" s="394"/>
      <c r="J426" s="394"/>
      <c r="K426" s="394"/>
      <c r="L426" s="394"/>
      <c r="M426" s="394"/>
      <c r="N426" s="394"/>
      <c r="O426" s="394"/>
      <c r="P426" s="394"/>
      <c r="Q426" s="394"/>
      <c r="R426" s="394"/>
      <c r="S426" s="394"/>
      <c r="T426" s="394"/>
      <c r="U426" s="394"/>
      <c r="V426" s="394"/>
      <c r="W426" s="394"/>
      <c r="X426" s="394"/>
      <c r="Y426" s="394"/>
      <c r="Z426" s="394"/>
    </row>
    <row r="427" spans="1:26" ht="15.75" customHeight="1" x14ac:dyDescent="0.45">
      <c r="A427" s="394"/>
      <c r="B427" s="394"/>
      <c r="C427" s="394"/>
      <c r="D427" s="394"/>
      <c r="E427" s="394"/>
      <c r="F427" s="394"/>
      <c r="G427" s="394"/>
      <c r="H427" s="394"/>
      <c r="I427" s="394"/>
      <c r="J427" s="394"/>
      <c r="K427" s="394"/>
      <c r="L427" s="394"/>
      <c r="M427" s="394"/>
      <c r="N427" s="394"/>
      <c r="O427" s="394"/>
      <c r="P427" s="394"/>
      <c r="Q427" s="394"/>
      <c r="R427" s="394"/>
      <c r="S427" s="394"/>
      <c r="T427" s="394"/>
      <c r="U427" s="394"/>
      <c r="V427" s="394"/>
      <c r="W427" s="394"/>
      <c r="X427" s="394"/>
      <c r="Y427" s="394"/>
      <c r="Z427" s="394"/>
    </row>
    <row r="428" spans="1:26" ht="15.75" customHeight="1" x14ac:dyDescent="0.45">
      <c r="A428" s="394"/>
      <c r="B428" s="394"/>
      <c r="C428" s="394"/>
      <c r="D428" s="394"/>
      <c r="E428" s="394"/>
      <c r="F428" s="394"/>
      <c r="G428" s="394"/>
      <c r="H428" s="394"/>
      <c r="I428" s="394"/>
      <c r="J428" s="394"/>
      <c r="K428" s="394"/>
      <c r="L428" s="394"/>
      <c r="M428" s="394"/>
      <c r="N428" s="394"/>
      <c r="O428" s="394"/>
      <c r="P428" s="394"/>
      <c r="Q428" s="394"/>
      <c r="R428" s="394"/>
      <c r="S428" s="394"/>
      <c r="T428" s="394"/>
      <c r="U428" s="394"/>
      <c r="V428" s="394"/>
      <c r="W428" s="394"/>
      <c r="X428" s="394"/>
      <c r="Y428" s="394"/>
      <c r="Z428" s="394"/>
    </row>
    <row r="429" spans="1:26" ht="15.75" customHeight="1" x14ac:dyDescent="0.45">
      <c r="A429" s="394"/>
      <c r="B429" s="394"/>
      <c r="C429" s="394"/>
      <c r="D429" s="394"/>
      <c r="E429" s="394"/>
      <c r="F429" s="394"/>
      <c r="G429" s="394"/>
      <c r="H429" s="394"/>
      <c r="I429" s="394"/>
      <c r="J429" s="394"/>
      <c r="K429" s="394"/>
      <c r="L429" s="394"/>
      <c r="M429" s="394"/>
      <c r="N429" s="394"/>
      <c r="O429" s="394"/>
      <c r="P429" s="394"/>
      <c r="Q429" s="394"/>
      <c r="R429" s="394"/>
      <c r="S429" s="394"/>
      <c r="T429" s="394"/>
      <c r="U429" s="394"/>
      <c r="V429" s="394"/>
      <c r="W429" s="394"/>
      <c r="X429" s="394"/>
      <c r="Y429" s="394"/>
      <c r="Z429" s="394"/>
    </row>
    <row r="430" spans="1:26" ht="15.75" customHeight="1" x14ac:dyDescent="0.45">
      <c r="A430" s="394"/>
      <c r="B430" s="394"/>
      <c r="C430" s="394"/>
      <c r="D430" s="394"/>
      <c r="E430" s="394"/>
      <c r="F430" s="394"/>
      <c r="G430" s="394"/>
      <c r="H430" s="394"/>
      <c r="I430" s="394"/>
      <c r="J430" s="394"/>
      <c r="K430" s="394"/>
      <c r="L430" s="394"/>
      <c r="M430" s="394"/>
      <c r="N430" s="394"/>
      <c r="O430" s="394"/>
      <c r="P430" s="394"/>
      <c r="Q430" s="394"/>
      <c r="R430" s="394"/>
      <c r="S430" s="394"/>
      <c r="T430" s="394"/>
      <c r="U430" s="394"/>
      <c r="V430" s="394"/>
      <c r="W430" s="394"/>
      <c r="X430" s="394"/>
      <c r="Y430" s="394"/>
      <c r="Z430" s="394"/>
    </row>
    <row r="431" spans="1:26" ht="15.75" customHeight="1" x14ac:dyDescent="0.45">
      <c r="A431" s="394"/>
      <c r="B431" s="394"/>
      <c r="C431" s="394"/>
      <c r="D431" s="394"/>
      <c r="E431" s="394"/>
      <c r="F431" s="394"/>
      <c r="G431" s="394"/>
      <c r="H431" s="394"/>
      <c r="I431" s="394"/>
      <c r="J431" s="394"/>
      <c r="K431" s="394"/>
      <c r="L431" s="394"/>
      <c r="M431" s="394"/>
      <c r="N431" s="394"/>
      <c r="O431" s="394"/>
      <c r="P431" s="394"/>
      <c r="Q431" s="394"/>
      <c r="R431" s="394"/>
      <c r="S431" s="394"/>
      <c r="T431" s="394"/>
      <c r="U431" s="394"/>
      <c r="V431" s="394"/>
      <c r="W431" s="394"/>
      <c r="X431" s="394"/>
      <c r="Y431" s="394"/>
      <c r="Z431" s="394"/>
    </row>
    <row r="432" spans="1:26" ht="15.75" customHeight="1" x14ac:dyDescent="0.45">
      <c r="A432" s="394"/>
      <c r="B432" s="394"/>
      <c r="C432" s="394"/>
      <c r="D432" s="394"/>
      <c r="E432" s="394"/>
      <c r="F432" s="394"/>
      <c r="G432" s="394"/>
      <c r="H432" s="394"/>
      <c r="I432" s="394"/>
      <c r="J432" s="394"/>
      <c r="K432" s="394"/>
      <c r="L432" s="394"/>
      <c r="M432" s="394"/>
      <c r="N432" s="394"/>
      <c r="O432" s="394"/>
      <c r="P432" s="394"/>
      <c r="Q432" s="394"/>
      <c r="R432" s="394"/>
      <c r="S432" s="394"/>
      <c r="T432" s="394"/>
      <c r="U432" s="394"/>
      <c r="V432" s="394"/>
      <c r="W432" s="394"/>
      <c r="X432" s="394"/>
      <c r="Y432" s="394"/>
      <c r="Z432" s="394"/>
    </row>
    <row r="433" spans="1:26" ht="15.75" customHeight="1" x14ac:dyDescent="0.45">
      <c r="A433" s="394"/>
      <c r="B433" s="394"/>
      <c r="C433" s="394"/>
      <c r="D433" s="394"/>
      <c r="E433" s="394"/>
      <c r="F433" s="394"/>
      <c r="G433" s="394"/>
      <c r="H433" s="394"/>
      <c r="I433" s="394"/>
      <c r="J433" s="394"/>
      <c r="K433" s="394"/>
      <c r="L433" s="394"/>
      <c r="M433" s="394"/>
      <c r="N433" s="394"/>
      <c r="O433" s="394"/>
      <c r="P433" s="394"/>
      <c r="Q433" s="394"/>
      <c r="R433" s="394"/>
      <c r="S433" s="394"/>
      <c r="T433" s="394"/>
      <c r="U433" s="394"/>
      <c r="V433" s="394"/>
      <c r="W433" s="394"/>
      <c r="X433" s="394"/>
      <c r="Y433" s="394"/>
      <c r="Z433" s="394"/>
    </row>
    <row r="434" spans="1:26" ht="15.75" customHeight="1" x14ac:dyDescent="0.45">
      <c r="A434" s="394"/>
      <c r="B434" s="394"/>
      <c r="C434" s="394"/>
      <c r="D434" s="394"/>
      <c r="E434" s="394"/>
      <c r="F434" s="394"/>
      <c r="G434" s="394"/>
      <c r="H434" s="394"/>
      <c r="I434" s="394"/>
      <c r="J434" s="394"/>
      <c r="K434" s="394"/>
      <c r="L434" s="394"/>
      <c r="M434" s="394"/>
      <c r="N434" s="394"/>
      <c r="O434" s="394"/>
      <c r="P434" s="394"/>
      <c r="Q434" s="394"/>
      <c r="R434" s="394"/>
      <c r="S434" s="394"/>
      <c r="T434" s="394"/>
      <c r="U434" s="394"/>
      <c r="V434" s="394"/>
      <c r="W434" s="394"/>
      <c r="X434" s="394"/>
      <c r="Y434" s="394"/>
      <c r="Z434" s="394"/>
    </row>
    <row r="435" spans="1:26" ht="15.75" customHeight="1" x14ac:dyDescent="0.45">
      <c r="A435" s="394"/>
      <c r="B435" s="394"/>
      <c r="C435" s="394"/>
      <c r="D435" s="394"/>
      <c r="E435" s="394"/>
      <c r="F435" s="394"/>
      <c r="G435" s="394"/>
      <c r="H435" s="394"/>
      <c r="I435" s="394"/>
      <c r="J435" s="394"/>
      <c r="K435" s="394"/>
      <c r="L435" s="394"/>
      <c r="M435" s="394"/>
      <c r="N435" s="394"/>
      <c r="O435" s="394"/>
      <c r="P435" s="394"/>
      <c r="Q435" s="394"/>
      <c r="R435" s="394"/>
      <c r="S435" s="394"/>
      <c r="T435" s="394"/>
      <c r="U435" s="394"/>
      <c r="V435" s="394"/>
      <c r="W435" s="394"/>
      <c r="X435" s="394"/>
      <c r="Y435" s="394"/>
      <c r="Z435" s="394"/>
    </row>
    <row r="436" spans="1:26" ht="15.75" customHeight="1" x14ac:dyDescent="0.45">
      <c r="A436" s="394"/>
      <c r="B436" s="394"/>
      <c r="C436" s="394"/>
      <c r="D436" s="394"/>
      <c r="E436" s="394"/>
      <c r="F436" s="394"/>
      <c r="G436" s="394"/>
      <c r="H436" s="394"/>
      <c r="I436" s="394"/>
      <c r="J436" s="394"/>
      <c r="K436" s="394"/>
      <c r="L436" s="394"/>
      <c r="M436" s="394"/>
      <c r="N436" s="394"/>
      <c r="O436" s="394"/>
      <c r="P436" s="394"/>
      <c r="Q436" s="394"/>
      <c r="R436" s="394"/>
      <c r="S436" s="394"/>
      <c r="T436" s="394"/>
      <c r="U436" s="394"/>
      <c r="V436" s="394"/>
      <c r="W436" s="394"/>
      <c r="X436" s="394"/>
      <c r="Y436" s="394"/>
      <c r="Z436" s="394"/>
    </row>
    <row r="437" spans="1:26" ht="15.75" customHeight="1" x14ac:dyDescent="0.45">
      <c r="A437" s="394"/>
      <c r="B437" s="394"/>
      <c r="C437" s="394"/>
      <c r="D437" s="394"/>
      <c r="E437" s="394"/>
      <c r="F437" s="394"/>
      <c r="G437" s="394"/>
      <c r="H437" s="394"/>
      <c r="I437" s="394"/>
      <c r="J437" s="394"/>
      <c r="K437" s="394"/>
      <c r="L437" s="394"/>
      <c r="M437" s="394"/>
      <c r="N437" s="394"/>
      <c r="O437" s="394"/>
      <c r="P437" s="394"/>
      <c r="Q437" s="394"/>
      <c r="R437" s="394"/>
      <c r="S437" s="394"/>
      <c r="T437" s="394"/>
      <c r="U437" s="394"/>
      <c r="V437" s="394"/>
      <c r="W437" s="394"/>
      <c r="X437" s="394"/>
      <c r="Y437" s="394"/>
      <c r="Z437" s="394"/>
    </row>
    <row r="438" spans="1:26" ht="15.75" customHeight="1" x14ac:dyDescent="0.45">
      <c r="A438" s="394"/>
      <c r="B438" s="394"/>
      <c r="C438" s="394"/>
      <c r="D438" s="394"/>
      <c r="E438" s="394"/>
      <c r="F438" s="394"/>
      <c r="G438" s="394"/>
      <c r="H438" s="394"/>
      <c r="I438" s="394"/>
      <c r="J438" s="394"/>
      <c r="K438" s="394"/>
      <c r="L438" s="394"/>
      <c r="M438" s="394"/>
      <c r="N438" s="394"/>
      <c r="O438" s="394"/>
      <c r="P438" s="394"/>
      <c r="Q438" s="394"/>
      <c r="R438" s="394"/>
      <c r="S438" s="394"/>
      <c r="T438" s="394"/>
      <c r="U438" s="394"/>
      <c r="V438" s="394"/>
      <c r="W438" s="394"/>
      <c r="X438" s="394"/>
      <c r="Y438" s="394"/>
      <c r="Z438" s="394"/>
    </row>
    <row r="439" spans="1:26" ht="15.75" customHeight="1" x14ac:dyDescent="0.45">
      <c r="A439" s="394"/>
      <c r="B439" s="394"/>
      <c r="C439" s="394"/>
      <c r="D439" s="394"/>
      <c r="E439" s="394"/>
      <c r="F439" s="394"/>
      <c r="G439" s="394"/>
      <c r="H439" s="394"/>
      <c r="I439" s="394"/>
      <c r="J439" s="394"/>
      <c r="K439" s="394"/>
      <c r="L439" s="394"/>
      <c r="M439" s="394"/>
      <c r="N439" s="394"/>
      <c r="O439" s="394"/>
      <c r="P439" s="394"/>
      <c r="Q439" s="394"/>
      <c r="R439" s="394"/>
      <c r="S439" s="394"/>
      <c r="T439" s="394"/>
      <c r="U439" s="394"/>
      <c r="V439" s="394"/>
      <c r="W439" s="394"/>
      <c r="X439" s="394"/>
      <c r="Y439" s="394"/>
      <c r="Z439" s="394"/>
    </row>
    <row r="440" spans="1:26" ht="15.75" customHeight="1" x14ac:dyDescent="0.45">
      <c r="A440" s="394"/>
      <c r="B440" s="394"/>
      <c r="C440" s="394"/>
      <c r="D440" s="394"/>
      <c r="E440" s="394"/>
      <c r="F440" s="394"/>
      <c r="G440" s="394"/>
      <c r="H440" s="394"/>
      <c r="I440" s="394"/>
      <c r="J440" s="394"/>
      <c r="K440" s="394"/>
      <c r="L440" s="394"/>
      <c r="M440" s="394"/>
      <c r="N440" s="394"/>
      <c r="O440" s="394"/>
      <c r="P440" s="394"/>
      <c r="Q440" s="394"/>
      <c r="R440" s="394"/>
      <c r="S440" s="394"/>
      <c r="T440" s="394"/>
      <c r="U440" s="394"/>
      <c r="V440" s="394"/>
      <c r="W440" s="394"/>
      <c r="X440" s="394"/>
      <c r="Y440" s="394"/>
      <c r="Z440" s="394"/>
    </row>
    <row r="441" spans="1:26" ht="15.75" customHeight="1" x14ac:dyDescent="0.45">
      <c r="A441" s="394"/>
      <c r="B441" s="394"/>
      <c r="C441" s="394"/>
      <c r="D441" s="394"/>
      <c r="E441" s="394"/>
      <c r="F441" s="394"/>
      <c r="G441" s="394"/>
      <c r="H441" s="394"/>
      <c r="I441" s="394"/>
      <c r="J441" s="394"/>
      <c r="K441" s="394"/>
      <c r="L441" s="394"/>
      <c r="M441" s="394"/>
      <c r="N441" s="394"/>
      <c r="O441" s="394"/>
      <c r="P441" s="394"/>
      <c r="Q441" s="394"/>
      <c r="R441" s="394"/>
      <c r="S441" s="394"/>
      <c r="T441" s="394"/>
      <c r="U441" s="394"/>
      <c r="V441" s="394"/>
      <c r="W441" s="394"/>
      <c r="X441" s="394"/>
      <c r="Y441" s="394"/>
      <c r="Z441" s="394"/>
    </row>
    <row r="442" spans="1:26" ht="15.75" customHeight="1" x14ac:dyDescent="0.45">
      <c r="A442" s="394"/>
      <c r="B442" s="394"/>
      <c r="C442" s="394"/>
      <c r="D442" s="394"/>
      <c r="E442" s="394"/>
      <c r="F442" s="394"/>
      <c r="G442" s="394"/>
      <c r="H442" s="394"/>
      <c r="I442" s="394"/>
      <c r="J442" s="394"/>
      <c r="K442" s="394"/>
      <c r="L442" s="394"/>
      <c r="M442" s="394"/>
      <c r="N442" s="394"/>
      <c r="O442" s="394"/>
      <c r="P442" s="394"/>
      <c r="Q442" s="394"/>
      <c r="R442" s="394"/>
      <c r="S442" s="394"/>
      <c r="T442" s="394"/>
      <c r="U442" s="394"/>
      <c r="V442" s="394"/>
      <c r="W442" s="394"/>
      <c r="X442" s="394"/>
      <c r="Y442" s="394"/>
      <c r="Z442" s="394"/>
    </row>
    <row r="443" spans="1:26" ht="15.75" customHeight="1" x14ac:dyDescent="0.45">
      <c r="A443" s="394"/>
      <c r="B443" s="394"/>
      <c r="C443" s="394"/>
      <c r="D443" s="394"/>
      <c r="E443" s="394"/>
      <c r="F443" s="394"/>
      <c r="G443" s="394"/>
      <c r="H443" s="394"/>
      <c r="I443" s="394"/>
      <c r="J443" s="394"/>
      <c r="K443" s="394"/>
      <c r="L443" s="394"/>
      <c r="M443" s="394"/>
      <c r="N443" s="394"/>
      <c r="O443" s="394"/>
      <c r="P443" s="394"/>
      <c r="Q443" s="394"/>
      <c r="R443" s="394"/>
      <c r="S443" s="394"/>
      <c r="T443" s="394"/>
      <c r="U443" s="394"/>
      <c r="V443" s="394"/>
      <c r="W443" s="394"/>
      <c r="X443" s="394"/>
      <c r="Y443" s="394"/>
      <c r="Z443" s="394"/>
    </row>
    <row r="444" spans="1:26" ht="15.75" customHeight="1" x14ac:dyDescent="0.45">
      <c r="A444" s="394"/>
      <c r="B444" s="394"/>
      <c r="C444" s="394"/>
      <c r="D444" s="394"/>
      <c r="E444" s="394"/>
      <c r="F444" s="394"/>
      <c r="G444" s="394"/>
      <c r="H444" s="394"/>
      <c r="I444" s="394"/>
      <c r="J444" s="394"/>
      <c r="K444" s="394"/>
      <c r="L444" s="394"/>
      <c r="M444" s="394"/>
      <c r="N444" s="394"/>
      <c r="O444" s="394"/>
      <c r="P444" s="394"/>
      <c r="Q444" s="394"/>
      <c r="R444" s="394"/>
      <c r="S444" s="394"/>
      <c r="T444" s="394"/>
      <c r="U444" s="394"/>
      <c r="V444" s="394"/>
      <c r="W444" s="394"/>
      <c r="X444" s="394"/>
      <c r="Y444" s="394"/>
      <c r="Z444" s="394"/>
    </row>
    <row r="445" spans="1:26" ht="15.75" customHeight="1" x14ac:dyDescent="0.45">
      <c r="A445" s="394"/>
      <c r="B445" s="394"/>
      <c r="C445" s="394"/>
      <c r="D445" s="394"/>
      <c r="E445" s="394"/>
      <c r="F445" s="394"/>
      <c r="G445" s="394"/>
      <c r="H445" s="394"/>
      <c r="I445" s="394"/>
      <c r="J445" s="394"/>
      <c r="K445" s="394"/>
      <c r="L445" s="394"/>
      <c r="M445" s="394"/>
      <c r="N445" s="394"/>
      <c r="O445" s="394"/>
      <c r="P445" s="394"/>
      <c r="Q445" s="394"/>
      <c r="R445" s="394"/>
      <c r="S445" s="394"/>
      <c r="T445" s="394"/>
      <c r="U445" s="394"/>
      <c r="V445" s="394"/>
      <c r="W445" s="394"/>
      <c r="X445" s="394"/>
      <c r="Y445" s="394"/>
      <c r="Z445" s="394"/>
    </row>
    <row r="446" spans="1:26" ht="15.75" customHeight="1" x14ac:dyDescent="0.45">
      <c r="A446" s="394"/>
      <c r="B446" s="394"/>
      <c r="C446" s="394"/>
      <c r="D446" s="394"/>
      <c r="E446" s="394"/>
      <c r="F446" s="394"/>
      <c r="G446" s="394"/>
      <c r="H446" s="394"/>
      <c r="I446" s="394"/>
      <c r="J446" s="394"/>
      <c r="K446" s="394"/>
      <c r="L446" s="394"/>
      <c r="M446" s="394"/>
      <c r="N446" s="394"/>
      <c r="O446" s="394"/>
      <c r="P446" s="394"/>
      <c r="Q446" s="394"/>
      <c r="R446" s="394"/>
      <c r="S446" s="394"/>
      <c r="T446" s="394"/>
      <c r="U446" s="394"/>
      <c r="V446" s="394"/>
      <c r="W446" s="394"/>
      <c r="X446" s="394"/>
      <c r="Y446" s="394"/>
      <c r="Z446" s="394"/>
    </row>
    <row r="447" spans="1:26" ht="15.75" customHeight="1" x14ac:dyDescent="0.45">
      <c r="A447" s="394"/>
      <c r="B447" s="394"/>
      <c r="C447" s="394"/>
      <c r="D447" s="394"/>
      <c r="E447" s="394"/>
      <c r="F447" s="394"/>
      <c r="G447" s="394"/>
      <c r="H447" s="394"/>
      <c r="I447" s="394"/>
      <c r="J447" s="394"/>
      <c r="K447" s="394"/>
      <c r="L447" s="394"/>
      <c r="M447" s="394"/>
      <c r="N447" s="394"/>
      <c r="O447" s="394"/>
      <c r="P447" s="394"/>
      <c r="Q447" s="394"/>
      <c r="R447" s="394"/>
      <c r="S447" s="394"/>
      <c r="T447" s="394"/>
      <c r="U447" s="394"/>
      <c r="V447" s="394"/>
      <c r="W447" s="394"/>
      <c r="X447" s="394"/>
      <c r="Y447" s="394"/>
      <c r="Z447" s="394"/>
    </row>
    <row r="448" spans="1:26" ht="15.75" customHeight="1" x14ac:dyDescent="0.45">
      <c r="A448" s="394"/>
      <c r="B448" s="394"/>
      <c r="C448" s="394"/>
      <c r="D448" s="394"/>
      <c r="E448" s="394"/>
      <c r="F448" s="394"/>
      <c r="G448" s="394"/>
      <c r="H448" s="394"/>
      <c r="I448" s="394"/>
      <c r="J448" s="394"/>
      <c r="K448" s="394"/>
      <c r="L448" s="394"/>
      <c r="M448" s="394"/>
      <c r="N448" s="394"/>
      <c r="O448" s="394"/>
      <c r="P448" s="394"/>
      <c r="Q448" s="394"/>
      <c r="R448" s="394"/>
      <c r="S448" s="394"/>
      <c r="T448" s="394"/>
      <c r="U448" s="394"/>
      <c r="V448" s="394"/>
      <c r="W448" s="394"/>
      <c r="X448" s="394"/>
      <c r="Y448" s="394"/>
      <c r="Z448" s="394"/>
    </row>
    <row r="449" spans="1:26" ht="15.75" customHeight="1" x14ac:dyDescent="0.45">
      <c r="A449" s="394"/>
      <c r="B449" s="394"/>
      <c r="C449" s="394"/>
      <c r="D449" s="394"/>
      <c r="E449" s="394"/>
      <c r="F449" s="394"/>
      <c r="G449" s="394"/>
      <c r="H449" s="394"/>
      <c r="I449" s="394"/>
      <c r="J449" s="394"/>
      <c r="K449" s="394"/>
      <c r="L449" s="394"/>
      <c r="M449" s="394"/>
      <c r="N449" s="394"/>
      <c r="O449" s="394"/>
      <c r="P449" s="394"/>
      <c r="Q449" s="394"/>
      <c r="R449" s="394"/>
      <c r="S449" s="394"/>
      <c r="T449" s="394"/>
      <c r="U449" s="394"/>
      <c r="V449" s="394"/>
      <c r="W449" s="394"/>
      <c r="X449" s="394"/>
      <c r="Y449" s="394"/>
      <c r="Z449" s="394"/>
    </row>
    <row r="450" spans="1:26" ht="15.75" customHeight="1" x14ac:dyDescent="0.45">
      <c r="A450" s="394"/>
      <c r="B450" s="394"/>
      <c r="C450" s="394"/>
      <c r="D450" s="394"/>
      <c r="E450" s="394"/>
      <c r="F450" s="394"/>
      <c r="G450" s="394"/>
      <c r="H450" s="394"/>
      <c r="I450" s="394"/>
      <c r="J450" s="394"/>
      <c r="K450" s="394"/>
      <c r="L450" s="394"/>
      <c r="M450" s="394"/>
      <c r="N450" s="394"/>
      <c r="O450" s="394"/>
      <c r="P450" s="394"/>
      <c r="Q450" s="394"/>
      <c r="R450" s="394"/>
      <c r="S450" s="394"/>
      <c r="T450" s="394"/>
      <c r="U450" s="394"/>
      <c r="V450" s="394"/>
      <c r="W450" s="394"/>
      <c r="X450" s="394"/>
      <c r="Y450" s="394"/>
      <c r="Z450" s="394"/>
    </row>
    <row r="451" spans="1:26" ht="15.75" customHeight="1" x14ac:dyDescent="0.45">
      <c r="A451" s="394"/>
      <c r="B451" s="394"/>
      <c r="C451" s="394"/>
      <c r="D451" s="394"/>
      <c r="E451" s="394"/>
      <c r="F451" s="394"/>
      <c r="G451" s="394"/>
      <c r="H451" s="394"/>
      <c r="I451" s="394"/>
      <c r="J451" s="394"/>
      <c r="K451" s="394"/>
      <c r="L451" s="394"/>
      <c r="M451" s="394"/>
      <c r="N451" s="394"/>
      <c r="O451" s="394"/>
      <c r="P451" s="394"/>
      <c r="Q451" s="394"/>
      <c r="R451" s="394"/>
      <c r="S451" s="394"/>
      <c r="T451" s="394"/>
      <c r="U451" s="394"/>
      <c r="V451" s="394"/>
      <c r="W451" s="394"/>
      <c r="X451" s="394"/>
      <c r="Y451" s="394"/>
      <c r="Z451" s="394"/>
    </row>
    <row r="452" spans="1:26" ht="15.75" customHeight="1" x14ac:dyDescent="0.45">
      <c r="A452" s="394"/>
      <c r="B452" s="394"/>
      <c r="C452" s="394"/>
      <c r="D452" s="394"/>
      <c r="E452" s="394"/>
      <c r="F452" s="394"/>
      <c r="G452" s="394"/>
      <c r="H452" s="394"/>
      <c r="I452" s="394"/>
      <c r="J452" s="394"/>
      <c r="K452" s="394"/>
      <c r="L452" s="394"/>
      <c r="M452" s="394"/>
      <c r="N452" s="394"/>
      <c r="O452" s="394"/>
      <c r="P452" s="394"/>
      <c r="Q452" s="394"/>
      <c r="R452" s="394"/>
      <c r="S452" s="394"/>
      <c r="T452" s="394"/>
      <c r="U452" s="394"/>
      <c r="V452" s="394"/>
      <c r="W452" s="394"/>
      <c r="X452" s="394"/>
      <c r="Y452" s="394"/>
      <c r="Z452" s="394"/>
    </row>
    <row r="453" spans="1:26" ht="15.75" customHeight="1" x14ac:dyDescent="0.45">
      <c r="A453" s="394"/>
      <c r="B453" s="394"/>
      <c r="C453" s="394"/>
      <c r="D453" s="394"/>
      <c r="E453" s="394"/>
      <c r="F453" s="394"/>
      <c r="G453" s="394"/>
      <c r="H453" s="394"/>
      <c r="I453" s="394"/>
      <c r="J453" s="394"/>
      <c r="K453" s="394"/>
      <c r="L453" s="394"/>
      <c r="M453" s="394"/>
      <c r="N453" s="394"/>
      <c r="O453" s="394"/>
      <c r="P453" s="394"/>
      <c r="Q453" s="394"/>
      <c r="R453" s="394"/>
      <c r="S453" s="394"/>
      <c r="T453" s="394"/>
      <c r="U453" s="394"/>
      <c r="V453" s="394"/>
      <c r="W453" s="394"/>
      <c r="X453" s="394"/>
      <c r="Y453" s="394"/>
      <c r="Z453" s="394"/>
    </row>
    <row r="454" spans="1:26" ht="15.75" customHeight="1" x14ac:dyDescent="0.45">
      <c r="A454" s="394"/>
      <c r="B454" s="394"/>
      <c r="C454" s="394"/>
      <c r="D454" s="394"/>
      <c r="E454" s="394"/>
      <c r="F454" s="394"/>
      <c r="G454" s="394"/>
      <c r="H454" s="394"/>
      <c r="I454" s="394"/>
      <c r="J454" s="394"/>
      <c r="K454" s="394"/>
      <c r="L454" s="394"/>
      <c r="M454" s="394"/>
      <c r="N454" s="394"/>
      <c r="O454" s="394"/>
      <c r="P454" s="394"/>
      <c r="Q454" s="394"/>
      <c r="R454" s="394"/>
      <c r="S454" s="394"/>
      <c r="T454" s="394"/>
      <c r="U454" s="394"/>
      <c r="V454" s="394"/>
      <c r="W454" s="394"/>
      <c r="X454" s="394"/>
      <c r="Y454" s="394"/>
      <c r="Z454" s="394"/>
    </row>
    <row r="455" spans="1:26" ht="15.75" customHeight="1" x14ac:dyDescent="0.45">
      <c r="A455" s="394"/>
      <c r="B455" s="394"/>
      <c r="C455" s="394"/>
      <c r="D455" s="394"/>
      <c r="E455" s="394"/>
      <c r="F455" s="394"/>
      <c r="G455" s="394"/>
      <c r="H455" s="394"/>
      <c r="I455" s="394"/>
      <c r="J455" s="394"/>
      <c r="K455" s="394"/>
      <c r="L455" s="394"/>
      <c r="M455" s="394"/>
      <c r="N455" s="394"/>
      <c r="O455" s="394"/>
      <c r="P455" s="394"/>
      <c r="Q455" s="394"/>
      <c r="R455" s="394"/>
      <c r="S455" s="394"/>
      <c r="T455" s="394"/>
      <c r="U455" s="394"/>
      <c r="V455" s="394"/>
      <c r="W455" s="394"/>
      <c r="X455" s="394"/>
      <c r="Y455" s="394"/>
      <c r="Z455" s="394"/>
    </row>
    <row r="456" spans="1:26" ht="15.75" customHeight="1" x14ac:dyDescent="0.45">
      <c r="A456" s="394"/>
      <c r="B456" s="394"/>
      <c r="C456" s="394"/>
      <c r="D456" s="394"/>
      <c r="E456" s="394"/>
      <c r="F456" s="394"/>
      <c r="G456" s="394"/>
      <c r="H456" s="394"/>
      <c r="I456" s="394"/>
      <c r="J456" s="394"/>
      <c r="K456" s="394"/>
      <c r="L456" s="394"/>
      <c r="M456" s="394"/>
      <c r="N456" s="394"/>
      <c r="O456" s="394"/>
      <c r="P456" s="394"/>
      <c r="Q456" s="394"/>
      <c r="R456" s="394"/>
      <c r="S456" s="394"/>
      <c r="T456" s="394"/>
      <c r="U456" s="394"/>
      <c r="V456" s="394"/>
      <c r="W456" s="394"/>
      <c r="X456" s="394"/>
      <c r="Y456" s="394"/>
      <c r="Z456" s="394"/>
    </row>
    <row r="457" spans="1:26" ht="15.75" customHeight="1" x14ac:dyDescent="0.45">
      <c r="A457" s="394"/>
      <c r="B457" s="394"/>
      <c r="C457" s="394"/>
      <c r="D457" s="394"/>
      <c r="E457" s="394"/>
      <c r="F457" s="394"/>
      <c r="G457" s="394"/>
      <c r="H457" s="394"/>
      <c r="I457" s="394"/>
      <c r="J457" s="394"/>
      <c r="K457" s="394"/>
      <c r="L457" s="394"/>
      <c r="M457" s="394"/>
      <c r="N457" s="394"/>
      <c r="O457" s="394"/>
      <c r="P457" s="394"/>
      <c r="Q457" s="394"/>
      <c r="R457" s="394"/>
      <c r="S457" s="394"/>
      <c r="T457" s="394"/>
      <c r="U457" s="394"/>
      <c r="V457" s="394"/>
      <c r="W457" s="394"/>
      <c r="X457" s="394"/>
      <c r="Y457" s="394"/>
      <c r="Z457" s="394"/>
    </row>
    <row r="458" spans="1:26" ht="15.75" customHeight="1" x14ac:dyDescent="0.45">
      <c r="A458" s="394"/>
      <c r="B458" s="394"/>
      <c r="C458" s="394"/>
      <c r="D458" s="394"/>
      <c r="E458" s="394"/>
      <c r="F458" s="394"/>
      <c r="G458" s="394"/>
      <c r="H458" s="394"/>
      <c r="I458" s="394"/>
      <c r="J458" s="394"/>
      <c r="K458" s="394"/>
      <c r="L458" s="394"/>
      <c r="M458" s="394"/>
      <c r="N458" s="394"/>
      <c r="O458" s="394"/>
      <c r="P458" s="394"/>
      <c r="Q458" s="394"/>
      <c r="R458" s="394"/>
      <c r="S458" s="394"/>
      <c r="T458" s="394"/>
      <c r="U458" s="394"/>
      <c r="V458" s="394"/>
      <c r="W458" s="394"/>
      <c r="X458" s="394"/>
      <c r="Y458" s="394"/>
      <c r="Z458" s="394"/>
    </row>
    <row r="459" spans="1:26" ht="15.75" customHeight="1" x14ac:dyDescent="0.45">
      <c r="A459" s="394"/>
      <c r="B459" s="394"/>
      <c r="C459" s="394"/>
      <c r="D459" s="394"/>
      <c r="E459" s="394"/>
      <c r="F459" s="394"/>
      <c r="G459" s="394"/>
      <c r="H459" s="394"/>
      <c r="I459" s="394"/>
      <c r="J459" s="394"/>
      <c r="K459" s="394"/>
      <c r="L459" s="394"/>
      <c r="M459" s="394"/>
      <c r="N459" s="394"/>
      <c r="O459" s="394"/>
      <c r="P459" s="394"/>
      <c r="Q459" s="394"/>
      <c r="R459" s="394"/>
      <c r="S459" s="394"/>
      <c r="T459" s="394"/>
      <c r="U459" s="394"/>
      <c r="V459" s="394"/>
      <c r="W459" s="394"/>
      <c r="X459" s="394"/>
      <c r="Y459" s="394"/>
      <c r="Z459" s="394"/>
    </row>
    <row r="460" spans="1:26" ht="15.75" customHeight="1" x14ac:dyDescent="0.45">
      <c r="A460" s="394"/>
      <c r="B460" s="394"/>
      <c r="C460" s="394"/>
      <c r="D460" s="394"/>
      <c r="E460" s="394"/>
      <c r="F460" s="394"/>
      <c r="G460" s="394"/>
      <c r="H460" s="394"/>
      <c r="I460" s="394"/>
      <c r="J460" s="394"/>
      <c r="K460" s="394"/>
      <c r="L460" s="394"/>
      <c r="M460" s="394"/>
      <c r="N460" s="394"/>
      <c r="O460" s="394"/>
      <c r="P460" s="394"/>
      <c r="Q460" s="394"/>
      <c r="R460" s="394"/>
      <c r="S460" s="394"/>
      <c r="T460" s="394"/>
      <c r="U460" s="394"/>
      <c r="V460" s="394"/>
      <c r="W460" s="394"/>
      <c r="X460" s="394"/>
      <c r="Y460" s="394"/>
      <c r="Z460" s="394"/>
    </row>
    <row r="461" spans="1:26" ht="15.75" customHeight="1" x14ac:dyDescent="0.45">
      <c r="A461" s="394"/>
      <c r="B461" s="394"/>
      <c r="C461" s="394"/>
      <c r="D461" s="394"/>
      <c r="E461" s="394"/>
      <c r="F461" s="394"/>
      <c r="G461" s="394"/>
      <c r="H461" s="394"/>
      <c r="I461" s="394"/>
      <c r="J461" s="394"/>
      <c r="K461" s="394"/>
      <c r="L461" s="394"/>
      <c r="M461" s="394"/>
      <c r="N461" s="394"/>
      <c r="O461" s="394"/>
      <c r="P461" s="394"/>
      <c r="Q461" s="394"/>
      <c r="R461" s="394"/>
      <c r="S461" s="394"/>
      <c r="T461" s="394"/>
      <c r="U461" s="394"/>
      <c r="V461" s="394"/>
      <c r="W461" s="394"/>
      <c r="X461" s="394"/>
      <c r="Y461" s="394"/>
      <c r="Z461" s="394"/>
    </row>
    <row r="462" spans="1:26" ht="15.75" customHeight="1" x14ac:dyDescent="0.45">
      <c r="A462" s="394"/>
      <c r="B462" s="394"/>
      <c r="C462" s="394"/>
      <c r="D462" s="394"/>
      <c r="E462" s="394"/>
      <c r="F462" s="394"/>
      <c r="G462" s="394"/>
      <c r="H462" s="394"/>
      <c r="I462" s="394"/>
      <c r="J462" s="394"/>
      <c r="K462" s="394"/>
      <c r="L462" s="394"/>
      <c r="M462" s="394"/>
      <c r="N462" s="394"/>
      <c r="O462" s="394"/>
      <c r="P462" s="394"/>
      <c r="Q462" s="394"/>
      <c r="R462" s="394"/>
      <c r="S462" s="394"/>
      <c r="T462" s="394"/>
      <c r="U462" s="394"/>
      <c r="V462" s="394"/>
      <c r="W462" s="394"/>
      <c r="X462" s="394"/>
      <c r="Y462" s="394"/>
      <c r="Z462" s="394"/>
    </row>
    <row r="463" spans="1:26" ht="15.75" customHeight="1" x14ac:dyDescent="0.45">
      <c r="A463" s="394"/>
      <c r="B463" s="394"/>
      <c r="C463" s="394"/>
      <c r="D463" s="394"/>
      <c r="E463" s="394"/>
      <c r="F463" s="394"/>
      <c r="G463" s="394"/>
      <c r="H463" s="394"/>
      <c r="I463" s="394"/>
      <c r="J463" s="394"/>
      <c r="K463" s="394"/>
      <c r="L463" s="394"/>
      <c r="M463" s="394"/>
      <c r="N463" s="394"/>
      <c r="O463" s="394"/>
      <c r="P463" s="394"/>
      <c r="Q463" s="394"/>
      <c r="R463" s="394"/>
      <c r="S463" s="394"/>
      <c r="T463" s="394"/>
      <c r="U463" s="394"/>
      <c r="V463" s="394"/>
      <c r="W463" s="394"/>
      <c r="X463" s="394"/>
      <c r="Y463" s="394"/>
      <c r="Z463" s="394"/>
    </row>
    <row r="464" spans="1:26" ht="15.75" customHeight="1" x14ac:dyDescent="0.45">
      <c r="A464" s="394"/>
      <c r="B464" s="394"/>
      <c r="C464" s="394"/>
      <c r="D464" s="394"/>
      <c r="E464" s="394"/>
      <c r="F464" s="394"/>
      <c r="G464" s="394"/>
      <c r="H464" s="394"/>
      <c r="I464" s="394"/>
      <c r="J464" s="394"/>
      <c r="K464" s="394"/>
      <c r="L464" s="394"/>
      <c r="M464" s="394"/>
      <c r="N464" s="394"/>
      <c r="O464" s="394"/>
      <c r="P464" s="394"/>
      <c r="Q464" s="394"/>
      <c r="R464" s="394"/>
      <c r="S464" s="394"/>
      <c r="T464" s="394"/>
      <c r="U464" s="394"/>
      <c r="V464" s="394"/>
      <c r="W464" s="394"/>
      <c r="X464" s="394"/>
      <c r="Y464" s="394"/>
      <c r="Z464" s="394"/>
    </row>
    <row r="465" spans="1:26" ht="15.75" customHeight="1" x14ac:dyDescent="0.45">
      <c r="A465" s="394"/>
      <c r="B465" s="394"/>
      <c r="C465" s="394"/>
      <c r="D465" s="394"/>
      <c r="E465" s="394"/>
      <c r="F465" s="394"/>
      <c r="G465" s="394"/>
      <c r="H465" s="394"/>
      <c r="I465" s="394"/>
      <c r="J465" s="394"/>
      <c r="K465" s="394"/>
      <c r="L465" s="394"/>
      <c r="M465" s="394"/>
      <c r="N465" s="394"/>
      <c r="O465" s="394"/>
      <c r="P465" s="394"/>
      <c r="Q465" s="394"/>
      <c r="R465" s="394"/>
      <c r="S465" s="394"/>
      <c r="T465" s="394"/>
      <c r="U465" s="394"/>
      <c r="V465" s="394"/>
      <c r="W465" s="394"/>
      <c r="X465" s="394"/>
      <c r="Y465" s="394"/>
      <c r="Z465" s="394"/>
    </row>
    <row r="466" spans="1:26" ht="15.75" customHeight="1" x14ac:dyDescent="0.45">
      <c r="A466" s="394"/>
      <c r="B466" s="394"/>
      <c r="C466" s="394"/>
      <c r="D466" s="394"/>
      <c r="E466" s="394"/>
      <c r="F466" s="394"/>
      <c r="G466" s="394"/>
      <c r="H466" s="394"/>
      <c r="I466" s="394"/>
      <c r="J466" s="394"/>
      <c r="K466" s="394"/>
      <c r="L466" s="394"/>
      <c r="M466" s="394"/>
      <c r="N466" s="394"/>
      <c r="O466" s="394"/>
      <c r="P466" s="394"/>
      <c r="Q466" s="394"/>
      <c r="R466" s="394"/>
      <c r="S466" s="394"/>
      <c r="T466" s="394"/>
      <c r="U466" s="394"/>
      <c r="V466" s="394"/>
      <c r="W466" s="394"/>
      <c r="X466" s="394"/>
      <c r="Y466" s="394"/>
      <c r="Z466" s="394"/>
    </row>
    <row r="467" spans="1:26" ht="15.75" customHeight="1" x14ac:dyDescent="0.45">
      <c r="A467" s="394"/>
      <c r="B467" s="394"/>
      <c r="C467" s="394"/>
      <c r="D467" s="394"/>
      <c r="E467" s="394"/>
      <c r="F467" s="394"/>
      <c r="G467" s="394"/>
      <c r="H467" s="394"/>
      <c r="I467" s="394"/>
      <c r="J467" s="394"/>
      <c r="K467" s="394"/>
      <c r="L467" s="394"/>
      <c r="M467" s="394"/>
      <c r="N467" s="394"/>
      <c r="O467" s="394"/>
      <c r="P467" s="394"/>
      <c r="Q467" s="394"/>
      <c r="R467" s="394"/>
      <c r="S467" s="394"/>
      <c r="T467" s="394"/>
      <c r="U467" s="394"/>
      <c r="V467" s="394"/>
      <c r="W467" s="394"/>
      <c r="X467" s="394"/>
      <c r="Y467" s="394"/>
      <c r="Z467" s="394"/>
    </row>
    <row r="468" spans="1:26" ht="15.75" customHeight="1" x14ac:dyDescent="0.45">
      <c r="A468" s="394"/>
      <c r="B468" s="394"/>
      <c r="C468" s="394"/>
      <c r="D468" s="394"/>
      <c r="E468" s="394"/>
      <c r="F468" s="394"/>
      <c r="G468" s="394"/>
      <c r="H468" s="394"/>
      <c r="I468" s="394"/>
      <c r="J468" s="394"/>
      <c r="K468" s="394"/>
      <c r="L468" s="394"/>
      <c r="M468" s="394"/>
      <c r="N468" s="394"/>
      <c r="O468" s="394"/>
      <c r="P468" s="394"/>
      <c r="Q468" s="394"/>
      <c r="R468" s="394"/>
      <c r="S468" s="394"/>
      <c r="T468" s="394"/>
      <c r="U468" s="394"/>
      <c r="V468" s="394"/>
      <c r="W468" s="394"/>
      <c r="X468" s="394"/>
      <c r="Y468" s="394"/>
      <c r="Z468" s="394"/>
    </row>
    <row r="469" spans="1:26" ht="15.75" customHeight="1" x14ac:dyDescent="0.45">
      <c r="A469" s="394"/>
      <c r="B469" s="394"/>
      <c r="C469" s="394"/>
      <c r="D469" s="394"/>
      <c r="E469" s="394"/>
      <c r="F469" s="394"/>
      <c r="G469" s="394"/>
      <c r="H469" s="394"/>
      <c r="I469" s="394"/>
      <c r="J469" s="394"/>
      <c r="K469" s="394"/>
      <c r="L469" s="394"/>
      <c r="M469" s="394"/>
      <c r="N469" s="394"/>
      <c r="O469" s="394"/>
      <c r="P469" s="394"/>
      <c r="Q469" s="394"/>
      <c r="R469" s="394"/>
      <c r="S469" s="394"/>
      <c r="T469" s="394"/>
      <c r="U469" s="394"/>
      <c r="V469" s="394"/>
      <c r="W469" s="394"/>
      <c r="X469" s="394"/>
      <c r="Y469" s="394"/>
      <c r="Z469" s="394"/>
    </row>
    <row r="470" spans="1:26" ht="15.75" customHeight="1" x14ac:dyDescent="0.45">
      <c r="A470" s="394"/>
      <c r="B470" s="394"/>
      <c r="C470" s="394"/>
      <c r="D470" s="394"/>
      <c r="E470" s="394"/>
      <c r="F470" s="394"/>
      <c r="G470" s="394"/>
      <c r="H470" s="394"/>
      <c r="I470" s="394"/>
      <c r="J470" s="394"/>
      <c r="K470" s="394"/>
      <c r="L470" s="394"/>
      <c r="M470" s="394"/>
      <c r="N470" s="394"/>
      <c r="O470" s="394"/>
      <c r="P470" s="394"/>
      <c r="Q470" s="394"/>
      <c r="R470" s="394"/>
      <c r="S470" s="394"/>
      <c r="T470" s="394"/>
      <c r="U470" s="394"/>
      <c r="V470" s="394"/>
      <c r="W470" s="394"/>
      <c r="X470" s="394"/>
      <c r="Y470" s="394"/>
      <c r="Z470" s="394"/>
    </row>
    <row r="471" spans="1:26" ht="15.75" customHeight="1" x14ac:dyDescent="0.45">
      <c r="A471" s="394"/>
      <c r="B471" s="394"/>
      <c r="C471" s="394"/>
      <c r="D471" s="394"/>
      <c r="E471" s="394"/>
      <c r="F471" s="394"/>
      <c r="G471" s="394"/>
      <c r="H471" s="394"/>
      <c r="I471" s="394"/>
      <c r="J471" s="394"/>
      <c r="K471" s="394"/>
      <c r="L471" s="394"/>
      <c r="M471" s="394"/>
      <c r="N471" s="394"/>
      <c r="O471" s="394"/>
      <c r="P471" s="394"/>
      <c r="Q471" s="394"/>
      <c r="R471" s="394"/>
      <c r="S471" s="394"/>
      <c r="T471" s="394"/>
      <c r="U471" s="394"/>
      <c r="V471" s="394"/>
      <c r="W471" s="394"/>
      <c r="X471" s="394"/>
      <c r="Y471" s="394"/>
      <c r="Z471" s="394"/>
    </row>
    <row r="472" spans="1:26" ht="15.75" customHeight="1" x14ac:dyDescent="0.45">
      <c r="A472" s="394"/>
      <c r="B472" s="394"/>
      <c r="C472" s="394"/>
      <c r="D472" s="394"/>
      <c r="E472" s="394"/>
      <c r="F472" s="394"/>
      <c r="G472" s="394"/>
      <c r="H472" s="394"/>
      <c r="I472" s="394"/>
      <c r="J472" s="394"/>
      <c r="K472" s="394"/>
      <c r="L472" s="394"/>
      <c r="M472" s="394"/>
      <c r="N472" s="394"/>
      <c r="O472" s="394"/>
      <c r="P472" s="394"/>
      <c r="Q472" s="394"/>
      <c r="R472" s="394"/>
      <c r="S472" s="394"/>
      <c r="T472" s="394"/>
      <c r="U472" s="394"/>
      <c r="V472" s="394"/>
      <c r="W472" s="394"/>
      <c r="X472" s="394"/>
      <c r="Y472" s="394"/>
      <c r="Z472" s="394"/>
    </row>
    <row r="473" spans="1:26" ht="15.75" customHeight="1" x14ac:dyDescent="0.45">
      <c r="A473" s="394"/>
      <c r="B473" s="394"/>
      <c r="C473" s="394"/>
      <c r="D473" s="394"/>
      <c r="E473" s="394"/>
      <c r="F473" s="394"/>
      <c r="G473" s="394"/>
      <c r="H473" s="394"/>
      <c r="I473" s="394"/>
      <c r="J473" s="394"/>
      <c r="K473" s="394"/>
      <c r="L473" s="394"/>
      <c r="M473" s="394"/>
      <c r="N473" s="394"/>
      <c r="O473" s="394"/>
      <c r="P473" s="394"/>
      <c r="Q473" s="394"/>
      <c r="R473" s="394"/>
      <c r="S473" s="394"/>
      <c r="T473" s="394"/>
      <c r="U473" s="394"/>
      <c r="V473" s="394"/>
      <c r="W473" s="394"/>
      <c r="X473" s="394"/>
      <c r="Y473" s="394"/>
      <c r="Z473" s="394"/>
    </row>
    <row r="474" spans="1:26" ht="15.75" customHeight="1" x14ac:dyDescent="0.45">
      <c r="A474" s="394"/>
      <c r="B474" s="394"/>
      <c r="C474" s="394"/>
      <c r="D474" s="394"/>
      <c r="E474" s="394"/>
      <c r="F474" s="394"/>
      <c r="G474" s="394"/>
      <c r="H474" s="394"/>
      <c r="I474" s="394"/>
      <c r="J474" s="394"/>
      <c r="K474" s="394"/>
      <c r="L474" s="394"/>
      <c r="M474" s="394"/>
      <c r="N474" s="394"/>
      <c r="O474" s="394"/>
      <c r="P474" s="394"/>
      <c r="Q474" s="394"/>
      <c r="R474" s="394"/>
      <c r="S474" s="394"/>
      <c r="T474" s="394"/>
      <c r="U474" s="394"/>
      <c r="V474" s="394"/>
      <c r="W474" s="394"/>
      <c r="X474" s="394"/>
      <c r="Y474" s="394"/>
      <c r="Z474" s="394"/>
    </row>
    <row r="475" spans="1:26" ht="15.75" customHeight="1" x14ac:dyDescent="0.45">
      <c r="A475" s="394"/>
      <c r="B475" s="394"/>
      <c r="C475" s="394"/>
      <c r="D475" s="394"/>
      <c r="E475" s="394"/>
      <c r="F475" s="394"/>
      <c r="G475" s="394"/>
      <c r="H475" s="394"/>
      <c r="I475" s="394"/>
      <c r="J475" s="394"/>
      <c r="K475" s="394"/>
      <c r="L475" s="394"/>
      <c r="M475" s="394"/>
      <c r="N475" s="394"/>
      <c r="O475" s="394"/>
      <c r="P475" s="394"/>
      <c r="Q475" s="394"/>
      <c r="R475" s="394"/>
      <c r="S475" s="394"/>
      <c r="T475" s="394"/>
      <c r="U475" s="394"/>
      <c r="V475" s="394"/>
      <c r="W475" s="394"/>
      <c r="X475" s="394"/>
      <c r="Y475" s="394"/>
      <c r="Z475" s="394"/>
    </row>
    <row r="476" spans="1:26" ht="15.75" customHeight="1" x14ac:dyDescent="0.45">
      <c r="A476" s="394"/>
      <c r="B476" s="394"/>
      <c r="C476" s="394"/>
      <c r="D476" s="394"/>
      <c r="E476" s="394"/>
      <c r="F476" s="394"/>
      <c r="G476" s="394"/>
      <c r="H476" s="394"/>
      <c r="I476" s="394"/>
      <c r="J476" s="394"/>
      <c r="K476" s="394"/>
      <c r="L476" s="394"/>
      <c r="M476" s="394"/>
      <c r="N476" s="394"/>
      <c r="O476" s="394"/>
      <c r="P476" s="394"/>
      <c r="Q476" s="394"/>
      <c r="R476" s="394"/>
      <c r="S476" s="394"/>
      <c r="T476" s="394"/>
      <c r="U476" s="394"/>
      <c r="V476" s="394"/>
      <c r="W476" s="394"/>
      <c r="X476" s="394"/>
      <c r="Y476" s="394"/>
      <c r="Z476" s="394"/>
    </row>
    <row r="477" spans="1:26" ht="15.75" customHeight="1" x14ac:dyDescent="0.45">
      <c r="A477" s="394"/>
      <c r="B477" s="394"/>
      <c r="C477" s="394"/>
      <c r="D477" s="394"/>
      <c r="E477" s="394"/>
      <c r="F477" s="394"/>
      <c r="G477" s="394"/>
      <c r="H477" s="394"/>
      <c r="I477" s="394"/>
      <c r="J477" s="394"/>
      <c r="K477" s="394"/>
      <c r="L477" s="394"/>
      <c r="M477" s="394"/>
      <c r="N477" s="394"/>
      <c r="O477" s="394"/>
      <c r="P477" s="394"/>
      <c r="Q477" s="394"/>
      <c r="R477" s="394"/>
      <c r="S477" s="394"/>
      <c r="T477" s="394"/>
      <c r="U477" s="394"/>
      <c r="V477" s="394"/>
      <c r="W477" s="394"/>
      <c r="X477" s="394"/>
      <c r="Y477" s="394"/>
      <c r="Z477" s="394"/>
    </row>
    <row r="478" spans="1:26" ht="15.75" customHeight="1" x14ac:dyDescent="0.45">
      <c r="A478" s="394"/>
      <c r="B478" s="394"/>
      <c r="C478" s="394"/>
      <c r="D478" s="394"/>
      <c r="E478" s="394"/>
      <c r="F478" s="394"/>
      <c r="G478" s="394"/>
      <c r="H478" s="394"/>
      <c r="I478" s="394"/>
      <c r="J478" s="394"/>
      <c r="K478" s="394"/>
      <c r="L478" s="394"/>
      <c r="M478" s="394"/>
      <c r="N478" s="394"/>
      <c r="O478" s="394"/>
      <c r="P478" s="394"/>
      <c r="Q478" s="394"/>
      <c r="R478" s="394"/>
      <c r="S478" s="394"/>
      <c r="T478" s="394"/>
      <c r="U478" s="394"/>
      <c r="V478" s="394"/>
      <c r="W478" s="394"/>
      <c r="X478" s="394"/>
      <c r="Y478" s="394"/>
      <c r="Z478" s="394"/>
    </row>
    <row r="479" spans="1:26" ht="15.75" customHeight="1" x14ac:dyDescent="0.45">
      <c r="A479" s="394"/>
      <c r="B479" s="394"/>
      <c r="C479" s="394"/>
      <c r="D479" s="394"/>
      <c r="E479" s="394"/>
      <c r="F479" s="394"/>
      <c r="G479" s="394"/>
      <c r="H479" s="394"/>
      <c r="I479" s="394"/>
      <c r="J479" s="394"/>
      <c r="K479" s="394"/>
      <c r="L479" s="394"/>
      <c r="M479" s="394"/>
      <c r="N479" s="394"/>
      <c r="O479" s="394"/>
      <c r="P479" s="394"/>
      <c r="Q479" s="394"/>
      <c r="R479" s="394"/>
      <c r="S479" s="394"/>
      <c r="T479" s="394"/>
      <c r="U479" s="394"/>
      <c r="V479" s="394"/>
      <c r="W479" s="394"/>
      <c r="X479" s="394"/>
      <c r="Y479" s="394"/>
      <c r="Z479" s="394"/>
    </row>
    <row r="480" spans="1:26" ht="15.75" customHeight="1" x14ac:dyDescent="0.45">
      <c r="A480" s="394"/>
      <c r="B480" s="394"/>
      <c r="C480" s="394"/>
      <c r="D480" s="394"/>
      <c r="E480" s="394"/>
      <c r="F480" s="394"/>
      <c r="G480" s="394"/>
      <c r="H480" s="394"/>
      <c r="I480" s="394"/>
      <c r="J480" s="394"/>
      <c r="K480" s="394"/>
      <c r="L480" s="394"/>
      <c r="M480" s="394"/>
      <c r="N480" s="394"/>
      <c r="O480" s="394"/>
      <c r="P480" s="394"/>
      <c r="Q480" s="394"/>
      <c r="R480" s="394"/>
      <c r="S480" s="394"/>
      <c r="T480" s="394"/>
      <c r="U480" s="394"/>
      <c r="V480" s="394"/>
      <c r="W480" s="394"/>
      <c r="X480" s="394"/>
      <c r="Y480" s="394"/>
      <c r="Z480" s="394"/>
    </row>
    <row r="481" spans="1:26" ht="15.75" customHeight="1" x14ac:dyDescent="0.45">
      <c r="A481" s="394"/>
      <c r="B481" s="394"/>
      <c r="C481" s="394"/>
      <c r="D481" s="394"/>
      <c r="E481" s="394"/>
      <c r="F481" s="394"/>
      <c r="G481" s="394"/>
      <c r="H481" s="394"/>
      <c r="I481" s="394"/>
      <c r="J481" s="394"/>
      <c r="K481" s="394"/>
      <c r="L481" s="394"/>
      <c r="M481" s="394"/>
      <c r="N481" s="394"/>
      <c r="O481" s="394"/>
      <c r="P481" s="394"/>
      <c r="Q481" s="394"/>
      <c r="R481" s="394"/>
      <c r="S481" s="394"/>
      <c r="T481" s="394"/>
      <c r="U481" s="394"/>
      <c r="V481" s="394"/>
      <c r="W481" s="394"/>
      <c r="X481" s="394"/>
      <c r="Y481" s="394"/>
      <c r="Z481" s="394"/>
    </row>
    <row r="482" spans="1:26" ht="15.75" customHeight="1" x14ac:dyDescent="0.45">
      <c r="A482" s="394"/>
      <c r="B482" s="394"/>
      <c r="C482" s="394"/>
      <c r="D482" s="394"/>
      <c r="E482" s="394"/>
      <c r="F482" s="394"/>
      <c r="G482" s="394"/>
      <c r="H482" s="394"/>
      <c r="I482" s="394"/>
      <c r="J482" s="394"/>
      <c r="K482" s="394"/>
      <c r="L482" s="394"/>
      <c r="M482" s="394"/>
      <c r="N482" s="394"/>
      <c r="O482" s="394"/>
      <c r="P482" s="394"/>
      <c r="Q482" s="394"/>
      <c r="R482" s="394"/>
      <c r="S482" s="394"/>
      <c r="T482" s="394"/>
      <c r="U482" s="394"/>
      <c r="V482" s="394"/>
      <c r="W482" s="394"/>
      <c r="X482" s="394"/>
      <c r="Y482" s="394"/>
      <c r="Z482" s="394"/>
    </row>
    <row r="483" spans="1:26" ht="15.75" customHeight="1" x14ac:dyDescent="0.45">
      <c r="A483" s="394"/>
      <c r="B483" s="394"/>
      <c r="C483" s="394"/>
      <c r="D483" s="394"/>
      <c r="E483" s="394"/>
      <c r="F483" s="394"/>
      <c r="G483" s="394"/>
      <c r="H483" s="394"/>
      <c r="I483" s="394"/>
      <c r="J483" s="394"/>
      <c r="K483" s="394"/>
      <c r="L483" s="394"/>
      <c r="M483" s="394"/>
      <c r="N483" s="394"/>
      <c r="O483" s="394"/>
      <c r="P483" s="394"/>
      <c r="Q483" s="394"/>
      <c r="R483" s="394"/>
      <c r="S483" s="394"/>
      <c r="T483" s="394"/>
      <c r="U483" s="394"/>
      <c r="V483" s="394"/>
      <c r="W483" s="394"/>
      <c r="X483" s="394"/>
      <c r="Y483" s="394"/>
      <c r="Z483" s="394"/>
    </row>
    <row r="484" spans="1:26" ht="15.75" customHeight="1" x14ac:dyDescent="0.45">
      <c r="A484" s="394"/>
      <c r="B484" s="394"/>
      <c r="C484" s="394"/>
      <c r="D484" s="394"/>
      <c r="E484" s="394"/>
      <c r="F484" s="394"/>
      <c r="G484" s="394"/>
      <c r="H484" s="394"/>
      <c r="I484" s="394"/>
      <c r="J484" s="394"/>
      <c r="K484" s="394"/>
      <c r="L484" s="394"/>
      <c r="M484" s="394"/>
      <c r="N484" s="394"/>
      <c r="O484" s="394"/>
      <c r="P484" s="394"/>
      <c r="Q484" s="394"/>
      <c r="R484" s="394"/>
      <c r="S484" s="394"/>
      <c r="T484" s="394"/>
      <c r="U484" s="394"/>
      <c r="V484" s="394"/>
      <c r="W484" s="394"/>
      <c r="X484" s="394"/>
      <c r="Y484" s="394"/>
      <c r="Z484" s="394"/>
    </row>
    <row r="485" spans="1:26" ht="15.75" customHeight="1" x14ac:dyDescent="0.45">
      <c r="A485" s="394"/>
      <c r="B485" s="394"/>
      <c r="C485" s="394"/>
      <c r="D485" s="394"/>
      <c r="E485" s="394"/>
      <c r="F485" s="394"/>
      <c r="G485" s="394"/>
      <c r="H485" s="394"/>
      <c r="I485" s="394"/>
      <c r="J485" s="394"/>
      <c r="K485" s="394"/>
      <c r="L485" s="394"/>
      <c r="M485" s="394"/>
      <c r="N485" s="394"/>
      <c r="O485" s="394"/>
      <c r="P485" s="394"/>
      <c r="Q485" s="394"/>
      <c r="R485" s="394"/>
      <c r="S485" s="394"/>
      <c r="T485" s="394"/>
      <c r="U485" s="394"/>
      <c r="V485" s="394"/>
      <c r="W485" s="394"/>
      <c r="X485" s="394"/>
      <c r="Y485" s="394"/>
      <c r="Z485" s="394"/>
    </row>
    <row r="486" spans="1:26" ht="15.75" customHeight="1" x14ac:dyDescent="0.45">
      <c r="A486" s="394"/>
      <c r="B486" s="394"/>
      <c r="C486" s="394"/>
      <c r="D486" s="394"/>
      <c r="E486" s="394"/>
      <c r="F486" s="394"/>
      <c r="G486" s="394"/>
      <c r="H486" s="394"/>
      <c r="I486" s="394"/>
      <c r="J486" s="394"/>
      <c r="K486" s="394"/>
      <c r="L486" s="394"/>
      <c r="M486" s="394"/>
      <c r="N486" s="394"/>
      <c r="O486" s="394"/>
      <c r="P486" s="394"/>
      <c r="Q486" s="394"/>
      <c r="R486" s="394"/>
      <c r="S486" s="394"/>
      <c r="T486" s="394"/>
      <c r="U486" s="394"/>
      <c r="V486" s="394"/>
      <c r="W486" s="394"/>
      <c r="X486" s="394"/>
      <c r="Y486" s="394"/>
      <c r="Z486" s="394"/>
    </row>
    <row r="487" spans="1:26" ht="15.75" customHeight="1" x14ac:dyDescent="0.45">
      <c r="A487" s="394"/>
      <c r="B487" s="394"/>
      <c r="C487" s="394"/>
      <c r="D487" s="394"/>
      <c r="E487" s="394"/>
      <c r="F487" s="394"/>
      <c r="G487" s="394"/>
      <c r="H487" s="394"/>
      <c r="I487" s="394"/>
      <c r="J487" s="394"/>
      <c r="K487" s="394"/>
      <c r="L487" s="394"/>
      <c r="M487" s="394"/>
      <c r="N487" s="394"/>
      <c r="O487" s="394"/>
      <c r="P487" s="394"/>
      <c r="Q487" s="394"/>
      <c r="R487" s="394"/>
      <c r="S487" s="394"/>
      <c r="T487" s="394"/>
      <c r="U487" s="394"/>
      <c r="V487" s="394"/>
      <c r="W487" s="394"/>
      <c r="X487" s="394"/>
      <c r="Y487" s="394"/>
      <c r="Z487" s="394"/>
    </row>
    <row r="488" spans="1:26" ht="15.75" customHeight="1" x14ac:dyDescent="0.45">
      <c r="A488" s="394"/>
      <c r="B488" s="394"/>
      <c r="C488" s="394"/>
      <c r="D488" s="394"/>
      <c r="E488" s="394"/>
      <c r="F488" s="394"/>
      <c r="G488" s="394"/>
      <c r="H488" s="394"/>
      <c r="I488" s="394"/>
      <c r="J488" s="394"/>
      <c r="K488" s="394"/>
      <c r="L488" s="394"/>
      <c r="M488" s="394"/>
      <c r="N488" s="394"/>
      <c r="O488" s="394"/>
      <c r="P488" s="394"/>
      <c r="Q488" s="394"/>
      <c r="R488" s="394"/>
      <c r="S488" s="394"/>
      <c r="T488" s="394"/>
      <c r="U488" s="394"/>
      <c r="V488" s="394"/>
      <c r="W488" s="394"/>
      <c r="X488" s="394"/>
      <c r="Y488" s="394"/>
      <c r="Z488" s="394"/>
    </row>
    <row r="489" spans="1:26" ht="15.75" customHeight="1" x14ac:dyDescent="0.45">
      <c r="A489" s="394"/>
      <c r="B489" s="394"/>
      <c r="C489" s="394"/>
      <c r="D489" s="394"/>
      <c r="E489" s="394"/>
      <c r="F489" s="394"/>
      <c r="G489" s="394"/>
      <c r="H489" s="394"/>
      <c r="I489" s="394"/>
      <c r="J489" s="394"/>
      <c r="K489" s="394"/>
      <c r="L489" s="394"/>
      <c r="M489" s="394"/>
      <c r="N489" s="394"/>
      <c r="O489" s="394"/>
      <c r="P489" s="394"/>
      <c r="Q489" s="394"/>
      <c r="R489" s="394"/>
      <c r="S489" s="394"/>
      <c r="T489" s="394"/>
      <c r="U489" s="394"/>
      <c r="V489" s="394"/>
      <c r="W489" s="394"/>
      <c r="X489" s="394"/>
      <c r="Y489" s="394"/>
      <c r="Z489" s="394"/>
    </row>
    <row r="490" spans="1:26" ht="15.75" customHeight="1" x14ac:dyDescent="0.45">
      <c r="A490" s="394"/>
      <c r="B490" s="394"/>
      <c r="C490" s="394"/>
      <c r="D490" s="394"/>
      <c r="E490" s="394"/>
      <c r="F490" s="394"/>
      <c r="G490" s="394"/>
      <c r="H490" s="394"/>
      <c r="I490" s="394"/>
      <c r="J490" s="394"/>
      <c r="K490" s="394"/>
      <c r="L490" s="394"/>
      <c r="M490" s="394"/>
      <c r="N490" s="394"/>
      <c r="O490" s="394"/>
      <c r="P490" s="394"/>
      <c r="Q490" s="394"/>
      <c r="R490" s="394"/>
      <c r="S490" s="394"/>
      <c r="T490" s="394"/>
      <c r="U490" s="394"/>
      <c r="V490" s="394"/>
      <c r="W490" s="394"/>
      <c r="X490" s="394"/>
      <c r="Y490" s="394"/>
      <c r="Z490" s="394"/>
    </row>
    <row r="491" spans="1:26" ht="15.75" customHeight="1" x14ac:dyDescent="0.45">
      <c r="A491" s="394"/>
      <c r="B491" s="394"/>
      <c r="C491" s="394"/>
      <c r="D491" s="394"/>
      <c r="E491" s="394"/>
      <c r="F491" s="394"/>
      <c r="G491" s="394"/>
      <c r="H491" s="394"/>
      <c r="I491" s="394"/>
      <c r="J491" s="394"/>
      <c r="K491" s="394"/>
      <c r="L491" s="394"/>
      <c r="M491" s="394"/>
      <c r="N491" s="394"/>
      <c r="O491" s="394"/>
      <c r="P491" s="394"/>
      <c r="Q491" s="394"/>
      <c r="R491" s="394"/>
      <c r="S491" s="394"/>
      <c r="T491" s="394"/>
      <c r="U491" s="394"/>
      <c r="V491" s="394"/>
      <c r="W491" s="394"/>
      <c r="X491" s="394"/>
      <c r="Y491" s="394"/>
      <c r="Z491" s="394"/>
    </row>
    <row r="492" spans="1:26" ht="15.75" customHeight="1" x14ac:dyDescent="0.45">
      <c r="A492" s="394"/>
      <c r="B492" s="394"/>
      <c r="C492" s="394"/>
      <c r="D492" s="394"/>
      <c r="E492" s="394"/>
      <c r="F492" s="394"/>
      <c r="G492" s="394"/>
      <c r="H492" s="394"/>
      <c r="I492" s="394"/>
      <c r="J492" s="394"/>
      <c r="K492" s="394"/>
      <c r="L492" s="394"/>
      <c r="M492" s="394"/>
      <c r="N492" s="394"/>
      <c r="O492" s="394"/>
      <c r="P492" s="394"/>
      <c r="Q492" s="394"/>
      <c r="R492" s="394"/>
      <c r="S492" s="394"/>
      <c r="T492" s="394"/>
      <c r="U492" s="394"/>
      <c r="V492" s="394"/>
      <c r="W492" s="394"/>
      <c r="X492" s="394"/>
      <c r="Y492" s="394"/>
      <c r="Z492" s="394"/>
    </row>
    <row r="493" spans="1:26" ht="15.75" customHeight="1" x14ac:dyDescent="0.45">
      <c r="A493" s="394"/>
      <c r="B493" s="394"/>
      <c r="C493" s="394"/>
      <c r="D493" s="394"/>
      <c r="E493" s="394"/>
      <c r="F493" s="394"/>
      <c r="G493" s="394"/>
      <c r="H493" s="394"/>
      <c r="I493" s="394"/>
      <c r="J493" s="394"/>
      <c r="K493" s="394"/>
      <c r="L493" s="394"/>
      <c r="M493" s="394"/>
      <c r="N493" s="394"/>
      <c r="O493" s="394"/>
      <c r="P493" s="394"/>
      <c r="Q493" s="394"/>
      <c r="R493" s="394"/>
      <c r="S493" s="394"/>
      <c r="T493" s="394"/>
      <c r="U493" s="394"/>
      <c r="V493" s="394"/>
      <c r="W493" s="394"/>
      <c r="X493" s="394"/>
      <c r="Y493" s="394"/>
      <c r="Z493" s="394"/>
    </row>
    <row r="494" spans="1:26" ht="15.75" customHeight="1" x14ac:dyDescent="0.45">
      <c r="A494" s="394"/>
      <c r="B494" s="394"/>
      <c r="C494" s="394"/>
      <c r="D494" s="394"/>
      <c r="E494" s="394"/>
      <c r="F494" s="394"/>
      <c r="G494" s="394"/>
      <c r="H494" s="394"/>
      <c r="I494" s="394"/>
      <c r="J494" s="394"/>
      <c r="K494" s="394"/>
      <c r="L494" s="394"/>
      <c r="M494" s="394"/>
      <c r="N494" s="394"/>
      <c r="O494" s="394"/>
      <c r="P494" s="394"/>
      <c r="Q494" s="394"/>
      <c r="R494" s="394"/>
      <c r="S494" s="394"/>
      <c r="T494" s="394"/>
      <c r="U494" s="394"/>
      <c r="V494" s="394"/>
      <c r="W494" s="394"/>
      <c r="X494" s="394"/>
      <c r="Y494" s="394"/>
      <c r="Z494" s="394"/>
    </row>
    <row r="495" spans="1:26" ht="15.75" customHeight="1" x14ac:dyDescent="0.45">
      <c r="A495" s="394"/>
      <c r="B495" s="394"/>
      <c r="C495" s="394"/>
      <c r="D495" s="394"/>
      <c r="E495" s="394"/>
      <c r="F495" s="394"/>
      <c r="G495" s="394"/>
      <c r="H495" s="394"/>
      <c r="I495" s="394"/>
      <c r="J495" s="394"/>
      <c r="K495" s="394"/>
      <c r="L495" s="394"/>
      <c r="M495" s="394"/>
      <c r="N495" s="394"/>
      <c r="O495" s="394"/>
      <c r="P495" s="394"/>
      <c r="Q495" s="394"/>
      <c r="R495" s="394"/>
      <c r="S495" s="394"/>
      <c r="T495" s="394"/>
      <c r="U495" s="394"/>
      <c r="V495" s="394"/>
      <c r="W495" s="394"/>
      <c r="X495" s="394"/>
      <c r="Y495" s="394"/>
      <c r="Z495" s="394"/>
    </row>
    <row r="496" spans="1:26" ht="15.75" customHeight="1" x14ac:dyDescent="0.45">
      <c r="A496" s="394"/>
      <c r="B496" s="394"/>
      <c r="C496" s="394"/>
      <c r="D496" s="394"/>
      <c r="E496" s="394"/>
      <c r="F496" s="394"/>
      <c r="G496" s="394"/>
      <c r="H496" s="394"/>
      <c r="I496" s="394"/>
      <c r="J496" s="394"/>
      <c r="K496" s="394"/>
      <c r="L496" s="394"/>
      <c r="M496" s="394"/>
      <c r="N496" s="394"/>
      <c r="O496" s="394"/>
      <c r="P496" s="394"/>
      <c r="Q496" s="394"/>
      <c r="R496" s="394"/>
      <c r="S496" s="394"/>
      <c r="T496" s="394"/>
      <c r="U496" s="394"/>
      <c r="V496" s="394"/>
      <c r="W496" s="394"/>
      <c r="X496" s="394"/>
      <c r="Y496" s="394"/>
      <c r="Z496" s="394"/>
    </row>
    <row r="497" spans="1:26" ht="15.75" customHeight="1" x14ac:dyDescent="0.45">
      <c r="A497" s="394"/>
      <c r="B497" s="394"/>
      <c r="C497" s="394"/>
      <c r="D497" s="394"/>
      <c r="E497" s="394"/>
      <c r="F497" s="394"/>
      <c r="G497" s="394"/>
      <c r="H497" s="394"/>
      <c r="I497" s="394"/>
      <c r="J497" s="394"/>
      <c r="K497" s="394"/>
      <c r="L497" s="394"/>
      <c r="M497" s="394"/>
      <c r="N497" s="394"/>
      <c r="O497" s="394"/>
      <c r="P497" s="394"/>
      <c r="Q497" s="394"/>
      <c r="R497" s="394"/>
      <c r="S497" s="394"/>
      <c r="T497" s="394"/>
      <c r="U497" s="394"/>
      <c r="V497" s="394"/>
      <c r="W497" s="394"/>
      <c r="X497" s="394"/>
      <c r="Y497" s="394"/>
      <c r="Z497" s="394"/>
    </row>
    <row r="498" spans="1:26" ht="15.75" customHeight="1" x14ac:dyDescent="0.45">
      <c r="A498" s="394"/>
      <c r="B498" s="394"/>
      <c r="C498" s="394"/>
      <c r="D498" s="394"/>
      <c r="E498" s="394"/>
      <c r="F498" s="394"/>
      <c r="G498" s="394"/>
      <c r="H498" s="394"/>
      <c r="I498" s="394"/>
      <c r="J498" s="394"/>
      <c r="K498" s="394"/>
      <c r="L498" s="394"/>
      <c r="M498" s="394"/>
      <c r="N498" s="394"/>
      <c r="O498" s="394"/>
      <c r="P498" s="394"/>
      <c r="Q498" s="394"/>
      <c r="R498" s="394"/>
      <c r="S498" s="394"/>
      <c r="T498" s="394"/>
      <c r="U498" s="394"/>
      <c r="V498" s="394"/>
      <c r="W498" s="394"/>
      <c r="X498" s="394"/>
      <c r="Y498" s="394"/>
      <c r="Z498" s="394"/>
    </row>
    <row r="499" spans="1:26" ht="15.75" customHeight="1" x14ac:dyDescent="0.45">
      <c r="A499" s="394"/>
      <c r="B499" s="394"/>
      <c r="C499" s="394"/>
      <c r="D499" s="394"/>
      <c r="E499" s="394"/>
      <c r="F499" s="394"/>
      <c r="G499" s="394"/>
      <c r="H499" s="394"/>
      <c r="I499" s="394"/>
      <c r="J499" s="394"/>
      <c r="K499" s="394"/>
      <c r="L499" s="394"/>
      <c r="M499" s="394"/>
      <c r="N499" s="394"/>
      <c r="O499" s="394"/>
      <c r="P499" s="394"/>
      <c r="Q499" s="394"/>
      <c r="R499" s="394"/>
      <c r="S499" s="394"/>
      <c r="T499" s="394"/>
      <c r="U499" s="394"/>
      <c r="V499" s="394"/>
      <c r="W499" s="394"/>
      <c r="X499" s="394"/>
      <c r="Y499" s="394"/>
      <c r="Z499" s="394"/>
    </row>
    <row r="500" spans="1:26" ht="15.75" customHeight="1" x14ac:dyDescent="0.45">
      <c r="A500" s="394"/>
      <c r="B500" s="394"/>
      <c r="C500" s="394"/>
      <c r="D500" s="394"/>
      <c r="E500" s="394"/>
      <c r="F500" s="394"/>
      <c r="G500" s="394"/>
      <c r="H500" s="394"/>
      <c r="I500" s="394"/>
      <c r="J500" s="394"/>
      <c r="K500" s="394"/>
      <c r="L500" s="394"/>
      <c r="M500" s="394"/>
      <c r="N500" s="394"/>
      <c r="O500" s="394"/>
      <c r="P500" s="394"/>
      <c r="Q500" s="394"/>
      <c r="R500" s="394"/>
      <c r="S500" s="394"/>
      <c r="T500" s="394"/>
      <c r="U500" s="394"/>
      <c r="V500" s="394"/>
      <c r="W500" s="394"/>
      <c r="X500" s="394"/>
      <c r="Y500" s="394"/>
      <c r="Z500" s="394"/>
    </row>
    <row r="501" spans="1:26" ht="15.75" customHeight="1" x14ac:dyDescent="0.45">
      <c r="A501" s="394"/>
      <c r="B501" s="394"/>
      <c r="C501" s="394"/>
      <c r="D501" s="394"/>
      <c r="E501" s="394"/>
      <c r="F501" s="394"/>
      <c r="G501" s="394"/>
      <c r="H501" s="394"/>
      <c r="I501" s="394"/>
      <c r="J501" s="394"/>
      <c r="K501" s="394"/>
      <c r="L501" s="394"/>
      <c r="M501" s="394"/>
      <c r="N501" s="394"/>
      <c r="O501" s="394"/>
      <c r="P501" s="394"/>
      <c r="Q501" s="394"/>
      <c r="R501" s="394"/>
      <c r="S501" s="394"/>
      <c r="T501" s="394"/>
      <c r="U501" s="394"/>
      <c r="V501" s="394"/>
      <c r="W501" s="394"/>
      <c r="X501" s="394"/>
      <c r="Y501" s="394"/>
      <c r="Z501" s="394"/>
    </row>
    <row r="502" spans="1:26" ht="15.75" customHeight="1" x14ac:dyDescent="0.45">
      <c r="A502" s="394"/>
      <c r="B502" s="394"/>
      <c r="C502" s="394"/>
      <c r="D502" s="394"/>
      <c r="E502" s="394"/>
      <c r="F502" s="394"/>
      <c r="G502" s="394"/>
      <c r="H502" s="394"/>
      <c r="I502" s="394"/>
      <c r="J502" s="394"/>
      <c r="K502" s="394"/>
      <c r="L502" s="394"/>
      <c r="M502" s="394"/>
      <c r="N502" s="394"/>
      <c r="O502" s="394"/>
      <c r="P502" s="394"/>
      <c r="Q502" s="394"/>
      <c r="R502" s="394"/>
      <c r="S502" s="394"/>
      <c r="T502" s="394"/>
      <c r="U502" s="394"/>
      <c r="V502" s="394"/>
      <c r="W502" s="394"/>
      <c r="X502" s="394"/>
      <c r="Y502" s="394"/>
      <c r="Z502" s="394"/>
    </row>
    <row r="503" spans="1:26" ht="15.75" customHeight="1" x14ac:dyDescent="0.45">
      <c r="A503" s="394"/>
      <c r="B503" s="394"/>
      <c r="C503" s="394"/>
      <c r="D503" s="394"/>
      <c r="E503" s="394"/>
      <c r="F503" s="394"/>
      <c r="G503" s="394"/>
      <c r="H503" s="394"/>
      <c r="I503" s="394"/>
      <c r="J503" s="394"/>
      <c r="K503" s="394"/>
      <c r="L503" s="394"/>
      <c r="M503" s="394"/>
      <c r="N503" s="394"/>
      <c r="O503" s="394"/>
      <c r="P503" s="394"/>
      <c r="Q503" s="394"/>
      <c r="R503" s="394"/>
      <c r="S503" s="394"/>
      <c r="T503" s="394"/>
      <c r="U503" s="394"/>
      <c r="V503" s="394"/>
      <c r="W503" s="394"/>
      <c r="X503" s="394"/>
      <c r="Y503" s="394"/>
      <c r="Z503" s="394"/>
    </row>
    <row r="504" spans="1:26" ht="15.75" customHeight="1" x14ac:dyDescent="0.45">
      <c r="A504" s="394"/>
      <c r="B504" s="394"/>
      <c r="C504" s="394"/>
      <c r="D504" s="394"/>
      <c r="E504" s="394"/>
      <c r="F504" s="394"/>
      <c r="G504" s="394"/>
      <c r="H504" s="394"/>
      <c r="I504" s="394"/>
      <c r="J504" s="394"/>
      <c r="K504" s="394"/>
      <c r="L504" s="394"/>
      <c r="M504" s="394"/>
      <c r="N504" s="394"/>
      <c r="O504" s="394"/>
      <c r="P504" s="394"/>
      <c r="Q504" s="394"/>
      <c r="R504" s="394"/>
      <c r="S504" s="394"/>
      <c r="T504" s="394"/>
      <c r="U504" s="394"/>
      <c r="V504" s="394"/>
      <c r="W504" s="394"/>
      <c r="X504" s="394"/>
      <c r="Y504" s="394"/>
      <c r="Z504" s="394"/>
    </row>
    <row r="505" spans="1:26" ht="15.75" customHeight="1" x14ac:dyDescent="0.45">
      <c r="A505" s="394"/>
      <c r="B505" s="394"/>
      <c r="C505" s="394"/>
      <c r="D505" s="394"/>
      <c r="E505" s="394"/>
      <c r="F505" s="394"/>
      <c r="G505" s="394"/>
      <c r="H505" s="394"/>
      <c r="I505" s="394"/>
      <c r="J505" s="394"/>
      <c r="K505" s="394"/>
      <c r="L505" s="394"/>
      <c r="M505" s="394"/>
      <c r="N505" s="394"/>
      <c r="O505" s="394"/>
      <c r="P505" s="394"/>
      <c r="Q505" s="394"/>
      <c r="R505" s="394"/>
      <c r="S505" s="394"/>
      <c r="T505" s="394"/>
      <c r="U505" s="394"/>
      <c r="V505" s="394"/>
      <c r="W505" s="394"/>
      <c r="X505" s="394"/>
      <c r="Y505" s="394"/>
      <c r="Z505" s="394"/>
    </row>
    <row r="506" spans="1:26" ht="15.75" customHeight="1" x14ac:dyDescent="0.45">
      <c r="A506" s="394"/>
      <c r="B506" s="394"/>
      <c r="C506" s="394"/>
      <c r="D506" s="394"/>
      <c r="E506" s="394"/>
      <c r="F506" s="394"/>
      <c r="G506" s="394"/>
      <c r="H506" s="394"/>
      <c r="I506" s="394"/>
      <c r="J506" s="394"/>
      <c r="K506" s="394"/>
      <c r="L506" s="394"/>
      <c r="M506" s="394"/>
      <c r="N506" s="394"/>
      <c r="O506" s="394"/>
      <c r="P506" s="394"/>
      <c r="Q506" s="394"/>
      <c r="R506" s="394"/>
      <c r="S506" s="394"/>
      <c r="T506" s="394"/>
      <c r="U506" s="394"/>
      <c r="V506" s="394"/>
      <c r="W506" s="394"/>
      <c r="X506" s="394"/>
      <c r="Y506" s="394"/>
      <c r="Z506" s="394"/>
    </row>
    <row r="507" spans="1:26" ht="15.75" customHeight="1" x14ac:dyDescent="0.45">
      <c r="A507" s="394"/>
      <c r="B507" s="394"/>
      <c r="C507" s="394"/>
      <c r="D507" s="394"/>
      <c r="E507" s="394"/>
      <c r="F507" s="394"/>
      <c r="G507" s="394"/>
      <c r="H507" s="394"/>
      <c r="I507" s="394"/>
      <c r="J507" s="394"/>
      <c r="K507" s="394"/>
      <c r="L507" s="394"/>
      <c r="M507" s="394"/>
      <c r="N507" s="394"/>
      <c r="O507" s="394"/>
      <c r="P507" s="394"/>
      <c r="Q507" s="394"/>
      <c r="R507" s="394"/>
      <c r="S507" s="394"/>
      <c r="T507" s="394"/>
      <c r="U507" s="394"/>
      <c r="V507" s="394"/>
      <c r="W507" s="394"/>
      <c r="X507" s="394"/>
      <c r="Y507" s="394"/>
      <c r="Z507" s="394"/>
    </row>
    <row r="508" spans="1:26" ht="15.75" customHeight="1" x14ac:dyDescent="0.45">
      <c r="A508" s="394"/>
      <c r="B508" s="394"/>
      <c r="C508" s="394"/>
      <c r="D508" s="394"/>
      <c r="E508" s="394"/>
      <c r="F508" s="394"/>
      <c r="G508" s="394"/>
      <c r="H508" s="394"/>
      <c r="I508" s="394"/>
      <c r="J508" s="394"/>
      <c r="K508" s="394"/>
      <c r="L508" s="394"/>
      <c r="M508" s="394"/>
      <c r="N508" s="394"/>
      <c r="O508" s="394"/>
      <c r="P508" s="394"/>
      <c r="Q508" s="394"/>
      <c r="R508" s="394"/>
      <c r="S508" s="394"/>
      <c r="T508" s="394"/>
      <c r="U508" s="394"/>
      <c r="V508" s="394"/>
      <c r="W508" s="394"/>
      <c r="X508" s="394"/>
      <c r="Y508" s="394"/>
      <c r="Z508" s="394"/>
    </row>
    <row r="509" spans="1:26" ht="15.75" customHeight="1" x14ac:dyDescent="0.45">
      <c r="A509" s="394"/>
      <c r="B509" s="394"/>
      <c r="C509" s="394"/>
      <c r="D509" s="394"/>
      <c r="E509" s="394"/>
      <c r="F509" s="394"/>
      <c r="G509" s="394"/>
      <c r="H509" s="394"/>
      <c r="I509" s="394"/>
      <c r="J509" s="394"/>
      <c r="K509" s="394"/>
      <c r="L509" s="394"/>
      <c r="M509" s="394"/>
      <c r="N509" s="394"/>
      <c r="O509" s="394"/>
      <c r="P509" s="394"/>
      <c r="Q509" s="394"/>
      <c r="R509" s="394"/>
      <c r="S509" s="394"/>
      <c r="T509" s="394"/>
      <c r="U509" s="394"/>
      <c r="V509" s="394"/>
      <c r="W509" s="394"/>
      <c r="X509" s="394"/>
      <c r="Y509" s="394"/>
      <c r="Z509" s="394"/>
    </row>
    <row r="510" spans="1:26" ht="15.75" customHeight="1" x14ac:dyDescent="0.45">
      <c r="A510" s="394"/>
      <c r="B510" s="394"/>
      <c r="C510" s="394"/>
      <c r="D510" s="394"/>
      <c r="E510" s="394"/>
      <c r="F510" s="394"/>
      <c r="G510" s="394"/>
      <c r="H510" s="394"/>
      <c r="I510" s="394"/>
      <c r="J510" s="394"/>
      <c r="K510" s="394"/>
      <c r="L510" s="394"/>
      <c r="M510" s="394"/>
      <c r="N510" s="394"/>
      <c r="O510" s="394"/>
      <c r="P510" s="394"/>
      <c r="Q510" s="394"/>
      <c r="R510" s="394"/>
      <c r="S510" s="394"/>
      <c r="T510" s="394"/>
      <c r="U510" s="394"/>
      <c r="V510" s="394"/>
      <c r="W510" s="394"/>
      <c r="X510" s="394"/>
      <c r="Y510" s="394"/>
      <c r="Z510" s="394"/>
    </row>
    <row r="511" spans="1:26" ht="15.75" customHeight="1" x14ac:dyDescent="0.45">
      <c r="A511" s="394"/>
      <c r="B511" s="394"/>
      <c r="C511" s="394"/>
      <c r="D511" s="394"/>
      <c r="E511" s="394"/>
      <c r="F511" s="394"/>
      <c r="G511" s="394"/>
      <c r="H511" s="394"/>
      <c r="I511" s="394"/>
      <c r="J511" s="394"/>
      <c r="K511" s="394"/>
      <c r="L511" s="394"/>
      <c r="M511" s="394"/>
      <c r="N511" s="394"/>
      <c r="O511" s="394"/>
      <c r="P511" s="394"/>
      <c r="Q511" s="394"/>
      <c r="R511" s="394"/>
      <c r="S511" s="394"/>
      <c r="T511" s="394"/>
      <c r="U511" s="394"/>
      <c r="V511" s="394"/>
      <c r="W511" s="394"/>
      <c r="X511" s="394"/>
      <c r="Y511" s="394"/>
      <c r="Z511" s="394"/>
    </row>
    <row r="512" spans="1:26" ht="15.75" customHeight="1" x14ac:dyDescent="0.45">
      <c r="A512" s="394"/>
      <c r="B512" s="394"/>
      <c r="C512" s="394"/>
      <c r="D512" s="394"/>
      <c r="E512" s="394"/>
      <c r="F512" s="394"/>
      <c r="G512" s="394"/>
      <c r="H512" s="394"/>
      <c r="I512" s="394"/>
      <c r="J512" s="394"/>
      <c r="K512" s="394"/>
      <c r="L512" s="394"/>
      <c r="M512" s="394"/>
      <c r="N512" s="394"/>
      <c r="O512" s="394"/>
      <c r="P512" s="394"/>
      <c r="Q512" s="394"/>
      <c r="R512" s="394"/>
      <c r="S512" s="394"/>
      <c r="T512" s="394"/>
      <c r="U512" s="394"/>
      <c r="V512" s="394"/>
      <c r="W512" s="394"/>
      <c r="X512" s="394"/>
      <c r="Y512" s="394"/>
      <c r="Z512" s="394"/>
    </row>
    <row r="513" spans="1:26" ht="15.75" customHeight="1" x14ac:dyDescent="0.45">
      <c r="A513" s="394"/>
      <c r="B513" s="394"/>
      <c r="C513" s="394"/>
      <c r="D513" s="394"/>
      <c r="E513" s="394"/>
      <c r="F513" s="394"/>
      <c r="G513" s="394"/>
      <c r="H513" s="394"/>
      <c r="I513" s="394"/>
      <c r="J513" s="394"/>
      <c r="K513" s="394"/>
      <c r="L513" s="394"/>
      <c r="M513" s="394"/>
      <c r="N513" s="394"/>
      <c r="O513" s="394"/>
      <c r="P513" s="394"/>
      <c r="Q513" s="394"/>
      <c r="R513" s="394"/>
      <c r="S513" s="394"/>
      <c r="T513" s="394"/>
      <c r="U513" s="394"/>
      <c r="V513" s="394"/>
      <c r="W513" s="394"/>
      <c r="X513" s="394"/>
      <c r="Y513" s="394"/>
      <c r="Z513" s="394"/>
    </row>
    <row r="514" spans="1:26" ht="15.75" customHeight="1" x14ac:dyDescent="0.45">
      <c r="A514" s="394"/>
      <c r="B514" s="394"/>
      <c r="C514" s="394"/>
      <c r="D514" s="394"/>
      <c r="E514" s="394"/>
      <c r="F514" s="394"/>
      <c r="G514" s="394"/>
      <c r="H514" s="394"/>
      <c r="I514" s="394"/>
      <c r="J514" s="394"/>
      <c r="K514" s="394"/>
      <c r="L514" s="394"/>
      <c r="M514" s="394"/>
      <c r="N514" s="394"/>
      <c r="O514" s="394"/>
      <c r="P514" s="394"/>
      <c r="Q514" s="394"/>
      <c r="R514" s="394"/>
      <c r="S514" s="394"/>
      <c r="T514" s="394"/>
      <c r="U514" s="394"/>
      <c r="V514" s="394"/>
      <c r="W514" s="394"/>
      <c r="X514" s="394"/>
      <c r="Y514" s="394"/>
      <c r="Z514" s="394"/>
    </row>
    <row r="515" spans="1:26" ht="15.75" customHeight="1" x14ac:dyDescent="0.45">
      <c r="A515" s="394"/>
      <c r="B515" s="394"/>
      <c r="C515" s="394"/>
      <c r="D515" s="394"/>
      <c r="E515" s="394"/>
      <c r="F515" s="394"/>
      <c r="G515" s="394"/>
      <c r="H515" s="394"/>
      <c r="I515" s="394"/>
      <c r="J515" s="394"/>
      <c r="K515" s="394"/>
      <c r="L515" s="394"/>
      <c r="M515" s="394"/>
      <c r="N515" s="394"/>
      <c r="O515" s="394"/>
      <c r="P515" s="394"/>
      <c r="Q515" s="394"/>
      <c r="R515" s="394"/>
      <c r="S515" s="394"/>
      <c r="T515" s="394"/>
      <c r="U515" s="394"/>
      <c r="V515" s="394"/>
      <c r="W515" s="394"/>
      <c r="X515" s="394"/>
      <c r="Y515" s="394"/>
      <c r="Z515" s="394"/>
    </row>
    <row r="516" spans="1:26" ht="15.75" customHeight="1" x14ac:dyDescent="0.45">
      <c r="A516" s="394"/>
      <c r="B516" s="394"/>
      <c r="C516" s="394"/>
      <c r="D516" s="394"/>
      <c r="E516" s="394"/>
      <c r="F516" s="394"/>
      <c r="G516" s="394"/>
      <c r="H516" s="394"/>
      <c r="I516" s="394"/>
      <c r="J516" s="394"/>
      <c r="K516" s="394"/>
      <c r="L516" s="394"/>
      <c r="M516" s="394"/>
      <c r="N516" s="394"/>
      <c r="O516" s="394"/>
      <c r="P516" s="394"/>
      <c r="Q516" s="394"/>
      <c r="R516" s="394"/>
      <c r="S516" s="394"/>
      <c r="T516" s="394"/>
      <c r="U516" s="394"/>
      <c r="V516" s="394"/>
      <c r="W516" s="394"/>
      <c r="X516" s="394"/>
      <c r="Y516" s="394"/>
      <c r="Z516" s="394"/>
    </row>
    <row r="517" spans="1:26" ht="15.75" customHeight="1" x14ac:dyDescent="0.45">
      <c r="A517" s="394"/>
      <c r="B517" s="394"/>
      <c r="C517" s="394"/>
      <c r="D517" s="394"/>
      <c r="E517" s="394"/>
      <c r="F517" s="394"/>
      <c r="G517" s="394"/>
      <c r="H517" s="394"/>
      <c r="I517" s="394"/>
      <c r="J517" s="394"/>
      <c r="K517" s="394"/>
      <c r="L517" s="394"/>
      <c r="M517" s="394"/>
      <c r="N517" s="394"/>
      <c r="O517" s="394"/>
      <c r="P517" s="394"/>
      <c r="Q517" s="394"/>
      <c r="R517" s="394"/>
      <c r="S517" s="394"/>
      <c r="T517" s="394"/>
      <c r="U517" s="394"/>
      <c r="V517" s="394"/>
      <c r="W517" s="394"/>
      <c r="X517" s="394"/>
      <c r="Y517" s="394"/>
      <c r="Z517" s="394"/>
    </row>
    <row r="518" spans="1:26" ht="15.75" customHeight="1" x14ac:dyDescent="0.45">
      <c r="A518" s="394"/>
      <c r="B518" s="394"/>
      <c r="C518" s="394"/>
      <c r="D518" s="394"/>
      <c r="E518" s="394"/>
      <c r="F518" s="394"/>
      <c r="G518" s="394"/>
      <c r="H518" s="394"/>
      <c r="I518" s="394"/>
      <c r="J518" s="394"/>
      <c r="K518" s="394"/>
      <c r="L518" s="394"/>
      <c r="M518" s="394"/>
      <c r="N518" s="394"/>
      <c r="O518" s="394"/>
      <c r="P518" s="394"/>
      <c r="Q518" s="394"/>
      <c r="R518" s="394"/>
      <c r="S518" s="394"/>
      <c r="T518" s="394"/>
      <c r="U518" s="394"/>
      <c r="V518" s="394"/>
      <c r="W518" s="394"/>
      <c r="X518" s="394"/>
      <c r="Y518" s="394"/>
      <c r="Z518" s="394"/>
    </row>
    <row r="519" spans="1:26" ht="15.75" customHeight="1" x14ac:dyDescent="0.45">
      <c r="A519" s="394"/>
      <c r="B519" s="394"/>
      <c r="C519" s="394"/>
      <c r="D519" s="394"/>
      <c r="E519" s="394"/>
      <c r="F519" s="394"/>
      <c r="G519" s="394"/>
      <c r="H519" s="394"/>
      <c r="I519" s="394"/>
      <c r="J519" s="394"/>
      <c r="K519" s="394"/>
      <c r="L519" s="394"/>
      <c r="M519" s="394"/>
      <c r="N519" s="394"/>
      <c r="O519" s="394"/>
      <c r="P519" s="394"/>
      <c r="Q519" s="394"/>
      <c r="R519" s="394"/>
      <c r="S519" s="394"/>
      <c r="T519" s="394"/>
      <c r="U519" s="394"/>
      <c r="V519" s="394"/>
      <c r="W519" s="394"/>
      <c r="X519" s="394"/>
      <c r="Y519" s="394"/>
      <c r="Z519" s="394"/>
    </row>
    <row r="520" spans="1:26" ht="15.75" customHeight="1" x14ac:dyDescent="0.45">
      <c r="A520" s="394"/>
      <c r="B520" s="394"/>
      <c r="C520" s="394"/>
      <c r="D520" s="394"/>
      <c r="E520" s="394"/>
      <c r="F520" s="394"/>
      <c r="G520" s="394"/>
      <c r="H520" s="394"/>
      <c r="I520" s="394"/>
      <c r="J520" s="394"/>
      <c r="K520" s="394"/>
      <c r="L520" s="394"/>
      <c r="M520" s="394"/>
      <c r="N520" s="394"/>
      <c r="O520" s="394"/>
      <c r="P520" s="394"/>
      <c r="Q520" s="394"/>
      <c r="R520" s="394"/>
      <c r="S520" s="394"/>
      <c r="T520" s="394"/>
      <c r="U520" s="394"/>
      <c r="V520" s="394"/>
      <c r="W520" s="394"/>
      <c r="X520" s="394"/>
      <c r="Y520" s="394"/>
      <c r="Z520" s="394"/>
    </row>
    <row r="521" spans="1:26" ht="15.75" customHeight="1" x14ac:dyDescent="0.45">
      <c r="A521" s="394"/>
      <c r="B521" s="394"/>
      <c r="C521" s="394"/>
      <c r="D521" s="394"/>
      <c r="E521" s="394"/>
      <c r="F521" s="394"/>
      <c r="G521" s="394"/>
      <c r="H521" s="394"/>
      <c r="I521" s="394"/>
      <c r="J521" s="394"/>
      <c r="K521" s="394"/>
      <c r="L521" s="394"/>
      <c r="M521" s="394"/>
      <c r="N521" s="394"/>
      <c r="O521" s="394"/>
      <c r="P521" s="394"/>
      <c r="Q521" s="394"/>
      <c r="R521" s="394"/>
      <c r="S521" s="394"/>
      <c r="T521" s="394"/>
      <c r="U521" s="394"/>
      <c r="V521" s="394"/>
      <c r="W521" s="394"/>
      <c r="X521" s="394"/>
      <c r="Y521" s="394"/>
      <c r="Z521" s="394"/>
    </row>
    <row r="522" spans="1:26" ht="15.75" customHeight="1" x14ac:dyDescent="0.45">
      <c r="A522" s="394"/>
      <c r="B522" s="394"/>
      <c r="C522" s="394"/>
      <c r="D522" s="394"/>
      <c r="E522" s="394"/>
      <c r="F522" s="394"/>
      <c r="G522" s="394"/>
      <c r="H522" s="394"/>
      <c r="I522" s="394"/>
      <c r="J522" s="394"/>
      <c r="K522" s="394"/>
      <c r="L522" s="394"/>
      <c r="M522" s="394"/>
      <c r="N522" s="394"/>
      <c r="O522" s="394"/>
      <c r="P522" s="394"/>
      <c r="Q522" s="394"/>
      <c r="R522" s="394"/>
      <c r="S522" s="394"/>
      <c r="T522" s="394"/>
      <c r="U522" s="394"/>
      <c r="V522" s="394"/>
      <c r="W522" s="394"/>
      <c r="X522" s="394"/>
      <c r="Y522" s="394"/>
      <c r="Z522" s="394"/>
    </row>
    <row r="523" spans="1:26" ht="15.75" customHeight="1" x14ac:dyDescent="0.45">
      <c r="A523" s="394"/>
      <c r="B523" s="394"/>
      <c r="C523" s="394"/>
      <c r="D523" s="394"/>
      <c r="E523" s="394"/>
      <c r="F523" s="394"/>
      <c r="G523" s="394"/>
      <c r="H523" s="394"/>
      <c r="I523" s="394"/>
      <c r="J523" s="394"/>
      <c r="K523" s="394"/>
      <c r="L523" s="394"/>
      <c r="M523" s="394"/>
      <c r="N523" s="394"/>
      <c r="O523" s="394"/>
      <c r="P523" s="394"/>
      <c r="Q523" s="394"/>
      <c r="R523" s="394"/>
      <c r="S523" s="394"/>
      <c r="T523" s="394"/>
      <c r="U523" s="394"/>
      <c r="V523" s="394"/>
      <c r="W523" s="394"/>
      <c r="X523" s="394"/>
      <c r="Y523" s="394"/>
      <c r="Z523" s="394"/>
    </row>
    <row r="524" spans="1:26" ht="15.75" customHeight="1" x14ac:dyDescent="0.45">
      <c r="A524" s="394"/>
      <c r="B524" s="394"/>
      <c r="C524" s="394"/>
      <c r="D524" s="394"/>
      <c r="E524" s="394"/>
      <c r="F524" s="394"/>
      <c r="G524" s="394"/>
      <c r="H524" s="394"/>
      <c r="I524" s="394"/>
      <c r="J524" s="394"/>
      <c r="K524" s="394"/>
      <c r="L524" s="394"/>
      <c r="M524" s="394"/>
      <c r="N524" s="394"/>
      <c r="O524" s="394"/>
      <c r="P524" s="394"/>
      <c r="Q524" s="394"/>
      <c r="R524" s="394"/>
      <c r="S524" s="394"/>
      <c r="T524" s="394"/>
      <c r="U524" s="394"/>
      <c r="V524" s="394"/>
      <c r="W524" s="394"/>
      <c r="X524" s="394"/>
      <c r="Y524" s="394"/>
      <c r="Z524" s="394"/>
    </row>
    <row r="525" spans="1:26" ht="15.75" customHeight="1" x14ac:dyDescent="0.45">
      <c r="A525" s="394"/>
      <c r="B525" s="394"/>
      <c r="C525" s="394"/>
      <c r="D525" s="394"/>
      <c r="E525" s="394"/>
      <c r="F525" s="394"/>
      <c r="G525" s="394"/>
      <c r="H525" s="394"/>
      <c r="I525" s="394"/>
      <c r="J525" s="394"/>
      <c r="K525" s="394"/>
      <c r="L525" s="394"/>
      <c r="M525" s="394"/>
      <c r="N525" s="394"/>
      <c r="O525" s="394"/>
      <c r="P525" s="394"/>
      <c r="Q525" s="394"/>
      <c r="R525" s="394"/>
      <c r="S525" s="394"/>
      <c r="T525" s="394"/>
      <c r="U525" s="394"/>
      <c r="V525" s="394"/>
      <c r="W525" s="394"/>
      <c r="X525" s="394"/>
      <c r="Y525" s="394"/>
      <c r="Z525" s="394"/>
    </row>
    <row r="526" spans="1:26" ht="15.75" customHeight="1" x14ac:dyDescent="0.45">
      <c r="A526" s="394"/>
      <c r="B526" s="394"/>
      <c r="C526" s="394"/>
      <c r="D526" s="394"/>
      <c r="E526" s="394"/>
      <c r="F526" s="394"/>
      <c r="G526" s="394"/>
      <c r="H526" s="394"/>
      <c r="I526" s="394"/>
      <c r="J526" s="394"/>
      <c r="K526" s="394"/>
      <c r="L526" s="394"/>
      <c r="M526" s="394"/>
      <c r="N526" s="394"/>
      <c r="O526" s="394"/>
      <c r="P526" s="394"/>
      <c r="Q526" s="394"/>
      <c r="R526" s="394"/>
      <c r="S526" s="394"/>
      <c r="T526" s="394"/>
      <c r="U526" s="394"/>
      <c r="V526" s="394"/>
      <c r="W526" s="394"/>
      <c r="X526" s="394"/>
      <c r="Y526" s="394"/>
      <c r="Z526" s="394"/>
    </row>
    <row r="527" spans="1:26" ht="15.75" customHeight="1" x14ac:dyDescent="0.45">
      <c r="A527" s="394"/>
      <c r="B527" s="394"/>
      <c r="C527" s="394"/>
      <c r="D527" s="394"/>
      <c r="E527" s="394"/>
      <c r="F527" s="394"/>
      <c r="G527" s="394"/>
      <c r="H527" s="394"/>
      <c r="I527" s="394"/>
      <c r="J527" s="394"/>
      <c r="K527" s="394"/>
      <c r="L527" s="394"/>
      <c r="M527" s="394"/>
      <c r="N527" s="394"/>
      <c r="O527" s="394"/>
      <c r="P527" s="394"/>
      <c r="Q527" s="394"/>
      <c r="R527" s="394"/>
      <c r="S527" s="394"/>
      <c r="T527" s="394"/>
      <c r="U527" s="394"/>
      <c r="V527" s="394"/>
      <c r="W527" s="394"/>
      <c r="X527" s="394"/>
      <c r="Y527" s="394"/>
      <c r="Z527" s="394"/>
    </row>
    <row r="528" spans="1:26" ht="15.75" customHeight="1" x14ac:dyDescent="0.45">
      <c r="A528" s="394"/>
      <c r="B528" s="394"/>
      <c r="C528" s="394"/>
      <c r="D528" s="394"/>
      <c r="E528" s="394"/>
      <c r="F528" s="394"/>
      <c r="G528" s="394"/>
      <c r="H528" s="394"/>
      <c r="I528" s="394"/>
      <c r="J528" s="394"/>
      <c r="K528" s="394"/>
      <c r="L528" s="394"/>
      <c r="M528" s="394"/>
      <c r="N528" s="394"/>
      <c r="O528" s="394"/>
      <c r="P528" s="394"/>
      <c r="Q528" s="394"/>
      <c r="R528" s="394"/>
      <c r="S528" s="394"/>
      <c r="T528" s="394"/>
      <c r="U528" s="394"/>
      <c r="V528" s="394"/>
      <c r="W528" s="394"/>
      <c r="X528" s="394"/>
      <c r="Y528" s="394"/>
      <c r="Z528" s="394"/>
    </row>
    <row r="529" spans="1:26" ht="15.75" customHeight="1" x14ac:dyDescent="0.45">
      <c r="A529" s="394"/>
      <c r="B529" s="394"/>
      <c r="C529" s="394"/>
      <c r="D529" s="394"/>
      <c r="E529" s="394"/>
      <c r="F529" s="394"/>
      <c r="G529" s="394"/>
      <c r="H529" s="394"/>
      <c r="I529" s="394"/>
      <c r="J529" s="394"/>
      <c r="K529" s="394"/>
      <c r="L529" s="394"/>
      <c r="M529" s="394"/>
      <c r="N529" s="394"/>
      <c r="O529" s="394"/>
      <c r="P529" s="394"/>
      <c r="Q529" s="394"/>
      <c r="R529" s="394"/>
      <c r="S529" s="394"/>
      <c r="T529" s="394"/>
      <c r="U529" s="394"/>
      <c r="V529" s="394"/>
      <c r="W529" s="394"/>
      <c r="X529" s="394"/>
      <c r="Y529" s="394"/>
      <c r="Z529" s="394"/>
    </row>
    <row r="530" spans="1:26" ht="15.75" customHeight="1" x14ac:dyDescent="0.45">
      <c r="A530" s="394"/>
      <c r="B530" s="394"/>
      <c r="C530" s="394"/>
      <c r="D530" s="394"/>
      <c r="E530" s="394"/>
      <c r="F530" s="394"/>
      <c r="G530" s="394"/>
      <c r="H530" s="394"/>
      <c r="I530" s="394"/>
      <c r="J530" s="394"/>
      <c r="K530" s="394"/>
      <c r="L530" s="394"/>
      <c r="M530" s="394"/>
      <c r="N530" s="394"/>
      <c r="O530" s="394"/>
      <c r="P530" s="394"/>
      <c r="Q530" s="394"/>
      <c r="R530" s="394"/>
      <c r="S530" s="394"/>
      <c r="T530" s="394"/>
      <c r="U530" s="394"/>
      <c r="V530" s="394"/>
      <c r="W530" s="394"/>
      <c r="X530" s="394"/>
      <c r="Y530" s="394"/>
      <c r="Z530" s="394"/>
    </row>
    <row r="531" spans="1:26" ht="15.75" customHeight="1" x14ac:dyDescent="0.45">
      <c r="A531" s="394"/>
      <c r="B531" s="394"/>
      <c r="C531" s="394"/>
      <c r="D531" s="394"/>
      <c r="E531" s="394"/>
      <c r="F531" s="394"/>
      <c r="G531" s="394"/>
      <c r="H531" s="394"/>
      <c r="I531" s="394"/>
      <c r="J531" s="394"/>
      <c r="K531" s="394"/>
      <c r="L531" s="394"/>
      <c r="M531" s="394"/>
      <c r="N531" s="394"/>
      <c r="O531" s="394"/>
      <c r="P531" s="394"/>
      <c r="Q531" s="394"/>
      <c r="R531" s="394"/>
      <c r="S531" s="394"/>
      <c r="T531" s="394"/>
      <c r="U531" s="394"/>
      <c r="V531" s="394"/>
      <c r="W531" s="394"/>
      <c r="X531" s="394"/>
      <c r="Y531" s="394"/>
      <c r="Z531" s="394"/>
    </row>
    <row r="532" spans="1:26" ht="15.75" customHeight="1" x14ac:dyDescent="0.45">
      <c r="A532" s="394"/>
      <c r="B532" s="394"/>
      <c r="C532" s="394"/>
      <c r="D532" s="394"/>
      <c r="E532" s="394"/>
      <c r="F532" s="394"/>
      <c r="G532" s="394"/>
      <c r="H532" s="394"/>
      <c r="I532" s="394"/>
      <c r="J532" s="394"/>
      <c r="K532" s="394"/>
      <c r="L532" s="394"/>
      <c r="M532" s="394"/>
      <c r="N532" s="394"/>
      <c r="O532" s="394"/>
      <c r="P532" s="394"/>
      <c r="Q532" s="394"/>
      <c r="R532" s="394"/>
      <c r="S532" s="394"/>
      <c r="T532" s="394"/>
      <c r="U532" s="394"/>
      <c r="V532" s="394"/>
      <c r="W532" s="394"/>
      <c r="X532" s="394"/>
      <c r="Y532" s="394"/>
      <c r="Z532" s="394"/>
    </row>
    <row r="533" spans="1:26" ht="15.75" customHeight="1" x14ac:dyDescent="0.45">
      <c r="A533" s="394"/>
      <c r="B533" s="394"/>
      <c r="C533" s="394"/>
      <c r="D533" s="394"/>
      <c r="E533" s="394"/>
      <c r="F533" s="394"/>
      <c r="G533" s="394"/>
      <c r="H533" s="394"/>
      <c r="I533" s="394"/>
      <c r="J533" s="394"/>
      <c r="K533" s="394"/>
      <c r="L533" s="394"/>
      <c r="M533" s="394"/>
      <c r="N533" s="394"/>
      <c r="O533" s="394"/>
      <c r="P533" s="394"/>
      <c r="Q533" s="394"/>
      <c r="R533" s="394"/>
      <c r="S533" s="394"/>
      <c r="T533" s="394"/>
      <c r="U533" s="394"/>
      <c r="V533" s="394"/>
      <c r="W533" s="394"/>
      <c r="X533" s="394"/>
      <c r="Y533" s="394"/>
      <c r="Z533" s="394"/>
    </row>
    <row r="534" spans="1:26" ht="15.75" customHeight="1" x14ac:dyDescent="0.45">
      <c r="A534" s="394"/>
      <c r="B534" s="394"/>
      <c r="C534" s="394"/>
      <c r="D534" s="394"/>
      <c r="E534" s="394"/>
      <c r="F534" s="394"/>
      <c r="G534" s="394"/>
      <c r="H534" s="394"/>
      <c r="I534" s="394"/>
      <c r="J534" s="394"/>
      <c r="K534" s="394"/>
      <c r="L534" s="394"/>
      <c r="M534" s="394"/>
      <c r="N534" s="394"/>
      <c r="O534" s="394"/>
      <c r="P534" s="394"/>
      <c r="Q534" s="394"/>
      <c r="R534" s="394"/>
      <c r="S534" s="394"/>
      <c r="T534" s="394"/>
      <c r="U534" s="394"/>
      <c r="V534" s="394"/>
      <c r="W534" s="394"/>
      <c r="X534" s="394"/>
      <c r="Y534" s="394"/>
      <c r="Z534" s="394"/>
    </row>
    <row r="535" spans="1:26" ht="15.75" customHeight="1" x14ac:dyDescent="0.45">
      <c r="A535" s="394"/>
      <c r="B535" s="394"/>
      <c r="C535" s="394"/>
      <c r="D535" s="394"/>
      <c r="E535" s="394"/>
      <c r="F535" s="394"/>
      <c r="G535" s="394"/>
      <c r="H535" s="394"/>
      <c r="I535" s="394"/>
      <c r="J535" s="394"/>
      <c r="K535" s="394"/>
      <c r="L535" s="394"/>
      <c r="M535" s="394"/>
      <c r="N535" s="394"/>
      <c r="O535" s="394"/>
      <c r="P535" s="394"/>
      <c r="Q535" s="394"/>
      <c r="R535" s="394"/>
      <c r="S535" s="394"/>
      <c r="T535" s="394"/>
      <c r="U535" s="394"/>
      <c r="V535" s="394"/>
      <c r="W535" s="394"/>
      <c r="X535" s="394"/>
      <c r="Y535" s="394"/>
      <c r="Z535" s="394"/>
    </row>
    <row r="536" spans="1:26" ht="15.75" customHeight="1" x14ac:dyDescent="0.45">
      <c r="A536" s="394"/>
      <c r="B536" s="394"/>
      <c r="C536" s="394"/>
      <c r="D536" s="394"/>
      <c r="E536" s="394"/>
      <c r="F536" s="394"/>
      <c r="G536" s="394"/>
      <c r="H536" s="394"/>
      <c r="I536" s="394"/>
      <c r="J536" s="394"/>
      <c r="K536" s="394"/>
      <c r="L536" s="394"/>
      <c r="M536" s="394"/>
      <c r="N536" s="394"/>
      <c r="O536" s="394"/>
      <c r="P536" s="394"/>
      <c r="Q536" s="394"/>
      <c r="R536" s="394"/>
      <c r="S536" s="394"/>
      <c r="T536" s="394"/>
      <c r="U536" s="394"/>
      <c r="V536" s="394"/>
      <c r="W536" s="394"/>
      <c r="X536" s="394"/>
      <c r="Y536" s="394"/>
      <c r="Z536" s="394"/>
    </row>
    <row r="537" spans="1:26" ht="15.75" customHeight="1" x14ac:dyDescent="0.45">
      <c r="A537" s="394"/>
      <c r="B537" s="394"/>
      <c r="C537" s="394"/>
      <c r="D537" s="394"/>
      <c r="E537" s="394"/>
      <c r="F537" s="394"/>
      <c r="G537" s="394"/>
      <c r="H537" s="394"/>
      <c r="I537" s="394"/>
      <c r="J537" s="394"/>
      <c r="K537" s="394"/>
      <c r="L537" s="394"/>
      <c r="M537" s="394"/>
      <c r="N537" s="394"/>
      <c r="O537" s="394"/>
      <c r="P537" s="394"/>
      <c r="Q537" s="394"/>
      <c r="R537" s="394"/>
      <c r="S537" s="394"/>
      <c r="T537" s="394"/>
      <c r="U537" s="394"/>
      <c r="V537" s="394"/>
      <c r="W537" s="394"/>
      <c r="X537" s="394"/>
      <c r="Y537" s="394"/>
      <c r="Z537" s="394"/>
    </row>
    <row r="538" spans="1:26" ht="15.75" customHeight="1" x14ac:dyDescent="0.45">
      <c r="A538" s="394"/>
      <c r="B538" s="394"/>
      <c r="C538" s="394"/>
      <c r="D538" s="394"/>
      <c r="E538" s="394"/>
      <c r="F538" s="394"/>
      <c r="G538" s="394"/>
      <c r="H538" s="394"/>
      <c r="I538" s="394"/>
      <c r="J538" s="394"/>
      <c r="K538" s="394"/>
      <c r="L538" s="394"/>
      <c r="M538" s="394"/>
      <c r="N538" s="394"/>
      <c r="O538" s="394"/>
      <c r="P538" s="394"/>
      <c r="Q538" s="394"/>
      <c r="R538" s="394"/>
      <c r="S538" s="394"/>
      <c r="T538" s="394"/>
      <c r="U538" s="394"/>
      <c r="V538" s="394"/>
      <c r="W538" s="394"/>
      <c r="X538" s="394"/>
      <c r="Y538" s="394"/>
      <c r="Z538" s="394"/>
    </row>
    <row r="539" spans="1:26" ht="15.75" customHeight="1" x14ac:dyDescent="0.45">
      <c r="A539" s="394"/>
      <c r="B539" s="394"/>
      <c r="C539" s="394"/>
      <c r="D539" s="394"/>
      <c r="E539" s="394"/>
      <c r="F539" s="394"/>
      <c r="G539" s="394"/>
      <c r="H539" s="394"/>
      <c r="I539" s="394"/>
      <c r="J539" s="394"/>
      <c r="K539" s="394"/>
      <c r="L539" s="394"/>
      <c r="M539" s="394"/>
      <c r="N539" s="394"/>
      <c r="O539" s="394"/>
      <c r="P539" s="394"/>
      <c r="Q539" s="394"/>
      <c r="R539" s="394"/>
      <c r="S539" s="394"/>
      <c r="T539" s="394"/>
      <c r="U539" s="394"/>
      <c r="V539" s="394"/>
      <c r="W539" s="394"/>
      <c r="X539" s="394"/>
      <c r="Y539" s="394"/>
      <c r="Z539" s="394"/>
    </row>
    <row r="540" spans="1:26" ht="15.75" customHeight="1" x14ac:dyDescent="0.45">
      <c r="A540" s="394"/>
      <c r="B540" s="394"/>
      <c r="C540" s="394"/>
      <c r="D540" s="394"/>
      <c r="E540" s="394"/>
      <c r="F540" s="394"/>
      <c r="G540" s="394"/>
      <c r="H540" s="394"/>
      <c r="I540" s="394"/>
      <c r="J540" s="394"/>
      <c r="K540" s="394"/>
      <c r="L540" s="394"/>
      <c r="M540" s="394"/>
      <c r="N540" s="394"/>
      <c r="O540" s="394"/>
      <c r="P540" s="394"/>
      <c r="Q540" s="394"/>
      <c r="R540" s="394"/>
      <c r="S540" s="394"/>
      <c r="T540" s="394"/>
      <c r="U540" s="394"/>
      <c r="V540" s="394"/>
      <c r="W540" s="394"/>
      <c r="X540" s="394"/>
      <c r="Y540" s="394"/>
      <c r="Z540" s="394"/>
    </row>
    <row r="541" spans="1:26" ht="15.75" customHeight="1" x14ac:dyDescent="0.45">
      <c r="A541" s="394"/>
      <c r="B541" s="394"/>
      <c r="C541" s="394"/>
      <c r="D541" s="394"/>
      <c r="E541" s="394"/>
      <c r="F541" s="394"/>
      <c r="G541" s="394"/>
      <c r="H541" s="394"/>
      <c r="I541" s="394"/>
      <c r="J541" s="394"/>
      <c r="K541" s="394"/>
      <c r="L541" s="394"/>
      <c r="M541" s="394"/>
      <c r="N541" s="394"/>
      <c r="O541" s="394"/>
      <c r="P541" s="394"/>
      <c r="Q541" s="394"/>
      <c r="R541" s="394"/>
      <c r="S541" s="394"/>
      <c r="T541" s="394"/>
      <c r="U541" s="394"/>
      <c r="V541" s="394"/>
      <c r="W541" s="394"/>
      <c r="X541" s="394"/>
      <c r="Y541" s="394"/>
      <c r="Z541" s="394"/>
    </row>
    <row r="542" spans="1:26" ht="15.75" customHeight="1" x14ac:dyDescent="0.45">
      <c r="A542" s="394"/>
      <c r="B542" s="394"/>
      <c r="C542" s="394"/>
      <c r="D542" s="394"/>
      <c r="E542" s="394"/>
      <c r="F542" s="394"/>
      <c r="G542" s="394"/>
      <c r="H542" s="394"/>
      <c r="I542" s="394"/>
      <c r="J542" s="394"/>
      <c r="K542" s="394"/>
      <c r="L542" s="394"/>
      <c r="M542" s="394"/>
      <c r="N542" s="394"/>
      <c r="O542" s="394"/>
      <c r="P542" s="394"/>
      <c r="Q542" s="394"/>
      <c r="R542" s="394"/>
      <c r="S542" s="394"/>
      <c r="T542" s="394"/>
      <c r="U542" s="394"/>
      <c r="V542" s="394"/>
      <c r="W542" s="394"/>
      <c r="X542" s="394"/>
      <c r="Y542" s="394"/>
      <c r="Z542" s="394"/>
    </row>
    <row r="543" spans="1:26" ht="15.75" customHeight="1" x14ac:dyDescent="0.45">
      <c r="A543" s="394"/>
      <c r="B543" s="394"/>
      <c r="C543" s="394"/>
      <c r="D543" s="394"/>
      <c r="E543" s="394"/>
      <c r="F543" s="394"/>
      <c r="G543" s="394"/>
      <c r="H543" s="394"/>
      <c r="I543" s="394"/>
      <c r="J543" s="394"/>
      <c r="K543" s="394"/>
      <c r="L543" s="394"/>
      <c r="M543" s="394"/>
      <c r="N543" s="394"/>
      <c r="O543" s="394"/>
      <c r="P543" s="394"/>
      <c r="Q543" s="394"/>
      <c r="R543" s="394"/>
      <c r="S543" s="394"/>
      <c r="T543" s="394"/>
      <c r="U543" s="394"/>
      <c r="V543" s="394"/>
      <c r="W543" s="394"/>
      <c r="X543" s="394"/>
      <c r="Y543" s="394"/>
      <c r="Z543" s="394"/>
    </row>
    <row r="544" spans="1:26" ht="15.75" customHeight="1" x14ac:dyDescent="0.45">
      <c r="A544" s="394"/>
      <c r="B544" s="394"/>
      <c r="C544" s="394"/>
      <c r="D544" s="394"/>
      <c r="E544" s="394"/>
      <c r="F544" s="394"/>
      <c r="G544" s="394"/>
      <c r="H544" s="394"/>
      <c r="I544" s="394"/>
      <c r="J544" s="394"/>
      <c r="K544" s="394"/>
      <c r="L544" s="394"/>
      <c r="M544" s="394"/>
      <c r="N544" s="394"/>
      <c r="O544" s="394"/>
      <c r="P544" s="394"/>
      <c r="Q544" s="394"/>
      <c r="R544" s="394"/>
      <c r="S544" s="394"/>
      <c r="T544" s="394"/>
      <c r="U544" s="394"/>
      <c r="V544" s="394"/>
      <c r="W544" s="394"/>
      <c r="X544" s="394"/>
      <c r="Y544" s="394"/>
      <c r="Z544" s="394"/>
    </row>
    <row r="545" spans="1:26" ht="15.75" customHeight="1" x14ac:dyDescent="0.45">
      <c r="A545" s="394"/>
      <c r="B545" s="394"/>
      <c r="C545" s="394"/>
      <c r="D545" s="394"/>
      <c r="E545" s="394"/>
      <c r="F545" s="394"/>
      <c r="G545" s="394"/>
      <c r="H545" s="394"/>
      <c r="I545" s="394"/>
      <c r="J545" s="394"/>
      <c r="K545" s="394"/>
      <c r="L545" s="394"/>
      <c r="M545" s="394"/>
      <c r="N545" s="394"/>
      <c r="O545" s="394"/>
      <c r="P545" s="394"/>
      <c r="Q545" s="394"/>
      <c r="R545" s="394"/>
      <c r="S545" s="394"/>
      <c r="T545" s="394"/>
      <c r="U545" s="394"/>
      <c r="V545" s="394"/>
      <c r="W545" s="394"/>
      <c r="X545" s="394"/>
      <c r="Y545" s="394"/>
      <c r="Z545" s="394"/>
    </row>
    <row r="546" spans="1:26" ht="15.75" customHeight="1" x14ac:dyDescent="0.45">
      <c r="A546" s="394"/>
      <c r="B546" s="394"/>
      <c r="C546" s="394"/>
      <c r="D546" s="394"/>
      <c r="E546" s="394"/>
      <c r="F546" s="394"/>
      <c r="G546" s="394"/>
      <c r="H546" s="394"/>
      <c r="I546" s="394"/>
      <c r="J546" s="394"/>
      <c r="K546" s="394"/>
      <c r="L546" s="394"/>
      <c r="M546" s="394"/>
      <c r="N546" s="394"/>
      <c r="O546" s="394"/>
      <c r="P546" s="394"/>
      <c r="Q546" s="394"/>
      <c r="R546" s="394"/>
      <c r="S546" s="394"/>
      <c r="T546" s="394"/>
      <c r="U546" s="394"/>
      <c r="V546" s="394"/>
      <c r="W546" s="394"/>
      <c r="X546" s="394"/>
      <c r="Y546" s="394"/>
      <c r="Z546" s="394"/>
    </row>
    <row r="547" spans="1:26" ht="15.75" customHeight="1" x14ac:dyDescent="0.45">
      <c r="A547" s="394"/>
      <c r="B547" s="394"/>
      <c r="C547" s="394"/>
      <c r="D547" s="394"/>
      <c r="E547" s="394"/>
      <c r="F547" s="394"/>
      <c r="G547" s="394"/>
      <c r="H547" s="394"/>
      <c r="I547" s="394"/>
      <c r="J547" s="394"/>
      <c r="K547" s="394"/>
      <c r="L547" s="394"/>
      <c r="M547" s="394"/>
      <c r="N547" s="394"/>
      <c r="O547" s="394"/>
      <c r="P547" s="394"/>
      <c r="Q547" s="394"/>
      <c r="R547" s="394"/>
      <c r="S547" s="394"/>
      <c r="T547" s="394"/>
      <c r="U547" s="394"/>
      <c r="V547" s="394"/>
      <c r="W547" s="394"/>
      <c r="X547" s="394"/>
      <c r="Y547" s="394"/>
      <c r="Z547" s="394"/>
    </row>
    <row r="548" spans="1:26" ht="15.75" customHeight="1" x14ac:dyDescent="0.45">
      <c r="A548" s="394"/>
      <c r="B548" s="394"/>
      <c r="C548" s="394"/>
      <c r="D548" s="394"/>
      <c r="E548" s="394"/>
      <c r="F548" s="394"/>
      <c r="G548" s="394"/>
      <c r="H548" s="394"/>
      <c r="I548" s="394"/>
      <c r="J548" s="394"/>
      <c r="K548" s="394"/>
      <c r="L548" s="394"/>
      <c r="M548" s="394"/>
      <c r="N548" s="394"/>
      <c r="O548" s="394"/>
      <c r="P548" s="394"/>
      <c r="Q548" s="394"/>
      <c r="R548" s="394"/>
      <c r="S548" s="394"/>
      <c r="T548" s="394"/>
      <c r="U548" s="394"/>
      <c r="V548" s="394"/>
      <c r="W548" s="394"/>
      <c r="X548" s="394"/>
      <c r="Y548" s="394"/>
      <c r="Z548" s="394"/>
    </row>
    <row r="549" spans="1:26" ht="15.75" customHeight="1" x14ac:dyDescent="0.45">
      <c r="A549" s="394"/>
      <c r="B549" s="394"/>
      <c r="C549" s="394"/>
      <c r="D549" s="394"/>
      <c r="E549" s="394"/>
      <c r="F549" s="394"/>
      <c r="G549" s="394"/>
      <c r="H549" s="394"/>
      <c r="I549" s="394"/>
      <c r="J549" s="394"/>
      <c r="K549" s="394"/>
      <c r="L549" s="394"/>
      <c r="M549" s="394"/>
      <c r="N549" s="394"/>
      <c r="O549" s="394"/>
      <c r="P549" s="394"/>
      <c r="Q549" s="394"/>
      <c r="R549" s="394"/>
      <c r="S549" s="394"/>
      <c r="T549" s="394"/>
      <c r="U549" s="394"/>
      <c r="V549" s="394"/>
      <c r="W549" s="394"/>
      <c r="X549" s="394"/>
      <c r="Y549" s="394"/>
      <c r="Z549" s="394"/>
    </row>
    <row r="550" spans="1:26" ht="15.75" customHeight="1" x14ac:dyDescent="0.45">
      <c r="A550" s="394"/>
      <c r="B550" s="394"/>
      <c r="C550" s="394"/>
      <c r="D550" s="394"/>
      <c r="E550" s="394"/>
      <c r="F550" s="394"/>
      <c r="G550" s="394"/>
      <c r="H550" s="394"/>
      <c r="I550" s="394"/>
      <c r="J550" s="394"/>
      <c r="K550" s="394"/>
      <c r="L550" s="394"/>
      <c r="M550" s="394"/>
      <c r="N550" s="394"/>
      <c r="O550" s="394"/>
      <c r="P550" s="394"/>
      <c r="Q550" s="394"/>
      <c r="R550" s="394"/>
      <c r="S550" s="394"/>
      <c r="T550" s="394"/>
      <c r="U550" s="394"/>
      <c r="V550" s="394"/>
      <c r="W550" s="394"/>
      <c r="X550" s="394"/>
      <c r="Y550" s="394"/>
      <c r="Z550" s="394"/>
    </row>
    <row r="551" spans="1:26" ht="15.75" customHeight="1" x14ac:dyDescent="0.45">
      <c r="A551" s="394"/>
      <c r="B551" s="394"/>
      <c r="C551" s="394"/>
      <c r="D551" s="394"/>
      <c r="E551" s="394"/>
      <c r="F551" s="394"/>
      <c r="G551" s="394"/>
      <c r="H551" s="394"/>
      <c r="I551" s="394"/>
      <c r="J551" s="394"/>
      <c r="K551" s="394"/>
      <c r="L551" s="394"/>
      <c r="M551" s="394"/>
      <c r="N551" s="394"/>
      <c r="O551" s="394"/>
      <c r="P551" s="394"/>
      <c r="Q551" s="394"/>
      <c r="R551" s="394"/>
      <c r="S551" s="394"/>
      <c r="T551" s="394"/>
      <c r="U551" s="394"/>
      <c r="V551" s="394"/>
      <c r="W551" s="394"/>
      <c r="X551" s="394"/>
      <c r="Y551" s="394"/>
      <c r="Z551" s="394"/>
    </row>
    <row r="552" spans="1:26" ht="15.75" customHeight="1" x14ac:dyDescent="0.45">
      <c r="A552" s="394"/>
      <c r="B552" s="394"/>
      <c r="C552" s="394"/>
      <c r="D552" s="394"/>
      <c r="E552" s="394"/>
      <c r="F552" s="394"/>
      <c r="G552" s="394"/>
      <c r="H552" s="394"/>
      <c r="I552" s="394"/>
      <c r="J552" s="394"/>
      <c r="K552" s="394"/>
      <c r="L552" s="394"/>
      <c r="M552" s="394"/>
      <c r="N552" s="394"/>
      <c r="O552" s="394"/>
      <c r="P552" s="394"/>
      <c r="Q552" s="394"/>
      <c r="R552" s="394"/>
      <c r="S552" s="394"/>
      <c r="T552" s="394"/>
      <c r="U552" s="394"/>
      <c r="V552" s="394"/>
      <c r="W552" s="394"/>
      <c r="X552" s="394"/>
      <c r="Y552" s="394"/>
      <c r="Z552" s="394"/>
    </row>
    <row r="553" spans="1:26" ht="15.75" customHeight="1" x14ac:dyDescent="0.45">
      <c r="A553" s="394"/>
      <c r="B553" s="394"/>
      <c r="C553" s="394"/>
      <c r="D553" s="394"/>
      <c r="E553" s="394"/>
      <c r="F553" s="394"/>
      <c r="G553" s="394"/>
      <c r="H553" s="394"/>
      <c r="I553" s="394"/>
      <c r="J553" s="394"/>
      <c r="K553" s="394"/>
      <c r="L553" s="394"/>
      <c r="M553" s="394"/>
      <c r="N553" s="394"/>
      <c r="O553" s="394"/>
      <c r="P553" s="394"/>
      <c r="Q553" s="394"/>
      <c r="R553" s="394"/>
      <c r="S553" s="394"/>
      <c r="T553" s="394"/>
      <c r="U553" s="394"/>
      <c r="V553" s="394"/>
      <c r="W553" s="394"/>
      <c r="X553" s="394"/>
      <c r="Y553" s="394"/>
      <c r="Z553" s="394"/>
    </row>
    <row r="554" spans="1:26" ht="15.75" customHeight="1" x14ac:dyDescent="0.45">
      <c r="A554" s="394"/>
      <c r="B554" s="394"/>
      <c r="C554" s="394"/>
      <c r="D554" s="394"/>
      <c r="E554" s="394"/>
      <c r="F554" s="394"/>
      <c r="G554" s="394"/>
      <c r="H554" s="394"/>
      <c r="I554" s="394"/>
      <c r="J554" s="394"/>
      <c r="K554" s="394"/>
      <c r="L554" s="394"/>
      <c r="M554" s="394"/>
      <c r="N554" s="394"/>
      <c r="O554" s="394"/>
      <c r="P554" s="394"/>
      <c r="Q554" s="394"/>
      <c r="R554" s="394"/>
      <c r="S554" s="394"/>
      <c r="T554" s="394"/>
      <c r="U554" s="394"/>
      <c r="V554" s="394"/>
      <c r="W554" s="394"/>
      <c r="X554" s="394"/>
      <c r="Y554" s="394"/>
      <c r="Z554" s="394"/>
    </row>
    <row r="555" spans="1:26" ht="15.75" customHeight="1" x14ac:dyDescent="0.45">
      <c r="A555" s="394"/>
      <c r="B555" s="394"/>
      <c r="C555" s="394"/>
      <c r="D555" s="394"/>
      <c r="E555" s="394"/>
      <c r="F555" s="394"/>
      <c r="G555" s="394"/>
      <c r="H555" s="394"/>
      <c r="I555" s="394"/>
      <c r="J555" s="394"/>
      <c r="K555" s="394"/>
      <c r="L555" s="394"/>
      <c r="M555" s="394"/>
      <c r="N555" s="394"/>
      <c r="O555" s="394"/>
      <c r="P555" s="394"/>
      <c r="Q555" s="394"/>
      <c r="R555" s="394"/>
      <c r="S555" s="394"/>
      <c r="T555" s="394"/>
      <c r="U555" s="394"/>
      <c r="V555" s="394"/>
      <c r="W555" s="394"/>
      <c r="X555" s="394"/>
      <c r="Y555" s="394"/>
      <c r="Z555" s="394"/>
    </row>
    <row r="556" spans="1:26" ht="15.75" customHeight="1" x14ac:dyDescent="0.45">
      <c r="A556" s="394"/>
      <c r="B556" s="394"/>
      <c r="C556" s="394"/>
      <c r="D556" s="394"/>
      <c r="E556" s="394"/>
      <c r="F556" s="394"/>
      <c r="G556" s="394"/>
      <c r="H556" s="394"/>
      <c r="I556" s="394"/>
      <c r="J556" s="394"/>
      <c r="K556" s="394"/>
      <c r="L556" s="394"/>
      <c r="M556" s="394"/>
      <c r="N556" s="394"/>
      <c r="O556" s="394"/>
      <c r="P556" s="394"/>
      <c r="Q556" s="394"/>
      <c r="R556" s="394"/>
      <c r="S556" s="394"/>
      <c r="T556" s="394"/>
      <c r="U556" s="394"/>
      <c r="V556" s="394"/>
      <c r="W556" s="394"/>
      <c r="X556" s="394"/>
      <c r="Y556" s="394"/>
      <c r="Z556" s="394"/>
    </row>
    <row r="557" spans="1:26" ht="15.75" customHeight="1" x14ac:dyDescent="0.45">
      <c r="A557" s="394"/>
      <c r="B557" s="394"/>
      <c r="C557" s="394"/>
      <c r="D557" s="394"/>
      <c r="E557" s="394"/>
      <c r="F557" s="394"/>
      <c r="G557" s="394"/>
      <c r="H557" s="394"/>
      <c r="I557" s="394"/>
      <c r="J557" s="394"/>
      <c r="K557" s="394"/>
      <c r="L557" s="394"/>
      <c r="M557" s="394"/>
      <c r="N557" s="394"/>
      <c r="O557" s="394"/>
      <c r="P557" s="394"/>
      <c r="Q557" s="394"/>
      <c r="R557" s="394"/>
      <c r="S557" s="394"/>
      <c r="T557" s="394"/>
      <c r="U557" s="394"/>
      <c r="V557" s="394"/>
      <c r="W557" s="394"/>
      <c r="X557" s="394"/>
      <c r="Y557" s="394"/>
      <c r="Z557" s="394"/>
    </row>
    <row r="558" spans="1:26" ht="15.75" customHeight="1" x14ac:dyDescent="0.45">
      <c r="A558" s="394"/>
      <c r="B558" s="394"/>
      <c r="C558" s="394"/>
      <c r="D558" s="394"/>
      <c r="E558" s="394"/>
      <c r="F558" s="394"/>
      <c r="G558" s="394"/>
      <c r="H558" s="394"/>
      <c r="I558" s="394"/>
      <c r="J558" s="394"/>
      <c r="K558" s="394"/>
      <c r="L558" s="394"/>
      <c r="M558" s="394"/>
      <c r="N558" s="394"/>
      <c r="O558" s="394"/>
      <c r="P558" s="394"/>
      <c r="Q558" s="394"/>
      <c r="R558" s="394"/>
      <c r="S558" s="394"/>
      <c r="T558" s="394"/>
      <c r="U558" s="394"/>
      <c r="V558" s="394"/>
      <c r="W558" s="394"/>
      <c r="X558" s="394"/>
      <c r="Y558" s="394"/>
      <c r="Z558" s="394"/>
    </row>
    <row r="559" spans="1:26" ht="15.75" customHeight="1" x14ac:dyDescent="0.45">
      <c r="A559" s="394"/>
      <c r="B559" s="394"/>
      <c r="C559" s="394"/>
      <c r="D559" s="394"/>
      <c r="E559" s="394"/>
      <c r="F559" s="394"/>
      <c r="G559" s="394"/>
      <c r="H559" s="394"/>
      <c r="I559" s="394"/>
      <c r="J559" s="394"/>
      <c r="K559" s="394"/>
      <c r="L559" s="394"/>
      <c r="M559" s="394"/>
      <c r="N559" s="394"/>
      <c r="O559" s="394"/>
      <c r="P559" s="394"/>
      <c r="Q559" s="394"/>
      <c r="R559" s="394"/>
      <c r="S559" s="394"/>
      <c r="T559" s="394"/>
      <c r="U559" s="394"/>
      <c r="V559" s="394"/>
      <c r="W559" s="394"/>
      <c r="X559" s="394"/>
      <c r="Y559" s="394"/>
      <c r="Z559" s="394"/>
    </row>
    <row r="560" spans="1:26" ht="15.75" customHeight="1" x14ac:dyDescent="0.45">
      <c r="A560" s="394"/>
      <c r="B560" s="394"/>
      <c r="C560" s="394"/>
      <c r="D560" s="394"/>
      <c r="E560" s="394"/>
      <c r="F560" s="394"/>
      <c r="G560" s="394"/>
      <c r="H560" s="394"/>
      <c r="I560" s="394"/>
      <c r="J560" s="394"/>
      <c r="K560" s="394"/>
      <c r="L560" s="394"/>
      <c r="M560" s="394"/>
      <c r="N560" s="394"/>
      <c r="O560" s="394"/>
      <c r="P560" s="394"/>
      <c r="Q560" s="394"/>
      <c r="R560" s="394"/>
      <c r="S560" s="394"/>
      <c r="T560" s="394"/>
      <c r="U560" s="394"/>
      <c r="V560" s="394"/>
      <c r="W560" s="394"/>
      <c r="X560" s="394"/>
      <c r="Y560" s="394"/>
      <c r="Z560" s="394"/>
    </row>
    <row r="561" spans="1:26" ht="15.75" customHeight="1" x14ac:dyDescent="0.45">
      <c r="A561" s="394"/>
      <c r="B561" s="394"/>
      <c r="C561" s="394"/>
      <c r="D561" s="394"/>
      <c r="E561" s="394"/>
      <c r="F561" s="394"/>
      <c r="G561" s="394"/>
      <c r="H561" s="394"/>
      <c r="I561" s="394"/>
      <c r="J561" s="394"/>
      <c r="K561" s="394"/>
      <c r="L561" s="394"/>
      <c r="M561" s="394"/>
      <c r="N561" s="394"/>
      <c r="O561" s="394"/>
      <c r="P561" s="394"/>
      <c r="Q561" s="394"/>
      <c r="R561" s="394"/>
      <c r="S561" s="394"/>
      <c r="T561" s="394"/>
      <c r="U561" s="394"/>
      <c r="V561" s="394"/>
      <c r="W561" s="394"/>
      <c r="X561" s="394"/>
      <c r="Y561" s="394"/>
      <c r="Z561" s="394"/>
    </row>
    <row r="562" spans="1:26" ht="15.75" customHeight="1" x14ac:dyDescent="0.45">
      <c r="A562" s="394"/>
      <c r="B562" s="394"/>
      <c r="C562" s="394"/>
      <c r="D562" s="394"/>
      <c r="E562" s="394"/>
      <c r="F562" s="394"/>
      <c r="G562" s="394"/>
      <c r="H562" s="394"/>
      <c r="I562" s="394"/>
      <c r="J562" s="394"/>
      <c r="K562" s="394"/>
      <c r="L562" s="394"/>
      <c r="M562" s="394"/>
      <c r="N562" s="394"/>
      <c r="O562" s="394"/>
      <c r="P562" s="394"/>
      <c r="Q562" s="394"/>
      <c r="R562" s="394"/>
      <c r="S562" s="394"/>
      <c r="T562" s="394"/>
      <c r="U562" s="394"/>
      <c r="V562" s="394"/>
      <c r="W562" s="394"/>
      <c r="X562" s="394"/>
      <c r="Y562" s="394"/>
      <c r="Z562" s="394"/>
    </row>
    <row r="563" spans="1:26" ht="15.75" customHeight="1" x14ac:dyDescent="0.45">
      <c r="A563" s="394"/>
      <c r="B563" s="394"/>
      <c r="C563" s="394"/>
      <c r="D563" s="394"/>
      <c r="E563" s="394"/>
      <c r="F563" s="394"/>
      <c r="G563" s="394"/>
      <c r="H563" s="394"/>
      <c r="I563" s="394"/>
      <c r="J563" s="394"/>
      <c r="K563" s="394"/>
      <c r="L563" s="394"/>
      <c r="M563" s="394"/>
      <c r="N563" s="394"/>
      <c r="O563" s="394"/>
      <c r="P563" s="394"/>
      <c r="Q563" s="394"/>
      <c r="R563" s="394"/>
      <c r="S563" s="394"/>
      <c r="T563" s="394"/>
      <c r="U563" s="394"/>
      <c r="V563" s="394"/>
      <c r="W563" s="394"/>
      <c r="X563" s="394"/>
      <c r="Y563" s="394"/>
      <c r="Z563" s="394"/>
    </row>
    <row r="564" spans="1:26" ht="15.75" customHeight="1" x14ac:dyDescent="0.45">
      <c r="A564" s="394"/>
      <c r="B564" s="394"/>
      <c r="C564" s="394"/>
      <c r="D564" s="394"/>
      <c r="E564" s="394"/>
      <c r="F564" s="394"/>
      <c r="G564" s="394"/>
      <c r="H564" s="394"/>
      <c r="I564" s="394"/>
      <c r="J564" s="394"/>
      <c r="K564" s="394"/>
      <c r="L564" s="394"/>
      <c r="M564" s="394"/>
      <c r="N564" s="394"/>
      <c r="O564" s="394"/>
      <c r="P564" s="394"/>
      <c r="Q564" s="394"/>
      <c r="R564" s="394"/>
      <c r="S564" s="394"/>
      <c r="T564" s="394"/>
      <c r="U564" s="394"/>
      <c r="V564" s="394"/>
      <c r="W564" s="394"/>
      <c r="X564" s="394"/>
      <c r="Y564" s="394"/>
      <c r="Z564" s="394"/>
    </row>
    <row r="565" spans="1:26" ht="15.75" customHeight="1" x14ac:dyDescent="0.45">
      <c r="A565" s="394"/>
      <c r="B565" s="394"/>
      <c r="C565" s="394"/>
      <c r="D565" s="394"/>
      <c r="E565" s="394"/>
      <c r="F565" s="394"/>
      <c r="G565" s="394"/>
      <c r="H565" s="394"/>
      <c r="I565" s="394"/>
      <c r="J565" s="394"/>
      <c r="K565" s="394"/>
      <c r="L565" s="394"/>
      <c r="M565" s="394"/>
      <c r="N565" s="394"/>
      <c r="O565" s="394"/>
      <c r="P565" s="394"/>
      <c r="Q565" s="394"/>
      <c r="R565" s="394"/>
      <c r="S565" s="394"/>
      <c r="T565" s="394"/>
      <c r="U565" s="394"/>
      <c r="V565" s="394"/>
      <c r="W565" s="394"/>
      <c r="X565" s="394"/>
      <c r="Y565" s="394"/>
      <c r="Z565" s="394"/>
    </row>
    <row r="566" spans="1:26" ht="15.75" customHeight="1" x14ac:dyDescent="0.45">
      <c r="A566" s="394"/>
      <c r="B566" s="394"/>
      <c r="C566" s="394"/>
      <c r="D566" s="394"/>
      <c r="E566" s="394"/>
      <c r="F566" s="394"/>
      <c r="G566" s="394"/>
      <c r="H566" s="394"/>
      <c r="I566" s="394"/>
      <c r="J566" s="394"/>
      <c r="K566" s="394"/>
      <c r="L566" s="394"/>
      <c r="M566" s="394"/>
      <c r="N566" s="394"/>
      <c r="O566" s="394"/>
      <c r="P566" s="394"/>
      <c r="Q566" s="394"/>
      <c r="R566" s="394"/>
      <c r="S566" s="394"/>
      <c r="T566" s="394"/>
      <c r="U566" s="394"/>
      <c r="V566" s="394"/>
      <c r="W566" s="394"/>
      <c r="X566" s="394"/>
      <c r="Y566" s="394"/>
      <c r="Z566" s="394"/>
    </row>
    <row r="567" spans="1:26" ht="15.75" customHeight="1" x14ac:dyDescent="0.45">
      <c r="A567" s="394"/>
      <c r="B567" s="394"/>
      <c r="C567" s="394"/>
      <c r="D567" s="394"/>
      <c r="E567" s="394"/>
      <c r="F567" s="394"/>
      <c r="G567" s="394"/>
      <c r="H567" s="394"/>
      <c r="I567" s="394"/>
      <c r="J567" s="394"/>
      <c r="K567" s="394"/>
      <c r="L567" s="394"/>
      <c r="M567" s="394"/>
      <c r="N567" s="394"/>
      <c r="O567" s="394"/>
      <c r="P567" s="394"/>
      <c r="Q567" s="394"/>
      <c r="R567" s="394"/>
      <c r="S567" s="394"/>
      <c r="T567" s="394"/>
      <c r="U567" s="394"/>
      <c r="V567" s="394"/>
      <c r="W567" s="394"/>
      <c r="X567" s="394"/>
      <c r="Y567" s="394"/>
      <c r="Z567" s="394"/>
    </row>
    <row r="568" spans="1:26" ht="15.75" customHeight="1" x14ac:dyDescent="0.45">
      <c r="A568" s="394"/>
      <c r="B568" s="394"/>
      <c r="C568" s="394"/>
      <c r="D568" s="394"/>
      <c r="E568" s="394"/>
      <c r="F568" s="394"/>
      <c r="G568" s="394"/>
      <c r="H568" s="394"/>
      <c r="I568" s="394"/>
      <c r="J568" s="394"/>
      <c r="K568" s="394"/>
      <c r="L568" s="394"/>
      <c r="M568" s="394"/>
      <c r="N568" s="394"/>
      <c r="O568" s="394"/>
      <c r="P568" s="394"/>
      <c r="Q568" s="394"/>
      <c r="R568" s="394"/>
      <c r="S568" s="394"/>
      <c r="T568" s="394"/>
      <c r="U568" s="394"/>
      <c r="V568" s="394"/>
      <c r="W568" s="394"/>
      <c r="X568" s="394"/>
      <c r="Y568" s="394"/>
      <c r="Z568" s="394"/>
    </row>
    <row r="569" spans="1:26" ht="15.75" customHeight="1" x14ac:dyDescent="0.45">
      <c r="A569" s="394"/>
      <c r="B569" s="394"/>
      <c r="C569" s="394"/>
      <c r="D569" s="394"/>
      <c r="E569" s="394"/>
      <c r="F569" s="394"/>
      <c r="G569" s="394"/>
      <c r="H569" s="394"/>
      <c r="I569" s="394"/>
      <c r="J569" s="394"/>
      <c r="K569" s="394"/>
      <c r="L569" s="394"/>
      <c r="M569" s="394"/>
      <c r="N569" s="394"/>
      <c r="O569" s="394"/>
      <c r="P569" s="394"/>
      <c r="Q569" s="394"/>
      <c r="R569" s="394"/>
      <c r="S569" s="394"/>
      <c r="T569" s="394"/>
      <c r="U569" s="394"/>
      <c r="V569" s="394"/>
      <c r="W569" s="394"/>
      <c r="X569" s="394"/>
      <c r="Y569" s="394"/>
      <c r="Z569" s="394"/>
    </row>
    <row r="570" spans="1:26" ht="15.75" customHeight="1" x14ac:dyDescent="0.45">
      <c r="A570" s="394"/>
      <c r="B570" s="394"/>
      <c r="C570" s="394"/>
      <c r="D570" s="394"/>
      <c r="E570" s="394"/>
      <c r="F570" s="394"/>
      <c r="G570" s="394"/>
      <c r="H570" s="394"/>
      <c r="I570" s="394"/>
      <c r="J570" s="394"/>
      <c r="K570" s="394"/>
      <c r="L570" s="394"/>
      <c r="M570" s="394"/>
      <c r="N570" s="394"/>
      <c r="O570" s="394"/>
      <c r="P570" s="394"/>
      <c r="Q570" s="394"/>
      <c r="R570" s="394"/>
      <c r="S570" s="394"/>
      <c r="T570" s="394"/>
      <c r="U570" s="394"/>
      <c r="V570" s="394"/>
      <c r="W570" s="394"/>
      <c r="X570" s="394"/>
      <c r="Y570" s="394"/>
      <c r="Z570" s="394"/>
    </row>
    <row r="571" spans="1:26" ht="15.75" customHeight="1" x14ac:dyDescent="0.45">
      <c r="A571" s="394"/>
      <c r="B571" s="394"/>
      <c r="C571" s="394"/>
      <c r="D571" s="394"/>
      <c r="E571" s="394"/>
      <c r="F571" s="394"/>
      <c r="G571" s="394"/>
      <c r="H571" s="394"/>
      <c r="I571" s="394"/>
      <c r="J571" s="394"/>
      <c r="K571" s="394"/>
      <c r="L571" s="394"/>
      <c r="M571" s="394"/>
      <c r="N571" s="394"/>
      <c r="O571" s="394"/>
      <c r="P571" s="394"/>
      <c r="Q571" s="394"/>
      <c r="R571" s="394"/>
      <c r="S571" s="394"/>
      <c r="T571" s="394"/>
      <c r="U571" s="394"/>
      <c r="V571" s="394"/>
      <c r="W571" s="394"/>
      <c r="X571" s="394"/>
      <c r="Y571" s="394"/>
      <c r="Z571" s="394"/>
    </row>
    <row r="572" spans="1:26" ht="15.75" customHeight="1" x14ac:dyDescent="0.45">
      <c r="A572" s="394"/>
      <c r="B572" s="394"/>
      <c r="C572" s="394"/>
      <c r="D572" s="394"/>
      <c r="E572" s="394"/>
      <c r="F572" s="394"/>
      <c r="G572" s="394"/>
      <c r="H572" s="394"/>
      <c r="I572" s="394"/>
      <c r="J572" s="394"/>
      <c r="K572" s="394"/>
      <c r="L572" s="394"/>
      <c r="M572" s="394"/>
      <c r="N572" s="394"/>
      <c r="O572" s="394"/>
      <c r="P572" s="394"/>
      <c r="Q572" s="394"/>
      <c r="R572" s="394"/>
      <c r="S572" s="394"/>
      <c r="T572" s="394"/>
      <c r="U572" s="394"/>
      <c r="V572" s="394"/>
      <c r="W572" s="394"/>
      <c r="X572" s="394"/>
      <c r="Y572" s="394"/>
      <c r="Z572" s="394"/>
    </row>
    <row r="573" spans="1:26" ht="15.75" customHeight="1" x14ac:dyDescent="0.45">
      <c r="A573" s="394"/>
      <c r="B573" s="394"/>
      <c r="C573" s="394"/>
      <c r="D573" s="394"/>
      <c r="E573" s="394"/>
      <c r="F573" s="394"/>
      <c r="G573" s="394"/>
      <c r="H573" s="394"/>
      <c r="I573" s="394"/>
      <c r="J573" s="394"/>
      <c r="K573" s="394"/>
      <c r="L573" s="394"/>
      <c r="M573" s="394"/>
      <c r="N573" s="394"/>
      <c r="O573" s="394"/>
      <c r="P573" s="394"/>
      <c r="Q573" s="394"/>
      <c r="R573" s="394"/>
      <c r="S573" s="394"/>
      <c r="T573" s="394"/>
      <c r="U573" s="394"/>
      <c r="V573" s="394"/>
      <c r="W573" s="394"/>
      <c r="X573" s="394"/>
      <c r="Y573" s="394"/>
      <c r="Z573" s="394"/>
    </row>
    <row r="574" spans="1:26" ht="15.75" customHeight="1" x14ac:dyDescent="0.45">
      <c r="A574" s="394"/>
      <c r="B574" s="394"/>
      <c r="C574" s="394"/>
      <c r="D574" s="394"/>
      <c r="E574" s="394"/>
      <c r="F574" s="394"/>
      <c r="G574" s="394"/>
      <c r="H574" s="394"/>
      <c r="I574" s="394"/>
      <c r="J574" s="394"/>
      <c r="K574" s="394"/>
      <c r="L574" s="394"/>
      <c r="M574" s="394"/>
      <c r="N574" s="394"/>
      <c r="O574" s="394"/>
      <c r="P574" s="394"/>
      <c r="Q574" s="394"/>
      <c r="R574" s="394"/>
      <c r="S574" s="394"/>
      <c r="T574" s="394"/>
      <c r="U574" s="394"/>
      <c r="V574" s="394"/>
      <c r="W574" s="394"/>
      <c r="X574" s="394"/>
      <c r="Y574" s="394"/>
      <c r="Z574" s="394"/>
    </row>
    <row r="575" spans="1:26" ht="15.75" customHeight="1" x14ac:dyDescent="0.45">
      <c r="A575" s="394"/>
      <c r="B575" s="394"/>
      <c r="C575" s="394"/>
      <c r="D575" s="394"/>
      <c r="E575" s="394"/>
      <c r="F575" s="394"/>
      <c r="G575" s="394"/>
      <c r="H575" s="394"/>
      <c r="I575" s="394"/>
      <c r="J575" s="394"/>
      <c r="K575" s="394"/>
      <c r="L575" s="394"/>
      <c r="M575" s="394"/>
      <c r="N575" s="394"/>
      <c r="O575" s="394"/>
      <c r="P575" s="394"/>
      <c r="Q575" s="394"/>
      <c r="R575" s="394"/>
      <c r="S575" s="394"/>
      <c r="T575" s="394"/>
      <c r="U575" s="394"/>
      <c r="V575" s="394"/>
      <c r="W575" s="394"/>
      <c r="X575" s="394"/>
      <c r="Y575" s="394"/>
      <c r="Z575" s="394"/>
    </row>
    <row r="576" spans="1:26" ht="15.75" customHeight="1" x14ac:dyDescent="0.45">
      <c r="A576" s="394"/>
      <c r="B576" s="394"/>
      <c r="C576" s="394"/>
      <c r="D576" s="394"/>
      <c r="E576" s="394"/>
      <c r="F576" s="394"/>
      <c r="G576" s="394"/>
      <c r="H576" s="394"/>
      <c r="I576" s="394"/>
      <c r="J576" s="394"/>
      <c r="K576" s="394"/>
      <c r="L576" s="394"/>
      <c r="M576" s="394"/>
      <c r="N576" s="394"/>
      <c r="O576" s="394"/>
      <c r="P576" s="394"/>
      <c r="Q576" s="394"/>
      <c r="R576" s="394"/>
      <c r="S576" s="394"/>
      <c r="T576" s="394"/>
      <c r="U576" s="394"/>
      <c r="V576" s="394"/>
      <c r="W576" s="394"/>
      <c r="X576" s="394"/>
      <c r="Y576" s="394"/>
      <c r="Z576" s="394"/>
    </row>
    <row r="577" spans="1:26" ht="15.75" customHeight="1" x14ac:dyDescent="0.45">
      <c r="A577" s="394"/>
      <c r="B577" s="394"/>
      <c r="C577" s="394"/>
      <c r="D577" s="394"/>
      <c r="E577" s="394"/>
      <c r="F577" s="394"/>
      <c r="G577" s="394"/>
      <c r="H577" s="394"/>
      <c r="I577" s="394"/>
      <c r="J577" s="394"/>
      <c r="K577" s="394"/>
      <c r="L577" s="394"/>
      <c r="M577" s="394"/>
      <c r="N577" s="394"/>
      <c r="O577" s="394"/>
      <c r="P577" s="394"/>
      <c r="Q577" s="394"/>
      <c r="R577" s="394"/>
      <c r="S577" s="394"/>
      <c r="T577" s="394"/>
      <c r="U577" s="394"/>
      <c r="V577" s="394"/>
      <c r="W577" s="394"/>
      <c r="X577" s="394"/>
      <c r="Y577" s="394"/>
      <c r="Z577" s="394"/>
    </row>
    <row r="578" spans="1:26" ht="15.75" customHeight="1" x14ac:dyDescent="0.45">
      <c r="A578" s="394"/>
      <c r="B578" s="394"/>
      <c r="C578" s="394"/>
      <c r="D578" s="394"/>
      <c r="E578" s="394"/>
      <c r="F578" s="394"/>
      <c r="G578" s="394"/>
      <c r="H578" s="394"/>
      <c r="I578" s="394"/>
      <c r="J578" s="394"/>
      <c r="K578" s="394"/>
      <c r="L578" s="394"/>
      <c r="M578" s="394"/>
      <c r="N578" s="394"/>
      <c r="O578" s="394"/>
      <c r="P578" s="394"/>
      <c r="Q578" s="394"/>
      <c r="R578" s="394"/>
      <c r="S578" s="394"/>
      <c r="T578" s="394"/>
      <c r="U578" s="394"/>
      <c r="V578" s="394"/>
      <c r="W578" s="394"/>
      <c r="X578" s="394"/>
      <c r="Y578" s="394"/>
      <c r="Z578" s="394"/>
    </row>
    <row r="579" spans="1:26" ht="15.75" customHeight="1" x14ac:dyDescent="0.45">
      <c r="A579" s="394"/>
      <c r="B579" s="394"/>
      <c r="C579" s="394"/>
      <c r="D579" s="394"/>
      <c r="E579" s="394"/>
      <c r="F579" s="394"/>
      <c r="G579" s="394"/>
      <c r="H579" s="394"/>
      <c r="I579" s="394"/>
      <c r="J579" s="394"/>
      <c r="K579" s="394"/>
      <c r="L579" s="394"/>
      <c r="M579" s="394"/>
      <c r="N579" s="394"/>
      <c r="O579" s="394"/>
      <c r="P579" s="394"/>
      <c r="Q579" s="394"/>
      <c r="R579" s="394"/>
      <c r="S579" s="394"/>
      <c r="T579" s="394"/>
      <c r="U579" s="394"/>
      <c r="V579" s="394"/>
      <c r="W579" s="394"/>
      <c r="X579" s="394"/>
      <c r="Y579" s="394"/>
      <c r="Z579" s="394"/>
    </row>
    <row r="580" spans="1:26" ht="15.75" customHeight="1" x14ac:dyDescent="0.45">
      <c r="A580" s="394"/>
      <c r="B580" s="394"/>
      <c r="C580" s="394"/>
      <c r="D580" s="394"/>
      <c r="E580" s="394"/>
      <c r="F580" s="394"/>
      <c r="G580" s="394"/>
      <c r="H580" s="394"/>
      <c r="I580" s="394"/>
      <c r="J580" s="394"/>
      <c r="K580" s="394"/>
      <c r="L580" s="394"/>
      <c r="M580" s="394"/>
      <c r="N580" s="394"/>
      <c r="O580" s="394"/>
      <c r="P580" s="394"/>
      <c r="Q580" s="394"/>
      <c r="R580" s="394"/>
      <c r="S580" s="394"/>
      <c r="T580" s="394"/>
      <c r="U580" s="394"/>
      <c r="V580" s="394"/>
      <c r="W580" s="394"/>
      <c r="X580" s="394"/>
      <c r="Y580" s="394"/>
      <c r="Z580" s="394"/>
    </row>
    <row r="581" spans="1:26" ht="15.75" customHeight="1" x14ac:dyDescent="0.45">
      <c r="A581" s="394"/>
      <c r="B581" s="394"/>
      <c r="C581" s="394"/>
      <c r="D581" s="394"/>
      <c r="E581" s="394"/>
      <c r="F581" s="394"/>
      <c r="G581" s="394"/>
      <c r="H581" s="394"/>
      <c r="I581" s="394"/>
      <c r="J581" s="394"/>
      <c r="K581" s="394"/>
      <c r="L581" s="394"/>
      <c r="M581" s="394"/>
      <c r="N581" s="394"/>
      <c r="O581" s="394"/>
      <c r="P581" s="394"/>
      <c r="Q581" s="394"/>
      <c r="R581" s="394"/>
      <c r="S581" s="394"/>
      <c r="T581" s="394"/>
      <c r="U581" s="394"/>
      <c r="V581" s="394"/>
      <c r="W581" s="394"/>
      <c r="X581" s="394"/>
      <c r="Y581" s="394"/>
      <c r="Z581" s="394"/>
    </row>
    <row r="582" spans="1:26" ht="15.75" customHeight="1" x14ac:dyDescent="0.45">
      <c r="A582" s="394"/>
      <c r="B582" s="394"/>
      <c r="C582" s="394"/>
      <c r="D582" s="394"/>
      <c r="E582" s="394"/>
      <c r="F582" s="394"/>
      <c r="G582" s="394"/>
      <c r="H582" s="394"/>
      <c r="I582" s="394"/>
      <c r="J582" s="394"/>
      <c r="K582" s="394"/>
      <c r="L582" s="394"/>
      <c r="M582" s="394"/>
      <c r="N582" s="394"/>
      <c r="O582" s="394"/>
      <c r="P582" s="394"/>
      <c r="Q582" s="394"/>
      <c r="R582" s="394"/>
      <c r="S582" s="394"/>
      <c r="T582" s="394"/>
      <c r="U582" s="394"/>
      <c r="V582" s="394"/>
      <c r="W582" s="394"/>
      <c r="X582" s="394"/>
      <c r="Y582" s="394"/>
      <c r="Z582" s="394"/>
    </row>
    <row r="583" spans="1:26" ht="15.75" customHeight="1" x14ac:dyDescent="0.45">
      <c r="A583" s="394"/>
      <c r="B583" s="394"/>
      <c r="C583" s="394"/>
      <c r="D583" s="394"/>
      <c r="E583" s="394"/>
      <c r="F583" s="394"/>
      <c r="G583" s="394"/>
      <c r="H583" s="394"/>
      <c r="I583" s="394"/>
      <c r="J583" s="394"/>
      <c r="K583" s="394"/>
      <c r="L583" s="394"/>
      <c r="M583" s="394"/>
      <c r="N583" s="394"/>
      <c r="O583" s="394"/>
      <c r="P583" s="394"/>
      <c r="Q583" s="394"/>
      <c r="R583" s="394"/>
      <c r="S583" s="394"/>
      <c r="T583" s="394"/>
      <c r="U583" s="394"/>
      <c r="V583" s="394"/>
      <c r="W583" s="394"/>
      <c r="X583" s="394"/>
      <c r="Y583" s="394"/>
      <c r="Z583" s="394"/>
    </row>
    <row r="584" spans="1:26" ht="15.75" customHeight="1" x14ac:dyDescent="0.45">
      <c r="A584" s="394"/>
      <c r="B584" s="394"/>
      <c r="C584" s="394"/>
      <c r="D584" s="394"/>
      <c r="E584" s="394"/>
      <c r="F584" s="394"/>
      <c r="G584" s="394"/>
      <c r="H584" s="394"/>
      <c r="I584" s="394"/>
      <c r="J584" s="394"/>
      <c r="K584" s="394"/>
      <c r="L584" s="394"/>
      <c r="M584" s="394"/>
      <c r="N584" s="394"/>
      <c r="O584" s="394"/>
      <c r="P584" s="394"/>
      <c r="Q584" s="394"/>
      <c r="R584" s="394"/>
      <c r="S584" s="394"/>
      <c r="T584" s="394"/>
      <c r="U584" s="394"/>
      <c r="V584" s="394"/>
      <c r="W584" s="394"/>
      <c r="X584" s="394"/>
      <c r="Y584" s="394"/>
      <c r="Z584" s="394"/>
    </row>
    <row r="585" spans="1:26" ht="15.75" customHeight="1" x14ac:dyDescent="0.45">
      <c r="A585" s="394"/>
      <c r="B585" s="394"/>
      <c r="C585" s="394"/>
      <c r="D585" s="394"/>
      <c r="E585" s="394"/>
      <c r="F585" s="394"/>
      <c r="G585" s="394"/>
      <c r="H585" s="394"/>
      <c r="I585" s="394"/>
      <c r="J585" s="394"/>
      <c r="K585" s="394"/>
      <c r="L585" s="394"/>
      <c r="M585" s="394"/>
      <c r="N585" s="394"/>
      <c r="O585" s="394"/>
      <c r="P585" s="394"/>
      <c r="Q585" s="394"/>
      <c r="R585" s="394"/>
      <c r="S585" s="394"/>
      <c r="T585" s="394"/>
      <c r="U585" s="394"/>
      <c r="V585" s="394"/>
      <c r="W585" s="394"/>
      <c r="X585" s="394"/>
      <c r="Y585" s="394"/>
      <c r="Z585" s="394"/>
    </row>
    <row r="586" spans="1:26" ht="15.75" customHeight="1" x14ac:dyDescent="0.45">
      <c r="A586" s="394"/>
      <c r="B586" s="394"/>
      <c r="C586" s="394"/>
      <c r="D586" s="394"/>
      <c r="E586" s="394"/>
      <c r="F586" s="394"/>
      <c r="G586" s="394"/>
      <c r="H586" s="394"/>
      <c r="I586" s="394"/>
      <c r="J586" s="394"/>
      <c r="K586" s="394"/>
      <c r="L586" s="394"/>
      <c r="M586" s="394"/>
      <c r="N586" s="394"/>
      <c r="O586" s="394"/>
      <c r="P586" s="394"/>
      <c r="Q586" s="394"/>
      <c r="R586" s="394"/>
      <c r="S586" s="394"/>
      <c r="T586" s="394"/>
      <c r="U586" s="394"/>
      <c r="V586" s="394"/>
      <c r="W586" s="394"/>
      <c r="X586" s="394"/>
      <c r="Y586" s="394"/>
      <c r="Z586" s="394"/>
    </row>
    <row r="587" spans="1:26" ht="15.75" customHeight="1" x14ac:dyDescent="0.45">
      <c r="A587" s="394"/>
      <c r="B587" s="394"/>
      <c r="C587" s="394"/>
      <c r="D587" s="394"/>
      <c r="E587" s="394"/>
      <c r="F587" s="394"/>
      <c r="G587" s="394"/>
      <c r="H587" s="394"/>
      <c r="I587" s="394"/>
      <c r="J587" s="394"/>
      <c r="K587" s="394"/>
      <c r="L587" s="394"/>
      <c r="M587" s="394"/>
      <c r="N587" s="394"/>
      <c r="O587" s="394"/>
      <c r="P587" s="394"/>
      <c r="Q587" s="394"/>
      <c r="R587" s="394"/>
      <c r="S587" s="394"/>
      <c r="T587" s="394"/>
      <c r="U587" s="394"/>
      <c r="V587" s="394"/>
      <c r="W587" s="394"/>
      <c r="X587" s="394"/>
      <c r="Y587" s="394"/>
      <c r="Z587" s="394"/>
    </row>
    <row r="588" spans="1:26" ht="15.75" customHeight="1" x14ac:dyDescent="0.45">
      <c r="A588" s="394"/>
      <c r="B588" s="394"/>
      <c r="C588" s="394"/>
      <c r="D588" s="394"/>
      <c r="E588" s="394"/>
      <c r="F588" s="394"/>
      <c r="G588" s="394"/>
      <c r="H588" s="394"/>
      <c r="I588" s="394"/>
      <c r="J588" s="394"/>
      <c r="K588" s="394"/>
      <c r="L588" s="394"/>
      <c r="M588" s="394"/>
      <c r="N588" s="394"/>
      <c r="O588" s="394"/>
      <c r="P588" s="394"/>
      <c r="Q588" s="394"/>
      <c r="R588" s="394"/>
      <c r="S588" s="394"/>
      <c r="T588" s="394"/>
      <c r="U588" s="394"/>
      <c r="V588" s="394"/>
      <c r="W588" s="394"/>
      <c r="X588" s="394"/>
      <c r="Y588" s="394"/>
      <c r="Z588" s="394"/>
    </row>
    <row r="589" spans="1:26" ht="15.75" customHeight="1" x14ac:dyDescent="0.45">
      <c r="A589" s="394"/>
      <c r="B589" s="394"/>
      <c r="C589" s="394"/>
      <c r="D589" s="394"/>
      <c r="E589" s="394"/>
      <c r="F589" s="394"/>
      <c r="G589" s="394"/>
      <c r="H589" s="394"/>
      <c r="I589" s="394"/>
      <c r="J589" s="394"/>
      <c r="K589" s="394"/>
      <c r="L589" s="394"/>
      <c r="M589" s="394"/>
      <c r="N589" s="394"/>
      <c r="O589" s="394"/>
      <c r="P589" s="394"/>
      <c r="Q589" s="394"/>
      <c r="R589" s="394"/>
      <c r="S589" s="394"/>
      <c r="T589" s="394"/>
      <c r="U589" s="394"/>
      <c r="V589" s="394"/>
      <c r="W589" s="394"/>
      <c r="X589" s="394"/>
      <c r="Y589" s="394"/>
      <c r="Z589" s="394"/>
    </row>
    <row r="590" spans="1:26" ht="15.75" customHeight="1" x14ac:dyDescent="0.45">
      <c r="A590" s="394"/>
      <c r="B590" s="394"/>
      <c r="C590" s="394"/>
      <c r="D590" s="394"/>
      <c r="E590" s="394"/>
      <c r="F590" s="394"/>
      <c r="G590" s="394"/>
      <c r="H590" s="394"/>
      <c r="I590" s="394"/>
      <c r="J590" s="394"/>
      <c r="K590" s="394"/>
      <c r="L590" s="394"/>
      <c r="M590" s="394"/>
      <c r="N590" s="394"/>
      <c r="O590" s="394"/>
      <c r="P590" s="394"/>
      <c r="Q590" s="394"/>
      <c r="R590" s="394"/>
      <c r="S590" s="394"/>
      <c r="T590" s="394"/>
      <c r="U590" s="394"/>
      <c r="V590" s="394"/>
      <c r="W590" s="394"/>
      <c r="X590" s="394"/>
      <c r="Y590" s="394"/>
      <c r="Z590" s="394"/>
    </row>
    <row r="591" spans="1:26" ht="15.75" customHeight="1" x14ac:dyDescent="0.45">
      <c r="A591" s="394"/>
      <c r="B591" s="394"/>
      <c r="C591" s="394"/>
      <c r="D591" s="394"/>
      <c r="E591" s="394"/>
      <c r="F591" s="394"/>
      <c r="G591" s="394"/>
      <c r="H591" s="394"/>
      <c r="I591" s="394"/>
      <c r="J591" s="394"/>
      <c r="K591" s="394"/>
      <c r="L591" s="394"/>
      <c r="M591" s="394"/>
      <c r="N591" s="394"/>
      <c r="O591" s="394"/>
      <c r="P591" s="394"/>
      <c r="Q591" s="394"/>
      <c r="R591" s="394"/>
      <c r="S591" s="394"/>
      <c r="T591" s="394"/>
      <c r="U591" s="394"/>
      <c r="V591" s="394"/>
      <c r="W591" s="394"/>
      <c r="X591" s="394"/>
      <c r="Y591" s="394"/>
      <c r="Z591" s="394"/>
    </row>
    <row r="592" spans="1:26" ht="15.75" customHeight="1" x14ac:dyDescent="0.45">
      <c r="A592" s="394"/>
      <c r="B592" s="394"/>
      <c r="C592" s="394"/>
      <c r="D592" s="394"/>
      <c r="E592" s="394"/>
      <c r="F592" s="394"/>
      <c r="G592" s="394"/>
      <c r="H592" s="394"/>
      <c r="I592" s="394"/>
      <c r="J592" s="394"/>
      <c r="K592" s="394"/>
      <c r="L592" s="394"/>
      <c r="M592" s="394"/>
      <c r="N592" s="394"/>
      <c r="O592" s="394"/>
      <c r="P592" s="394"/>
      <c r="Q592" s="394"/>
      <c r="R592" s="394"/>
      <c r="S592" s="394"/>
      <c r="T592" s="394"/>
      <c r="U592" s="394"/>
      <c r="V592" s="394"/>
      <c r="W592" s="394"/>
      <c r="X592" s="394"/>
      <c r="Y592" s="394"/>
      <c r="Z592" s="394"/>
    </row>
    <row r="593" spans="1:26" ht="15.75" customHeight="1" x14ac:dyDescent="0.45">
      <c r="A593" s="394"/>
      <c r="B593" s="394"/>
      <c r="C593" s="394"/>
      <c r="D593" s="394"/>
      <c r="E593" s="394"/>
      <c r="F593" s="394"/>
      <c r="G593" s="394"/>
      <c r="H593" s="394"/>
      <c r="I593" s="394"/>
      <c r="J593" s="394"/>
      <c r="K593" s="394"/>
      <c r="L593" s="394"/>
      <c r="M593" s="394"/>
      <c r="N593" s="394"/>
      <c r="O593" s="394"/>
      <c r="P593" s="394"/>
      <c r="Q593" s="394"/>
      <c r="R593" s="394"/>
      <c r="S593" s="394"/>
      <c r="T593" s="394"/>
      <c r="U593" s="394"/>
      <c r="V593" s="394"/>
      <c r="W593" s="394"/>
      <c r="X593" s="394"/>
      <c r="Y593" s="394"/>
      <c r="Z593" s="394"/>
    </row>
    <row r="594" spans="1:26" ht="15.75" customHeight="1" x14ac:dyDescent="0.45">
      <c r="A594" s="394"/>
      <c r="B594" s="394"/>
      <c r="C594" s="394"/>
      <c r="D594" s="394"/>
      <c r="E594" s="394"/>
      <c r="F594" s="394"/>
      <c r="G594" s="394"/>
      <c r="H594" s="394"/>
      <c r="I594" s="394"/>
      <c r="J594" s="394"/>
      <c r="K594" s="394"/>
      <c r="L594" s="394"/>
      <c r="M594" s="394"/>
      <c r="N594" s="394"/>
      <c r="O594" s="394"/>
      <c r="P594" s="394"/>
      <c r="Q594" s="394"/>
      <c r="R594" s="394"/>
      <c r="S594" s="394"/>
      <c r="T594" s="394"/>
      <c r="U594" s="394"/>
      <c r="V594" s="394"/>
      <c r="W594" s="394"/>
      <c r="X594" s="394"/>
      <c r="Y594" s="394"/>
      <c r="Z594" s="394"/>
    </row>
    <row r="595" spans="1:26" ht="15.75" customHeight="1" x14ac:dyDescent="0.45">
      <c r="A595" s="394"/>
      <c r="B595" s="394"/>
      <c r="C595" s="394"/>
      <c r="D595" s="394"/>
      <c r="E595" s="394"/>
      <c r="F595" s="394"/>
      <c r="G595" s="394"/>
      <c r="H595" s="394"/>
      <c r="I595" s="394"/>
      <c r="J595" s="394"/>
      <c r="K595" s="394"/>
      <c r="L595" s="394"/>
      <c r="M595" s="394"/>
      <c r="N595" s="394"/>
      <c r="O595" s="394"/>
      <c r="P595" s="394"/>
      <c r="Q595" s="394"/>
      <c r="R595" s="394"/>
      <c r="S595" s="394"/>
      <c r="T595" s="394"/>
      <c r="U595" s="394"/>
      <c r="V595" s="394"/>
      <c r="W595" s="394"/>
      <c r="X595" s="394"/>
      <c r="Y595" s="394"/>
      <c r="Z595" s="394"/>
    </row>
    <row r="596" spans="1:26" ht="15.75" customHeight="1" x14ac:dyDescent="0.45">
      <c r="A596" s="394"/>
      <c r="B596" s="394"/>
      <c r="C596" s="394"/>
      <c r="D596" s="394"/>
      <c r="E596" s="394"/>
      <c r="F596" s="394"/>
      <c r="G596" s="394"/>
      <c r="H596" s="394"/>
      <c r="I596" s="394"/>
      <c r="J596" s="394"/>
      <c r="K596" s="394"/>
      <c r="L596" s="394"/>
      <c r="M596" s="394"/>
      <c r="N596" s="394"/>
      <c r="O596" s="394"/>
      <c r="P596" s="394"/>
      <c r="Q596" s="394"/>
      <c r="R596" s="394"/>
      <c r="S596" s="394"/>
      <c r="T596" s="394"/>
      <c r="U596" s="394"/>
      <c r="V596" s="394"/>
      <c r="W596" s="394"/>
      <c r="X596" s="394"/>
      <c r="Y596" s="394"/>
      <c r="Z596" s="394"/>
    </row>
    <row r="597" spans="1:26" ht="15.75" customHeight="1" x14ac:dyDescent="0.45">
      <c r="A597" s="394"/>
      <c r="B597" s="394"/>
      <c r="C597" s="394"/>
      <c r="D597" s="394"/>
      <c r="E597" s="394"/>
      <c r="F597" s="394"/>
      <c r="G597" s="394"/>
      <c r="H597" s="394"/>
      <c r="I597" s="394"/>
      <c r="J597" s="394"/>
      <c r="K597" s="394"/>
      <c r="L597" s="394"/>
      <c r="M597" s="394"/>
      <c r="N597" s="394"/>
      <c r="O597" s="394"/>
      <c r="P597" s="394"/>
      <c r="Q597" s="394"/>
      <c r="R597" s="394"/>
      <c r="S597" s="394"/>
      <c r="T597" s="394"/>
      <c r="U597" s="394"/>
      <c r="V597" s="394"/>
      <c r="W597" s="394"/>
      <c r="X597" s="394"/>
      <c r="Y597" s="394"/>
      <c r="Z597" s="394"/>
    </row>
    <row r="598" spans="1:26" ht="15.75" customHeight="1" x14ac:dyDescent="0.45">
      <c r="A598" s="394"/>
      <c r="B598" s="394"/>
      <c r="C598" s="394"/>
      <c r="D598" s="394"/>
      <c r="E598" s="394"/>
      <c r="F598" s="394"/>
      <c r="G598" s="394"/>
      <c r="H598" s="394"/>
      <c r="I598" s="394"/>
      <c r="J598" s="394"/>
      <c r="K598" s="394"/>
      <c r="L598" s="394"/>
      <c r="M598" s="394"/>
      <c r="N598" s="394"/>
      <c r="O598" s="394"/>
      <c r="P598" s="394"/>
      <c r="Q598" s="394"/>
      <c r="R598" s="394"/>
      <c r="S598" s="394"/>
      <c r="T598" s="394"/>
      <c r="U598" s="394"/>
      <c r="V598" s="394"/>
      <c r="W598" s="394"/>
      <c r="X598" s="394"/>
      <c r="Y598" s="394"/>
      <c r="Z598" s="394"/>
    </row>
    <row r="599" spans="1:26" ht="15.75" customHeight="1" x14ac:dyDescent="0.45">
      <c r="A599" s="394"/>
      <c r="B599" s="394"/>
      <c r="C599" s="394"/>
      <c r="D599" s="394"/>
      <c r="E599" s="394"/>
      <c r="F599" s="394"/>
      <c r="G599" s="394"/>
      <c r="H599" s="394"/>
      <c r="I599" s="394"/>
      <c r="J599" s="394"/>
      <c r="K599" s="394"/>
      <c r="L599" s="394"/>
      <c r="M599" s="394"/>
      <c r="N599" s="394"/>
      <c r="O599" s="394"/>
      <c r="P599" s="394"/>
      <c r="Q599" s="394"/>
      <c r="R599" s="394"/>
      <c r="S599" s="394"/>
      <c r="T599" s="394"/>
      <c r="U599" s="394"/>
      <c r="V599" s="394"/>
      <c r="W599" s="394"/>
      <c r="X599" s="394"/>
      <c r="Y599" s="394"/>
      <c r="Z599" s="394"/>
    </row>
    <row r="600" spans="1:26" ht="15.75" customHeight="1" x14ac:dyDescent="0.45">
      <c r="A600" s="394"/>
      <c r="B600" s="394"/>
      <c r="C600" s="394"/>
      <c r="D600" s="394"/>
      <c r="E600" s="394"/>
      <c r="F600" s="394"/>
      <c r="G600" s="394"/>
      <c r="H600" s="394"/>
      <c r="I600" s="394"/>
      <c r="J600" s="394"/>
      <c r="K600" s="394"/>
      <c r="L600" s="394"/>
      <c r="M600" s="394"/>
      <c r="N600" s="394"/>
      <c r="O600" s="394"/>
      <c r="P600" s="394"/>
      <c r="Q600" s="394"/>
      <c r="R600" s="394"/>
      <c r="S600" s="394"/>
      <c r="T600" s="394"/>
      <c r="U600" s="394"/>
      <c r="V600" s="394"/>
      <c r="W600" s="394"/>
      <c r="X600" s="394"/>
      <c r="Y600" s="394"/>
      <c r="Z600" s="394"/>
    </row>
    <row r="601" spans="1:26" ht="15.75" customHeight="1" x14ac:dyDescent="0.45">
      <c r="A601" s="394"/>
      <c r="B601" s="394"/>
      <c r="C601" s="394"/>
      <c r="D601" s="394"/>
      <c r="E601" s="394"/>
      <c r="F601" s="394"/>
      <c r="G601" s="394"/>
      <c r="H601" s="394"/>
      <c r="I601" s="394"/>
      <c r="J601" s="394"/>
      <c r="K601" s="394"/>
      <c r="L601" s="394"/>
      <c r="M601" s="394"/>
      <c r="N601" s="394"/>
      <c r="O601" s="394"/>
      <c r="P601" s="394"/>
      <c r="Q601" s="394"/>
      <c r="R601" s="394"/>
      <c r="S601" s="394"/>
      <c r="T601" s="394"/>
      <c r="U601" s="394"/>
      <c r="V601" s="394"/>
      <c r="W601" s="394"/>
      <c r="X601" s="394"/>
      <c r="Y601" s="394"/>
      <c r="Z601" s="394"/>
    </row>
    <row r="602" spans="1:26" ht="15.75" customHeight="1" x14ac:dyDescent="0.45">
      <c r="A602" s="394"/>
      <c r="B602" s="394"/>
      <c r="C602" s="394"/>
      <c r="D602" s="394"/>
      <c r="E602" s="394"/>
      <c r="F602" s="394"/>
      <c r="G602" s="394"/>
      <c r="H602" s="394"/>
      <c r="I602" s="394"/>
      <c r="J602" s="394"/>
      <c r="K602" s="394"/>
      <c r="L602" s="394"/>
      <c r="M602" s="394"/>
      <c r="N602" s="394"/>
      <c r="O602" s="394"/>
      <c r="P602" s="394"/>
      <c r="Q602" s="394"/>
      <c r="R602" s="394"/>
      <c r="S602" s="394"/>
      <c r="T602" s="394"/>
      <c r="U602" s="394"/>
      <c r="V602" s="394"/>
      <c r="W602" s="394"/>
      <c r="X602" s="394"/>
      <c r="Y602" s="394"/>
      <c r="Z602" s="394"/>
    </row>
    <row r="603" spans="1:26" ht="15.75" customHeight="1" x14ac:dyDescent="0.45">
      <c r="A603" s="394"/>
      <c r="B603" s="394"/>
      <c r="C603" s="394"/>
      <c r="D603" s="394"/>
      <c r="E603" s="394"/>
      <c r="F603" s="394"/>
      <c r="G603" s="394"/>
      <c r="H603" s="394"/>
      <c r="I603" s="394"/>
      <c r="J603" s="394"/>
      <c r="K603" s="394"/>
      <c r="L603" s="394"/>
      <c r="M603" s="394"/>
      <c r="N603" s="394"/>
      <c r="O603" s="394"/>
      <c r="P603" s="394"/>
      <c r="Q603" s="394"/>
      <c r="R603" s="394"/>
      <c r="S603" s="394"/>
      <c r="T603" s="394"/>
      <c r="U603" s="394"/>
      <c r="V603" s="394"/>
      <c r="W603" s="394"/>
      <c r="X603" s="394"/>
      <c r="Y603" s="394"/>
      <c r="Z603" s="394"/>
    </row>
    <row r="604" spans="1:26" ht="15.75" customHeight="1" x14ac:dyDescent="0.45">
      <c r="A604" s="394"/>
      <c r="B604" s="394"/>
      <c r="C604" s="394"/>
      <c r="D604" s="394"/>
      <c r="E604" s="394"/>
      <c r="F604" s="394"/>
      <c r="G604" s="394"/>
      <c r="H604" s="394"/>
      <c r="I604" s="394"/>
      <c r="J604" s="394"/>
      <c r="K604" s="394"/>
      <c r="L604" s="394"/>
      <c r="M604" s="394"/>
      <c r="N604" s="394"/>
      <c r="O604" s="394"/>
      <c r="P604" s="394"/>
      <c r="Q604" s="394"/>
      <c r="R604" s="394"/>
      <c r="S604" s="394"/>
      <c r="T604" s="394"/>
      <c r="U604" s="394"/>
      <c r="V604" s="394"/>
      <c r="W604" s="394"/>
      <c r="X604" s="394"/>
      <c r="Y604" s="394"/>
      <c r="Z604" s="394"/>
    </row>
    <row r="605" spans="1:26" ht="15.75" customHeight="1" x14ac:dyDescent="0.45">
      <c r="A605" s="394"/>
      <c r="B605" s="394"/>
      <c r="C605" s="394"/>
      <c r="D605" s="394"/>
      <c r="E605" s="394"/>
      <c r="F605" s="394"/>
      <c r="G605" s="394"/>
      <c r="H605" s="394"/>
      <c r="I605" s="394"/>
      <c r="J605" s="394"/>
      <c r="K605" s="394"/>
      <c r="L605" s="394"/>
      <c r="M605" s="394"/>
      <c r="N605" s="394"/>
      <c r="O605" s="394"/>
      <c r="P605" s="394"/>
      <c r="Q605" s="394"/>
      <c r="R605" s="394"/>
      <c r="S605" s="394"/>
      <c r="T605" s="394"/>
      <c r="U605" s="394"/>
      <c r="V605" s="394"/>
      <c r="W605" s="394"/>
      <c r="X605" s="394"/>
      <c r="Y605" s="394"/>
      <c r="Z605" s="394"/>
    </row>
    <row r="606" spans="1:26" ht="15.75" customHeight="1" x14ac:dyDescent="0.45">
      <c r="A606" s="394"/>
      <c r="B606" s="394"/>
      <c r="C606" s="394"/>
      <c r="D606" s="394"/>
      <c r="E606" s="394"/>
      <c r="F606" s="394"/>
      <c r="G606" s="394"/>
      <c r="H606" s="394"/>
      <c r="I606" s="394"/>
      <c r="J606" s="394"/>
      <c r="K606" s="394"/>
      <c r="L606" s="394"/>
      <c r="M606" s="394"/>
      <c r="N606" s="394"/>
      <c r="O606" s="394"/>
      <c r="P606" s="394"/>
      <c r="Q606" s="394"/>
      <c r="R606" s="394"/>
      <c r="S606" s="394"/>
      <c r="T606" s="394"/>
      <c r="U606" s="394"/>
      <c r="V606" s="394"/>
      <c r="W606" s="394"/>
      <c r="X606" s="394"/>
      <c r="Y606" s="394"/>
      <c r="Z606" s="394"/>
    </row>
    <row r="607" spans="1:26" ht="15.75" customHeight="1" x14ac:dyDescent="0.45">
      <c r="A607" s="394"/>
      <c r="B607" s="394"/>
      <c r="C607" s="394"/>
      <c r="D607" s="394"/>
      <c r="E607" s="394"/>
      <c r="F607" s="394"/>
      <c r="G607" s="394"/>
      <c r="H607" s="394"/>
      <c r="I607" s="394"/>
      <c r="J607" s="394"/>
      <c r="K607" s="394"/>
      <c r="L607" s="394"/>
      <c r="M607" s="394"/>
      <c r="N607" s="394"/>
      <c r="O607" s="394"/>
      <c r="P607" s="394"/>
      <c r="Q607" s="394"/>
      <c r="R607" s="394"/>
      <c r="S607" s="394"/>
      <c r="T607" s="394"/>
      <c r="U607" s="394"/>
      <c r="V607" s="394"/>
      <c r="W607" s="394"/>
      <c r="X607" s="394"/>
      <c r="Y607" s="394"/>
      <c r="Z607" s="394"/>
    </row>
    <row r="608" spans="1:26" ht="15.75" customHeight="1" x14ac:dyDescent="0.45">
      <c r="A608" s="394"/>
      <c r="B608" s="394"/>
      <c r="C608" s="394"/>
      <c r="D608" s="394"/>
      <c r="E608" s="394"/>
      <c r="F608" s="394"/>
      <c r="G608" s="394"/>
      <c r="H608" s="394"/>
      <c r="I608" s="394"/>
      <c r="J608" s="394"/>
      <c r="K608" s="394"/>
      <c r="L608" s="394"/>
      <c r="M608" s="394"/>
      <c r="N608" s="394"/>
      <c r="O608" s="394"/>
      <c r="P608" s="394"/>
      <c r="Q608" s="394"/>
      <c r="R608" s="394"/>
      <c r="S608" s="394"/>
      <c r="T608" s="394"/>
      <c r="U608" s="394"/>
      <c r="V608" s="394"/>
      <c r="W608" s="394"/>
      <c r="X608" s="394"/>
      <c r="Y608" s="394"/>
      <c r="Z608" s="394"/>
    </row>
    <row r="609" spans="1:26" ht="15.75" customHeight="1" x14ac:dyDescent="0.45">
      <c r="A609" s="394"/>
      <c r="B609" s="394"/>
      <c r="C609" s="394"/>
      <c r="D609" s="394"/>
      <c r="E609" s="394"/>
      <c r="F609" s="394"/>
      <c r="G609" s="394"/>
      <c r="H609" s="394"/>
      <c r="I609" s="394"/>
      <c r="J609" s="394"/>
      <c r="K609" s="394"/>
      <c r="L609" s="394"/>
      <c r="M609" s="394"/>
      <c r="N609" s="394"/>
      <c r="O609" s="394"/>
      <c r="P609" s="394"/>
      <c r="Q609" s="394"/>
      <c r="R609" s="394"/>
      <c r="S609" s="394"/>
      <c r="T609" s="394"/>
      <c r="U609" s="394"/>
      <c r="V609" s="394"/>
      <c r="W609" s="394"/>
      <c r="X609" s="394"/>
      <c r="Y609" s="394"/>
      <c r="Z609" s="394"/>
    </row>
    <row r="610" spans="1:26" ht="15.75" customHeight="1" x14ac:dyDescent="0.45">
      <c r="A610" s="394"/>
      <c r="B610" s="394"/>
      <c r="C610" s="394"/>
      <c r="D610" s="394"/>
      <c r="E610" s="394"/>
      <c r="F610" s="394"/>
      <c r="G610" s="394"/>
      <c r="H610" s="394"/>
      <c r="I610" s="394"/>
      <c r="J610" s="394"/>
      <c r="K610" s="394"/>
      <c r="L610" s="394"/>
      <c r="M610" s="394"/>
      <c r="N610" s="394"/>
      <c r="O610" s="394"/>
      <c r="P610" s="394"/>
      <c r="Q610" s="394"/>
      <c r="R610" s="394"/>
      <c r="S610" s="394"/>
      <c r="T610" s="394"/>
      <c r="U610" s="394"/>
      <c r="V610" s="394"/>
      <c r="W610" s="394"/>
      <c r="X610" s="394"/>
      <c r="Y610" s="394"/>
      <c r="Z610" s="394"/>
    </row>
    <row r="611" spans="1:26" ht="15.75" customHeight="1" x14ac:dyDescent="0.45">
      <c r="A611" s="394"/>
      <c r="B611" s="394"/>
      <c r="C611" s="394"/>
      <c r="D611" s="394"/>
      <c r="E611" s="394"/>
      <c r="F611" s="394"/>
      <c r="G611" s="394"/>
      <c r="H611" s="394"/>
      <c r="I611" s="394"/>
      <c r="J611" s="394"/>
      <c r="K611" s="394"/>
      <c r="L611" s="394"/>
      <c r="M611" s="394"/>
      <c r="N611" s="394"/>
      <c r="O611" s="394"/>
      <c r="P611" s="394"/>
      <c r="Q611" s="394"/>
      <c r="R611" s="394"/>
      <c r="S611" s="394"/>
      <c r="T611" s="394"/>
      <c r="U611" s="394"/>
      <c r="V611" s="394"/>
      <c r="W611" s="394"/>
      <c r="X611" s="394"/>
      <c r="Y611" s="394"/>
      <c r="Z611" s="394"/>
    </row>
    <row r="612" spans="1:26" ht="15.75" customHeight="1" x14ac:dyDescent="0.45">
      <c r="A612" s="394"/>
      <c r="B612" s="394"/>
      <c r="C612" s="394"/>
      <c r="D612" s="394"/>
      <c r="E612" s="394"/>
      <c r="F612" s="394"/>
      <c r="G612" s="394"/>
      <c r="H612" s="394"/>
      <c r="I612" s="394"/>
      <c r="J612" s="394"/>
      <c r="K612" s="394"/>
      <c r="L612" s="394"/>
      <c r="M612" s="394"/>
      <c r="N612" s="394"/>
      <c r="O612" s="394"/>
      <c r="P612" s="394"/>
      <c r="Q612" s="394"/>
      <c r="R612" s="394"/>
      <c r="S612" s="394"/>
      <c r="T612" s="394"/>
      <c r="U612" s="394"/>
      <c r="V612" s="394"/>
      <c r="W612" s="394"/>
      <c r="X612" s="394"/>
      <c r="Y612" s="394"/>
      <c r="Z612" s="394"/>
    </row>
    <row r="613" spans="1:26" ht="15.75" customHeight="1" x14ac:dyDescent="0.45">
      <c r="A613" s="394"/>
      <c r="B613" s="394"/>
      <c r="C613" s="394"/>
      <c r="D613" s="394"/>
      <c r="E613" s="394"/>
      <c r="F613" s="394"/>
      <c r="G613" s="394"/>
      <c r="H613" s="394"/>
      <c r="I613" s="394"/>
      <c r="J613" s="394"/>
      <c r="K613" s="394"/>
      <c r="L613" s="394"/>
      <c r="M613" s="394"/>
      <c r="N613" s="394"/>
      <c r="O613" s="394"/>
      <c r="P613" s="394"/>
      <c r="Q613" s="394"/>
      <c r="R613" s="394"/>
      <c r="S613" s="394"/>
      <c r="T613" s="394"/>
      <c r="U613" s="394"/>
      <c r="V613" s="394"/>
      <c r="W613" s="394"/>
      <c r="X613" s="394"/>
      <c r="Y613" s="394"/>
      <c r="Z613" s="394"/>
    </row>
    <row r="614" spans="1:26" ht="15.75" customHeight="1" x14ac:dyDescent="0.45">
      <c r="A614" s="394"/>
      <c r="B614" s="394"/>
      <c r="C614" s="394"/>
      <c r="D614" s="394"/>
      <c r="E614" s="394"/>
      <c r="F614" s="394"/>
      <c r="G614" s="394"/>
      <c r="H614" s="394"/>
      <c r="I614" s="394"/>
      <c r="J614" s="394"/>
      <c r="K614" s="394"/>
      <c r="L614" s="394"/>
      <c r="M614" s="394"/>
      <c r="N614" s="394"/>
      <c r="O614" s="394"/>
      <c r="P614" s="394"/>
      <c r="Q614" s="394"/>
      <c r="R614" s="394"/>
      <c r="S614" s="394"/>
      <c r="T614" s="394"/>
      <c r="U614" s="394"/>
      <c r="V614" s="394"/>
      <c r="W614" s="394"/>
      <c r="X614" s="394"/>
      <c r="Y614" s="394"/>
      <c r="Z614" s="394"/>
    </row>
    <row r="615" spans="1:26" ht="15.75" customHeight="1" x14ac:dyDescent="0.45">
      <c r="A615" s="394"/>
      <c r="B615" s="394"/>
      <c r="C615" s="394"/>
      <c r="D615" s="394"/>
      <c r="E615" s="394"/>
      <c r="F615" s="394"/>
      <c r="G615" s="394"/>
      <c r="H615" s="394"/>
      <c r="I615" s="394"/>
      <c r="J615" s="394"/>
      <c r="K615" s="394"/>
      <c r="L615" s="394"/>
      <c r="M615" s="394"/>
      <c r="N615" s="394"/>
      <c r="O615" s="394"/>
      <c r="P615" s="394"/>
      <c r="Q615" s="394"/>
      <c r="R615" s="394"/>
      <c r="S615" s="394"/>
      <c r="T615" s="394"/>
      <c r="U615" s="394"/>
      <c r="V615" s="394"/>
      <c r="W615" s="394"/>
      <c r="X615" s="394"/>
      <c r="Y615" s="394"/>
      <c r="Z615" s="394"/>
    </row>
    <row r="616" spans="1:26" ht="15.75" customHeight="1" x14ac:dyDescent="0.45">
      <c r="A616" s="394"/>
      <c r="B616" s="394"/>
      <c r="C616" s="394"/>
      <c r="D616" s="394"/>
      <c r="E616" s="394"/>
      <c r="F616" s="394"/>
      <c r="G616" s="394"/>
      <c r="H616" s="394"/>
      <c r="I616" s="394"/>
      <c r="J616" s="394"/>
      <c r="K616" s="394"/>
      <c r="L616" s="394"/>
      <c r="M616" s="394"/>
      <c r="N616" s="394"/>
      <c r="O616" s="394"/>
      <c r="P616" s="394"/>
      <c r="Q616" s="394"/>
      <c r="R616" s="394"/>
      <c r="S616" s="394"/>
      <c r="T616" s="394"/>
      <c r="U616" s="394"/>
      <c r="V616" s="394"/>
      <c r="W616" s="394"/>
      <c r="X616" s="394"/>
      <c r="Y616" s="394"/>
      <c r="Z616" s="394"/>
    </row>
    <row r="617" spans="1:26" ht="15.75" customHeight="1" x14ac:dyDescent="0.45">
      <c r="A617" s="394"/>
      <c r="B617" s="394"/>
      <c r="C617" s="394"/>
      <c r="D617" s="394"/>
      <c r="E617" s="394"/>
      <c r="F617" s="394"/>
      <c r="G617" s="394"/>
      <c r="H617" s="394"/>
      <c r="I617" s="394"/>
      <c r="J617" s="394"/>
      <c r="K617" s="394"/>
      <c r="L617" s="394"/>
      <c r="M617" s="394"/>
      <c r="N617" s="394"/>
      <c r="O617" s="394"/>
      <c r="P617" s="394"/>
      <c r="Q617" s="394"/>
      <c r="R617" s="394"/>
      <c r="S617" s="394"/>
      <c r="T617" s="394"/>
      <c r="U617" s="394"/>
      <c r="V617" s="394"/>
      <c r="W617" s="394"/>
      <c r="X617" s="394"/>
      <c r="Y617" s="394"/>
      <c r="Z617" s="394"/>
    </row>
    <row r="618" spans="1:26" ht="15.75" customHeight="1" x14ac:dyDescent="0.45">
      <c r="A618" s="394"/>
      <c r="B618" s="394"/>
      <c r="C618" s="394"/>
      <c r="D618" s="394"/>
      <c r="E618" s="394"/>
      <c r="F618" s="394"/>
      <c r="G618" s="394"/>
      <c r="H618" s="394"/>
      <c r="I618" s="394"/>
      <c r="J618" s="394"/>
      <c r="K618" s="394"/>
      <c r="L618" s="394"/>
      <c r="M618" s="394"/>
      <c r="N618" s="394"/>
      <c r="O618" s="394"/>
      <c r="P618" s="394"/>
      <c r="Q618" s="394"/>
      <c r="R618" s="394"/>
      <c r="S618" s="394"/>
      <c r="T618" s="394"/>
      <c r="U618" s="394"/>
      <c r="V618" s="394"/>
      <c r="W618" s="394"/>
      <c r="X618" s="394"/>
      <c r="Y618" s="394"/>
      <c r="Z618" s="394"/>
    </row>
    <row r="619" spans="1:26" ht="15.75" customHeight="1" x14ac:dyDescent="0.45">
      <c r="A619" s="394"/>
      <c r="B619" s="394"/>
      <c r="C619" s="394"/>
      <c r="D619" s="394"/>
      <c r="E619" s="394"/>
      <c r="F619" s="394"/>
      <c r="G619" s="394"/>
      <c r="H619" s="394"/>
      <c r="I619" s="394"/>
      <c r="J619" s="394"/>
      <c r="K619" s="394"/>
      <c r="L619" s="394"/>
      <c r="M619" s="394"/>
      <c r="N619" s="394"/>
      <c r="O619" s="394"/>
      <c r="P619" s="394"/>
      <c r="Q619" s="394"/>
      <c r="R619" s="394"/>
      <c r="S619" s="394"/>
      <c r="T619" s="394"/>
      <c r="U619" s="394"/>
      <c r="V619" s="394"/>
      <c r="W619" s="394"/>
      <c r="X619" s="394"/>
      <c r="Y619" s="394"/>
      <c r="Z619" s="394"/>
    </row>
    <row r="620" spans="1:26" ht="15.75" customHeight="1" x14ac:dyDescent="0.45">
      <c r="A620" s="394"/>
      <c r="B620" s="394"/>
      <c r="C620" s="394"/>
      <c r="D620" s="394"/>
      <c r="E620" s="394"/>
      <c r="F620" s="394"/>
      <c r="G620" s="394"/>
      <c r="H620" s="394"/>
      <c r="I620" s="394"/>
      <c r="J620" s="394"/>
      <c r="K620" s="394"/>
      <c r="L620" s="394"/>
      <c r="M620" s="394"/>
      <c r="N620" s="394"/>
      <c r="O620" s="394"/>
      <c r="P620" s="394"/>
      <c r="Q620" s="394"/>
      <c r="R620" s="394"/>
      <c r="S620" s="394"/>
      <c r="T620" s="394"/>
      <c r="U620" s="394"/>
      <c r="V620" s="394"/>
      <c r="W620" s="394"/>
      <c r="X620" s="394"/>
      <c r="Y620" s="394"/>
      <c r="Z620" s="394"/>
    </row>
    <row r="621" spans="1:26" ht="15.75" customHeight="1" x14ac:dyDescent="0.45">
      <c r="A621" s="394"/>
      <c r="B621" s="394"/>
      <c r="C621" s="394"/>
      <c r="D621" s="394"/>
      <c r="E621" s="394"/>
      <c r="F621" s="394"/>
      <c r="G621" s="394"/>
      <c r="H621" s="394"/>
      <c r="I621" s="394"/>
      <c r="J621" s="394"/>
      <c r="K621" s="394"/>
      <c r="L621" s="394"/>
      <c r="M621" s="394"/>
      <c r="N621" s="394"/>
      <c r="O621" s="394"/>
      <c r="P621" s="394"/>
      <c r="Q621" s="394"/>
      <c r="R621" s="394"/>
      <c r="S621" s="394"/>
      <c r="T621" s="394"/>
      <c r="U621" s="394"/>
      <c r="V621" s="394"/>
      <c r="W621" s="394"/>
      <c r="X621" s="394"/>
      <c r="Y621" s="394"/>
      <c r="Z621" s="394"/>
    </row>
    <row r="622" spans="1:26" ht="15.75" customHeight="1" x14ac:dyDescent="0.45">
      <c r="A622" s="394"/>
      <c r="B622" s="394"/>
      <c r="C622" s="394"/>
      <c r="D622" s="394"/>
      <c r="E622" s="394"/>
      <c r="F622" s="394"/>
      <c r="G622" s="394"/>
      <c r="H622" s="394"/>
      <c r="I622" s="394"/>
      <c r="J622" s="394"/>
      <c r="K622" s="394"/>
      <c r="L622" s="394"/>
      <c r="M622" s="394"/>
      <c r="N622" s="394"/>
      <c r="O622" s="394"/>
      <c r="P622" s="394"/>
      <c r="Q622" s="394"/>
      <c r="R622" s="394"/>
      <c r="S622" s="394"/>
      <c r="T622" s="394"/>
      <c r="U622" s="394"/>
      <c r="V622" s="394"/>
      <c r="W622" s="394"/>
      <c r="X622" s="394"/>
      <c r="Y622" s="394"/>
      <c r="Z622" s="394"/>
    </row>
    <row r="623" spans="1:26" ht="15.75" customHeight="1" x14ac:dyDescent="0.45">
      <c r="A623" s="394"/>
      <c r="B623" s="394"/>
      <c r="C623" s="394"/>
      <c r="D623" s="394"/>
      <c r="E623" s="394"/>
      <c r="F623" s="394"/>
      <c r="G623" s="394"/>
      <c r="H623" s="394"/>
      <c r="I623" s="394"/>
      <c r="J623" s="394"/>
      <c r="K623" s="394"/>
      <c r="L623" s="394"/>
      <c r="M623" s="394"/>
      <c r="N623" s="394"/>
      <c r="O623" s="394"/>
      <c r="P623" s="394"/>
      <c r="Q623" s="394"/>
      <c r="R623" s="394"/>
      <c r="S623" s="394"/>
      <c r="T623" s="394"/>
      <c r="U623" s="394"/>
      <c r="V623" s="394"/>
      <c r="W623" s="394"/>
      <c r="X623" s="394"/>
      <c r="Y623" s="394"/>
      <c r="Z623" s="394"/>
    </row>
    <row r="624" spans="1:26" ht="15.75" customHeight="1" x14ac:dyDescent="0.45">
      <c r="A624" s="394"/>
      <c r="B624" s="394"/>
      <c r="C624" s="394"/>
      <c r="D624" s="394"/>
      <c r="E624" s="394"/>
      <c r="F624" s="394"/>
      <c r="G624" s="394"/>
      <c r="H624" s="394"/>
      <c r="I624" s="394"/>
      <c r="J624" s="394"/>
      <c r="K624" s="394"/>
      <c r="L624" s="394"/>
      <c r="M624" s="394"/>
      <c r="N624" s="394"/>
      <c r="O624" s="394"/>
      <c r="P624" s="394"/>
      <c r="Q624" s="394"/>
      <c r="R624" s="394"/>
      <c r="S624" s="394"/>
      <c r="T624" s="394"/>
      <c r="U624" s="394"/>
      <c r="V624" s="394"/>
      <c r="W624" s="394"/>
      <c r="X624" s="394"/>
      <c r="Y624" s="394"/>
      <c r="Z624" s="394"/>
    </row>
    <row r="625" spans="1:26" ht="15.75" customHeight="1" x14ac:dyDescent="0.45">
      <c r="A625" s="394"/>
      <c r="B625" s="394"/>
      <c r="C625" s="394"/>
      <c r="D625" s="394"/>
      <c r="E625" s="394"/>
      <c r="F625" s="394"/>
      <c r="G625" s="394"/>
      <c r="H625" s="394"/>
      <c r="I625" s="394"/>
      <c r="J625" s="394"/>
      <c r="K625" s="394"/>
      <c r="L625" s="394"/>
      <c r="M625" s="394"/>
      <c r="N625" s="394"/>
      <c r="O625" s="394"/>
      <c r="P625" s="394"/>
      <c r="Q625" s="394"/>
      <c r="R625" s="394"/>
      <c r="S625" s="394"/>
      <c r="T625" s="394"/>
      <c r="U625" s="394"/>
      <c r="V625" s="394"/>
      <c r="W625" s="394"/>
      <c r="X625" s="394"/>
      <c r="Y625" s="394"/>
      <c r="Z625" s="394"/>
    </row>
    <row r="626" spans="1:26" ht="15.75" customHeight="1" x14ac:dyDescent="0.45">
      <c r="A626" s="394"/>
      <c r="B626" s="394"/>
      <c r="C626" s="394"/>
      <c r="D626" s="394"/>
      <c r="E626" s="394"/>
      <c r="F626" s="394"/>
      <c r="G626" s="394"/>
      <c r="H626" s="394"/>
      <c r="I626" s="394"/>
      <c r="J626" s="394"/>
      <c r="K626" s="394"/>
      <c r="L626" s="394"/>
      <c r="M626" s="394"/>
      <c r="N626" s="394"/>
      <c r="O626" s="394"/>
      <c r="P626" s="394"/>
      <c r="Q626" s="394"/>
      <c r="R626" s="394"/>
      <c r="S626" s="394"/>
      <c r="T626" s="394"/>
      <c r="U626" s="394"/>
      <c r="V626" s="394"/>
      <c r="W626" s="394"/>
      <c r="X626" s="394"/>
      <c r="Y626" s="394"/>
      <c r="Z626" s="394"/>
    </row>
    <row r="627" spans="1:26" ht="15.75" customHeight="1" x14ac:dyDescent="0.45">
      <c r="A627" s="394"/>
      <c r="B627" s="394"/>
      <c r="C627" s="394"/>
      <c r="D627" s="394"/>
      <c r="E627" s="394"/>
      <c r="F627" s="394"/>
      <c r="G627" s="394"/>
      <c r="H627" s="394"/>
      <c r="I627" s="394"/>
      <c r="J627" s="394"/>
      <c r="K627" s="394"/>
      <c r="L627" s="394"/>
      <c r="M627" s="394"/>
      <c r="N627" s="394"/>
      <c r="O627" s="394"/>
      <c r="P627" s="394"/>
      <c r="Q627" s="394"/>
      <c r="R627" s="394"/>
      <c r="S627" s="394"/>
      <c r="T627" s="394"/>
      <c r="U627" s="394"/>
      <c r="V627" s="394"/>
      <c r="W627" s="394"/>
      <c r="X627" s="394"/>
      <c r="Y627" s="394"/>
      <c r="Z627" s="394"/>
    </row>
    <row r="628" spans="1:26" ht="15.75" customHeight="1" x14ac:dyDescent="0.45">
      <c r="A628" s="394"/>
      <c r="B628" s="394"/>
      <c r="C628" s="394"/>
      <c r="D628" s="394"/>
      <c r="E628" s="394"/>
      <c r="F628" s="394"/>
      <c r="G628" s="394"/>
      <c r="H628" s="394"/>
      <c r="I628" s="394"/>
      <c r="J628" s="394"/>
      <c r="K628" s="394"/>
      <c r="L628" s="394"/>
      <c r="M628" s="394"/>
      <c r="N628" s="394"/>
      <c r="O628" s="394"/>
      <c r="P628" s="394"/>
      <c r="Q628" s="394"/>
      <c r="R628" s="394"/>
      <c r="S628" s="394"/>
      <c r="T628" s="394"/>
      <c r="U628" s="394"/>
      <c r="V628" s="394"/>
      <c r="W628" s="394"/>
      <c r="X628" s="394"/>
      <c r="Y628" s="394"/>
      <c r="Z628" s="394"/>
    </row>
    <row r="629" spans="1:26" ht="15.75" customHeight="1" x14ac:dyDescent="0.45">
      <c r="A629" s="394"/>
      <c r="B629" s="394"/>
      <c r="C629" s="394"/>
      <c r="D629" s="394"/>
      <c r="E629" s="394"/>
      <c r="F629" s="394"/>
      <c r="G629" s="394"/>
      <c r="H629" s="394"/>
      <c r="I629" s="394"/>
      <c r="J629" s="394"/>
      <c r="K629" s="394"/>
      <c r="L629" s="394"/>
      <c r="M629" s="394"/>
      <c r="N629" s="394"/>
      <c r="O629" s="394"/>
      <c r="P629" s="394"/>
      <c r="Q629" s="394"/>
      <c r="R629" s="394"/>
      <c r="S629" s="394"/>
      <c r="T629" s="394"/>
      <c r="U629" s="394"/>
      <c r="V629" s="394"/>
      <c r="W629" s="394"/>
      <c r="X629" s="394"/>
      <c r="Y629" s="394"/>
      <c r="Z629" s="394"/>
    </row>
    <row r="630" spans="1:26" ht="15.75" customHeight="1" x14ac:dyDescent="0.45">
      <c r="A630" s="394"/>
      <c r="B630" s="394"/>
      <c r="C630" s="394"/>
      <c r="D630" s="394"/>
      <c r="E630" s="394"/>
      <c r="F630" s="394"/>
      <c r="G630" s="394"/>
      <c r="H630" s="394"/>
      <c r="I630" s="394"/>
      <c r="J630" s="394"/>
      <c r="K630" s="394"/>
      <c r="L630" s="394"/>
      <c r="M630" s="394"/>
      <c r="N630" s="394"/>
      <c r="O630" s="394"/>
      <c r="P630" s="394"/>
      <c r="Q630" s="394"/>
      <c r="R630" s="394"/>
      <c r="S630" s="394"/>
      <c r="T630" s="394"/>
      <c r="U630" s="394"/>
      <c r="V630" s="394"/>
      <c r="W630" s="394"/>
      <c r="X630" s="394"/>
      <c r="Y630" s="394"/>
      <c r="Z630" s="394"/>
    </row>
    <row r="631" spans="1:26" ht="15.75" customHeight="1" x14ac:dyDescent="0.45">
      <c r="A631" s="394"/>
      <c r="B631" s="394"/>
      <c r="C631" s="394"/>
      <c r="D631" s="394"/>
      <c r="E631" s="394"/>
      <c r="F631" s="394"/>
      <c r="G631" s="394"/>
      <c r="H631" s="394"/>
      <c r="I631" s="394"/>
      <c r="J631" s="394"/>
      <c r="K631" s="394"/>
      <c r="L631" s="394"/>
      <c r="M631" s="394"/>
      <c r="N631" s="394"/>
      <c r="O631" s="394"/>
      <c r="P631" s="394"/>
      <c r="Q631" s="394"/>
      <c r="R631" s="394"/>
      <c r="S631" s="394"/>
      <c r="T631" s="394"/>
      <c r="U631" s="394"/>
      <c r="V631" s="394"/>
      <c r="W631" s="394"/>
      <c r="X631" s="394"/>
      <c r="Y631" s="394"/>
      <c r="Z631" s="394"/>
    </row>
    <row r="632" spans="1:26" ht="15.75" customHeight="1" x14ac:dyDescent="0.45">
      <c r="A632" s="394"/>
      <c r="B632" s="394"/>
      <c r="C632" s="394"/>
      <c r="D632" s="394"/>
      <c r="E632" s="394"/>
      <c r="F632" s="394"/>
      <c r="G632" s="394"/>
      <c r="H632" s="394"/>
      <c r="I632" s="394"/>
      <c r="J632" s="394"/>
      <c r="K632" s="394"/>
      <c r="L632" s="394"/>
      <c r="M632" s="394"/>
      <c r="N632" s="394"/>
      <c r="O632" s="394"/>
      <c r="P632" s="394"/>
      <c r="Q632" s="394"/>
      <c r="R632" s="394"/>
      <c r="S632" s="394"/>
      <c r="T632" s="394"/>
      <c r="U632" s="394"/>
      <c r="V632" s="394"/>
      <c r="W632" s="394"/>
      <c r="X632" s="394"/>
      <c r="Y632" s="394"/>
      <c r="Z632" s="394"/>
    </row>
    <row r="633" spans="1:26" ht="15.75" customHeight="1" x14ac:dyDescent="0.45">
      <c r="A633" s="394"/>
      <c r="B633" s="394"/>
      <c r="C633" s="394"/>
      <c r="D633" s="394"/>
      <c r="E633" s="394"/>
      <c r="F633" s="394"/>
      <c r="G633" s="394"/>
      <c r="H633" s="394"/>
      <c r="I633" s="394"/>
      <c r="J633" s="394"/>
      <c r="K633" s="394"/>
      <c r="L633" s="394"/>
      <c r="M633" s="394"/>
      <c r="N633" s="394"/>
      <c r="O633" s="394"/>
      <c r="P633" s="394"/>
      <c r="Q633" s="394"/>
      <c r="R633" s="394"/>
      <c r="S633" s="394"/>
      <c r="T633" s="394"/>
      <c r="U633" s="394"/>
      <c r="V633" s="394"/>
      <c r="W633" s="394"/>
      <c r="X633" s="394"/>
      <c r="Y633" s="394"/>
      <c r="Z633" s="394"/>
    </row>
    <row r="634" spans="1:26" ht="15.75" customHeight="1" x14ac:dyDescent="0.45">
      <c r="A634" s="394"/>
      <c r="B634" s="394"/>
      <c r="C634" s="394"/>
      <c r="D634" s="394"/>
      <c r="E634" s="394"/>
      <c r="F634" s="394"/>
      <c r="G634" s="394"/>
      <c r="H634" s="394"/>
      <c r="I634" s="394"/>
      <c r="J634" s="394"/>
      <c r="K634" s="394"/>
      <c r="L634" s="394"/>
      <c r="M634" s="394"/>
      <c r="N634" s="394"/>
      <c r="O634" s="394"/>
      <c r="P634" s="394"/>
      <c r="Q634" s="394"/>
      <c r="R634" s="394"/>
      <c r="S634" s="394"/>
      <c r="T634" s="394"/>
      <c r="U634" s="394"/>
      <c r="V634" s="394"/>
      <c r="W634" s="394"/>
      <c r="X634" s="394"/>
      <c r="Y634" s="394"/>
      <c r="Z634" s="394"/>
    </row>
    <row r="635" spans="1:26" ht="15.75" customHeight="1" x14ac:dyDescent="0.45">
      <c r="A635" s="394"/>
      <c r="B635" s="394"/>
      <c r="C635" s="394"/>
      <c r="D635" s="394"/>
      <c r="E635" s="394"/>
      <c r="F635" s="394"/>
      <c r="G635" s="394"/>
      <c r="H635" s="394"/>
      <c r="I635" s="394"/>
      <c r="J635" s="394"/>
      <c r="K635" s="394"/>
      <c r="L635" s="394"/>
      <c r="M635" s="394"/>
      <c r="N635" s="394"/>
      <c r="O635" s="394"/>
      <c r="P635" s="394"/>
      <c r="Q635" s="394"/>
      <c r="R635" s="394"/>
      <c r="S635" s="394"/>
      <c r="T635" s="394"/>
      <c r="U635" s="394"/>
      <c r="V635" s="394"/>
      <c r="W635" s="394"/>
      <c r="X635" s="394"/>
      <c r="Y635" s="394"/>
      <c r="Z635" s="394"/>
    </row>
    <row r="636" spans="1:26" ht="15.75" customHeight="1" x14ac:dyDescent="0.45">
      <c r="A636" s="394"/>
      <c r="B636" s="394"/>
      <c r="C636" s="394"/>
      <c r="D636" s="394"/>
      <c r="E636" s="394"/>
      <c r="F636" s="394"/>
      <c r="G636" s="394"/>
      <c r="H636" s="394"/>
      <c r="I636" s="394"/>
      <c r="J636" s="394"/>
      <c r="K636" s="394"/>
      <c r="L636" s="394"/>
      <c r="M636" s="394"/>
      <c r="N636" s="394"/>
      <c r="O636" s="394"/>
      <c r="P636" s="394"/>
      <c r="Q636" s="394"/>
      <c r="R636" s="394"/>
      <c r="S636" s="394"/>
      <c r="T636" s="394"/>
      <c r="U636" s="394"/>
      <c r="V636" s="394"/>
      <c r="W636" s="394"/>
      <c r="X636" s="394"/>
      <c r="Y636" s="394"/>
      <c r="Z636" s="394"/>
    </row>
    <row r="637" spans="1:26" ht="15.75" customHeight="1" x14ac:dyDescent="0.45">
      <c r="A637" s="394"/>
      <c r="B637" s="394"/>
      <c r="C637" s="394"/>
      <c r="D637" s="394"/>
      <c r="E637" s="394"/>
      <c r="F637" s="394"/>
      <c r="G637" s="394"/>
      <c r="H637" s="394"/>
      <c r="I637" s="394"/>
      <c r="J637" s="394"/>
      <c r="K637" s="394"/>
      <c r="L637" s="394"/>
      <c r="M637" s="394"/>
      <c r="N637" s="394"/>
      <c r="O637" s="394"/>
      <c r="P637" s="394"/>
      <c r="Q637" s="394"/>
      <c r="R637" s="394"/>
      <c r="S637" s="394"/>
      <c r="T637" s="394"/>
      <c r="U637" s="394"/>
      <c r="V637" s="394"/>
      <c r="W637" s="394"/>
      <c r="X637" s="394"/>
      <c r="Y637" s="394"/>
      <c r="Z637" s="394"/>
    </row>
    <row r="638" spans="1:26" ht="15.75" customHeight="1" x14ac:dyDescent="0.45">
      <c r="A638" s="394"/>
      <c r="B638" s="394"/>
      <c r="C638" s="394"/>
      <c r="D638" s="394"/>
      <c r="E638" s="394"/>
      <c r="F638" s="394"/>
      <c r="G638" s="394"/>
      <c r="H638" s="394"/>
      <c r="I638" s="394"/>
      <c r="J638" s="394"/>
      <c r="K638" s="394"/>
      <c r="L638" s="394"/>
      <c r="M638" s="394"/>
      <c r="N638" s="394"/>
      <c r="O638" s="394"/>
      <c r="P638" s="394"/>
      <c r="Q638" s="394"/>
      <c r="R638" s="394"/>
      <c r="S638" s="394"/>
      <c r="T638" s="394"/>
      <c r="U638" s="394"/>
      <c r="V638" s="394"/>
      <c r="W638" s="394"/>
      <c r="X638" s="394"/>
      <c r="Y638" s="394"/>
      <c r="Z638" s="394"/>
    </row>
    <row r="639" spans="1:26" ht="15.75" customHeight="1" x14ac:dyDescent="0.45">
      <c r="A639" s="394"/>
      <c r="B639" s="394"/>
      <c r="C639" s="394"/>
      <c r="D639" s="394"/>
      <c r="E639" s="394"/>
      <c r="F639" s="394"/>
      <c r="G639" s="394"/>
      <c r="H639" s="394"/>
      <c r="I639" s="394"/>
      <c r="J639" s="394"/>
      <c r="K639" s="394"/>
      <c r="L639" s="394"/>
      <c r="M639" s="394"/>
      <c r="N639" s="394"/>
      <c r="O639" s="394"/>
      <c r="P639" s="394"/>
      <c r="Q639" s="394"/>
      <c r="R639" s="394"/>
      <c r="S639" s="394"/>
      <c r="T639" s="394"/>
      <c r="U639" s="394"/>
      <c r="V639" s="394"/>
      <c r="W639" s="394"/>
      <c r="X639" s="394"/>
      <c r="Y639" s="394"/>
      <c r="Z639" s="394"/>
    </row>
    <row r="640" spans="1:26" ht="15.75" customHeight="1" x14ac:dyDescent="0.45">
      <c r="A640" s="394"/>
      <c r="B640" s="394"/>
      <c r="C640" s="394"/>
      <c r="D640" s="394"/>
      <c r="E640" s="394"/>
      <c r="F640" s="394"/>
      <c r="G640" s="394"/>
      <c r="H640" s="394"/>
      <c r="I640" s="394"/>
      <c r="J640" s="394"/>
      <c r="K640" s="394"/>
      <c r="L640" s="394"/>
      <c r="M640" s="394"/>
      <c r="N640" s="394"/>
      <c r="O640" s="394"/>
      <c r="P640" s="394"/>
      <c r="Q640" s="394"/>
      <c r="R640" s="394"/>
      <c r="S640" s="394"/>
      <c r="T640" s="394"/>
      <c r="U640" s="394"/>
      <c r="V640" s="394"/>
      <c r="W640" s="394"/>
      <c r="X640" s="394"/>
      <c r="Y640" s="394"/>
      <c r="Z640" s="394"/>
    </row>
    <row r="641" spans="1:26" ht="15.75" customHeight="1" x14ac:dyDescent="0.45">
      <c r="A641" s="394"/>
      <c r="B641" s="394"/>
      <c r="C641" s="394"/>
      <c r="D641" s="394"/>
      <c r="E641" s="394"/>
      <c r="F641" s="394"/>
      <c r="G641" s="394"/>
      <c r="H641" s="394"/>
      <c r="I641" s="394"/>
      <c r="J641" s="394"/>
      <c r="K641" s="394"/>
      <c r="L641" s="394"/>
      <c r="M641" s="394"/>
      <c r="N641" s="394"/>
      <c r="O641" s="394"/>
      <c r="P641" s="394"/>
      <c r="Q641" s="394"/>
      <c r="R641" s="394"/>
      <c r="S641" s="394"/>
      <c r="T641" s="394"/>
      <c r="U641" s="394"/>
      <c r="V641" s="394"/>
      <c r="W641" s="394"/>
      <c r="X641" s="394"/>
      <c r="Y641" s="394"/>
      <c r="Z641" s="394"/>
    </row>
    <row r="642" spans="1:26" ht="15.75" customHeight="1" x14ac:dyDescent="0.45">
      <c r="A642" s="394"/>
      <c r="B642" s="394"/>
      <c r="C642" s="394"/>
      <c r="D642" s="394"/>
      <c r="E642" s="394"/>
      <c r="F642" s="394"/>
      <c r="G642" s="394"/>
      <c r="H642" s="394"/>
      <c r="I642" s="394"/>
      <c r="J642" s="394"/>
      <c r="K642" s="394"/>
      <c r="L642" s="394"/>
      <c r="M642" s="394"/>
      <c r="N642" s="394"/>
      <c r="O642" s="394"/>
      <c r="P642" s="394"/>
      <c r="Q642" s="394"/>
      <c r="R642" s="394"/>
      <c r="S642" s="394"/>
      <c r="T642" s="394"/>
      <c r="U642" s="394"/>
      <c r="V642" s="394"/>
      <c r="W642" s="394"/>
      <c r="X642" s="394"/>
      <c r="Y642" s="394"/>
      <c r="Z642" s="394"/>
    </row>
    <row r="643" spans="1:26" ht="15.75" customHeight="1" x14ac:dyDescent="0.45">
      <c r="A643" s="394"/>
      <c r="B643" s="394"/>
      <c r="C643" s="394"/>
      <c r="D643" s="394"/>
      <c r="E643" s="394"/>
      <c r="F643" s="394"/>
      <c r="G643" s="394"/>
      <c r="H643" s="394"/>
      <c r="I643" s="394"/>
      <c r="J643" s="394"/>
      <c r="K643" s="394"/>
      <c r="L643" s="394"/>
      <c r="M643" s="394"/>
      <c r="N643" s="394"/>
      <c r="O643" s="394"/>
      <c r="P643" s="394"/>
      <c r="Q643" s="394"/>
      <c r="R643" s="394"/>
      <c r="S643" s="394"/>
      <c r="T643" s="394"/>
      <c r="U643" s="394"/>
      <c r="V643" s="394"/>
      <c r="W643" s="394"/>
      <c r="X643" s="394"/>
      <c r="Y643" s="394"/>
      <c r="Z643" s="394"/>
    </row>
    <row r="644" spans="1:26" ht="15.75" customHeight="1" x14ac:dyDescent="0.45">
      <c r="A644" s="394"/>
      <c r="B644" s="394"/>
      <c r="C644" s="394"/>
      <c r="D644" s="394"/>
      <c r="E644" s="394"/>
      <c r="F644" s="394"/>
      <c r="G644" s="394"/>
      <c r="H644" s="394"/>
      <c r="I644" s="394"/>
      <c r="J644" s="394"/>
      <c r="K644" s="394"/>
      <c r="L644" s="394"/>
      <c r="M644" s="394"/>
      <c r="N644" s="394"/>
      <c r="O644" s="394"/>
      <c r="P644" s="394"/>
      <c r="Q644" s="394"/>
      <c r="R644" s="394"/>
      <c r="S644" s="394"/>
      <c r="T644" s="394"/>
      <c r="U644" s="394"/>
      <c r="V644" s="394"/>
      <c r="W644" s="394"/>
      <c r="X644" s="394"/>
      <c r="Y644" s="394"/>
      <c r="Z644" s="394"/>
    </row>
    <row r="645" spans="1:26" ht="15.75" customHeight="1" x14ac:dyDescent="0.45">
      <c r="A645" s="394"/>
      <c r="B645" s="394"/>
      <c r="C645" s="394"/>
      <c r="D645" s="394"/>
      <c r="E645" s="394"/>
      <c r="F645" s="394"/>
      <c r="G645" s="394"/>
      <c r="H645" s="394"/>
      <c r="I645" s="394"/>
      <c r="J645" s="394"/>
      <c r="K645" s="394"/>
      <c r="L645" s="394"/>
      <c r="M645" s="394"/>
      <c r="N645" s="394"/>
      <c r="O645" s="394"/>
      <c r="P645" s="394"/>
      <c r="Q645" s="394"/>
      <c r="R645" s="394"/>
      <c r="S645" s="394"/>
      <c r="T645" s="394"/>
      <c r="U645" s="394"/>
      <c r="V645" s="394"/>
      <c r="W645" s="394"/>
      <c r="X645" s="394"/>
      <c r="Y645" s="394"/>
      <c r="Z645" s="394"/>
    </row>
    <row r="646" spans="1:26" ht="15.75" customHeight="1" x14ac:dyDescent="0.45">
      <c r="A646" s="394"/>
      <c r="B646" s="394"/>
      <c r="C646" s="394"/>
      <c r="D646" s="394"/>
      <c r="E646" s="394"/>
      <c r="F646" s="394"/>
      <c r="G646" s="394"/>
      <c r="H646" s="394"/>
      <c r="I646" s="394"/>
      <c r="J646" s="394"/>
      <c r="K646" s="394"/>
      <c r="L646" s="394"/>
      <c r="M646" s="394"/>
      <c r="N646" s="394"/>
      <c r="O646" s="394"/>
      <c r="P646" s="394"/>
      <c r="Q646" s="394"/>
      <c r="R646" s="394"/>
      <c r="S646" s="394"/>
      <c r="T646" s="394"/>
      <c r="U646" s="394"/>
      <c r="V646" s="394"/>
      <c r="W646" s="394"/>
      <c r="X646" s="394"/>
      <c r="Y646" s="394"/>
      <c r="Z646" s="394"/>
    </row>
    <row r="647" spans="1:26" ht="15.75" customHeight="1" x14ac:dyDescent="0.45">
      <c r="A647" s="394"/>
      <c r="B647" s="394"/>
      <c r="C647" s="394"/>
      <c r="D647" s="394"/>
      <c r="E647" s="394"/>
      <c r="F647" s="394"/>
      <c r="G647" s="394"/>
      <c r="H647" s="394"/>
      <c r="I647" s="394"/>
      <c r="J647" s="394"/>
      <c r="K647" s="394"/>
      <c r="L647" s="394"/>
      <c r="M647" s="394"/>
      <c r="N647" s="394"/>
      <c r="O647" s="394"/>
      <c r="P647" s="394"/>
      <c r="Q647" s="394"/>
      <c r="R647" s="394"/>
      <c r="S647" s="394"/>
      <c r="T647" s="394"/>
      <c r="U647" s="394"/>
      <c r="V647" s="394"/>
      <c r="W647" s="394"/>
      <c r="X647" s="394"/>
      <c r="Y647" s="394"/>
      <c r="Z647" s="394"/>
    </row>
    <row r="648" spans="1:26" ht="15.75" customHeight="1" x14ac:dyDescent="0.45">
      <c r="A648" s="394"/>
      <c r="B648" s="394"/>
      <c r="C648" s="394"/>
      <c r="D648" s="394"/>
      <c r="E648" s="394"/>
      <c r="F648" s="394"/>
      <c r="G648" s="394"/>
      <c r="H648" s="394"/>
      <c r="I648" s="394"/>
      <c r="J648" s="394"/>
      <c r="K648" s="394"/>
      <c r="L648" s="394"/>
      <c r="M648" s="394"/>
      <c r="N648" s="394"/>
      <c r="O648" s="394"/>
      <c r="P648" s="394"/>
      <c r="Q648" s="394"/>
      <c r="R648" s="394"/>
      <c r="S648" s="394"/>
      <c r="T648" s="394"/>
      <c r="U648" s="394"/>
      <c r="V648" s="394"/>
      <c r="W648" s="394"/>
      <c r="X648" s="394"/>
      <c r="Y648" s="394"/>
      <c r="Z648" s="394"/>
    </row>
    <row r="649" spans="1:26" ht="15.75" customHeight="1" x14ac:dyDescent="0.45">
      <c r="A649" s="394"/>
      <c r="B649" s="394"/>
      <c r="C649" s="394"/>
      <c r="D649" s="394"/>
      <c r="E649" s="394"/>
      <c r="F649" s="394"/>
      <c r="G649" s="394"/>
      <c r="H649" s="394"/>
      <c r="I649" s="394"/>
      <c r="J649" s="394"/>
      <c r="K649" s="394"/>
      <c r="L649" s="394"/>
      <c r="M649" s="394"/>
      <c r="N649" s="394"/>
      <c r="O649" s="394"/>
      <c r="P649" s="394"/>
      <c r="Q649" s="394"/>
      <c r="R649" s="394"/>
      <c r="S649" s="394"/>
      <c r="T649" s="394"/>
      <c r="U649" s="394"/>
      <c r="V649" s="394"/>
      <c r="W649" s="394"/>
      <c r="X649" s="394"/>
      <c r="Y649" s="394"/>
      <c r="Z649" s="394"/>
    </row>
    <row r="650" spans="1:26" ht="15.75" customHeight="1" x14ac:dyDescent="0.45">
      <c r="A650" s="394"/>
      <c r="B650" s="394"/>
      <c r="C650" s="394"/>
      <c r="D650" s="394"/>
      <c r="E650" s="394"/>
      <c r="F650" s="394"/>
      <c r="G650" s="394"/>
      <c r="H650" s="394"/>
      <c r="I650" s="394"/>
      <c r="J650" s="394"/>
      <c r="K650" s="394"/>
      <c r="L650" s="394"/>
      <c r="M650" s="394"/>
      <c r="N650" s="394"/>
      <c r="O650" s="394"/>
      <c r="P650" s="394"/>
      <c r="Q650" s="394"/>
      <c r="R650" s="394"/>
      <c r="S650" s="394"/>
      <c r="T650" s="394"/>
      <c r="U650" s="394"/>
      <c r="V650" s="394"/>
      <c r="W650" s="394"/>
      <c r="X650" s="394"/>
      <c r="Y650" s="394"/>
      <c r="Z650" s="394"/>
    </row>
    <row r="651" spans="1:26" ht="15.75" customHeight="1" x14ac:dyDescent="0.45">
      <c r="A651" s="394"/>
      <c r="B651" s="394"/>
      <c r="C651" s="394"/>
      <c r="D651" s="394"/>
      <c r="E651" s="394"/>
      <c r="F651" s="394"/>
      <c r="G651" s="394"/>
      <c r="H651" s="394"/>
      <c r="I651" s="394"/>
      <c r="J651" s="394"/>
      <c r="K651" s="394"/>
      <c r="L651" s="394"/>
      <c r="M651" s="394"/>
      <c r="N651" s="394"/>
      <c r="O651" s="394"/>
      <c r="P651" s="394"/>
      <c r="Q651" s="394"/>
      <c r="R651" s="394"/>
      <c r="S651" s="394"/>
      <c r="T651" s="394"/>
      <c r="U651" s="394"/>
      <c r="V651" s="394"/>
      <c r="W651" s="394"/>
      <c r="X651" s="394"/>
      <c r="Y651" s="394"/>
      <c r="Z651" s="394"/>
    </row>
    <row r="652" spans="1:26" ht="15.75" customHeight="1" x14ac:dyDescent="0.45">
      <c r="A652" s="394"/>
      <c r="B652" s="394"/>
      <c r="C652" s="394"/>
      <c r="D652" s="394"/>
      <c r="E652" s="394"/>
      <c r="F652" s="394"/>
      <c r="G652" s="394"/>
      <c r="H652" s="394"/>
      <c r="I652" s="394"/>
      <c r="J652" s="394"/>
      <c r="K652" s="394"/>
      <c r="L652" s="394"/>
      <c r="M652" s="394"/>
      <c r="N652" s="394"/>
      <c r="O652" s="394"/>
      <c r="P652" s="394"/>
      <c r="Q652" s="394"/>
      <c r="R652" s="394"/>
      <c r="S652" s="394"/>
      <c r="T652" s="394"/>
      <c r="U652" s="394"/>
      <c r="V652" s="394"/>
      <c r="W652" s="394"/>
      <c r="X652" s="394"/>
      <c r="Y652" s="394"/>
      <c r="Z652" s="394"/>
    </row>
    <row r="653" spans="1:26" ht="15.75" customHeight="1" x14ac:dyDescent="0.45">
      <c r="A653" s="394"/>
      <c r="B653" s="394"/>
      <c r="C653" s="394"/>
      <c r="D653" s="394"/>
      <c r="E653" s="394"/>
      <c r="F653" s="394"/>
      <c r="G653" s="394"/>
      <c r="H653" s="394"/>
      <c r="I653" s="394"/>
      <c r="J653" s="394"/>
      <c r="K653" s="394"/>
      <c r="L653" s="394"/>
      <c r="M653" s="394"/>
      <c r="N653" s="394"/>
      <c r="O653" s="394"/>
      <c r="P653" s="394"/>
      <c r="Q653" s="394"/>
      <c r="R653" s="394"/>
      <c r="S653" s="394"/>
      <c r="T653" s="394"/>
      <c r="U653" s="394"/>
      <c r="V653" s="394"/>
      <c r="W653" s="394"/>
      <c r="X653" s="394"/>
      <c r="Y653" s="394"/>
      <c r="Z653" s="394"/>
    </row>
    <row r="654" spans="1:26" ht="15.75" customHeight="1" x14ac:dyDescent="0.45">
      <c r="A654" s="394"/>
      <c r="B654" s="394"/>
      <c r="C654" s="394"/>
      <c r="D654" s="394"/>
      <c r="E654" s="394"/>
      <c r="F654" s="394"/>
      <c r="G654" s="394"/>
      <c r="H654" s="394"/>
      <c r="I654" s="394"/>
      <c r="J654" s="394"/>
      <c r="K654" s="394"/>
      <c r="L654" s="394"/>
      <c r="M654" s="394"/>
      <c r="N654" s="394"/>
      <c r="O654" s="394"/>
      <c r="P654" s="394"/>
      <c r="Q654" s="394"/>
      <c r="R654" s="394"/>
      <c r="S654" s="394"/>
      <c r="T654" s="394"/>
      <c r="U654" s="394"/>
      <c r="V654" s="394"/>
      <c r="W654" s="394"/>
      <c r="X654" s="394"/>
      <c r="Y654" s="394"/>
      <c r="Z654" s="394"/>
    </row>
    <row r="655" spans="1:26" ht="15.75" customHeight="1" x14ac:dyDescent="0.45">
      <c r="A655" s="394"/>
      <c r="B655" s="394"/>
      <c r="C655" s="394"/>
      <c r="D655" s="394"/>
      <c r="E655" s="394"/>
      <c r="F655" s="394"/>
      <c r="G655" s="394"/>
      <c r="H655" s="394"/>
      <c r="I655" s="394"/>
      <c r="J655" s="394"/>
      <c r="K655" s="394"/>
      <c r="L655" s="394"/>
      <c r="M655" s="394"/>
      <c r="N655" s="394"/>
      <c r="O655" s="394"/>
      <c r="P655" s="394"/>
      <c r="Q655" s="394"/>
      <c r="R655" s="394"/>
      <c r="S655" s="394"/>
      <c r="T655" s="394"/>
      <c r="U655" s="394"/>
      <c r="V655" s="394"/>
      <c r="W655" s="394"/>
      <c r="X655" s="394"/>
      <c r="Y655" s="394"/>
      <c r="Z655" s="394"/>
    </row>
    <row r="656" spans="1:26" ht="15.75" customHeight="1" x14ac:dyDescent="0.45">
      <c r="A656" s="394"/>
      <c r="B656" s="394"/>
      <c r="C656" s="394"/>
      <c r="D656" s="394"/>
      <c r="E656" s="394"/>
      <c r="F656" s="394"/>
      <c r="G656" s="394"/>
      <c r="H656" s="394"/>
      <c r="I656" s="394"/>
      <c r="J656" s="394"/>
      <c r="K656" s="394"/>
      <c r="L656" s="394"/>
      <c r="M656" s="394"/>
      <c r="N656" s="394"/>
      <c r="O656" s="394"/>
      <c r="P656" s="394"/>
      <c r="Q656" s="394"/>
      <c r="R656" s="394"/>
      <c r="S656" s="394"/>
      <c r="T656" s="394"/>
      <c r="U656" s="394"/>
      <c r="V656" s="394"/>
      <c r="W656" s="394"/>
      <c r="X656" s="394"/>
      <c r="Y656" s="394"/>
      <c r="Z656" s="394"/>
    </row>
    <row r="657" spans="1:26" ht="15.75" customHeight="1" x14ac:dyDescent="0.45">
      <c r="A657" s="394"/>
      <c r="B657" s="394"/>
      <c r="C657" s="394"/>
      <c r="D657" s="394"/>
      <c r="E657" s="394"/>
      <c r="F657" s="394"/>
      <c r="G657" s="394"/>
      <c r="H657" s="394"/>
      <c r="I657" s="394"/>
      <c r="J657" s="394"/>
      <c r="K657" s="394"/>
      <c r="L657" s="394"/>
      <c r="M657" s="394"/>
      <c r="N657" s="394"/>
      <c r="O657" s="394"/>
      <c r="P657" s="394"/>
      <c r="Q657" s="394"/>
      <c r="R657" s="394"/>
      <c r="S657" s="394"/>
      <c r="T657" s="394"/>
      <c r="U657" s="394"/>
      <c r="V657" s="394"/>
      <c r="W657" s="394"/>
      <c r="X657" s="394"/>
      <c r="Y657" s="394"/>
      <c r="Z657" s="394"/>
    </row>
    <row r="658" spans="1:26" ht="15.75" customHeight="1" x14ac:dyDescent="0.45">
      <c r="A658" s="394"/>
      <c r="B658" s="394"/>
      <c r="C658" s="394"/>
      <c r="D658" s="394"/>
      <c r="E658" s="394"/>
      <c r="F658" s="394"/>
      <c r="G658" s="394"/>
      <c r="H658" s="394"/>
      <c r="I658" s="394"/>
      <c r="J658" s="394"/>
      <c r="K658" s="394"/>
      <c r="L658" s="394"/>
      <c r="M658" s="394"/>
      <c r="N658" s="394"/>
      <c r="O658" s="394"/>
      <c r="P658" s="394"/>
      <c r="Q658" s="394"/>
      <c r="R658" s="394"/>
      <c r="S658" s="394"/>
      <c r="T658" s="394"/>
      <c r="U658" s="394"/>
      <c r="V658" s="394"/>
      <c r="W658" s="394"/>
      <c r="X658" s="394"/>
      <c r="Y658" s="394"/>
      <c r="Z658" s="394"/>
    </row>
    <row r="659" spans="1:26" ht="15.75" customHeight="1" x14ac:dyDescent="0.45">
      <c r="A659" s="394"/>
      <c r="B659" s="394"/>
      <c r="C659" s="394"/>
      <c r="D659" s="394"/>
      <c r="E659" s="394"/>
      <c r="F659" s="394"/>
      <c r="G659" s="394"/>
      <c r="H659" s="394"/>
      <c r="I659" s="394"/>
      <c r="J659" s="394"/>
      <c r="K659" s="394"/>
      <c r="L659" s="394"/>
      <c r="M659" s="394"/>
      <c r="N659" s="394"/>
      <c r="O659" s="394"/>
      <c r="P659" s="394"/>
      <c r="Q659" s="394"/>
      <c r="R659" s="394"/>
      <c r="S659" s="394"/>
      <c r="T659" s="394"/>
      <c r="U659" s="394"/>
      <c r="V659" s="394"/>
      <c r="W659" s="394"/>
      <c r="X659" s="394"/>
      <c r="Y659" s="394"/>
      <c r="Z659" s="394"/>
    </row>
    <row r="660" spans="1:26" ht="15.75" customHeight="1" x14ac:dyDescent="0.45">
      <c r="A660" s="394"/>
      <c r="B660" s="394"/>
      <c r="C660" s="394"/>
      <c r="D660" s="394"/>
      <c r="E660" s="394"/>
      <c r="F660" s="394"/>
      <c r="G660" s="394"/>
      <c r="H660" s="394"/>
      <c r="I660" s="394"/>
      <c r="J660" s="394"/>
      <c r="K660" s="394"/>
      <c r="L660" s="394"/>
      <c r="M660" s="394"/>
      <c r="N660" s="394"/>
      <c r="O660" s="394"/>
      <c r="P660" s="394"/>
      <c r="Q660" s="394"/>
      <c r="R660" s="394"/>
      <c r="S660" s="394"/>
      <c r="T660" s="394"/>
      <c r="U660" s="394"/>
      <c r="V660" s="394"/>
      <c r="W660" s="394"/>
      <c r="X660" s="394"/>
      <c r="Y660" s="394"/>
      <c r="Z660" s="394"/>
    </row>
    <row r="661" spans="1:26" ht="15.75" customHeight="1" x14ac:dyDescent="0.45">
      <c r="A661" s="394"/>
      <c r="B661" s="394"/>
      <c r="C661" s="394"/>
      <c r="D661" s="394"/>
      <c r="E661" s="394"/>
      <c r="F661" s="394"/>
      <c r="G661" s="394"/>
      <c r="H661" s="394"/>
      <c r="I661" s="394"/>
      <c r="J661" s="394"/>
      <c r="K661" s="394"/>
      <c r="L661" s="394"/>
      <c r="M661" s="394"/>
      <c r="N661" s="394"/>
      <c r="O661" s="394"/>
      <c r="P661" s="394"/>
      <c r="Q661" s="394"/>
      <c r="R661" s="394"/>
      <c r="S661" s="394"/>
      <c r="T661" s="394"/>
      <c r="U661" s="394"/>
      <c r="V661" s="394"/>
      <c r="W661" s="394"/>
      <c r="X661" s="394"/>
      <c r="Y661" s="394"/>
      <c r="Z661" s="394"/>
    </row>
    <row r="662" spans="1:26" ht="15.75" customHeight="1" x14ac:dyDescent="0.45">
      <c r="A662" s="394"/>
      <c r="B662" s="394"/>
      <c r="C662" s="394"/>
      <c r="D662" s="394"/>
      <c r="E662" s="394"/>
      <c r="F662" s="394"/>
      <c r="G662" s="394"/>
      <c r="H662" s="394"/>
      <c r="I662" s="394"/>
      <c r="J662" s="394"/>
      <c r="K662" s="394"/>
      <c r="L662" s="394"/>
      <c r="M662" s="394"/>
      <c r="N662" s="394"/>
      <c r="O662" s="394"/>
      <c r="P662" s="394"/>
      <c r="Q662" s="394"/>
      <c r="R662" s="394"/>
      <c r="S662" s="394"/>
      <c r="T662" s="394"/>
      <c r="U662" s="394"/>
      <c r="V662" s="394"/>
      <c r="W662" s="394"/>
      <c r="X662" s="394"/>
      <c r="Y662" s="394"/>
      <c r="Z662" s="394"/>
    </row>
    <row r="663" spans="1:26" ht="15.75" customHeight="1" x14ac:dyDescent="0.45">
      <c r="A663" s="394"/>
      <c r="B663" s="394"/>
      <c r="C663" s="394"/>
      <c r="D663" s="394"/>
      <c r="E663" s="394"/>
      <c r="F663" s="394"/>
      <c r="G663" s="394"/>
      <c r="H663" s="394"/>
      <c r="I663" s="394"/>
      <c r="J663" s="394"/>
      <c r="K663" s="394"/>
      <c r="L663" s="394"/>
      <c r="M663" s="394"/>
      <c r="N663" s="394"/>
      <c r="O663" s="394"/>
      <c r="P663" s="394"/>
      <c r="Q663" s="394"/>
      <c r="R663" s="394"/>
      <c r="S663" s="394"/>
      <c r="T663" s="394"/>
      <c r="U663" s="394"/>
      <c r="V663" s="394"/>
      <c r="W663" s="394"/>
      <c r="X663" s="394"/>
      <c r="Y663" s="394"/>
      <c r="Z663" s="394"/>
    </row>
    <row r="664" spans="1:26" ht="15.75" customHeight="1" x14ac:dyDescent="0.45">
      <c r="A664" s="394"/>
      <c r="B664" s="394"/>
      <c r="C664" s="394"/>
      <c r="D664" s="394"/>
      <c r="E664" s="394"/>
      <c r="F664" s="394"/>
      <c r="G664" s="394"/>
      <c r="H664" s="394"/>
      <c r="I664" s="394"/>
      <c r="J664" s="394"/>
      <c r="K664" s="394"/>
      <c r="L664" s="394"/>
      <c r="M664" s="394"/>
      <c r="N664" s="394"/>
      <c r="O664" s="394"/>
      <c r="P664" s="394"/>
      <c r="Q664" s="394"/>
      <c r="R664" s="394"/>
      <c r="S664" s="394"/>
      <c r="T664" s="394"/>
      <c r="U664" s="394"/>
      <c r="V664" s="394"/>
      <c r="W664" s="394"/>
      <c r="X664" s="394"/>
      <c r="Y664" s="394"/>
      <c r="Z664" s="394"/>
    </row>
    <row r="665" spans="1:26" ht="15.75" customHeight="1" x14ac:dyDescent="0.45">
      <c r="A665" s="394"/>
      <c r="B665" s="394"/>
      <c r="C665" s="394"/>
      <c r="D665" s="394"/>
      <c r="E665" s="394"/>
      <c r="F665" s="394"/>
      <c r="G665" s="394"/>
      <c r="H665" s="394"/>
      <c r="I665" s="394"/>
      <c r="J665" s="394"/>
      <c r="K665" s="394"/>
      <c r="L665" s="394"/>
      <c r="M665" s="394"/>
      <c r="N665" s="394"/>
      <c r="O665" s="394"/>
      <c r="P665" s="394"/>
      <c r="Q665" s="394"/>
      <c r="R665" s="394"/>
      <c r="S665" s="394"/>
      <c r="T665" s="394"/>
      <c r="U665" s="394"/>
      <c r="V665" s="394"/>
      <c r="W665" s="394"/>
      <c r="X665" s="394"/>
      <c r="Y665" s="394"/>
      <c r="Z665" s="394"/>
    </row>
    <row r="666" spans="1:26" ht="15.75" customHeight="1" x14ac:dyDescent="0.45">
      <c r="A666" s="394"/>
      <c r="B666" s="394"/>
      <c r="C666" s="394"/>
      <c r="D666" s="394"/>
      <c r="E666" s="394"/>
      <c r="F666" s="394"/>
      <c r="G666" s="394"/>
      <c r="H666" s="394"/>
      <c r="I666" s="394"/>
      <c r="J666" s="394"/>
      <c r="K666" s="394"/>
      <c r="L666" s="394"/>
      <c r="M666" s="394"/>
      <c r="N666" s="394"/>
      <c r="O666" s="394"/>
      <c r="P666" s="394"/>
      <c r="Q666" s="394"/>
      <c r="R666" s="394"/>
      <c r="S666" s="394"/>
      <c r="T666" s="394"/>
      <c r="U666" s="394"/>
      <c r="V666" s="394"/>
      <c r="W666" s="394"/>
      <c r="X666" s="394"/>
      <c r="Y666" s="394"/>
      <c r="Z666" s="394"/>
    </row>
    <row r="667" spans="1:26" ht="15.75" customHeight="1" x14ac:dyDescent="0.45">
      <c r="A667" s="394"/>
      <c r="B667" s="394"/>
      <c r="C667" s="394"/>
      <c r="D667" s="394"/>
      <c r="E667" s="394"/>
      <c r="F667" s="394"/>
      <c r="G667" s="394"/>
      <c r="H667" s="394"/>
      <c r="I667" s="394"/>
      <c r="J667" s="394"/>
      <c r="K667" s="394"/>
      <c r="L667" s="394"/>
      <c r="M667" s="394"/>
      <c r="N667" s="394"/>
      <c r="O667" s="394"/>
      <c r="P667" s="394"/>
      <c r="Q667" s="394"/>
      <c r="R667" s="394"/>
      <c r="S667" s="394"/>
      <c r="T667" s="394"/>
      <c r="U667" s="394"/>
      <c r="V667" s="394"/>
      <c r="W667" s="394"/>
      <c r="X667" s="394"/>
      <c r="Y667" s="394"/>
      <c r="Z667" s="394"/>
    </row>
    <row r="668" spans="1:26" ht="15.75" customHeight="1" x14ac:dyDescent="0.45">
      <c r="A668" s="394"/>
      <c r="B668" s="394"/>
      <c r="C668" s="394"/>
      <c r="D668" s="394"/>
      <c r="E668" s="394"/>
      <c r="F668" s="394"/>
      <c r="G668" s="394"/>
      <c r="H668" s="394"/>
      <c r="I668" s="394"/>
      <c r="J668" s="394"/>
      <c r="K668" s="394"/>
      <c r="L668" s="394"/>
      <c r="M668" s="394"/>
      <c r="N668" s="394"/>
      <c r="O668" s="394"/>
      <c r="P668" s="394"/>
      <c r="Q668" s="394"/>
      <c r="R668" s="394"/>
      <c r="S668" s="394"/>
      <c r="T668" s="394"/>
      <c r="U668" s="394"/>
      <c r="V668" s="394"/>
      <c r="W668" s="394"/>
      <c r="X668" s="394"/>
      <c r="Y668" s="394"/>
      <c r="Z668" s="394"/>
    </row>
    <row r="669" spans="1:26" ht="15.75" customHeight="1" x14ac:dyDescent="0.45">
      <c r="A669" s="394"/>
      <c r="B669" s="394"/>
      <c r="C669" s="394"/>
      <c r="D669" s="394"/>
      <c r="E669" s="394"/>
      <c r="F669" s="394"/>
      <c r="G669" s="394"/>
      <c r="H669" s="394"/>
      <c r="I669" s="394"/>
      <c r="J669" s="394"/>
      <c r="K669" s="394"/>
      <c r="L669" s="394"/>
      <c r="M669" s="394"/>
      <c r="N669" s="394"/>
      <c r="O669" s="394"/>
      <c r="P669" s="394"/>
      <c r="Q669" s="394"/>
      <c r="R669" s="394"/>
      <c r="S669" s="394"/>
      <c r="T669" s="394"/>
      <c r="U669" s="394"/>
      <c r="V669" s="394"/>
      <c r="W669" s="394"/>
      <c r="X669" s="394"/>
      <c r="Y669" s="394"/>
      <c r="Z669" s="394"/>
    </row>
    <row r="670" spans="1:26" ht="15.75" customHeight="1" x14ac:dyDescent="0.45">
      <c r="A670" s="394"/>
      <c r="B670" s="394"/>
      <c r="C670" s="394"/>
      <c r="D670" s="394"/>
      <c r="E670" s="394"/>
      <c r="F670" s="394"/>
      <c r="G670" s="394"/>
      <c r="H670" s="394"/>
      <c r="I670" s="394"/>
      <c r="J670" s="394"/>
      <c r="K670" s="394"/>
      <c r="L670" s="394"/>
      <c r="M670" s="394"/>
      <c r="N670" s="394"/>
      <c r="O670" s="394"/>
      <c r="P670" s="394"/>
      <c r="Q670" s="394"/>
      <c r="R670" s="394"/>
      <c r="S670" s="394"/>
      <c r="T670" s="394"/>
      <c r="U670" s="394"/>
      <c r="V670" s="394"/>
      <c r="W670" s="394"/>
      <c r="X670" s="394"/>
      <c r="Y670" s="394"/>
      <c r="Z670" s="394"/>
    </row>
    <row r="671" spans="1:26" ht="15.75" customHeight="1" x14ac:dyDescent="0.45">
      <c r="A671" s="394"/>
      <c r="B671" s="394"/>
      <c r="C671" s="394"/>
      <c r="D671" s="394"/>
      <c r="E671" s="394"/>
      <c r="F671" s="394"/>
      <c r="G671" s="394"/>
      <c r="H671" s="394"/>
      <c r="I671" s="394"/>
      <c r="J671" s="394"/>
      <c r="K671" s="394"/>
      <c r="L671" s="394"/>
      <c r="M671" s="394"/>
      <c r="N671" s="394"/>
      <c r="O671" s="394"/>
      <c r="P671" s="394"/>
      <c r="Q671" s="394"/>
      <c r="R671" s="394"/>
      <c r="S671" s="394"/>
      <c r="T671" s="394"/>
      <c r="U671" s="394"/>
      <c r="V671" s="394"/>
      <c r="W671" s="394"/>
      <c r="X671" s="394"/>
      <c r="Y671" s="394"/>
      <c r="Z671" s="394"/>
    </row>
    <row r="672" spans="1:26" ht="15.75" customHeight="1" x14ac:dyDescent="0.45">
      <c r="A672" s="394"/>
      <c r="B672" s="394"/>
      <c r="C672" s="394"/>
      <c r="D672" s="394"/>
      <c r="E672" s="394"/>
      <c r="F672" s="394"/>
      <c r="G672" s="394"/>
      <c r="H672" s="394"/>
      <c r="I672" s="394"/>
      <c r="J672" s="394"/>
      <c r="K672" s="394"/>
      <c r="L672" s="394"/>
      <c r="M672" s="394"/>
      <c r="N672" s="394"/>
      <c r="O672" s="394"/>
      <c r="P672" s="394"/>
      <c r="Q672" s="394"/>
      <c r="R672" s="394"/>
      <c r="S672" s="394"/>
      <c r="T672" s="394"/>
      <c r="U672" s="394"/>
      <c r="V672" s="394"/>
      <c r="W672" s="394"/>
      <c r="X672" s="394"/>
      <c r="Y672" s="394"/>
      <c r="Z672" s="394"/>
    </row>
    <row r="673" spans="1:26" ht="15.75" customHeight="1" x14ac:dyDescent="0.45">
      <c r="A673" s="394"/>
      <c r="B673" s="394"/>
      <c r="C673" s="394"/>
      <c r="D673" s="394"/>
      <c r="E673" s="394"/>
      <c r="F673" s="394"/>
      <c r="G673" s="394"/>
      <c r="H673" s="394"/>
      <c r="I673" s="394"/>
      <c r="J673" s="394"/>
      <c r="K673" s="394"/>
      <c r="L673" s="394"/>
      <c r="M673" s="394"/>
      <c r="N673" s="394"/>
      <c r="O673" s="394"/>
      <c r="P673" s="394"/>
      <c r="Q673" s="394"/>
      <c r="R673" s="394"/>
      <c r="S673" s="394"/>
      <c r="T673" s="394"/>
      <c r="U673" s="394"/>
      <c r="V673" s="394"/>
      <c r="W673" s="394"/>
      <c r="X673" s="394"/>
      <c r="Y673" s="394"/>
      <c r="Z673" s="394"/>
    </row>
    <row r="674" spans="1:26" ht="15.75" customHeight="1" x14ac:dyDescent="0.45">
      <c r="A674" s="394"/>
      <c r="B674" s="394"/>
      <c r="C674" s="394"/>
      <c r="D674" s="394"/>
      <c r="E674" s="394"/>
      <c r="F674" s="394"/>
      <c r="G674" s="394"/>
      <c r="H674" s="394"/>
      <c r="I674" s="394"/>
      <c r="J674" s="394"/>
      <c r="K674" s="394"/>
      <c r="L674" s="394"/>
      <c r="M674" s="394"/>
      <c r="N674" s="394"/>
      <c r="O674" s="394"/>
      <c r="P674" s="394"/>
      <c r="Q674" s="394"/>
      <c r="R674" s="394"/>
      <c r="S674" s="394"/>
      <c r="T674" s="394"/>
      <c r="U674" s="394"/>
      <c r="V674" s="394"/>
      <c r="W674" s="394"/>
      <c r="X674" s="394"/>
      <c r="Y674" s="394"/>
      <c r="Z674" s="394"/>
    </row>
    <row r="675" spans="1:26" ht="15.75" customHeight="1" x14ac:dyDescent="0.45">
      <c r="A675" s="394"/>
      <c r="B675" s="394"/>
      <c r="C675" s="394"/>
      <c r="D675" s="394"/>
      <c r="E675" s="394"/>
      <c r="F675" s="394"/>
      <c r="G675" s="394"/>
      <c r="H675" s="394"/>
      <c r="I675" s="394"/>
      <c r="J675" s="394"/>
      <c r="K675" s="394"/>
      <c r="L675" s="394"/>
      <c r="M675" s="394"/>
      <c r="N675" s="394"/>
      <c r="O675" s="394"/>
      <c r="P675" s="394"/>
      <c r="Q675" s="394"/>
      <c r="R675" s="394"/>
      <c r="S675" s="394"/>
      <c r="T675" s="394"/>
      <c r="U675" s="394"/>
      <c r="V675" s="394"/>
      <c r="W675" s="394"/>
      <c r="X675" s="394"/>
      <c r="Y675" s="394"/>
      <c r="Z675" s="394"/>
    </row>
    <row r="676" spans="1:26" ht="15.75" customHeight="1" x14ac:dyDescent="0.45">
      <c r="A676" s="394"/>
      <c r="B676" s="394"/>
      <c r="C676" s="394"/>
      <c r="D676" s="394"/>
      <c r="E676" s="394"/>
      <c r="F676" s="394"/>
      <c r="G676" s="394"/>
      <c r="H676" s="394"/>
      <c r="I676" s="394"/>
      <c r="J676" s="394"/>
      <c r="K676" s="394"/>
      <c r="L676" s="394"/>
      <c r="M676" s="394"/>
      <c r="N676" s="394"/>
      <c r="O676" s="394"/>
      <c r="P676" s="394"/>
      <c r="Q676" s="394"/>
      <c r="R676" s="394"/>
      <c r="S676" s="394"/>
      <c r="T676" s="394"/>
      <c r="U676" s="394"/>
      <c r="V676" s="394"/>
      <c r="W676" s="394"/>
      <c r="X676" s="394"/>
      <c r="Y676" s="394"/>
      <c r="Z676" s="394"/>
    </row>
    <row r="677" spans="1:26" ht="15.75" customHeight="1" x14ac:dyDescent="0.45">
      <c r="A677" s="394"/>
      <c r="B677" s="394"/>
      <c r="C677" s="394"/>
      <c r="D677" s="394"/>
      <c r="E677" s="394"/>
      <c r="F677" s="394"/>
      <c r="G677" s="394"/>
      <c r="H677" s="394"/>
      <c r="I677" s="394"/>
      <c r="J677" s="394"/>
      <c r="K677" s="394"/>
      <c r="L677" s="394"/>
      <c r="M677" s="394"/>
      <c r="N677" s="394"/>
      <c r="O677" s="394"/>
      <c r="P677" s="394"/>
      <c r="Q677" s="394"/>
      <c r="R677" s="394"/>
      <c r="S677" s="394"/>
      <c r="T677" s="394"/>
      <c r="U677" s="394"/>
      <c r="V677" s="394"/>
      <c r="W677" s="394"/>
      <c r="X677" s="394"/>
      <c r="Y677" s="394"/>
      <c r="Z677" s="394"/>
    </row>
    <row r="678" spans="1:26" ht="15.75" customHeight="1" x14ac:dyDescent="0.45">
      <c r="A678" s="394"/>
      <c r="B678" s="394"/>
      <c r="C678" s="394"/>
      <c r="D678" s="394"/>
      <c r="E678" s="394"/>
      <c r="F678" s="394"/>
      <c r="G678" s="394"/>
      <c r="H678" s="394"/>
      <c r="I678" s="394"/>
      <c r="J678" s="394"/>
      <c r="K678" s="394"/>
      <c r="L678" s="394"/>
      <c r="M678" s="394"/>
      <c r="N678" s="394"/>
      <c r="O678" s="394"/>
      <c r="P678" s="394"/>
      <c r="Q678" s="394"/>
      <c r="R678" s="394"/>
      <c r="S678" s="394"/>
      <c r="T678" s="394"/>
      <c r="U678" s="394"/>
      <c r="V678" s="394"/>
      <c r="W678" s="394"/>
      <c r="X678" s="394"/>
      <c r="Y678" s="394"/>
      <c r="Z678" s="394"/>
    </row>
    <row r="679" spans="1:26" ht="15.75" customHeight="1" x14ac:dyDescent="0.45">
      <c r="A679" s="394"/>
      <c r="B679" s="394"/>
      <c r="C679" s="394"/>
      <c r="D679" s="394"/>
      <c r="E679" s="394"/>
      <c r="F679" s="394"/>
      <c r="G679" s="394"/>
      <c r="H679" s="394"/>
      <c r="I679" s="394"/>
      <c r="J679" s="394"/>
      <c r="K679" s="394"/>
      <c r="L679" s="394"/>
      <c r="M679" s="394"/>
      <c r="N679" s="394"/>
      <c r="O679" s="394"/>
      <c r="P679" s="394"/>
      <c r="Q679" s="394"/>
      <c r="R679" s="394"/>
      <c r="S679" s="394"/>
      <c r="T679" s="394"/>
      <c r="U679" s="394"/>
      <c r="V679" s="394"/>
      <c r="W679" s="394"/>
      <c r="X679" s="394"/>
      <c r="Y679" s="394"/>
      <c r="Z679" s="394"/>
    </row>
    <row r="680" spans="1:26" ht="15.75" customHeight="1" x14ac:dyDescent="0.45">
      <c r="A680" s="394"/>
      <c r="B680" s="394"/>
      <c r="C680" s="394"/>
      <c r="D680" s="394"/>
      <c r="E680" s="394"/>
      <c r="F680" s="394"/>
      <c r="G680" s="394"/>
      <c r="H680" s="394"/>
      <c r="I680" s="394"/>
      <c r="J680" s="394"/>
      <c r="K680" s="394"/>
      <c r="L680" s="394"/>
      <c r="M680" s="394"/>
      <c r="N680" s="394"/>
      <c r="O680" s="394"/>
      <c r="P680" s="394"/>
      <c r="Q680" s="394"/>
      <c r="R680" s="394"/>
      <c r="S680" s="394"/>
      <c r="T680" s="394"/>
      <c r="U680" s="394"/>
      <c r="V680" s="394"/>
      <c r="W680" s="394"/>
      <c r="X680" s="394"/>
      <c r="Y680" s="394"/>
      <c r="Z680" s="394"/>
    </row>
    <row r="681" spans="1:26" ht="15.75" customHeight="1" x14ac:dyDescent="0.45">
      <c r="A681" s="394"/>
      <c r="B681" s="394"/>
      <c r="C681" s="394"/>
      <c r="D681" s="394"/>
      <c r="E681" s="394"/>
      <c r="F681" s="394"/>
      <c r="G681" s="394"/>
      <c r="H681" s="394"/>
      <c r="I681" s="394"/>
      <c r="J681" s="394"/>
      <c r="K681" s="394"/>
      <c r="L681" s="394"/>
      <c r="M681" s="394"/>
      <c r="N681" s="394"/>
      <c r="O681" s="394"/>
      <c r="P681" s="394"/>
      <c r="Q681" s="394"/>
      <c r="R681" s="394"/>
      <c r="S681" s="394"/>
      <c r="T681" s="394"/>
      <c r="U681" s="394"/>
      <c r="V681" s="394"/>
      <c r="W681" s="394"/>
      <c r="X681" s="394"/>
      <c r="Y681" s="394"/>
      <c r="Z681" s="394"/>
    </row>
    <row r="682" spans="1:26" ht="15.75" customHeight="1" x14ac:dyDescent="0.45">
      <c r="A682" s="394"/>
      <c r="B682" s="394"/>
      <c r="C682" s="394"/>
      <c r="D682" s="394"/>
      <c r="E682" s="394"/>
      <c r="F682" s="394"/>
      <c r="G682" s="394"/>
      <c r="H682" s="394"/>
      <c r="I682" s="394"/>
      <c r="J682" s="394"/>
      <c r="K682" s="394"/>
      <c r="L682" s="394"/>
      <c r="M682" s="394"/>
      <c r="N682" s="394"/>
      <c r="O682" s="394"/>
      <c r="P682" s="394"/>
      <c r="Q682" s="394"/>
      <c r="R682" s="394"/>
      <c r="S682" s="394"/>
      <c r="T682" s="394"/>
      <c r="U682" s="394"/>
      <c r="V682" s="394"/>
      <c r="W682" s="394"/>
      <c r="X682" s="394"/>
      <c r="Y682" s="394"/>
      <c r="Z682" s="394"/>
    </row>
    <row r="683" spans="1:26" ht="15.75" customHeight="1" x14ac:dyDescent="0.45">
      <c r="A683" s="394"/>
      <c r="B683" s="394"/>
      <c r="C683" s="394"/>
      <c r="D683" s="394"/>
      <c r="E683" s="394"/>
      <c r="F683" s="394"/>
      <c r="G683" s="394"/>
      <c r="H683" s="394"/>
      <c r="I683" s="394"/>
      <c r="J683" s="394"/>
      <c r="K683" s="394"/>
      <c r="L683" s="394"/>
      <c r="M683" s="394"/>
      <c r="N683" s="394"/>
      <c r="O683" s="394"/>
      <c r="P683" s="394"/>
      <c r="Q683" s="394"/>
      <c r="R683" s="394"/>
      <c r="S683" s="394"/>
      <c r="T683" s="394"/>
      <c r="U683" s="394"/>
      <c r="V683" s="394"/>
      <c r="W683" s="394"/>
      <c r="X683" s="394"/>
      <c r="Y683" s="394"/>
      <c r="Z683" s="394"/>
    </row>
    <row r="684" spans="1:26" ht="15.75" customHeight="1" x14ac:dyDescent="0.45">
      <c r="A684" s="394"/>
      <c r="B684" s="394"/>
      <c r="C684" s="394"/>
      <c r="D684" s="394"/>
      <c r="E684" s="394"/>
      <c r="F684" s="394"/>
      <c r="G684" s="394"/>
      <c r="H684" s="394"/>
      <c r="I684" s="394"/>
      <c r="J684" s="394"/>
      <c r="K684" s="394"/>
      <c r="L684" s="394"/>
      <c r="M684" s="394"/>
      <c r="N684" s="394"/>
      <c r="O684" s="394"/>
      <c r="P684" s="394"/>
      <c r="Q684" s="394"/>
      <c r="R684" s="394"/>
      <c r="S684" s="394"/>
      <c r="T684" s="394"/>
      <c r="U684" s="394"/>
      <c r="V684" s="394"/>
      <c r="W684" s="394"/>
      <c r="X684" s="394"/>
      <c r="Y684" s="394"/>
      <c r="Z684" s="394"/>
    </row>
    <row r="685" spans="1:26" ht="15.75" customHeight="1" x14ac:dyDescent="0.45">
      <c r="A685" s="394"/>
      <c r="B685" s="394"/>
      <c r="C685" s="394"/>
      <c r="D685" s="394"/>
      <c r="E685" s="394"/>
      <c r="F685" s="394"/>
      <c r="G685" s="394"/>
      <c r="H685" s="394"/>
      <c r="I685" s="394"/>
      <c r="J685" s="394"/>
      <c r="K685" s="394"/>
      <c r="L685" s="394"/>
      <c r="M685" s="394"/>
      <c r="N685" s="394"/>
      <c r="O685" s="394"/>
      <c r="P685" s="394"/>
      <c r="Q685" s="394"/>
      <c r="R685" s="394"/>
      <c r="S685" s="394"/>
      <c r="T685" s="394"/>
      <c r="U685" s="394"/>
      <c r="V685" s="394"/>
      <c r="W685" s="394"/>
      <c r="X685" s="394"/>
      <c r="Y685" s="394"/>
      <c r="Z685" s="394"/>
    </row>
    <row r="686" spans="1:26" ht="15.75" customHeight="1" x14ac:dyDescent="0.45">
      <c r="A686" s="394"/>
      <c r="B686" s="394"/>
      <c r="C686" s="394"/>
      <c r="D686" s="394"/>
      <c r="E686" s="394"/>
      <c r="F686" s="394"/>
      <c r="G686" s="394"/>
      <c r="H686" s="394"/>
      <c r="I686" s="394"/>
      <c r="J686" s="394"/>
      <c r="K686" s="394"/>
      <c r="L686" s="394"/>
      <c r="M686" s="394"/>
      <c r="N686" s="394"/>
      <c r="O686" s="394"/>
      <c r="P686" s="394"/>
      <c r="Q686" s="394"/>
      <c r="R686" s="394"/>
      <c r="S686" s="394"/>
      <c r="T686" s="394"/>
      <c r="U686" s="394"/>
      <c r="V686" s="394"/>
      <c r="W686" s="394"/>
      <c r="X686" s="394"/>
      <c r="Y686" s="394"/>
      <c r="Z686" s="394"/>
    </row>
    <row r="687" spans="1:26" ht="15.75" customHeight="1" x14ac:dyDescent="0.45">
      <c r="A687" s="394"/>
      <c r="B687" s="394"/>
      <c r="C687" s="394"/>
      <c r="D687" s="394"/>
      <c r="E687" s="394"/>
      <c r="F687" s="394"/>
      <c r="G687" s="394"/>
      <c r="H687" s="394"/>
      <c r="I687" s="394"/>
      <c r="J687" s="394"/>
      <c r="K687" s="394"/>
      <c r="L687" s="394"/>
      <c r="M687" s="394"/>
      <c r="N687" s="394"/>
      <c r="O687" s="394"/>
      <c r="P687" s="394"/>
      <c r="Q687" s="394"/>
      <c r="R687" s="394"/>
      <c r="S687" s="394"/>
      <c r="T687" s="394"/>
      <c r="U687" s="394"/>
      <c r="V687" s="394"/>
      <c r="W687" s="394"/>
      <c r="X687" s="394"/>
      <c r="Y687" s="394"/>
      <c r="Z687" s="394"/>
    </row>
    <row r="688" spans="1:26" ht="15.75" customHeight="1" x14ac:dyDescent="0.45">
      <c r="A688" s="394"/>
      <c r="B688" s="394"/>
      <c r="C688" s="394"/>
      <c r="D688" s="394"/>
      <c r="E688" s="394"/>
      <c r="F688" s="394"/>
      <c r="G688" s="394"/>
      <c r="H688" s="394"/>
      <c r="I688" s="394"/>
      <c r="J688" s="394"/>
      <c r="K688" s="394"/>
      <c r="L688" s="394"/>
      <c r="M688" s="394"/>
      <c r="N688" s="394"/>
      <c r="O688" s="394"/>
      <c r="P688" s="394"/>
      <c r="Q688" s="394"/>
      <c r="R688" s="394"/>
      <c r="S688" s="394"/>
      <c r="T688" s="394"/>
      <c r="U688" s="394"/>
      <c r="V688" s="394"/>
      <c r="W688" s="394"/>
      <c r="X688" s="394"/>
      <c r="Y688" s="394"/>
      <c r="Z688" s="394"/>
    </row>
    <row r="689" spans="1:26" ht="15.75" customHeight="1" x14ac:dyDescent="0.45">
      <c r="A689" s="394"/>
      <c r="B689" s="394"/>
      <c r="C689" s="394"/>
      <c r="D689" s="394"/>
      <c r="E689" s="394"/>
      <c r="F689" s="394"/>
      <c r="G689" s="394"/>
      <c r="H689" s="394"/>
      <c r="I689" s="394"/>
      <c r="J689" s="394"/>
      <c r="K689" s="394"/>
      <c r="L689" s="394"/>
      <c r="M689" s="394"/>
      <c r="N689" s="394"/>
      <c r="O689" s="394"/>
      <c r="P689" s="394"/>
      <c r="Q689" s="394"/>
      <c r="R689" s="394"/>
      <c r="S689" s="394"/>
      <c r="T689" s="394"/>
      <c r="U689" s="394"/>
      <c r="V689" s="394"/>
      <c r="W689" s="394"/>
      <c r="X689" s="394"/>
      <c r="Y689" s="394"/>
      <c r="Z689" s="394"/>
    </row>
    <row r="690" spans="1:26" ht="15.75" customHeight="1" x14ac:dyDescent="0.45">
      <c r="A690" s="394"/>
      <c r="B690" s="394"/>
      <c r="C690" s="394"/>
      <c r="D690" s="394"/>
      <c r="E690" s="394"/>
      <c r="F690" s="394"/>
      <c r="G690" s="394"/>
      <c r="H690" s="394"/>
      <c r="I690" s="394"/>
      <c r="J690" s="394"/>
      <c r="K690" s="394"/>
      <c r="L690" s="394"/>
      <c r="M690" s="394"/>
      <c r="N690" s="394"/>
      <c r="O690" s="394"/>
      <c r="P690" s="394"/>
      <c r="Q690" s="394"/>
      <c r="R690" s="394"/>
      <c r="S690" s="394"/>
      <c r="T690" s="394"/>
      <c r="U690" s="394"/>
      <c r="V690" s="394"/>
      <c r="W690" s="394"/>
      <c r="X690" s="394"/>
      <c r="Y690" s="394"/>
      <c r="Z690" s="394"/>
    </row>
    <row r="691" spans="1:26" ht="15.75" customHeight="1" x14ac:dyDescent="0.45">
      <c r="A691" s="394"/>
      <c r="B691" s="394"/>
      <c r="C691" s="394"/>
      <c r="D691" s="394"/>
      <c r="E691" s="394"/>
      <c r="F691" s="394"/>
      <c r="G691" s="394"/>
      <c r="H691" s="394"/>
      <c r="I691" s="394"/>
      <c r="J691" s="394"/>
      <c r="K691" s="394"/>
      <c r="L691" s="394"/>
      <c r="M691" s="394"/>
      <c r="N691" s="394"/>
      <c r="O691" s="394"/>
      <c r="P691" s="394"/>
      <c r="Q691" s="394"/>
      <c r="R691" s="394"/>
      <c r="S691" s="394"/>
      <c r="T691" s="394"/>
      <c r="U691" s="394"/>
      <c r="V691" s="394"/>
      <c r="W691" s="394"/>
      <c r="X691" s="394"/>
      <c r="Y691" s="394"/>
      <c r="Z691" s="394"/>
    </row>
    <row r="692" spans="1:26" ht="15.75" customHeight="1" x14ac:dyDescent="0.45">
      <c r="A692" s="394"/>
      <c r="B692" s="394"/>
      <c r="C692" s="394"/>
      <c r="D692" s="394"/>
      <c r="E692" s="394"/>
      <c r="F692" s="394"/>
      <c r="G692" s="394"/>
      <c r="H692" s="394"/>
      <c r="I692" s="394"/>
      <c r="J692" s="394"/>
      <c r="K692" s="394"/>
      <c r="L692" s="394"/>
      <c r="M692" s="394"/>
      <c r="N692" s="394"/>
      <c r="O692" s="394"/>
      <c r="P692" s="394"/>
      <c r="Q692" s="394"/>
      <c r="R692" s="394"/>
      <c r="S692" s="394"/>
      <c r="T692" s="394"/>
      <c r="U692" s="394"/>
      <c r="V692" s="394"/>
      <c r="W692" s="394"/>
      <c r="X692" s="394"/>
      <c r="Y692" s="394"/>
      <c r="Z692" s="394"/>
    </row>
    <row r="693" spans="1:26" ht="15.75" customHeight="1" x14ac:dyDescent="0.45">
      <c r="A693" s="394"/>
      <c r="B693" s="394"/>
      <c r="C693" s="394"/>
      <c r="D693" s="394"/>
      <c r="E693" s="394"/>
      <c r="F693" s="394"/>
      <c r="G693" s="394"/>
      <c r="H693" s="394"/>
      <c r="I693" s="394"/>
      <c r="J693" s="394"/>
      <c r="K693" s="394"/>
      <c r="L693" s="394"/>
      <c r="M693" s="394"/>
      <c r="N693" s="394"/>
      <c r="O693" s="394"/>
      <c r="P693" s="394"/>
      <c r="Q693" s="394"/>
      <c r="R693" s="394"/>
      <c r="S693" s="394"/>
      <c r="T693" s="394"/>
      <c r="U693" s="394"/>
      <c r="V693" s="394"/>
      <c r="W693" s="394"/>
      <c r="X693" s="394"/>
      <c r="Y693" s="394"/>
      <c r="Z693" s="394"/>
    </row>
    <row r="694" spans="1:26" ht="15.75" customHeight="1" x14ac:dyDescent="0.45">
      <c r="A694" s="394"/>
      <c r="B694" s="394"/>
      <c r="C694" s="394"/>
      <c r="D694" s="394"/>
      <c r="E694" s="394"/>
      <c r="F694" s="394"/>
      <c r="G694" s="394"/>
      <c r="H694" s="394"/>
      <c r="I694" s="394"/>
      <c r="J694" s="394"/>
      <c r="K694" s="394"/>
      <c r="L694" s="394"/>
      <c r="M694" s="394"/>
      <c r="N694" s="394"/>
      <c r="O694" s="394"/>
      <c r="P694" s="394"/>
      <c r="Q694" s="394"/>
      <c r="R694" s="394"/>
      <c r="S694" s="394"/>
      <c r="T694" s="394"/>
      <c r="U694" s="394"/>
      <c r="V694" s="394"/>
      <c r="W694" s="394"/>
      <c r="X694" s="394"/>
      <c r="Y694" s="394"/>
      <c r="Z694" s="394"/>
    </row>
    <row r="695" spans="1:26" ht="15.75" customHeight="1" x14ac:dyDescent="0.45">
      <c r="A695" s="394"/>
      <c r="B695" s="394"/>
      <c r="C695" s="394"/>
      <c r="D695" s="394"/>
      <c r="E695" s="394"/>
      <c r="F695" s="394"/>
      <c r="G695" s="394"/>
      <c r="H695" s="394"/>
      <c r="I695" s="394"/>
      <c r="J695" s="394"/>
      <c r="K695" s="394"/>
      <c r="L695" s="394"/>
      <c r="M695" s="394"/>
      <c r="N695" s="394"/>
      <c r="O695" s="394"/>
      <c r="P695" s="394"/>
      <c r="Q695" s="394"/>
      <c r="R695" s="394"/>
      <c r="S695" s="394"/>
      <c r="T695" s="394"/>
      <c r="U695" s="394"/>
      <c r="V695" s="394"/>
      <c r="W695" s="394"/>
      <c r="X695" s="394"/>
      <c r="Y695" s="394"/>
      <c r="Z695" s="394"/>
    </row>
    <row r="696" spans="1:26" ht="15.75" customHeight="1" x14ac:dyDescent="0.45">
      <c r="A696" s="394"/>
      <c r="B696" s="394"/>
      <c r="C696" s="394"/>
      <c r="D696" s="394"/>
      <c r="E696" s="394"/>
      <c r="F696" s="394"/>
      <c r="G696" s="394"/>
      <c r="H696" s="394"/>
      <c r="I696" s="394"/>
      <c r="J696" s="394"/>
      <c r="K696" s="394"/>
      <c r="L696" s="394"/>
      <c r="M696" s="394"/>
      <c r="N696" s="394"/>
      <c r="O696" s="394"/>
      <c r="P696" s="394"/>
      <c r="Q696" s="394"/>
      <c r="R696" s="394"/>
      <c r="S696" s="394"/>
      <c r="T696" s="394"/>
      <c r="U696" s="394"/>
      <c r="V696" s="394"/>
      <c r="W696" s="394"/>
      <c r="X696" s="394"/>
      <c r="Y696" s="394"/>
      <c r="Z696" s="394"/>
    </row>
    <row r="697" spans="1:26" ht="15.75" customHeight="1" x14ac:dyDescent="0.45">
      <c r="A697" s="394"/>
      <c r="B697" s="394"/>
      <c r="C697" s="394"/>
      <c r="D697" s="394"/>
      <c r="E697" s="394"/>
      <c r="F697" s="394"/>
      <c r="G697" s="394"/>
      <c r="H697" s="394"/>
      <c r="I697" s="394"/>
      <c r="J697" s="394"/>
      <c r="K697" s="394"/>
      <c r="L697" s="394"/>
      <c r="M697" s="394"/>
      <c r="N697" s="394"/>
      <c r="O697" s="394"/>
      <c r="P697" s="394"/>
      <c r="Q697" s="394"/>
      <c r="R697" s="394"/>
      <c r="S697" s="394"/>
      <c r="T697" s="394"/>
      <c r="U697" s="394"/>
      <c r="V697" s="394"/>
      <c r="W697" s="394"/>
      <c r="X697" s="394"/>
      <c r="Y697" s="394"/>
      <c r="Z697" s="394"/>
    </row>
    <row r="698" spans="1:26" ht="15.75" customHeight="1" x14ac:dyDescent="0.45">
      <c r="A698" s="394"/>
      <c r="B698" s="394"/>
      <c r="C698" s="394"/>
      <c r="D698" s="394"/>
      <c r="E698" s="394"/>
      <c r="F698" s="394"/>
      <c r="G698" s="394"/>
      <c r="H698" s="394"/>
      <c r="I698" s="394"/>
      <c r="J698" s="394"/>
      <c r="K698" s="394"/>
      <c r="L698" s="394"/>
      <c r="M698" s="394"/>
      <c r="N698" s="394"/>
      <c r="O698" s="394"/>
      <c r="P698" s="394"/>
      <c r="Q698" s="394"/>
      <c r="R698" s="394"/>
      <c r="S698" s="394"/>
      <c r="T698" s="394"/>
      <c r="U698" s="394"/>
      <c r="V698" s="394"/>
      <c r="W698" s="394"/>
      <c r="X698" s="394"/>
      <c r="Y698" s="394"/>
      <c r="Z698" s="394"/>
    </row>
    <row r="699" spans="1:26" ht="15.75" customHeight="1" x14ac:dyDescent="0.45">
      <c r="A699" s="394"/>
      <c r="B699" s="394"/>
      <c r="C699" s="394"/>
      <c r="D699" s="394"/>
      <c r="E699" s="394"/>
      <c r="F699" s="394"/>
      <c r="G699" s="394"/>
      <c r="H699" s="394"/>
      <c r="I699" s="394"/>
      <c r="J699" s="394"/>
      <c r="K699" s="394"/>
      <c r="L699" s="394"/>
      <c r="M699" s="394"/>
      <c r="N699" s="394"/>
      <c r="O699" s="394"/>
      <c r="P699" s="394"/>
      <c r="Q699" s="394"/>
      <c r="R699" s="394"/>
      <c r="S699" s="394"/>
      <c r="T699" s="394"/>
      <c r="U699" s="394"/>
      <c r="V699" s="394"/>
      <c r="W699" s="394"/>
      <c r="X699" s="394"/>
      <c r="Y699" s="394"/>
      <c r="Z699" s="394"/>
    </row>
    <row r="700" spans="1:26" ht="15.75" customHeight="1" x14ac:dyDescent="0.45">
      <c r="A700" s="394"/>
      <c r="B700" s="394"/>
      <c r="C700" s="394"/>
      <c r="D700" s="394"/>
      <c r="E700" s="394"/>
      <c r="F700" s="394"/>
      <c r="G700" s="394"/>
      <c r="H700" s="394"/>
      <c r="I700" s="394"/>
      <c r="J700" s="394"/>
      <c r="K700" s="394"/>
      <c r="L700" s="394"/>
      <c r="M700" s="394"/>
      <c r="N700" s="394"/>
      <c r="O700" s="394"/>
      <c r="P700" s="394"/>
      <c r="Q700" s="394"/>
      <c r="R700" s="394"/>
      <c r="S700" s="394"/>
      <c r="T700" s="394"/>
      <c r="U700" s="394"/>
      <c r="V700" s="394"/>
      <c r="W700" s="394"/>
      <c r="X700" s="394"/>
      <c r="Y700" s="394"/>
      <c r="Z700" s="394"/>
    </row>
    <row r="701" spans="1:26" ht="15.75" customHeight="1" x14ac:dyDescent="0.45">
      <c r="A701" s="394"/>
      <c r="B701" s="394"/>
      <c r="C701" s="394"/>
      <c r="D701" s="394"/>
      <c r="E701" s="394"/>
      <c r="F701" s="394"/>
      <c r="G701" s="394"/>
      <c r="H701" s="394"/>
      <c r="I701" s="394"/>
      <c r="J701" s="394"/>
      <c r="K701" s="394"/>
      <c r="L701" s="394"/>
      <c r="M701" s="394"/>
      <c r="N701" s="394"/>
      <c r="O701" s="394"/>
      <c r="P701" s="394"/>
      <c r="Q701" s="394"/>
      <c r="R701" s="394"/>
      <c r="S701" s="394"/>
      <c r="T701" s="394"/>
      <c r="U701" s="394"/>
      <c r="V701" s="394"/>
      <c r="W701" s="394"/>
      <c r="X701" s="394"/>
      <c r="Y701" s="394"/>
      <c r="Z701" s="394"/>
    </row>
    <row r="702" spans="1:26" ht="15.75" customHeight="1" x14ac:dyDescent="0.45">
      <c r="A702" s="394"/>
      <c r="B702" s="394"/>
      <c r="C702" s="394"/>
      <c r="D702" s="394"/>
      <c r="E702" s="394"/>
      <c r="F702" s="394"/>
      <c r="G702" s="394"/>
      <c r="H702" s="394"/>
      <c r="I702" s="394"/>
      <c r="J702" s="394"/>
      <c r="K702" s="394"/>
      <c r="L702" s="394"/>
      <c r="M702" s="394"/>
      <c r="N702" s="394"/>
      <c r="O702" s="394"/>
      <c r="P702" s="394"/>
      <c r="Q702" s="394"/>
      <c r="R702" s="394"/>
      <c r="S702" s="394"/>
      <c r="T702" s="394"/>
      <c r="U702" s="394"/>
      <c r="V702" s="394"/>
      <c r="W702" s="394"/>
      <c r="X702" s="394"/>
      <c r="Y702" s="394"/>
      <c r="Z702" s="394"/>
    </row>
    <row r="703" spans="1:26" ht="15.75" customHeight="1" x14ac:dyDescent="0.45">
      <c r="A703" s="394"/>
      <c r="B703" s="394"/>
      <c r="C703" s="394"/>
      <c r="D703" s="394"/>
      <c r="E703" s="394"/>
      <c r="F703" s="394"/>
      <c r="G703" s="394"/>
      <c r="H703" s="394"/>
      <c r="I703" s="394"/>
      <c r="J703" s="394"/>
      <c r="K703" s="394"/>
      <c r="L703" s="394"/>
      <c r="M703" s="394"/>
      <c r="N703" s="394"/>
      <c r="O703" s="394"/>
      <c r="P703" s="394"/>
      <c r="Q703" s="394"/>
      <c r="R703" s="394"/>
      <c r="S703" s="394"/>
      <c r="T703" s="394"/>
      <c r="U703" s="394"/>
      <c r="V703" s="394"/>
      <c r="W703" s="394"/>
      <c r="X703" s="394"/>
      <c r="Y703" s="394"/>
      <c r="Z703" s="394"/>
    </row>
    <row r="704" spans="1:26" ht="15.75" customHeight="1" x14ac:dyDescent="0.45">
      <c r="A704" s="394"/>
      <c r="B704" s="394"/>
      <c r="C704" s="394"/>
      <c r="D704" s="394"/>
      <c r="E704" s="394"/>
      <c r="F704" s="394"/>
      <c r="G704" s="394"/>
      <c r="H704" s="394"/>
      <c r="I704" s="394"/>
      <c r="J704" s="394"/>
      <c r="K704" s="394"/>
      <c r="L704" s="394"/>
      <c r="M704" s="394"/>
      <c r="N704" s="394"/>
      <c r="O704" s="394"/>
      <c r="P704" s="394"/>
      <c r="Q704" s="394"/>
      <c r="R704" s="394"/>
      <c r="S704" s="394"/>
      <c r="T704" s="394"/>
      <c r="U704" s="394"/>
      <c r="V704" s="394"/>
      <c r="W704" s="394"/>
      <c r="X704" s="394"/>
      <c r="Y704" s="394"/>
      <c r="Z704" s="394"/>
    </row>
    <row r="705" spans="1:26" ht="15.75" customHeight="1" x14ac:dyDescent="0.45">
      <c r="A705" s="394"/>
      <c r="B705" s="394"/>
      <c r="C705" s="394"/>
      <c r="D705" s="394"/>
      <c r="E705" s="394"/>
      <c r="F705" s="394"/>
      <c r="G705" s="394"/>
      <c r="H705" s="394"/>
      <c r="I705" s="394"/>
      <c r="J705" s="394"/>
      <c r="K705" s="394"/>
      <c r="L705" s="394"/>
      <c r="M705" s="394"/>
      <c r="N705" s="394"/>
      <c r="O705" s="394"/>
      <c r="P705" s="394"/>
      <c r="Q705" s="394"/>
      <c r="R705" s="394"/>
      <c r="S705" s="394"/>
      <c r="T705" s="394"/>
      <c r="U705" s="394"/>
      <c r="V705" s="394"/>
      <c r="W705" s="394"/>
      <c r="X705" s="394"/>
      <c r="Y705" s="394"/>
      <c r="Z705" s="394"/>
    </row>
    <row r="706" spans="1:26" ht="15.75" customHeight="1" x14ac:dyDescent="0.45">
      <c r="A706" s="394"/>
      <c r="B706" s="394"/>
      <c r="C706" s="394"/>
      <c r="D706" s="394"/>
      <c r="E706" s="394"/>
      <c r="F706" s="394"/>
      <c r="G706" s="394"/>
      <c r="H706" s="394"/>
      <c r="I706" s="394"/>
      <c r="J706" s="394"/>
      <c r="K706" s="394"/>
      <c r="L706" s="394"/>
      <c r="M706" s="394"/>
      <c r="N706" s="394"/>
      <c r="O706" s="394"/>
      <c r="P706" s="394"/>
      <c r="Q706" s="394"/>
      <c r="R706" s="394"/>
      <c r="S706" s="394"/>
      <c r="T706" s="394"/>
      <c r="U706" s="394"/>
      <c r="V706" s="394"/>
      <c r="W706" s="394"/>
      <c r="X706" s="394"/>
      <c r="Y706" s="394"/>
      <c r="Z706" s="394"/>
    </row>
    <row r="707" spans="1:26" ht="15.75" customHeight="1" x14ac:dyDescent="0.45">
      <c r="A707" s="394"/>
      <c r="B707" s="394"/>
      <c r="C707" s="394"/>
      <c r="D707" s="394"/>
      <c r="E707" s="394"/>
      <c r="F707" s="394"/>
      <c r="G707" s="394"/>
      <c r="H707" s="394"/>
      <c r="I707" s="394"/>
      <c r="J707" s="394"/>
      <c r="K707" s="394"/>
      <c r="L707" s="394"/>
      <c r="M707" s="394"/>
      <c r="N707" s="394"/>
      <c r="O707" s="394"/>
      <c r="P707" s="394"/>
      <c r="Q707" s="394"/>
      <c r="R707" s="394"/>
      <c r="S707" s="394"/>
      <c r="T707" s="394"/>
      <c r="U707" s="394"/>
      <c r="V707" s="394"/>
      <c r="W707" s="394"/>
      <c r="X707" s="394"/>
      <c r="Y707" s="394"/>
      <c r="Z707" s="394"/>
    </row>
    <row r="708" spans="1:26" ht="15.75" customHeight="1" x14ac:dyDescent="0.45">
      <c r="A708" s="394"/>
      <c r="B708" s="394"/>
      <c r="C708" s="394"/>
      <c r="D708" s="394"/>
      <c r="E708" s="394"/>
      <c r="F708" s="394"/>
      <c r="G708" s="394"/>
      <c r="H708" s="394"/>
      <c r="I708" s="394"/>
      <c r="J708" s="394"/>
      <c r="K708" s="394"/>
      <c r="L708" s="394"/>
      <c r="M708" s="394"/>
      <c r="N708" s="394"/>
      <c r="O708" s="394"/>
      <c r="P708" s="394"/>
      <c r="Q708" s="394"/>
      <c r="R708" s="394"/>
      <c r="S708" s="394"/>
      <c r="T708" s="394"/>
      <c r="U708" s="394"/>
      <c r="V708" s="394"/>
      <c r="W708" s="394"/>
      <c r="X708" s="394"/>
      <c r="Y708" s="394"/>
      <c r="Z708" s="394"/>
    </row>
    <row r="709" spans="1:26" ht="15.75" customHeight="1" x14ac:dyDescent="0.45">
      <c r="A709" s="394"/>
      <c r="B709" s="394"/>
      <c r="C709" s="394"/>
      <c r="D709" s="394"/>
      <c r="E709" s="394"/>
      <c r="F709" s="394"/>
      <c r="G709" s="394"/>
      <c r="H709" s="394"/>
      <c r="I709" s="394"/>
      <c r="J709" s="394"/>
      <c r="K709" s="394"/>
      <c r="L709" s="394"/>
      <c r="M709" s="394"/>
      <c r="N709" s="394"/>
      <c r="O709" s="394"/>
      <c r="P709" s="394"/>
      <c r="Q709" s="394"/>
      <c r="R709" s="394"/>
      <c r="S709" s="394"/>
      <c r="T709" s="394"/>
      <c r="U709" s="394"/>
      <c r="V709" s="394"/>
      <c r="W709" s="394"/>
      <c r="X709" s="394"/>
      <c r="Y709" s="394"/>
      <c r="Z709" s="394"/>
    </row>
    <row r="710" spans="1:26" ht="15.75" customHeight="1" x14ac:dyDescent="0.45">
      <c r="A710" s="394"/>
      <c r="B710" s="394"/>
      <c r="C710" s="394"/>
      <c r="D710" s="394"/>
      <c r="E710" s="394"/>
      <c r="F710" s="394"/>
      <c r="G710" s="394"/>
      <c r="H710" s="394"/>
      <c r="I710" s="394"/>
      <c r="J710" s="394"/>
      <c r="K710" s="394"/>
      <c r="L710" s="394"/>
      <c r="M710" s="394"/>
      <c r="N710" s="394"/>
      <c r="O710" s="394"/>
      <c r="P710" s="394"/>
      <c r="Q710" s="394"/>
      <c r="R710" s="394"/>
      <c r="S710" s="394"/>
      <c r="T710" s="394"/>
      <c r="U710" s="394"/>
      <c r="V710" s="394"/>
      <c r="W710" s="394"/>
      <c r="X710" s="394"/>
      <c r="Y710" s="394"/>
      <c r="Z710" s="394"/>
    </row>
    <row r="711" spans="1:26" ht="15.75" customHeight="1" x14ac:dyDescent="0.45">
      <c r="A711" s="394"/>
      <c r="B711" s="394"/>
      <c r="C711" s="394"/>
      <c r="D711" s="394"/>
      <c r="E711" s="394"/>
      <c r="F711" s="394"/>
      <c r="G711" s="394"/>
      <c r="H711" s="394"/>
      <c r="I711" s="394"/>
      <c r="J711" s="394"/>
      <c r="K711" s="394"/>
      <c r="L711" s="394"/>
      <c r="M711" s="394"/>
      <c r="N711" s="394"/>
      <c r="O711" s="394"/>
      <c r="P711" s="394"/>
      <c r="Q711" s="394"/>
      <c r="R711" s="394"/>
      <c r="S711" s="394"/>
      <c r="T711" s="394"/>
      <c r="U711" s="394"/>
      <c r="V711" s="394"/>
      <c r="W711" s="394"/>
      <c r="X711" s="394"/>
      <c r="Y711" s="394"/>
      <c r="Z711" s="394"/>
    </row>
    <row r="712" spans="1:26" ht="15.75" customHeight="1" x14ac:dyDescent="0.45">
      <c r="A712" s="394"/>
      <c r="B712" s="394"/>
      <c r="C712" s="394"/>
      <c r="D712" s="394"/>
      <c r="E712" s="394"/>
      <c r="F712" s="394"/>
      <c r="G712" s="394"/>
      <c r="H712" s="394"/>
      <c r="I712" s="394"/>
      <c r="J712" s="394"/>
      <c r="K712" s="394"/>
      <c r="L712" s="394"/>
      <c r="M712" s="394"/>
      <c r="N712" s="394"/>
      <c r="O712" s="394"/>
      <c r="P712" s="394"/>
      <c r="Q712" s="394"/>
      <c r="R712" s="394"/>
      <c r="S712" s="394"/>
      <c r="T712" s="394"/>
      <c r="U712" s="394"/>
      <c r="V712" s="394"/>
      <c r="W712" s="394"/>
      <c r="X712" s="394"/>
      <c r="Y712" s="394"/>
      <c r="Z712" s="394"/>
    </row>
    <row r="713" spans="1:26" ht="15.75" customHeight="1" x14ac:dyDescent="0.45">
      <c r="A713" s="394"/>
      <c r="B713" s="394"/>
      <c r="C713" s="394"/>
      <c r="D713" s="394"/>
      <c r="E713" s="394"/>
      <c r="F713" s="394"/>
      <c r="G713" s="394"/>
      <c r="H713" s="394"/>
      <c r="I713" s="394"/>
      <c r="J713" s="394"/>
      <c r="K713" s="394"/>
      <c r="L713" s="394"/>
      <c r="M713" s="394"/>
      <c r="N713" s="394"/>
      <c r="O713" s="394"/>
      <c r="P713" s="394"/>
      <c r="Q713" s="394"/>
      <c r="R713" s="394"/>
      <c r="S713" s="394"/>
      <c r="T713" s="394"/>
      <c r="U713" s="394"/>
      <c r="V713" s="394"/>
      <c r="W713" s="394"/>
      <c r="X713" s="394"/>
      <c r="Y713" s="394"/>
      <c r="Z713" s="394"/>
    </row>
    <row r="714" spans="1:26" ht="15.75" customHeight="1" x14ac:dyDescent="0.45">
      <c r="A714" s="394"/>
      <c r="B714" s="394"/>
      <c r="C714" s="394"/>
      <c r="D714" s="394"/>
      <c r="E714" s="394"/>
      <c r="F714" s="394"/>
      <c r="G714" s="394"/>
      <c r="H714" s="394"/>
      <c r="I714" s="394"/>
      <c r="J714" s="394"/>
      <c r="K714" s="394"/>
      <c r="L714" s="394"/>
      <c r="M714" s="394"/>
      <c r="N714" s="394"/>
      <c r="O714" s="394"/>
      <c r="P714" s="394"/>
      <c r="Q714" s="394"/>
      <c r="R714" s="394"/>
      <c r="S714" s="394"/>
      <c r="T714" s="394"/>
      <c r="U714" s="394"/>
      <c r="V714" s="394"/>
      <c r="W714" s="394"/>
      <c r="X714" s="394"/>
      <c r="Y714" s="394"/>
      <c r="Z714" s="394"/>
    </row>
    <row r="715" spans="1:26" ht="15.75" customHeight="1" x14ac:dyDescent="0.45">
      <c r="A715" s="394"/>
      <c r="B715" s="394"/>
      <c r="C715" s="394"/>
      <c r="D715" s="394"/>
      <c r="E715" s="394"/>
      <c r="F715" s="394"/>
      <c r="G715" s="394"/>
      <c r="H715" s="394"/>
      <c r="I715" s="394"/>
      <c r="J715" s="394"/>
      <c r="K715" s="394"/>
      <c r="L715" s="394"/>
      <c r="M715" s="394"/>
      <c r="N715" s="394"/>
      <c r="O715" s="394"/>
      <c r="P715" s="394"/>
      <c r="Q715" s="394"/>
      <c r="R715" s="394"/>
      <c r="S715" s="394"/>
      <c r="T715" s="394"/>
      <c r="U715" s="394"/>
      <c r="V715" s="394"/>
      <c r="W715" s="394"/>
      <c r="X715" s="394"/>
      <c r="Y715" s="394"/>
      <c r="Z715" s="394"/>
    </row>
    <row r="716" spans="1:26" ht="15.75" customHeight="1" x14ac:dyDescent="0.45">
      <c r="A716" s="394"/>
      <c r="B716" s="394"/>
      <c r="C716" s="394"/>
      <c r="D716" s="394"/>
      <c r="E716" s="394"/>
      <c r="F716" s="394"/>
      <c r="G716" s="394"/>
      <c r="H716" s="394"/>
      <c r="I716" s="394"/>
      <c r="J716" s="394"/>
      <c r="K716" s="394"/>
      <c r="L716" s="394"/>
      <c r="M716" s="394"/>
      <c r="N716" s="394"/>
      <c r="O716" s="394"/>
      <c r="P716" s="394"/>
      <c r="Q716" s="394"/>
      <c r="R716" s="394"/>
      <c r="S716" s="394"/>
      <c r="T716" s="394"/>
      <c r="U716" s="394"/>
      <c r="V716" s="394"/>
      <c r="W716" s="394"/>
      <c r="X716" s="394"/>
      <c r="Y716" s="394"/>
      <c r="Z716" s="394"/>
    </row>
    <row r="717" spans="1:26" ht="15.75" customHeight="1" x14ac:dyDescent="0.45">
      <c r="A717" s="394"/>
      <c r="B717" s="394"/>
      <c r="C717" s="394"/>
      <c r="D717" s="394"/>
      <c r="E717" s="394"/>
      <c r="F717" s="394"/>
      <c r="G717" s="394"/>
      <c r="H717" s="394"/>
      <c r="I717" s="394"/>
      <c r="J717" s="394"/>
      <c r="K717" s="394"/>
      <c r="L717" s="394"/>
      <c r="M717" s="394"/>
      <c r="N717" s="394"/>
      <c r="O717" s="394"/>
      <c r="P717" s="394"/>
      <c r="Q717" s="394"/>
      <c r="R717" s="394"/>
      <c r="S717" s="394"/>
      <c r="T717" s="394"/>
      <c r="U717" s="394"/>
      <c r="V717" s="394"/>
      <c r="W717" s="394"/>
      <c r="X717" s="394"/>
      <c r="Y717" s="394"/>
      <c r="Z717" s="394"/>
    </row>
    <row r="718" spans="1:26" ht="15.75" customHeight="1" x14ac:dyDescent="0.45">
      <c r="A718" s="394"/>
      <c r="B718" s="394"/>
      <c r="C718" s="394"/>
      <c r="D718" s="394"/>
      <c r="E718" s="394"/>
      <c r="F718" s="394"/>
      <c r="G718" s="394"/>
      <c r="H718" s="394"/>
      <c r="I718" s="394"/>
      <c r="J718" s="394"/>
      <c r="K718" s="394"/>
      <c r="L718" s="394"/>
      <c r="M718" s="394"/>
      <c r="N718" s="394"/>
      <c r="O718" s="394"/>
      <c r="P718" s="394"/>
      <c r="Q718" s="394"/>
      <c r="R718" s="394"/>
      <c r="S718" s="394"/>
      <c r="T718" s="394"/>
      <c r="U718" s="394"/>
      <c r="V718" s="394"/>
      <c r="W718" s="394"/>
      <c r="X718" s="394"/>
      <c r="Y718" s="394"/>
      <c r="Z718" s="394"/>
    </row>
    <row r="719" spans="1:26" ht="15.75" customHeight="1" x14ac:dyDescent="0.45">
      <c r="A719" s="394"/>
      <c r="B719" s="394"/>
      <c r="C719" s="394"/>
      <c r="D719" s="394"/>
      <c r="E719" s="394"/>
      <c r="F719" s="394"/>
      <c r="G719" s="394"/>
      <c r="H719" s="394"/>
      <c r="I719" s="394"/>
      <c r="J719" s="394"/>
      <c r="K719" s="394"/>
      <c r="L719" s="394"/>
      <c r="M719" s="394"/>
      <c r="N719" s="394"/>
      <c r="O719" s="394"/>
      <c r="P719" s="394"/>
      <c r="Q719" s="394"/>
      <c r="R719" s="394"/>
      <c r="S719" s="394"/>
      <c r="T719" s="394"/>
      <c r="U719" s="394"/>
      <c r="V719" s="394"/>
      <c r="W719" s="394"/>
      <c r="X719" s="394"/>
      <c r="Y719" s="394"/>
      <c r="Z719" s="394"/>
    </row>
    <row r="720" spans="1:26" ht="15.75" customHeight="1" x14ac:dyDescent="0.45">
      <c r="A720" s="394"/>
      <c r="B720" s="394"/>
      <c r="C720" s="394"/>
      <c r="D720" s="394"/>
      <c r="E720" s="394"/>
      <c r="F720" s="394"/>
      <c r="G720" s="394"/>
      <c r="H720" s="394"/>
      <c r="I720" s="394"/>
      <c r="J720" s="394"/>
      <c r="K720" s="394"/>
      <c r="L720" s="394"/>
      <c r="M720" s="394"/>
      <c r="N720" s="394"/>
      <c r="O720" s="394"/>
      <c r="P720" s="394"/>
      <c r="Q720" s="394"/>
      <c r="R720" s="394"/>
      <c r="S720" s="394"/>
      <c r="T720" s="394"/>
      <c r="U720" s="394"/>
      <c r="V720" s="394"/>
      <c r="W720" s="394"/>
      <c r="X720" s="394"/>
      <c r="Y720" s="394"/>
      <c r="Z720" s="394"/>
    </row>
    <row r="721" spans="1:26" ht="15.75" customHeight="1" x14ac:dyDescent="0.45">
      <c r="A721" s="394"/>
      <c r="B721" s="394"/>
      <c r="C721" s="394"/>
      <c r="D721" s="394"/>
      <c r="E721" s="394"/>
      <c r="F721" s="394"/>
      <c r="G721" s="394"/>
      <c r="H721" s="394"/>
      <c r="I721" s="394"/>
      <c r="J721" s="394"/>
      <c r="K721" s="394"/>
      <c r="L721" s="394"/>
      <c r="M721" s="394"/>
      <c r="N721" s="394"/>
      <c r="O721" s="394"/>
      <c r="P721" s="394"/>
      <c r="Q721" s="394"/>
      <c r="R721" s="394"/>
      <c r="S721" s="394"/>
      <c r="T721" s="394"/>
      <c r="U721" s="394"/>
      <c r="V721" s="394"/>
      <c r="W721" s="394"/>
      <c r="X721" s="394"/>
      <c r="Y721" s="394"/>
      <c r="Z721" s="394"/>
    </row>
    <row r="722" spans="1:26" ht="15.75" customHeight="1" x14ac:dyDescent="0.45">
      <c r="A722" s="394"/>
      <c r="B722" s="394"/>
      <c r="C722" s="394"/>
      <c r="D722" s="394"/>
      <c r="E722" s="394"/>
      <c r="F722" s="394"/>
      <c r="G722" s="394"/>
      <c r="H722" s="394"/>
      <c r="I722" s="394"/>
      <c r="J722" s="394"/>
      <c r="K722" s="394"/>
      <c r="L722" s="394"/>
      <c r="M722" s="394"/>
      <c r="N722" s="394"/>
      <c r="O722" s="394"/>
      <c r="P722" s="394"/>
      <c r="Q722" s="394"/>
      <c r="R722" s="394"/>
      <c r="S722" s="394"/>
      <c r="T722" s="394"/>
      <c r="U722" s="394"/>
      <c r="V722" s="394"/>
      <c r="W722" s="394"/>
      <c r="X722" s="394"/>
      <c r="Y722" s="394"/>
      <c r="Z722" s="394"/>
    </row>
    <row r="723" spans="1:26" ht="15.75" customHeight="1" x14ac:dyDescent="0.45">
      <c r="A723" s="394"/>
      <c r="B723" s="394"/>
      <c r="C723" s="394"/>
      <c r="D723" s="394"/>
      <c r="E723" s="394"/>
      <c r="F723" s="394"/>
      <c r="G723" s="394"/>
      <c r="H723" s="394"/>
      <c r="I723" s="394"/>
      <c r="J723" s="394"/>
      <c r="K723" s="394"/>
      <c r="L723" s="394"/>
      <c r="M723" s="394"/>
      <c r="N723" s="394"/>
      <c r="O723" s="394"/>
      <c r="P723" s="394"/>
      <c r="Q723" s="394"/>
      <c r="R723" s="394"/>
      <c r="S723" s="394"/>
      <c r="T723" s="394"/>
      <c r="U723" s="394"/>
      <c r="V723" s="394"/>
      <c r="W723" s="394"/>
      <c r="X723" s="394"/>
      <c r="Y723" s="394"/>
      <c r="Z723" s="394"/>
    </row>
    <row r="724" spans="1:26" ht="15.75" customHeight="1" x14ac:dyDescent="0.45">
      <c r="A724" s="394"/>
      <c r="B724" s="394"/>
      <c r="C724" s="394"/>
      <c r="D724" s="394"/>
      <c r="E724" s="394"/>
      <c r="F724" s="394"/>
      <c r="G724" s="394"/>
      <c r="H724" s="394"/>
      <c r="I724" s="394"/>
      <c r="J724" s="394"/>
      <c r="K724" s="394"/>
      <c r="L724" s="394"/>
      <c r="M724" s="394"/>
      <c r="N724" s="394"/>
      <c r="O724" s="394"/>
      <c r="P724" s="394"/>
      <c r="Q724" s="394"/>
      <c r="R724" s="394"/>
      <c r="S724" s="394"/>
      <c r="T724" s="394"/>
      <c r="U724" s="394"/>
      <c r="V724" s="394"/>
      <c r="W724" s="394"/>
      <c r="X724" s="394"/>
      <c r="Y724" s="394"/>
      <c r="Z724" s="394"/>
    </row>
    <row r="725" spans="1:26" ht="15.75" customHeight="1" x14ac:dyDescent="0.45">
      <c r="A725" s="394"/>
      <c r="B725" s="394"/>
      <c r="C725" s="394"/>
      <c r="D725" s="394"/>
      <c r="E725" s="394"/>
      <c r="F725" s="394"/>
      <c r="G725" s="394"/>
      <c r="H725" s="394"/>
      <c r="I725" s="394"/>
      <c r="J725" s="394"/>
      <c r="K725" s="394"/>
      <c r="L725" s="394"/>
      <c r="M725" s="394"/>
      <c r="N725" s="394"/>
      <c r="O725" s="394"/>
      <c r="P725" s="394"/>
      <c r="Q725" s="394"/>
      <c r="R725" s="394"/>
      <c r="S725" s="394"/>
      <c r="T725" s="394"/>
      <c r="U725" s="394"/>
      <c r="V725" s="394"/>
      <c r="W725" s="394"/>
      <c r="X725" s="394"/>
      <c r="Y725" s="394"/>
      <c r="Z725" s="394"/>
    </row>
    <row r="726" spans="1:26" ht="15.75" customHeight="1" x14ac:dyDescent="0.45">
      <c r="A726" s="394"/>
      <c r="B726" s="394"/>
      <c r="C726" s="394"/>
      <c r="D726" s="394"/>
      <c r="E726" s="394"/>
      <c r="F726" s="394"/>
      <c r="G726" s="394"/>
      <c r="H726" s="394"/>
      <c r="I726" s="394"/>
      <c r="J726" s="394"/>
      <c r="K726" s="394"/>
      <c r="L726" s="394"/>
      <c r="M726" s="394"/>
      <c r="N726" s="394"/>
      <c r="O726" s="394"/>
      <c r="P726" s="394"/>
      <c r="Q726" s="394"/>
      <c r="R726" s="394"/>
      <c r="S726" s="394"/>
      <c r="T726" s="394"/>
      <c r="U726" s="394"/>
      <c r="V726" s="394"/>
      <c r="W726" s="394"/>
      <c r="X726" s="394"/>
      <c r="Y726" s="394"/>
      <c r="Z726" s="394"/>
    </row>
    <row r="727" spans="1:26" ht="15.75" customHeight="1" x14ac:dyDescent="0.45">
      <c r="A727" s="394"/>
      <c r="B727" s="394"/>
      <c r="C727" s="394"/>
      <c r="D727" s="394"/>
      <c r="E727" s="394"/>
      <c r="F727" s="394"/>
      <c r="G727" s="394"/>
      <c r="H727" s="394"/>
      <c r="I727" s="394"/>
      <c r="J727" s="394"/>
      <c r="K727" s="394"/>
      <c r="L727" s="394"/>
      <c r="M727" s="394"/>
      <c r="N727" s="394"/>
      <c r="O727" s="394"/>
      <c r="P727" s="394"/>
      <c r="Q727" s="394"/>
      <c r="R727" s="394"/>
      <c r="S727" s="394"/>
      <c r="T727" s="394"/>
      <c r="U727" s="394"/>
      <c r="V727" s="394"/>
      <c r="W727" s="394"/>
      <c r="X727" s="394"/>
      <c r="Y727" s="394"/>
      <c r="Z727" s="394"/>
    </row>
    <row r="728" spans="1:26" ht="15.75" customHeight="1" x14ac:dyDescent="0.45">
      <c r="A728" s="394"/>
      <c r="B728" s="394"/>
      <c r="C728" s="394"/>
      <c r="D728" s="394"/>
      <c r="E728" s="394"/>
      <c r="F728" s="394"/>
      <c r="G728" s="394"/>
      <c r="H728" s="394"/>
      <c r="I728" s="394"/>
      <c r="J728" s="394"/>
      <c r="K728" s="394"/>
      <c r="L728" s="394"/>
      <c r="M728" s="394"/>
      <c r="N728" s="394"/>
      <c r="O728" s="394"/>
      <c r="P728" s="394"/>
      <c r="Q728" s="394"/>
      <c r="R728" s="394"/>
      <c r="S728" s="394"/>
      <c r="T728" s="394"/>
      <c r="U728" s="394"/>
      <c r="V728" s="394"/>
      <c r="W728" s="394"/>
      <c r="X728" s="394"/>
      <c r="Y728" s="394"/>
      <c r="Z728" s="394"/>
    </row>
    <row r="729" spans="1:26" ht="15.75" customHeight="1" x14ac:dyDescent="0.45">
      <c r="A729" s="394"/>
      <c r="B729" s="394"/>
      <c r="C729" s="394"/>
      <c r="D729" s="394"/>
      <c r="E729" s="394"/>
      <c r="F729" s="394"/>
      <c r="G729" s="394"/>
      <c r="H729" s="394"/>
      <c r="I729" s="394"/>
      <c r="J729" s="394"/>
      <c r="K729" s="394"/>
      <c r="L729" s="394"/>
      <c r="M729" s="394"/>
      <c r="N729" s="394"/>
      <c r="O729" s="394"/>
      <c r="P729" s="394"/>
      <c r="Q729" s="394"/>
      <c r="R729" s="394"/>
      <c r="S729" s="394"/>
      <c r="T729" s="394"/>
      <c r="U729" s="394"/>
      <c r="V729" s="394"/>
      <c r="W729" s="394"/>
      <c r="X729" s="394"/>
      <c r="Y729" s="394"/>
      <c r="Z729" s="394"/>
    </row>
    <row r="730" spans="1:26" ht="15.75" customHeight="1" x14ac:dyDescent="0.45">
      <c r="A730" s="394"/>
      <c r="B730" s="394"/>
      <c r="C730" s="394"/>
      <c r="D730" s="394"/>
      <c r="E730" s="394"/>
      <c r="F730" s="394"/>
      <c r="G730" s="394"/>
      <c r="H730" s="394"/>
      <c r="I730" s="394"/>
      <c r="J730" s="394"/>
      <c r="K730" s="394"/>
      <c r="L730" s="394"/>
      <c r="M730" s="394"/>
      <c r="N730" s="394"/>
      <c r="O730" s="394"/>
      <c r="P730" s="394"/>
      <c r="Q730" s="394"/>
      <c r="R730" s="394"/>
      <c r="S730" s="394"/>
      <c r="T730" s="394"/>
      <c r="U730" s="394"/>
      <c r="V730" s="394"/>
      <c r="W730" s="394"/>
      <c r="X730" s="394"/>
      <c r="Y730" s="394"/>
      <c r="Z730" s="394"/>
    </row>
    <row r="731" spans="1:26" ht="15.75" customHeight="1" x14ac:dyDescent="0.45">
      <c r="A731" s="394"/>
      <c r="B731" s="394"/>
      <c r="C731" s="394"/>
      <c r="D731" s="394"/>
      <c r="E731" s="394"/>
      <c r="F731" s="394"/>
      <c r="G731" s="394"/>
      <c r="H731" s="394"/>
      <c r="I731" s="394"/>
      <c r="J731" s="394"/>
      <c r="K731" s="394"/>
      <c r="L731" s="394"/>
      <c r="M731" s="394"/>
      <c r="N731" s="394"/>
      <c r="O731" s="394"/>
      <c r="P731" s="394"/>
      <c r="Q731" s="394"/>
      <c r="R731" s="394"/>
      <c r="S731" s="394"/>
      <c r="T731" s="394"/>
      <c r="U731" s="394"/>
      <c r="V731" s="394"/>
      <c r="W731" s="394"/>
      <c r="X731" s="394"/>
      <c r="Y731" s="394"/>
      <c r="Z731" s="394"/>
    </row>
    <row r="732" spans="1:26" ht="15.75" customHeight="1" x14ac:dyDescent="0.45">
      <c r="A732" s="394"/>
      <c r="B732" s="394"/>
      <c r="C732" s="394"/>
      <c r="D732" s="394"/>
      <c r="E732" s="394"/>
      <c r="F732" s="394"/>
      <c r="G732" s="394"/>
      <c r="H732" s="394"/>
      <c r="I732" s="394"/>
      <c r="J732" s="394"/>
      <c r="K732" s="394"/>
      <c r="L732" s="394"/>
      <c r="M732" s="394"/>
      <c r="N732" s="394"/>
      <c r="O732" s="394"/>
      <c r="P732" s="394"/>
      <c r="Q732" s="394"/>
      <c r="R732" s="394"/>
      <c r="S732" s="394"/>
      <c r="T732" s="394"/>
      <c r="U732" s="394"/>
      <c r="V732" s="394"/>
      <c r="W732" s="394"/>
      <c r="X732" s="394"/>
      <c r="Y732" s="394"/>
      <c r="Z732" s="394"/>
    </row>
    <row r="733" spans="1:26" ht="15.75" customHeight="1" x14ac:dyDescent="0.45">
      <c r="A733" s="394"/>
      <c r="B733" s="394"/>
      <c r="C733" s="394"/>
      <c r="D733" s="394"/>
      <c r="E733" s="394"/>
      <c r="F733" s="394"/>
      <c r="G733" s="394"/>
      <c r="H733" s="394"/>
      <c r="I733" s="394"/>
      <c r="J733" s="394"/>
      <c r="K733" s="394"/>
      <c r="L733" s="394"/>
      <c r="M733" s="394"/>
      <c r="N733" s="394"/>
      <c r="O733" s="394"/>
      <c r="P733" s="394"/>
      <c r="Q733" s="394"/>
      <c r="R733" s="394"/>
      <c r="S733" s="394"/>
      <c r="T733" s="394"/>
      <c r="U733" s="394"/>
      <c r="V733" s="394"/>
      <c r="W733" s="394"/>
      <c r="X733" s="394"/>
      <c r="Y733" s="394"/>
      <c r="Z733" s="394"/>
    </row>
    <row r="734" spans="1:26" ht="15.75" customHeight="1" x14ac:dyDescent="0.45">
      <c r="A734" s="394"/>
      <c r="B734" s="394"/>
      <c r="C734" s="394"/>
      <c r="D734" s="394"/>
      <c r="E734" s="394"/>
      <c r="F734" s="394"/>
      <c r="G734" s="394"/>
      <c r="H734" s="394"/>
      <c r="I734" s="394"/>
      <c r="J734" s="394"/>
      <c r="K734" s="394"/>
      <c r="L734" s="394"/>
      <c r="M734" s="394"/>
      <c r="N734" s="394"/>
      <c r="O734" s="394"/>
      <c r="P734" s="394"/>
      <c r="Q734" s="394"/>
      <c r="R734" s="394"/>
      <c r="S734" s="394"/>
      <c r="T734" s="394"/>
      <c r="U734" s="394"/>
      <c r="V734" s="394"/>
      <c r="W734" s="394"/>
      <c r="X734" s="394"/>
      <c r="Y734" s="394"/>
      <c r="Z734" s="394"/>
    </row>
    <row r="735" spans="1:26" ht="15.75" customHeight="1" x14ac:dyDescent="0.45">
      <c r="A735" s="394"/>
      <c r="B735" s="394"/>
      <c r="C735" s="394"/>
      <c r="D735" s="394"/>
      <c r="E735" s="394"/>
      <c r="F735" s="394"/>
      <c r="G735" s="394"/>
      <c r="H735" s="394"/>
      <c r="I735" s="394"/>
      <c r="J735" s="394"/>
      <c r="K735" s="394"/>
      <c r="L735" s="394"/>
      <c r="M735" s="394"/>
      <c r="N735" s="394"/>
      <c r="O735" s="394"/>
      <c r="P735" s="394"/>
      <c r="Q735" s="394"/>
      <c r="R735" s="394"/>
      <c r="S735" s="394"/>
      <c r="T735" s="394"/>
      <c r="U735" s="394"/>
      <c r="V735" s="394"/>
      <c r="W735" s="394"/>
      <c r="X735" s="394"/>
      <c r="Y735" s="394"/>
      <c r="Z735" s="394"/>
    </row>
    <row r="736" spans="1:26" ht="15.75" customHeight="1" x14ac:dyDescent="0.45">
      <c r="A736" s="394"/>
      <c r="B736" s="394"/>
      <c r="C736" s="394"/>
      <c r="D736" s="394"/>
      <c r="E736" s="394"/>
      <c r="F736" s="394"/>
      <c r="G736" s="394"/>
      <c r="H736" s="394"/>
      <c r="I736" s="394"/>
      <c r="J736" s="394"/>
      <c r="K736" s="394"/>
      <c r="L736" s="394"/>
      <c r="M736" s="394"/>
      <c r="N736" s="394"/>
      <c r="O736" s="394"/>
      <c r="P736" s="394"/>
      <c r="Q736" s="394"/>
      <c r="R736" s="394"/>
      <c r="S736" s="394"/>
      <c r="T736" s="394"/>
      <c r="U736" s="394"/>
      <c r="V736" s="394"/>
      <c r="W736" s="394"/>
      <c r="X736" s="394"/>
      <c r="Y736" s="394"/>
      <c r="Z736" s="394"/>
    </row>
    <row r="737" spans="1:26" ht="15.75" customHeight="1" x14ac:dyDescent="0.45">
      <c r="A737" s="394"/>
      <c r="B737" s="394"/>
      <c r="C737" s="394"/>
      <c r="D737" s="394"/>
      <c r="E737" s="394"/>
      <c r="F737" s="394"/>
      <c r="G737" s="394"/>
      <c r="H737" s="394"/>
      <c r="I737" s="394"/>
      <c r="J737" s="394"/>
      <c r="K737" s="394"/>
      <c r="L737" s="394"/>
      <c r="M737" s="394"/>
      <c r="N737" s="394"/>
      <c r="O737" s="394"/>
      <c r="P737" s="394"/>
      <c r="Q737" s="394"/>
      <c r="R737" s="394"/>
      <c r="S737" s="394"/>
      <c r="T737" s="394"/>
      <c r="U737" s="394"/>
      <c r="V737" s="394"/>
      <c r="W737" s="394"/>
      <c r="X737" s="394"/>
      <c r="Y737" s="394"/>
      <c r="Z737" s="394"/>
    </row>
    <row r="738" spans="1:26" ht="15.75" customHeight="1" x14ac:dyDescent="0.45">
      <c r="A738" s="394"/>
      <c r="B738" s="394"/>
      <c r="C738" s="394"/>
      <c r="D738" s="394"/>
      <c r="E738" s="394"/>
      <c r="F738" s="394"/>
      <c r="G738" s="394"/>
      <c r="H738" s="394"/>
      <c r="I738" s="394"/>
      <c r="J738" s="394"/>
      <c r="K738" s="394"/>
      <c r="L738" s="394"/>
      <c r="M738" s="394"/>
      <c r="N738" s="394"/>
      <c r="O738" s="394"/>
      <c r="P738" s="394"/>
      <c r="Q738" s="394"/>
      <c r="R738" s="394"/>
      <c r="S738" s="394"/>
      <c r="T738" s="394"/>
      <c r="U738" s="394"/>
      <c r="V738" s="394"/>
      <c r="W738" s="394"/>
      <c r="X738" s="394"/>
      <c r="Y738" s="394"/>
      <c r="Z738" s="394"/>
    </row>
    <row r="739" spans="1:26" ht="15.75" customHeight="1" x14ac:dyDescent="0.45">
      <c r="A739" s="394"/>
      <c r="B739" s="394"/>
      <c r="C739" s="394"/>
      <c r="D739" s="394"/>
      <c r="E739" s="394"/>
      <c r="F739" s="394"/>
      <c r="G739" s="394"/>
      <c r="H739" s="394"/>
      <c r="I739" s="394"/>
      <c r="J739" s="394"/>
      <c r="K739" s="394"/>
      <c r="L739" s="394"/>
      <c r="M739" s="394"/>
      <c r="N739" s="394"/>
      <c r="O739" s="394"/>
      <c r="P739" s="394"/>
      <c r="Q739" s="394"/>
      <c r="R739" s="394"/>
      <c r="S739" s="394"/>
      <c r="T739" s="394"/>
      <c r="U739" s="394"/>
      <c r="V739" s="394"/>
      <c r="W739" s="394"/>
      <c r="X739" s="394"/>
      <c r="Y739" s="394"/>
      <c r="Z739" s="394"/>
    </row>
    <row r="740" spans="1:26" ht="15.75" customHeight="1" x14ac:dyDescent="0.45">
      <c r="A740" s="394"/>
      <c r="B740" s="394"/>
      <c r="C740" s="394"/>
      <c r="D740" s="394"/>
      <c r="E740" s="394"/>
      <c r="F740" s="394"/>
      <c r="G740" s="394"/>
      <c r="H740" s="394"/>
      <c r="I740" s="394"/>
      <c r="J740" s="394"/>
      <c r="K740" s="394"/>
      <c r="L740" s="394"/>
      <c r="M740" s="394"/>
      <c r="N740" s="394"/>
      <c r="O740" s="394"/>
      <c r="P740" s="394"/>
      <c r="Q740" s="394"/>
      <c r="R740" s="394"/>
      <c r="S740" s="394"/>
      <c r="T740" s="394"/>
      <c r="U740" s="394"/>
      <c r="V740" s="394"/>
      <c r="W740" s="394"/>
      <c r="X740" s="394"/>
      <c r="Y740" s="394"/>
      <c r="Z740" s="394"/>
    </row>
    <row r="741" spans="1:26" ht="15.75" customHeight="1" x14ac:dyDescent="0.45">
      <c r="A741" s="394"/>
      <c r="B741" s="394"/>
      <c r="C741" s="394"/>
      <c r="D741" s="394"/>
      <c r="E741" s="394"/>
      <c r="F741" s="394"/>
      <c r="G741" s="394"/>
      <c r="H741" s="394"/>
      <c r="I741" s="394"/>
      <c r="J741" s="394"/>
      <c r="K741" s="394"/>
      <c r="L741" s="394"/>
      <c r="M741" s="394"/>
      <c r="N741" s="394"/>
      <c r="O741" s="394"/>
      <c r="P741" s="394"/>
      <c r="Q741" s="394"/>
      <c r="R741" s="394"/>
      <c r="S741" s="394"/>
      <c r="T741" s="394"/>
      <c r="U741" s="394"/>
      <c r="V741" s="394"/>
      <c r="W741" s="394"/>
      <c r="X741" s="394"/>
      <c r="Y741" s="394"/>
      <c r="Z741" s="394"/>
    </row>
    <row r="742" spans="1:26" ht="15.75" customHeight="1" x14ac:dyDescent="0.45">
      <c r="A742" s="394"/>
      <c r="B742" s="394"/>
      <c r="C742" s="394"/>
      <c r="D742" s="394"/>
      <c r="E742" s="394"/>
      <c r="F742" s="394"/>
      <c r="G742" s="394"/>
      <c r="H742" s="394"/>
      <c r="I742" s="394"/>
      <c r="J742" s="394"/>
      <c r="K742" s="394"/>
      <c r="L742" s="394"/>
      <c r="M742" s="394"/>
      <c r="N742" s="394"/>
      <c r="O742" s="394"/>
      <c r="P742" s="394"/>
      <c r="Q742" s="394"/>
      <c r="R742" s="394"/>
      <c r="S742" s="394"/>
      <c r="T742" s="394"/>
      <c r="U742" s="394"/>
      <c r="V742" s="394"/>
      <c r="W742" s="394"/>
      <c r="X742" s="394"/>
      <c r="Y742" s="394"/>
      <c r="Z742" s="394"/>
    </row>
    <row r="743" spans="1:26" ht="15.75" customHeight="1" x14ac:dyDescent="0.45">
      <c r="A743" s="394"/>
      <c r="B743" s="394"/>
      <c r="C743" s="394"/>
      <c r="D743" s="394"/>
      <c r="E743" s="394"/>
      <c r="F743" s="394"/>
      <c r="G743" s="394"/>
      <c r="H743" s="394"/>
      <c r="I743" s="394"/>
      <c r="J743" s="394"/>
      <c r="K743" s="394"/>
      <c r="L743" s="394"/>
      <c r="M743" s="394"/>
      <c r="N743" s="394"/>
      <c r="O743" s="394"/>
      <c r="P743" s="394"/>
      <c r="Q743" s="394"/>
      <c r="R743" s="394"/>
      <c r="S743" s="394"/>
      <c r="T743" s="394"/>
      <c r="U743" s="394"/>
      <c r="V743" s="394"/>
      <c r="W743" s="394"/>
      <c r="X743" s="394"/>
      <c r="Y743" s="394"/>
      <c r="Z743" s="394"/>
    </row>
    <row r="744" spans="1:26" ht="15.75" customHeight="1" x14ac:dyDescent="0.45">
      <c r="A744" s="394"/>
      <c r="B744" s="394"/>
      <c r="C744" s="394"/>
      <c r="D744" s="394"/>
      <c r="E744" s="394"/>
      <c r="F744" s="394"/>
      <c r="G744" s="394"/>
      <c r="H744" s="394"/>
      <c r="I744" s="394"/>
      <c r="J744" s="394"/>
      <c r="K744" s="394"/>
      <c r="L744" s="394"/>
      <c r="M744" s="394"/>
      <c r="N744" s="394"/>
      <c r="O744" s="394"/>
      <c r="P744" s="394"/>
      <c r="Q744" s="394"/>
      <c r="R744" s="394"/>
      <c r="S744" s="394"/>
      <c r="T744" s="394"/>
      <c r="U744" s="394"/>
      <c r="V744" s="394"/>
      <c r="W744" s="394"/>
      <c r="X744" s="394"/>
      <c r="Y744" s="394"/>
      <c r="Z744" s="394"/>
    </row>
    <row r="745" spans="1:26" ht="15.75" customHeight="1" x14ac:dyDescent="0.45">
      <c r="A745" s="394"/>
      <c r="B745" s="394"/>
      <c r="C745" s="394"/>
      <c r="D745" s="394"/>
      <c r="E745" s="394"/>
      <c r="F745" s="394"/>
      <c r="G745" s="394"/>
      <c r="H745" s="394"/>
      <c r="I745" s="394"/>
      <c r="J745" s="394"/>
      <c r="K745" s="394"/>
      <c r="L745" s="394"/>
      <c r="M745" s="394"/>
      <c r="N745" s="394"/>
      <c r="O745" s="394"/>
      <c r="P745" s="394"/>
      <c r="Q745" s="394"/>
      <c r="R745" s="394"/>
      <c r="S745" s="394"/>
      <c r="T745" s="394"/>
      <c r="U745" s="394"/>
      <c r="V745" s="394"/>
      <c r="W745" s="394"/>
      <c r="X745" s="394"/>
      <c r="Y745" s="394"/>
      <c r="Z745" s="394"/>
    </row>
    <row r="746" spans="1:26" ht="15.75" customHeight="1" x14ac:dyDescent="0.45">
      <c r="A746" s="394"/>
      <c r="B746" s="394"/>
      <c r="C746" s="394"/>
      <c r="D746" s="394"/>
      <c r="E746" s="394"/>
      <c r="F746" s="394"/>
      <c r="G746" s="394"/>
      <c r="H746" s="394"/>
      <c r="I746" s="394"/>
      <c r="J746" s="394"/>
      <c r="K746" s="394"/>
      <c r="L746" s="394"/>
      <c r="M746" s="394"/>
      <c r="N746" s="394"/>
      <c r="O746" s="394"/>
      <c r="P746" s="394"/>
      <c r="Q746" s="394"/>
      <c r="R746" s="394"/>
      <c r="S746" s="394"/>
      <c r="T746" s="394"/>
      <c r="U746" s="394"/>
      <c r="V746" s="394"/>
      <c r="W746" s="394"/>
      <c r="X746" s="394"/>
      <c r="Y746" s="394"/>
      <c r="Z746" s="394"/>
    </row>
    <row r="747" spans="1:26" ht="15.75" customHeight="1" x14ac:dyDescent="0.45">
      <c r="A747" s="394"/>
      <c r="B747" s="394"/>
      <c r="C747" s="394"/>
      <c r="D747" s="394"/>
      <c r="E747" s="394"/>
      <c r="F747" s="394"/>
      <c r="G747" s="394"/>
      <c r="H747" s="394"/>
      <c r="I747" s="394"/>
      <c r="J747" s="394"/>
      <c r="K747" s="394"/>
      <c r="L747" s="394"/>
      <c r="M747" s="394"/>
      <c r="N747" s="394"/>
      <c r="O747" s="394"/>
      <c r="P747" s="394"/>
      <c r="Q747" s="394"/>
      <c r="R747" s="394"/>
      <c r="S747" s="394"/>
      <c r="T747" s="394"/>
      <c r="U747" s="394"/>
      <c r="V747" s="394"/>
      <c r="W747" s="394"/>
      <c r="X747" s="394"/>
      <c r="Y747" s="394"/>
      <c r="Z747" s="394"/>
    </row>
    <row r="748" spans="1:26" ht="15.75" customHeight="1" x14ac:dyDescent="0.45">
      <c r="A748" s="394"/>
      <c r="B748" s="394"/>
      <c r="C748" s="394"/>
      <c r="D748" s="394"/>
      <c r="E748" s="394"/>
      <c r="F748" s="394"/>
      <c r="G748" s="394"/>
      <c r="H748" s="394"/>
      <c r="I748" s="394"/>
      <c r="J748" s="394"/>
      <c r="K748" s="394"/>
      <c r="L748" s="394"/>
      <c r="M748" s="394"/>
      <c r="N748" s="394"/>
      <c r="O748" s="394"/>
      <c r="P748" s="394"/>
      <c r="Q748" s="394"/>
      <c r="R748" s="394"/>
      <c r="S748" s="394"/>
      <c r="T748" s="394"/>
      <c r="U748" s="394"/>
      <c r="V748" s="394"/>
      <c r="W748" s="394"/>
      <c r="X748" s="394"/>
      <c r="Y748" s="394"/>
      <c r="Z748" s="394"/>
    </row>
    <row r="749" spans="1:26" ht="15.75" customHeight="1" x14ac:dyDescent="0.45">
      <c r="A749" s="394"/>
      <c r="B749" s="394"/>
      <c r="C749" s="394"/>
      <c r="D749" s="394"/>
      <c r="E749" s="394"/>
      <c r="F749" s="394"/>
      <c r="G749" s="394"/>
      <c r="H749" s="394"/>
      <c r="I749" s="394"/>
      <c r="J749" s="394"/>
      <c r="K749" s="394"/>
      <c r="L749" s="394"/>
      <c r="M749" s="394"/>
      <c r="N749" s="394"/>
      <c r="O749" s="394"/>
      <c r="P749" s="394"/>
      <c r="Q749" s="394"/>
      <c r="R749" s="394"/>
      <c r="S749" s="394"/>
      <c r="T749" s="394"/>
      <c r="U749" s="394"/>
      <c r="V749" s="394"/>
      <c r="W749" s="394"/>
      <c r="X749" s="394"/>
      <c r="Y749" s="394"/>
      <c r="Z749" s="394"/>
    </row>
    <row r="750" spans="1:26" ht="15.75" customHeight="1" x14ac:dyDescent="0.45">
      <c r="A750" s="394"/>
      <c r="B750" s="394"/>
      <c r="C750" s="394"/>
      <c r="D750" s="394"/>
      <c r="E750" s="394"/>
      <c r="F750" s="394"/>
      <c r="G750" s="394"/>
      <c r="H750" s="394"/>
      <c r="I750" s="394"/>
      <c r="J750" s="394"/>
      <c r="K750" s="394"/>
      <c r="L750" s="394"/>
      <c r="M750" s="394"/>
      <c r="N750" s="394"/>
      <c r="O750" s="394"/>
      <c r="P750" s="394"/>
      <c r="Q750" s="394"/>
      <c r="R750" s="394"/>
      <c r="S750" s="394"/>
      <c r="T750" s="394"/>
      <c r="U750" s="394"/>
      <c r="V750" s="394"/>
      <c r="W750" s="394"/>
      <c r="X750" s="394"/>
      <c r="Y750" s="394"/>
      <c r="Z750" s="394"/>
    </row>
    <row r="751" spans="1:26" ht="15.75" customHeight="1" x14ac:dyDescent="0.45">
      <c r="A751" s="394"/>
      <c r="B751" s="394"/>
      <c r="C751" s="394"/>
      <c r="D751" s="394"/>
      <c r="E751" s="394"/>
      <c r="F751" s="394"/>
      <c r="G751" s="394"/>
      <c r="H751" s="394"/>
      <c r="I751" s="394"/>
      <c r="J751" s="394"/>
      <c r="K751" s="394"/>
      <c r="L751" s="394"/>
      <c r="M751" s="394"/>
      <c r="N751" s="394"/>
      <c r="O751" s="394"/>
      <c r="P751" s="394"/>
      <c r="Q751" s="394"/>
      <c r="R751" s="394"/>
      <c r="S751" s="394"/>
      <c r="T751" s="394"/>
      <c r="U751" s="394"/>
      <c r="V751" s="394"/>
      <c r="W751" s="394"/>
      <c r="X751" s="394"/>
      <c r="Y751" s="394"/>
      <c r="Z751" s="394"/>
    </row>
    <row r="752" spans="1:26" ht="15.75" customHeight="1" x14ac:dyDescent="0.45">
      <c r="A752" s="394"/>
      <c r="B752" s="394"/>
      <c r="C752" s="394"/>
      <c r="D752" s="394"/>
      <c r="E752" s="394"/>
      <c r="F752" s="394"/>
      <c r="G752" s="394"/>
      <c r="H752" s="394"/>
      <c r="I752" s="394"/>
      <c r="J752" s="394"/>
      <c r="K752" s="394"/>
      <c r="L752" s="394"/>
      <c r="M752" s="394"/>
      <c r="N752" s="394"/>
      <c r="O752" s="394"/>
      <c r="P752" s="394"/>
      <c r="Q752" s="394"/>
      <c r="R752" s="394"/>
      <c r="S752" s="394"/>
      <c r="T752" s="394"/>
      <c r="U752" s="394"/>
      <c r="V752" s="394"/>
      <c r="W752" s="394"/>
      <c r="X752" s="394"/>
      <c r="Y752" s="394"/>
      <c r="Z752" s="394"/>
    </row>
    <row r="753" spans="1:26" ht="15.75" customHeight="1" x14ac:dyDescent="0.45">
      <c r="A753" s="394"/>
      <c r="B753" s="394"/>
      <c r="C753" s="394"/>
      <c r="D753" s="394"/>
      <c r="E753" s="394"/>
      <c r="F753" s="394"/>
      <c r="G753" s="394"/>
      <c r="H753" s="394"/>
      <c r="I753" s="394"/>
      <c r="J753" s="394"/>
      <c r="K753" s="394"/>
      <c r="L753" s="394"/>
      <c r="M753" s="394"/>
      <c r="N753" s="394"/>
      <c r="O753" s="394"/>
      <c r="P753" s="394"/>
      <c r="Q753" s="394"/>
      <c r="R753" s="394"/>
      <c r="S753" s="394"/>
      <c r="T753" s="394"/>
      <c r="U753" s="394"/>
      <c r="V753" s="394"/>
      <c r="W753" s="394"/>
      <c r="X753" s="394"/>
      <c r="Y753" s="394"/>
      <c r="Z753" s="394"/>
    </row>
    <row r="754" spans="1:26" ht="15.75" customHeight="1" x14ac:dyDescent="0.45">
      <c r="A754" s="394"/>
      <c r="B754" s="394"/>
      <c r="C754" s="394"/>
      <c r="D754" s="394"/>
      <c r="E754" s="394"/>
      <c r="F754" s="394"/>
      <c r="G754" s="394"/>
      <c r="H754" s="394"/>
      <c r="I754" s="394"/>
      <c r="J754" s="394"/>
      <c r="K754" s="394"/>
      <c r="L754" s="394"/>
      <c r="M754" s="394"/>
      <c r="N754" s="394"/>
      <c r="O754" s="394"/>
      <c r="P754" s="394"/>
      <c r="Q754" s="394"/>
      <c r="R754" s="394"/>
      <c r="S754" s="394"/>
      <c r="T754" s="394"/>
      <c r="U754" s="394"/>
      <c r="V754" s="394"/>
      <c r="W754" s="394"/>
      <c r="X754" s="394"/>
      <c r="Y754" s="394"/>
      <c r="Z754" s="394"/>
    </row>
    <row r="755" spans="1:26" ht="15.75" customHeight="1" x14ac:dyDescent="0.45">
      <c r="A755" s="394"/>
      <c r="B755" s="394"/>
      <c r="C755" s="394"/>
      <c r="D755" s="394"/>
      <c r="E755" s="394"/>
      <c r="F755" s="394"/>
      <c r="G755" s="394"/>
      <c r="H755" s="394"/>
      <c r="I755" s="394"/>
      <c r="J755" s="394"/>
      <c r="K755" s="394"/>
      <c r="L755" s="394"/>
      <c r="M755" s="394"/>
      <c r="N755" s="394"/>
      <c r="O755" s="394"/>
      <c r="P755" s="394"/>
      <c r="Q755" s="394"/>
      <c r="R755" s="394"/>
      <c r="S755" s="394"/>
      <c r="T755" s="394"/>
      <c r="U755" s="394"/>
      <c r="V755" s="394"/>
      <c r="W755" s="394"/>
      <c r="X755" s="394"/>
      <c r="Y755" s="394"/>
      <c r="Z755" s="394"/>
    </row>
    <row r="756" spans="1:26" ht="15.75" customHeight="1" x14ac:dyDescent="0.45">
      <c r="A756" s="394"/>
      <c r="B756" s="394"/>
      <c r="C756" s="394"/>
      <c r="D756" s="394"/>
      <c r="E756" s="394"/>
      <c r="F756" s="394"/>
      <c r="G756" s="394"/>
      <c r="H756" s="394"/>
      <c r="I756" s="394"/>
      <c r="J756" s="394"/>
      <c r="K756" s="394"/>
      <c r="L756" s="394"/>
      <c r="M756" s="394"/>
      <c r="N756" s="394"/>
      <c r="O756" s="394"/>
      <c r="P756" s="394"/>
      <c r="Q756" s="394"/>
      <c r="R756" s="394"/>
      <c r="S756" s="394"/>
      <c r="T756" s="394"/>
      <c r="U756" s="394"/>
      <c r="V756" s="394"/>
      <c r="W756" s="394"/>
      <c r="X756" s="394"/>
      <c r="Y756" s="394"/>
      <c r="Z756" s="394"/>
    </row>
    <row r="757" spans="1:26" ht="15.75" customHeight="1" x14ac:dyDescent="0.45">
      <c r="A757" s="394"/>
      <c r="B757" s="394"/>
      <c r="C757" s="394"/>
      <c r="D757" s="394"/>
      <c r="E757" s="394"/>
      <c r="F757" s="394"/>
      <c r="G757" s="394"/>
      <c r="H757" s="394"/>
      <c r="I757" s="394"/>
      <c r="J757" s="394"/>
      <c r="K757" s="394"/>
      <c r="L757" s="394"/>
      <c r="M757" s="394"/>
      <c r="N757" s="394"/>
      <c r="O757" s="394"/>
      <c r="P757" s="394"/>
      <c r="Q757" s="394"/>
      <c r="R757" s="394"/>
      <c r="S757" s="394"/>
      <c r="T757" s="394"/>
      <c r="U757" s="394"/>
      <c r="V757" s="394"/>
      <c r="W757" s="394"/>
      <c r="X757" s="394"/>
      <c r="Y757" s="394"/>
      <c r="Z757" s="394"/>
    </row>
    <row r="758" spans="1:26" ht="15.75" customHeight="1" x14ac:dyDescent="0.45">
      <c r="A758" s="394"/>
      <c r="B758" s="394"/>
      <c r="C758" s="394"/>
      <c r="D758" s="394"/>
      <c r="E758" s="394"/>
      <c r="F758" s="394"/>
      <c r="G758" s="394"/>
      <c r="H758" s="394"/>
      <c r="I758" s="394"/>
      <c r="J758" s="394"/>
      <c r="K758" s="394"/>
      <c r="L758" s="394"/>
      <c r="M758" s="394"/>
      <c r="N758" s="394"/>
      <c r="O758" s="394"/>
      <c r="P758" s="394"/>
      <c r="Q758" s="394"/>
      <c r="R758" s="394"/>
      <c r="S758" s="394"/>
      <c r="T758" s="394"/>
      <c r="U758" s="394"/>
      <c r="V758" s="394"/>
      <c r="W758" s="394"/>
      <c r="X758" s="394"/>
      <c r="Y758" s="394"/>
      <c r="Z758" s="394"/>
    </row>
    <row r="759" spans="1:26" ht="15.75" customHeight="1" x14ac:dyDescent="0.45">
      <c r="A759" s="394"/>
      <c r="B759" s="394"/>
      <c r="C759" s="394"/>
      <c r="D759" s="394"/>
      <c r="E759" s="394"/>
      <c r="F759" s="394"/>
      <c r="G759" s="394"/>
      <c r="H759" s="394"/>
      <c r="I759" s="394"/>
      <c r="J759" s="394"/>
      <c r="K759" s="394"/>
      <c r="L759" s="394"/>
      <c r="M759" s="394"/>
      <c r="N759" s="394"/>
      <c r="O759" s="394"/>
      <c r="P759" s="394"/>
      <c r="Q759" s="394"/>
      <c r="R759" s="394"/>
      <c r="S759" s="394"/>
      <c r="T759" s="394"/>
      <c r="U759" s="394"/>
      <c r="V759" s="394"/>
      <c r="W759" s="394"/>
      <c r="X759" s="394"/>
      <c r="Y759" s="394"/>
      <c r="Z759" s="394"/>
    </row>
    <row r="760" spans="1:26" ht="15.75" customHeight="1" x14ac:dyDescent="0.45">
      <c r="A760" s="394"/>
      <c r="B760" s="394"/>
      <c r="C760" s="394"/>
      <c r="D760" s="394"/>
      <c r="E760" s="394"/>
      <c r="F760" s="394"/>
      <c r="G760" s="394"/>
      <c r="H760" s="394"/>
      <c r="I760" s="394"/>
      <c r="J760" s="394"/>
      <c r="K760" s="394"/>
      <c r="L760" s="394"/>
      <c r="M760" s="394"/>
      <c r="N760" s="394"/>
      <c r="O760" s="394"/>
      <c r="P760" s="394"/>
      <c r="Q760" s="394"/>
      <c r="R760" s="394"/>
      <c r="S760" s="394"/>
      <c r="T760" s="394"/>
      <c r="U760" s="394"/>
      <c r="V760" s="394"/>
      <c r="W760" s="394"/>
      <c r="X760" s="394"/>
      <c r="Y760" s="394"/>
      <c r="Z760" s="394"/>
    </row>
    <row r="761" spans="1:26" ht="15.75" customHeight="1" x14ac:dyDescent="0.45">
      <c r="A761" s="394"/>
      <c r="B761" s="394"/>
      <c r="C761" s="394"/>
      <c r="D761" s="394"/>
      <c r="E761" s="394"/>
      <c r="F761" s="394"/>
      <c r="G761" s="394"/>
      <c r="H761" s="394"/>
      <c r="I761" s="394"/>
      <c r="J761" s="394"/>
      <c r="K761" s="394"/>
      <c r="L761" s="394"/>
      <c r="M761" s="394"/>
      <c r="N761" s="394"/>
      <c r="O761" s="394"/>
      <c r="P761" s="394"/>
      <c r="Q761" s="394"/>
      <c r="R761" s="394"/>
      <c r="S761" s="394"/>
      <c r="T761" s="394"/>
      <c r="U761" s="394"/>
      <c r="V761" s="394"/>
      <c r="W761" s="394"/>
      <c r="X761" s="394"/>
      <c r="Y761" s="394"/>
      <c r="Z761" s="394"/>
    </row>
    <row r="762" spans="1:26" ht="15.75" customHeight="1" x14ac:dyDescent="0.45">
      <c r="A762" s="394"/>
      <c r="B762" s="394"/>
      <c r="C762" s="394"/>
      <c r="D762" s="394"/>
      <c r="E762" s="394"/>
      <c r="F762" s="394"/>
      <c r="G762" s="394"/>
      <c r="H762" s="394"/>
      <c r="I762" s="394"/>
      <c r="J762" s="394"/>
      <c r="K762" s="394"/>
      <c r="L762" s="394"/>
      <c r="M762" s="394"/>
      <c r="N762" s="394"/>
      <c r="O762" s="394"/>
      <c r="P762" s="394"/>
      <c r="Q762" s="394"/>
      <c r="R762" s="394"/>
      <c r="S762" s="394"/>
      <c r="T762" s="394"/>
      <c r="U762" s="394"/>
      <c r="V762" s="394"/>
      <c r="W762" s="394"/>
      <c r="X762" s="394"/>
      <c r="Y762" s="394"/>
      <c r="Z762" s="394"/>
    </row>
    <row r="763" spans="1:26" ht="15.75" customHeight="1" x14ac:dyDescent="0.45">
      <c r="A763" s="394"/>
      <c r="B763" s="394"/>
      <c r="C763" s="394"/>
      <c r="D763" s="394"/>
      <c r="E763" s="394"/>
      <c r="F763" s="394"/>
      <c r="G763" s="394"/>
      <c r="H763" s="394"/>
      <c r="I763" s="394"/>
      <c r="J763" s="394"/>
      <c r="K763" s="394"/>
      <c r="L763" s="394"/>
      <c r="M763" s="394"/>
      <c r="N763" s="394"/>
      <c r="O763" s="394"/>
      <c r="P763" s="394"/>
      <c r="Q763" s="394"/>
      <c r="R763" s="394"/>
      <c r="S763" s="394"/>
      <c r="T763" s="394"/>
      <c r="U763" s="394"/>
      <c r="V763" s="394"/>
      <c r="W763" s="394"/>
      <c r="X763" s="394"/>
      <c r="Y763" s="394"/>
      <c r="Z763" s="394"/>
    </row>
    <row r="764" spans="1:26" ht="15.75" customHeight="1" x14ac:dyDescent="0.45">
      <c r="A764" s="394"/>
      <c r="B764" s="394"/>
      <c r="C764" s="394"/>
      <c r="D764" s="394"/>
      <c r="E764" s="394"/>
      <c r="F764" s="394"/>
      <c r="G764" s="394"/>
      <c r="H764" s="394"/>
      <c r="I764" s="394"/>
      <c r="J764" s="394"/>
      <c r="K764" s="394"/>
      <c r="L764" s="394"/>
      <c r="M764" s="394"/>
      <c r="N764" s="394"/>
      <c r="O764" s="394"/>
      <c r="P764" s="394"/>
      <c r="Q764" s="394"/>
      <c r="R764" s="394"/>
      <c r="S764" s="394"/>
      <c r="T764" s="394"/>
      <c r="U764" s="394"/>
      <c r="V764" s="394"/>
      <c r="W764" s="394"/>
      <c r="X764" s="394"/>
      <c r="Y764" s="394"/>
      <c r="Z764" s="394"/>
    </row>
    <row r="765" spans="1:26" ht="15.75" customHeight="1" x14ac:dyDescent="0.45">
      <c r="A765" s="394"/>
      <c r="B765" s="394"/>
      <c r="C765" s="394"/>
      <c r="D765" s="394"/>
      <c r="E765" s="394"/>
      <c r="F765" s="394"/>
      <c r="G765" s="394"/>
      <c r="H765" s="394"/>
      <c r="I765" s="394"/>
      <c r="J765" s="394"/>
      <c r="K765" s="394"/>
      <c r="L765" s="394"/>
      <c r="M765" s="394"/>
      <c r="N765" s="394"/>
      <c r="O765" s="394"/>
      <c r="P765" s="394"/>
      <c r="Q765" s="394"/>
      <c r="R765" s="394"/>
      <c r="S765" s="394"/>
      <c r="T765" s="394"/>
      <c r="U765" s="394"/>
      <c r="V765" s="394"/>
      <c r="W765" s="394"/>
      <c r="X765" s="394"/>
      <c r="Y765" s="394"/>
      <c r="Z765" s="394"/>
    </row>
    <row r="766" spans="1:26" ht="15.75" customHeight="1" x14ac:dyDescent="0.45">
      <c r="A766" s="394"/>
      <c r="B766" s="394"/>
      <c r="C766" s="394"/>
      <c r="D766" s="394"/>
      <c r="E766" s="394"/>
      <c r="F766" s="394"/>
      <c r="G766" s="394"/>
      <c r="H766" s="394"/>
      <c r="I766" s="394"/>
      <c r="J766" s="394"/>
      <c r="K766" s="394"/>
      <c r="L766" s="394"/>
      <c r="M766" s="394"/>
      <c r="N766" s="394"/>
      <c r="O766" s="394"/>
      <c r="P766" s="394"/>
      <c r="Q766" s="394"/>
      <c r="R766" s="394"/>
      <c r="S766" s="394"/>
      <c r="T766" s="394"/>
      <c r="U766" s="394"/>
      <c r="V766" s="394"/>
      <c r="W766" s="394"/>
      <c r="X766" s="394"/>
      <c r="Y766" s="394"/>
      <c r="Z766" s="394"/>
    </row>
    <row r="767" spans="1:26" ht="15.75" customHeight="1" x14ac:dyDescent="0.45">
      <c r="A767" s="394"/>
      <c r="B767" s="394"/>
      <c r="C767" s="394"/>
      <c r="D767" s="394"/>
      <c r="E767" s="394"/>
      <c r="F767" s="394"/>
      <c r="G767" s="394"/>
      <c r="H767" s="394"/>
      <c r="I767" s="394"/>
      <c r="J767" s="394"/>
      <c r="K767" s="394"/>
      <c r="L767" s="394"/>
      <c r="M767" s="394"/>
      <c r="N767" s="394"/>
      <c r="O767" s="394"/>
      <c r="P767" s="394"/>
      <c r="Q767" s="394"/>
      <c r="R767" s="394"/>
      <c r="S767" s="394"/>
      <c r="T767" s="394"/>
      <c r="U767" s="394"/>
      <c r="V767" s="394"/>
      <c r="W767" s="394"/>
      <c r="X767" s="394"/>
      <c r="Y767" s="394"/>
      <c r="Z767" s="394"/>
    </row>
    <row r="768" spans="1:26" ht="15.75" customHeight="1" x14ac:dyDescent="0.45">
      <c r="A768" s="394"/>
      <c r="B768" s="394"/>
      <c r="C768" s="394"/>
      <c r="D768" s="394"/>
      <c r="E768" s="394"/>
      <c r="F768" s="394"/>
      <c r="G768" s="394"/>
      <c r="H768" s="394"/>
      <c r="I768" s="394"/>
      <c r="J768" s="394"/>
      <c r="K768" s="394"/>
      <c r="L768" s="394"/>
      <c r="M768" s="394"/>
      <c r="N768" s="394"/>
      <c r="O768" s="394"/>
      <c r="P768" s="394"/>
      <c r="Q768" s="394"/>
      <c r="R768" s="394"/>
      <c r="S768" s="394"/>
      <c r="T768" s="394"/>
      <c r="U768" s="394"/>
      <c r="V768" s="394"/>
      <c r="W768" s="394"/>
      <c r="X768" s="394"/>
      <c r="Y768" s="394"/>
      <c r="Z768" s="394"/>
    </row>
    <row r="769" spans="1:26" ht="15.75" customHeight="1" x14ac:dyDescent="0.45">
      <c r="A769" s="394"/>
      <c r="B769" s="394"/>
      <c r="C769" s="394"/>
      <c r="D769" s="394"/>
      <c r="E769" s="394"/>
      <c r="F769" s="394"/>
      <c r="G769" s="394"/>
      <c r="H769" s="394"/>
      <c r="I769" s="394"/>
      <c r="J769" s="394"/>
      <c r="K769" s="394"/>
      <c r="L769" s="394"/>
      <c r="M769" s="394"/>
      <c r="N769" s="394"/>
      <c r="O769" s="394"/>
      <c r="P769" s="394"/>
      <c r="Q769" s="394"/>
      <c r="R769" s="394"/>
      <c r="S769" s="394"/>
      <c r="T769" s="394"/>
      <c r="U769" s="394"/>
      <c r="V769" s="394"/>
      <c r="W769" s="394"/>
      <c r="X769" s="394"/>
      <c r="Y769" s="394"/>
      <c r="Z769" s="394"/>
    </row>
    <row r="770" spans="1:26" ht="15.75" customHeight="1" x14ac:dyDescent="0.45">
      <c r="A770" s="394"/>
      <c r="B770" s="394"/>
      <c r="C770" s="394"/>
      <c r="D770" s="394"/>
      <c r="E770" s="394"/>
      <c r="F770" s="394"/>
      <c r="G770" s="394"/>
      <c r="H770" s="394"/>
      <c r="I770" s="394"/>
      <c r="J770" s="394"/>
      <c r="K770" s="394"/>
      <c r="L770" s="394"/>
      <c r="M770" s="394"/>
      <c r="N770" s="394"/>
      <c r="O770" s="394"/>
      <c r="P770" s="394"/>
      <c r="Q770" s="394"/>
      <c r="R770" s="394"/>
      <c r="S770" s="394"/>
      <c r="T770" s="394"/>
      <c r="U770" s="394"/>
      <c r="V770" s="394"/>
      <c r="W770" s="394"/>
      <c r="X770" s="394"/>
      <c r="Y770" s="394"/>
      <c r="Z770" s="394"/>
    </row>
    <row r="771" spans="1:26" ht="15.75" customHeight="1" x14ac:dyDescent="0.45">
      <c r="A771" s="394"/>
      <c r="B771" s="394"/>
      <c r="C771" s="394"/>
      <c r="D771" s="394"/>
      <c r="E771" s="394"/>
      <c r="F771" s="394"/>
      <c r="G771" s="394"/>
      <c r="H771" s="394"/>
      <c r="I771" s="394"/>
      <c r="J771" s="394"/>
      <c r="K771" s="394"/>
      <c r="L771" s="394"/>
      <c r="M771" s="394"/>
      <c r="N771" s="394"/>
      <c r="O771" s="394"/>
      <c r="P771" s="394"/>
      <c r="Q771" s="394"/>
      <c r="R771" s="394"/>
      <c r="S771" s="394"/>
      <c r="T771" s="394"/>
      <c r="U771" s="394"/>
      <c r="V771" s="394"/>
      <c r="W771" s="394"/>
      <c r="X771" s="394"/>
      <c r="Y771" s="394"/>
      <c r="Z771" s="394"/>
    </row>
    <row r="772" spans="1:26" ht="15.75" customHeight="1" x14ac:dyDescent="0.45">
      <c r="A772" s="394"/>
      <c r="B772" s="394"/>
      <c r="C772" s="394"/>
      <c r="D772" s="394"/>
      <c r="E772" s="394"/>
      <c r="F772" s="394"/>
      <c r="G772" s="394"/>
      <c r="H772" s="394"/>
      <c r="I772" s="394"/>
      <c r="J772" s="394"/>
      <c r="K772" s="394"/>
      <c r="L772" s="394"/>
      <c r="M772" s="394"/>
      <c r="N772" s="394"/>
      <c r="O772" s="394"/>
      <c r="P772" s="394"/>
      <c r="Q772" s="394"/>
      <c r="R772" s="394"/>
      <c r="S772" s="394"/>
      <c r="T772" s="394"/>
      <c r="U772" s="394"/>
      <c r="V772" s="394"/>
      <c r="W772" s="394"/>
      <c r="X772" s="394"/>
      <c r="Y772" s="394"/>
      <c r="Z772" s="394"/>
    </row>
    <row r="773" spans="1:26" ht="15.75" customHeight="1" x14ac:dyDescent="0.45">
      <c r="A773" s="394"/>
      <c r="B773" s="394"/>
      <c r="C773" s="394"/>
      <c r="D773" s="394"/>
      <c r="E773" s="394"/>
      <c r="F773" s="394"/>
      <c r="G773" s="394"/>
      <c r="H773" s="394"/>
      <c r="I773" s="394"/>
      <c r="J773" s="394"/>
      <c r="K773" s="394"/>
      <c r="L773" s="394"/>
      <c r="M773" s="394"/>
      <c r="N773" s="394"/>
      <c r="O773" s="394"/>
      <c r="P773" s="394"/>
      <c r="Q773" s="394"/>
      <c r="R773" s="394"/>
      <c r="S773" s="394"/>
      <c r="T773" s="394"/>
      <c r="U773" s="394"/>
      <c r="V773" s="394"/>
      <c r="W773" s="394"/>
      <c r="X773" s="394"/>
      <c r="Y773" s="394"/>
      <c r="Z773" s="394"/>
    </row>
    <row r="774" spans="1:26" ht="15.75" customHeight="1" x14ac:dyDescent="0.45">
      <c r="A774" s="394"/>
      <c r="B774" s="394"/>
      <c r="C774" s="394"/>
      <c r="D774" s="394"/>
      <c r="E774" s="394"/>
      <c r="F774" s="394"/>
      <c r="G774" s="394"/>
      <c r="H774" s="394"/>
      <c r="I774" s="394"/>
      <c r="J774" s="394"/>
      <c r="K774" s="394"/>
      <c r="L774" s="394"/>
      <c r="M774" s="394"/>
      <c r="N774" s="394"/>
      <c r="O774" s="394"/>
      <c r="P774" s="394"/>
      <c r="Q774" s="394"/>
      <c r="R774" s="394"/>
      <c r="S774" s="394"/>
      <c r="T774" s="394"/>
      <c r="U774" s="394"/>
      <c r="V774" s="394"/>
      <c r="W774" s="394"/>
      <c r="X774" s="394"/>
      <c r="Y774" s="394"/>
      <c r="Z774" s="394"/>
    </row>
    <row r="775" spans="1:26" ht="15.75" customHeight="1" x14ac:dyDescent="0.45">
      <c r="A775" s="394"/>
      <c r="B775" s="394"/>
      <c r="C775" s="394"/>
      <c r="D775" s="394"/>
      <c r="E775" s="394"/>
      <c r="F775" s="394"/>
      <c r="G775" s="394"/>
      <c r="H775" s="394"/>
      <c r="I775" s="394"/>
      <c r="J775" s="394"/>
      <c r="K775" s="394"/>
      <c r="L775" s="394"/>
      <c r="M775" s="394"/>
      <c r="N775" s="394"/>
      <c r="O775" s="394"/>
      <c r="P775" s="394"/>
      <c r="Q775" s="394"/>
      <c r="R775" s="394"/>
      <c r="S775" s="394"/>
      <c r="T775" s="394"/>
      <c r="U775" s="394"/>
      <c r="V775" s="394"/>
      <c r="W775" s="394"/>
      <c r="X775" s="394"/>
      <c r="Y775" s="394"/>
      <c r="Z775" s="394"/>
    </row>
    <row r="776" spans="1:26" ht="15.75" customHeight="1" x14ac:dyDescent="0.45">
      <c r="A776" s="394"/>
      <c r="B776" s="394"/>
      <c r="C776" s="394"/>
      <c r="D776" s="394"/>
      <c r="E776" s="394"/>
      <c r="F776" s="394"/>
      <c r="G776" s="394"/>
      <c r="H776" s="394"/>
      <c r="I776" s="394"/>
      <c r="J776" s="394"/>
      <c r="K776" s="394"/>
      <c r="L776" s="394"/>
      <c r="M776" s="394"/>
      <c r="N776" s="394"/>
      <c r="O776" s="394"/>
      <c r="P776" s="394"/>
      <c r="Q776" s="394"/>
      <c r="R776" s="394"/>
      <c r="S776" s="394"/>
      <c r="T776" s="394"/>
      <c r="U776" s="394"/>
      <c r="V776" s="394"/>
      <c r="W776" s="394"/>
      <c r="X776" s="394"/>
      <c r="Y776" s="394"/>
      <c r="Z776" s="394"/>
    </row>
    <row r="777" spans="1:26" ht="15.75" customHeight="1" x14ac:dyDescent="0.45">
      <c r="A777" s="394"/>
      <c r="B777" s="394"/>
      <c r="C777" s="394"/>
      <c r="D777" s="394"/>
      <c r="E777" s="394"/>
      <c r="F777" s="394"/>
      <c r="G777" s="394"/>
      <c r="H777" s="394"/>
      <c r="I777" s="394"/>
      <c r="J777" s="394"/>
      <c r="K777" s="394"/>
      <c r="L777" s="394"/>
      <c r="M777" s="394"/>
      <c r="N777" s="394"/>
      <c r="O777" s="394"/>
      <c r="P777" s="394"/>
      <c r="Q777" s="394"/>
      <c r="R777" s="394"/>
      <c r="S777" s="394"/>
      <c r="T777" s="394"/>
      <c r="U777" s="394"/>
      <c r="V777" s="394"/>
      <c r="W777" s="394"/>
      <c r="X777" s="394"/>
      <c r="Y777" s="394"/>
      <c r="Z777" s="394"/>
    </row>
    <row r="778" spans="1:26" ht="15.75" customHeight="1" x14ac:dyDescent="0.45">
      <c r="A778" s="394"/>
      <c r="B778" s="394"/>
      <c r="C778" s="394"/>
      <c r="D778" s="394"/>
      <c r="E778" s="394"/>
      <c r="F778" s="394"/>
      <c r="G778" s="394"/>
      <c r="H778" s="394"/>
      <c r="I778" s="394"/>
      <c r="J778" s="394"/>
      <c r="K778" s="394"/>
      <c r="L778" s="394"/>
      <c r="M778" s="394"/>
      <c r="N778" s="394"/>
      <c r="O778" s="394"/>
      <c r="P778" s="394"/>
      <c r="Q778" s="394"/>
      <c r="R778" s="394"/>
      <c r="S778" s="394"/>
      <c r="T778" s="394"/>
      <c r="U778" s="394"/>
      <c r="V778" s="394"/>
      <c r="W778" s="394"/>
      <c r="X778" s="394"/>
      <c r="Y778" s="394"/>
      <c r="Z778" s="394"/>
    </row>
    <row r="779" spans="1:26" ht="15.75" customHeight="1" x14ac:dyDescent="0.45">
      <c r="A779" s="394"/>
      <c r="B779" s="394"/>
      <c r="C779" s="394"/>
      <c r="D779" s="394"/>
      <c r="E779" s="394"/>
      <c r="F779" s="394"/>
      <c r="G779" s="394"/>
      <c r="H779" s="394"/>
      <c r="I779" s="394"/>
      <c r="J779" s="394"/>
      <c r="K779" s="394"/>
      <c r="L779" s="394"/>
      <c r="M779" s="394"/>
      <c r="N779" s="394"/>
      <c r="O779" s="394"/>
      <c r="P779" s="394"/>
      <c r="Q779" s="394"/>
      <c r="R779" s="394"/>
      <c r="S779" s="394"/>
      <c r="T779" s="394"/>
      <c r="U779" s="394"/>
      <c r="V779" s="394"/>
      <c r="W779" s="394"/>
      <c r="X779" s="394"/>
      <c r="Y779" s="394"/>
      <c r="Z779" s="394"/>
    </row>
    <row r="780" spans="1:26" ht="15.75" customHeight="1" x14ac:dyDescent="0.45">
      <c r="A780" s="394"/>
      <c r="B780" s="394"/>
      <c r="C780" s="394"/>
      <c r="D780" s="394"/>
      <c r="E780" s="394"/>
      <c r="F780" s="394"/>
      <c r="G780" s="394"/>
      <c r="H780" s="394"/>
      <c r="I780" s="394"/>
      <c r="J780" s="394"/>
      <c r="K780" s="394"/>
      <c r="L780" s="394"/>
      <c r="M780" s="394"/>
      <c r="N780" s="394"/>
      <c r="O780" s="394"/>
      <c r="P780" s="394"/>
      <c r="Q780" s="394"/>
      <c r="R780" s="394"/>
      <c r="S780" s="394"/>
      <c r="T780" s="394"/>
      <c r="U780" s="394"/>
      <c r="V780" s="394"/>
      <c r="W780" s="394"/>
      <c r="X780" s="394"/>
      <c r="Y780" s="394"/>
      <c r="Z780" s="394"/>
    </row>
    <row r="781" spans="1:26" ht="15.75" customHeight="1" x14ac:dyDescent="0.45">
      <c r="A781" s="394"/>
      <c r="B781" s="394"/>
      <c r="C781" s="394"/>
      <c r="D781" s="394"/>
      <c r="E781" s="394"/>
      <c r="F781" s="394"/>
      <c r="G781" s="394"/>
      <c r="H781" s="394"/>
      <c r="I781" s="394"/>
      <c r="J781" s="394"/>
      <c r="K781" s="394"/>
      <c r="L781" s="394"/>
      <c r="M781" s="394"/>
      <c r="N781" s="394"/>
      <c r="O781" s="394"/>
      <c r="P781" s="394"/>
      <c r="Q781" s="394"/>
      <c r="R781" s="394"/>
      <c r="S781" s="394"/>
      <c r="T781" s="394"/>
      <c r="U781" s="394"/>
      <c r="V781" s="394"/>
      <c r="W781" s="394"/>
      <c r="X781" s="394"/>
      <c r="Y781" s="394"/>
      <c r="Z781" s="394"/>
    </row>
    <row r="782" spans="1:26" ht="15.75" customHeight="1" x14ac:dyDescent="0.45">
      <c r="A782" s="394"/>
      <c r="B782" s="394"/>
      <c r="C782" s="394"/>
      <c r="D782" s="394"/>
      <c r="E782" s="394"/>
      <c r="F782" s="394"/>
      <c r="G782" s="394"/>
      <c r="H782" s="394"/>
      <c r="I782" s="394"/>
      <c r="J782" s="394"/>
      <c r="K782" s="394"/>
      <c r="L782" s="394"/>
      <c r="M782" s="394"/>
      <c r="N782" s="394"/>
      <c r="O782" s="394"/>
      <c r="P782" s="394"/>
      <c r="Q782" s="394"/>
      <c r="R782" s="394"/>
      <c r="S782" s="394"/>
      <c r="T782" s="394"/>
      <c r="U782" s="394"/>
      <c r="V782" s="394"/>
      <c r="W782" s="394"/>
      <c r="X782" s="394"/>
      <c r="Y782" s="394"/>
      <c r="Z782" s="394"/>
    </row>
    <row r="783" spans="1:26" ht="15.75" customHeight="1" x14ac:dyDescent="0.45">
      <c r="A783" s="394"/>
      <c r="B783" s="394"/>
      <c r="C783" s="394"/>
      <c r="D783" s="394"/>
      <c r="E783" s="394"/>
      <c r="F783" s="394"/>
      <c r="G783" s="394"/>
      <c r="H783" s="394"/>
      <c r="I783" s="394"/>
      <c r="J783" s="394"/>
      <c r="K783" s="394"/>
      <c r="L783" s="394"/>
      <c r="M783" s="394"/>
      <c r="N783" s="394"/>
      <c r="O783" s="394"/>
      <c r="P783" s="394"/>
      <c r="Q783" s="394"/>
      <c r="R783" s="394"/>
      <c r="S783" s="394"/>
      <c r="T783" s="394"/>
      <c r="U783" s="394"/>
      <c r="V783" s="394"/>
      <c r="W783" s="394"/>
      <c r="X783" s="394"/>
      <c r="Y783" s="394"/>
      <c r="Z783" s="394"/>
    </row>
    <row r="784" spans="1:26" ht="15.75" customHeight="1" x14ac:dyDescent="0.45">
      <c r="A784" s="394"/>
      <c r="B784" s="394"/>
      <c r="C784" s="394"/>
      <c r="D784" s="394"/>
      <c r="E784" s="394"/>
      <c r="F784" s="394"/>
      <c r="G784" s="394"/>
      <c r="H784" s="394"/>
      <c r="I784" s="394"/>
      <c r="J784" s="394"/>
      <c r="K784" s="394"/>
      <c r="L784" s="394"/>
      <c r="M784" s="394"/>
      <c r="N784" s="394"/>
      <c r="O784" s="394"/>
      <c r="P784" s="394"/>
      <c r="Q784" s="394"/>
      <c r="R784" s="394"/>
      <c r="S784" s="394"/>
      <c r="T784" s="394"/>
      <c r="U784" s="394"/>
      <c r="V784" s="394"/>
      <c r="W784" s="394"/>
      <c r="X784" s="394"/>
      <c r="Y784" s="394"/>
      <c r="Z784" s="394"/>
    </row>
    <row r="785" spans="1:26" ht="15.75" customHeight="1" x14ac:dyDescent="0.45">
      <c r="A785" s="394"/>
      <c r="B785" s="394"/>
      <c r="C785" s="394"/>
      <c r="D785" s="394"/>
      <c r="E785" s="394"/>
      <c r="F785" s="394"/>
      <c r="G785" s="394"/>
      <c r="H785" s="394"/>
      <c r="I785" s="394"/>
      <c r="J785" s="394"/>
      <c r="K785" s="394"/>
      <c r="L785" s="394"/>
      <c r="M785" s="394"/>
      <c r="N785" s="394"/>
      <c r="O785" s="394"/>
      <c r="P785" s="394"/>
      <c r="Q785" s="394"/>
      <c r="R785" s="394"/>
      <c r="S785" s="394"/>
      <c r="T785" s="394"/>
      <c r="U785" s="394"/>
      <c r="V785" s="394"/>
      <c r="W785" s="394"/>
      <c r="X785" s="394"/>
      <c r="Y785" s="394"/>
      <c r="Z785" s="394"/>
    </row>
    <row r="786" spans="1:26" ht="15.75" customHeight="1" x14ac:dyDescent="0.45">
      <c r="A786" s="394"/>
      <c r="B786" s="394"/>
      <c r="C786" s="394"/>
      <c r="D786" s="394"/>
      <c r="E786" s="394"/>
      <c r="F786" s="394"/>
      <c r="G786" s="394"/>
      <c r="H786" s="394"/>
      <c r="I786" s="394"/>
      <c r="J786" s="394"/>
      <c r="K786" s="394"/>
      <c r="L786" s="394"/>
      <c r="M786" s="394"/>
      <c r="N786" s="394"/>
      <c r="O786" s="394"/>
      <c r="P786" s="394"/>
      <c r="Q786" s="394"/>
      <c r="R786" s="394"/>
      <c r="S786" s="394"/>
      <c r="T786" s="394"/>
      <c r="U786" s="394"/>
      <c r="V786" s="394"/>
      <c r="W786" s="394"/>
      <c r="X786" s="394"/>
      <c r="Y786" s="394"/>
      <c r="Z786" s="394"/>
    </row>
    <row r="787" spans="1:26" ht="15.75" customHeight="1" x14ac:dyDescent="0.45">
      <c r="A787" s="394"/>
      <c r="B787" s="394"/>
      <c r="C787" s="394"/>
      <c r="D787" s="394"/>
      <c r="E787" s="394"/>
      <c r="F787" s="394"/>
      <c r="G787" s="394"/>
      <c r="H787" s="394"/>
      <c r="I787" s="394"/>
      <c r="J787" s="394"/>
      <c r="K787" s="394"/>
      <c r="L787" s="394"/>
      <c r="M787" s="394"/>
      <c r="N787" s="394"/>
      <c r="O787" s="394"/>
      <c r="P787" s="394"/>
      <c r="Q787" s="394"/>
      <c r="R787" s="394"/>
      <c r="S787" s="394"/>
      <c r="T787" s="394"/>
      <c r="U787" s="394"/>
      <c r="V787" s="394"/>
      <c r="W787" s="394"/>
      <c r="X787" s="394"/>
      <c r="Y787" s="394"/>
      <c r="Z787" s="394"/>
    </row>
    <row r="788" spans="1:26" ht="15.75" customHeight="1" x14ac:dyDescent="0.45">
      <c r="A788" s="394"/>
      <c r="B788" s="394"/>
      <c r="C788" s="394"/>
      <c r="D788" s="394"/>
      <c r="E788" s="394"/>
      <c r="F788" s="394"/>
      <c r="G788" s="394"/>
      <c r="H788" s="394"/>
      <c r="I788" s="394"/>
      <c r="J788" s="394"/>
      <c r="K788" s="394"/>
      <c r="L788" s="394"/>
      <c r="M788" s="394"/>
      <c r="N788" s="394"/>
      <c r="O788" s="394"/>
      <c r="P788" s="394"/>
      <c r="Q788" s="394"/>
      <c r="R788" s="394"/>
      <c r="S788" s="394"/>
      <c r="T788" s="394"/>
      <c r="U788" s="394"/>
      <c r="V788" s="394"/>
      <c r="W788" s="394"/>
      <c r="X788" s="394"/>
      <c r="Y788" s="394"/>
      <c r="Z788" s="394"/>
    </row>
    <row r="789" spans="1:26" ht="15.75" customHeight="1" x14ac:dyDescent="0.45">
      <c r="A789" s="394"/>
      <c r="B789" s="394"/>
      <c r="C789" s="394"/>
      <c r="D789" s="394"/>
      <c r="E789" s="394"/>
      <c r="F789" s="394"/>
      <c r="G789" s="394"/>
      <c r="H789" s="394"/>
      <c r="I789" s="394"/>
      <c r="J789" s="394"/>
      <c r="K789" s="394"/>
      <c r="L789" s="394"/>
      <c r="M789" s="394"/>
      <c r="N789" s="394"/>
      <c r="O789" s="394"/>
      <c r="P789" s="394"/>
      <c r="Q789" s="394"/>
      <c r="R789" s="394"/>
      <c r="S789" s="394"/>
      <c r="T789" s="394"/>
      <c r="U789" s="394"/>
      <c r="V789" s="394"/>
      <c r="W789" s="394"/>
      <c r="X789" s="394"/>
      <c r="Y789" s="394"/>
      <c r="Z789" s="394"/>
    </row>
    <row r="790" spans="1:26" ht="15.75" customHeight="1" x14ac:dyDescent="0.45">
      <c r="A790" s="394"/>
      <c r="B790" s="394"/>
      <c r="C790" s="394"/>
      <c r="D790" s="394"/>
      <c r="E790" s="394"/>
      <c r="F790" s="394"/>
      <c r="G790" s="394"/>
      <c r="H790" s="394"/>
      <c r="I790" s="394"/>
      <c r="J790" s="394"/>
      <c r="K790" s="394"/>
      <c r="L790" s="394"/>
      <c r="M790" s="394"/>
      <c r="N790" s="394"/>
      <c r="O790" s="394"/>
      <c r="P790" s="394"/>
      <c r="Q790" s="394"/>
      <c r="R790" s="394"/>
      <c r="S790" s="394"/>
      <c r="T790" s="394"/>
      <c r="U790" s="394"/>
      <c r="V790" s="394"/>
      <c r="W790" s="394"/>
      <c r="X790" s="394"/>
      <c r="Y790" s="394"/>
      <c r="Z790" s="394"/>
    </row>
    <row r="791" spans="1:26" ht="15.75" customHeight="1" x14ac:dyDescent="0.45">
      <c r="A791" s="394"/>
      <c r="B791" s="394"/>
      <c r="C791" s="394"/>
      <c r="D791" s="394"/>
      <c r="E791" s="394"/>
      <c r="F791" s="394"/>
      <c r="G791" s="394"/>
      <c r="H791" s="394"/>
      <c r="I791" s="394"/>
      <c r="J791" s="394"/>
      <c r="K791" s="394"/>
      <c r="L791" s="394"/>
      <c r="M791" s="394"/>
      <c r="N791" s="394"/>
      <c r="O791" s="394"/>
      <c r="P791" s="394"/>
      <c r="Q791" s="394"/>
      <c r="R791" s="394"/>
      <c r="S791" s="394"/>
      <c r="T791" s="394"/>
      <c r="U791" s="394"/>
      <c r="V791" s="394"/>
      <c r="W791" s="394"/>
      <c r="X791" s="394"/>
      <c r="Y791" s="394"/>
      <c r="Z791" s="394"/>
    </row>
    <row r="792" spans="1:26" ht="15.75" customHeight="1" x14ac:dyDescent="0.45">
      <c r="A792" s="394"/>
      <c r="B792" s="394"/>
      <c r="C792" s="394"/>
      <c r="D792" s="394"/>
      <c r="E792" s="394"/>
      <c r="F792" s="394"/>
      <c r="G792" s="394"/>
      <c r="H792" s="394"/>
      <c r="I792" s="394"/>
      <c r="J792" s="394"/>
      <c r="K792" s="394"/>
      <c r="L792" s="394"/>
      <c r="M792" s="394"/>
      <c r="N792" s="394"/>
      <c r="O792" s="394"/>
      <c r="P792" s="394"/>
      <c r="Q792" s="394"/>
      <c r="R792" s="394"/>
      <c r="S792" s="394"/>
      <c r="T792" s="394"/>
      <c r="U792" s="394"/>
      <c r="V792" s="394"/>
      <c r="W792" s="394"/>
      <c r="X792" s="394"/>
      <c r="Y792" s="394"/>
      <c r="Z792" s="394"/>
    </row>
    <row r="793" spans="1:26" ht="15.75" customHeight="1" x14ac:dyDescent="0.45">
      <c r="A793" s="394"/>
      <c r="B793" s="394"/>
      <c r="C793" s="394"/>
      <c r="D793" s="394"/>
      <c r="E793" s="394"/>
      <c r="F793" s="394"/>
      <c r="G793" s="394"/>
      <c r="H793" s="394"/>
      <c r="I793" s="394"/>
      <c r="J793" s="394"/>
      <c r="K793" s="394"/>
      <c r="L793" s="394"/>
      <c r="M793" s="394"/>
      <c r="N793" s="394"/>
      <c r="O793" s="394"/>
      <c r="P793" s="394"/>
      <c r="Q793" s="394"/>
      <c r="R793" s="394"/>
      <c r="S793" s="394"/>
      <c r="T793" s="394"/>
      <c r="U793" s="394"/>
      <c r="V793" s="394"/>
      <c r="W793" s="394"/>
      <c r="X793" s="394"/>
      <c r="Y793" s="394"/>
      <c r="Z793" s="394"/>
    </row>
    <row r="794" spans="1:26" ht="15.75" customHeight="1" x14ac:dyDescent="0.45">
      <c r="A794" s="394"/>
      <c r="B794" s="394"/>
      <c r="C794" s="394"/>
      <c r="D794" s="394"/>
      <c r="E794" s="394"/>
      <c r="F794" s="394"/>
      <c r="G794" s="394"/>
      <c r="H794" s="394"/>
      <c r="I794" s="394"/>
      <c r="J794" s="394"/>
      <c r="K794" s="394"/>
      <c r="L794" s="394"/>
      <c r="M794" s="394"/>
      <c r="N794" s="394"/>
      <c r="O794" s="394"/>
      <c r="P794" s="394"/>
      <c r="Q794" s="394"/>
      <c r="R794" s="394"/>
      <c r="S794" s="394"/>
      <c r="T794" s="394"/>
      <c r="U794" s="394"/>
      <c r="V794" s="394"/>
      <c r="W794" s="394"/>
      <c r="X794" s="394"/>
      <c r="Y794" s="394"/>
      <c r="Z794" s="394"/>
    </row>
    <row r="795" spans="1:26" ht="15.75" customHeight="1" x14ac:dyDescent="0.45">
      <c r="A795" s="394"/>
      <c r="B795" s="394"/>
      <c r="C795" s="394"/>
      <c r="D795" s="394"/>
      <c r="E795" s="394"/>
      <c r="F795" s="394"/>
      <c r="G795" s="394"/>
      <c r="H795" s="394"/>
      <c r="I795" s="394"/>
      <c r="J795" s="394"/>
      <c r="K795" s="394"/>
      <c r="L795" s="394"/>
      <c r="M795" s="394"/>
      <c r="N795" s="394"/>
      <c r="O795" s="394"/>
      <c r="P795" s="394"/>
      <c r="Q795" s="394"/>
      <c r="R795" s="394"/>
      <c r="S795" s="394"/>
      <c r="T795" s="394"/>
      <c r="U795" s="394"/>
      <c r="V795" s="394"/>
      <c r="W795" s="394"/>
      <c r="X795" s="394"/>
      <c r="Y795" s="394"/>
      <c r="Z795" s="394"/>
    </row>
    <row r="796" spans="1:26" ht="15.75" customHeight="1" x14ac:dyDescent="0.45">
      <c r="A796" s="394"/>
      <c r="B796" s="394"/>
      <c r="C796" s="394"/>
      <c r="D796" s="394"/>
      <c r="E796" s="394"/>
      <c r="F796" s="394"/>
      <c r="G796" s="394"/>
      <c r="H796" s="394"/>
      <c r="I796" s="394"/>
      <c r="J796" s="394"/>
      <c r="K796" s="394"/>
      <c r="L796" s="394"/>
      <c r="M796" s="394"/>
      <c r="N796" s="394"/>
      <c r="O796" s="394"/>
      <c r="P796" s="394"/>
      <c r="Q796" s="394"/>
      <c r="R796" s="394"/>
      <c r="S796" s="394"/>
      <c r="T796" s="394"/>
      <c r="U796" s="394"/>
      <c r="V796" s="394"/>
      <c r="W796" s="394"/>
      <c r="X796" s="394"/>
      <c r="Y796" s="394"/>
      <c r="Z796" s="394"/>
    </row>
    <row r="797" spans="1:26" ht="15.75" customHeight="1" x14ac:dyDescent="0.45">
      <c r="A797" s="394"/>
      <c r="B797" s="394"/>
      <c r="C797" s="394"/>
      <c r="D797" s="394"/>
      <c r="E797" s="394"/>
      <c r="F797" s="394"/>
      <c r="G797" s="394"/>
      <c r="H797" s="394"/>
      <c r="I797" s="394"/>
      <c r="J797" s="394"/>
      <c r="K797" s="394"/>
      <c r="L797" s="394"/>
      <c r="M797" s="394"/>
      <c r="N797" s="394"/>
      <c r="O797" s="394"/>
      <c r="P797" s="394"/>
      <c r="Q797" s="394"/>
      <c r="R797" s="394"/>
      <c r="S797" s="394"/>
      <c r="T797" s="394"/>
      <c r="U797" s="394"/>
      <c r="V797" s="394"/>
      <c r="W797" s="394"/>
      <c r="X797" s="394"/>
      <c r="Y797" s="394"/>
      <c r="Z797" s="394"/>
    </row>
    <row r="798" spans="1:26" ht="15.75" customHeight="1" x14ac:dyDescent="0.45">
      <c r="A798" s="394"/>
      <c r="B798" s="394"/>
      <c r="C798" s="394"/>
      <c r="D798" s="394"/>
      <c r="E798" s="394"/>
      <c r="F798" s="394"/>
      <c r="G798" s="394"/>
      <c r="H798" s="394"/>
      <c r="I798" s="394"/>
      <c r="J798" s="394"/>
      <c r="K798" s="394"/>
      <c r="L798" s="394"/>
      <c r="M798" s="394"/>
      <c r="N798" s="394"/>
      <c r="O798" s="394"/>
      <c r="P798" s="394"/>
      <c r="Q798" s="394"/>
      <c r="R798" s="394"/>
      <c r="S798" s="394"/>
      <c r="T798" s="394"/>
      <c r="U798" s="394"/>
      <c r="V798" s="394"/>
      <c r="W798" s="394"/>
      <c r="X798" s="394"/>
      <c r="Y798" s="394"/>
      <c r="Z798" s="394"/>
    </row>
    <row r="799" spans="1:26" ht="15.75" customHeight="1" x14ac:dyDescent="0.45">
      <c r="A799" s="394"/>
      <c r="B799" s="394"/>
      <c r="C799" s="394"/>
      <c r="D799" s="394"/>
      <c r="E799" s="394"/>
      <c r="F799" s="394"/>
      <c r="G799" s="394"/>
      <c r="H799" s="394"/>
      <c r="I799" s="394"/>
      <c r="J799" s="394"/>
      <c r="K799" s="394"/>
      <c r="L799" s="394"/>
      <c r="M799" s="394"/>
      <c r="N799" s="394"/>
      <c r="O799" s="394"/>
      <c r="P799" s="394"/>
      <c r="Q799" s="394"/>
      <c r="R799" s="394"/>
      <c r="S799" s="394"/>
      <c r="T799" s="394"/>
      <c r="U799" s="394"/>
      <c r="V799" s="394"/>
      <c r="W799" s="394"/>
      <c r="X799" s="394"/>
      <c r="Y799" s="394"/>
      <c r="Z799" s="394"/>
    </row>
    <row r="800" spans="1:26" ht="15.75" customHeight="1" x14ac:dyDescent="0.45">
      <c r="A800" s="394"/>
      <c r="B800" s="394"/>
      <c r="C800" s="394"/>
      <c r="D800" s="394"/>
      <c r="E800" s="394"/>
      <c r="F800" s="394"/>
      <c r="G800" s="394"/>
      <c r="H800" s="394"/>
      <c r="I800" s="394"/>
      <c r="J800" s="394"/>
      <c r="K800" s="394"/>
      <c r="L800" s="394"/>
      <c r="M800" s="394"/>
      <c r="N800" s="394"/>
      <c r="O800" s="394"/>
      <c r="P800" s="394"/>
      <c r="Q800" s="394"/>
      <c r="R800" s="394"/>
      <c r="S800" s="394"/>
      <c r="T800" s="394"/>
      <c r="U800" s="394"/>
      <c r="V800" s="394"/>
      <c r="W800" s="394"/>
      <c r="X800" s="394"/>
      <c r="Y800" s="394"/>
      <c r="Z800" s="394"/>
    </row>
    <row r="801" spans="1:26" ht="15.75" customHeight="1" x14ac:dyDescent="0.45">
      <c r="A801" s="394"/>
      <c r="B801" s="394"/>
      <c r="C801" s="394"/>
      <c r="D801" s="394"/>
      <c r="E801" s="394"/>
      <c r="F801" s="394"/>
      <c r="G801" s="394"/>
      <c r="H801" s="394"/>
      <c r="I801" s="394"/>
      <c r="J801" s="394"/>
      <c r="K801" s="394"/>
      <c r="L801" s="394"/>
      <c r="M801" s="394"/>
      <c r="N801" s="394"/>
      <c r="O801" s="394"/>
      <c r="P801" s="394"/>
      <c r="Q801" s="394"/>
      <c r="R801" s="394"/>
      <c r="S801" s="394"/>
      <c r="T801" s="394"/>
      <c r="U801" s="394"/>
      <c r="V801" s="394"/>
      <c r="W801" s="394"/>
      <c r="X801" s="394"/>
      <c r="Y801" s="394"/>
      <c r="Z801" s="394"/>
    </row>
    <row r="802" spans="1:26" ht="15.75" customHeight="1" x14ac:dyDescent="0.45">
      <c r="A802" s="394"/>
      <c r="B802" s="394"/>
      <c r="C802" s="394"/>
      <c r="D802" s="394"/>
      <c r="E802" s="394"/>
      <c r="F802" s="394"/>
      <c r="G802" s="394"/>
      <c r="H802" s="394"/>
      <c r="I802" s="394"/>
      <c r="J802" s="394"/>
      <c r="K802" s="394"/>
      <c r="L802" s="394"/>
      <c r="M802" s="394"/>
      <c r="N802" s="394"/>
      <c r="O802" s="394"/>
      <c r="P802" s="394"/>
      <c r="Q802" s="394"/>
      <c r="R802" s="394"/>
      <c r="S802" s="394"/>
      <c r="T802" s="394"/>
      <c r="U802" s="394"/>
      <c r="V802" s="394"/>
      <c r="W802" s="394"/>
      <c r="X802" s="394"/>
      <c r="Y802" s="394"/>
      <c r="Z802" s="394"/>
    </row>
    <row r="803" spans="1:26" ht="15.75" customHeight="1" x14ac:dyDescent="0.45">
      <c r="A803" s="394"/>
      <c r="B803" s="394"/>
      <c r="C803" s="394"/>
      <c r="D803" s="394"/>
      <c r="E803" s="394"/>
      <c r="F803" s="394"/>
      <c r="G803" s="394"/>
      <c r="H803" s="394"/>
      <c r="I803" s="394"/>
      <c r="J803" s="394"/>
      <c r="K803" s="394"/>
      <c r="L803" s="394"/>
      <c r="M803" s="394"/>
      <c r="N803" s="394"/>
      <c r="O803" s="394"/>
      <c r="P803" s="394"/>
      <c r="Q803" s="394"/>
      <c r="R803" s="394"/>
      <c r="S803" s="394"/>
      <c r="T803" s="394"/>
      <c r="U803" s="394"/>
      <c r="V803" s="394"/>
      <c r="W803" s="394"/>
      <c r="X803" s="394"/>
      <c r="Y803" s="394"/>
      <c r="Z803" s="394"/>
    </row>
    <row r="804" spans="1:26" ht="15.75" customHeight="1" x14ac:dyDescent="0.45">
      <c r="A804" s="394"/>
      <c r="B804" s="394"/>
      <c r="C804" s="394"/>
      <c r="D804" s="394"/>
      <c r="E804" s="394"/>
      <c r="F804" s="394"/>
      <c r="G804" s="394"/>
      <c r="H804" s="394"/>
      <c r="I804" s="394"/>
      <c r="J804" s="394"/>
      <c r="K804" s="394"/>
      <c r="L804" s="394"/>
      <c r="M804" s="394"/>
      <c r="N804" s="394"/>
      <c r="O804" s="394"/>
      <c r="P804" s="394"/>
      <c r="Q804" s="394"/>
      <c r="R804" s="394"/>
      <c r="S804" s="394"/>
      <c r="T804" s="394"/>
      <c r="U804" s="394"/>
      <c r="V804" s="394"/>
      <c r="W804" s="394"/>
      <c r="X804" s="394"/>
      <c r="Y804" s="394"/>
      <c r="Z804" s="394"/>
    </row>
    <row r="805" spans="1:26" ht="15.75" customHeight="1" x14ac:dyDescent="0.45">
      <c r="A805" s="394"/>
      <c r="B805" s="394"/>
      <c r="C805" s="394"/>
      <c r="D805" s="394"/>
      <c r="E805" s="394"/>
      <c r="F805" s="394"/>
      <c r="G805" s="394"/>
      <c r="H805" s="394"/>
      <c r="I805" s="394"/>
      <c r="J805" s="394"/>
      <c r="K805" s="394"/>
      <c r="L805" s="394"/>
      <c r="M805" s="394"/>
      <c r="N805" s="394"/>
      <c r="O805" s="394"/>
      <c r="P805" s="394"/>
      <c r="Q805" s="394"/>
      <c r="R805" s="394"/>
      <c r="S805" s="394"/>
      <c r="T805" s="394"/>
      <c r="U805" s="394"/>
      <c r="V805" s="394"/>
      <c r="W805" s="394"/>
      <c r="X805" s="394"/>
      <c r="Y805" s="394"/>
      <c r="Z805" s="394"/>
    </row>
    <row r="806" spans="1:26" ht="15.75" customHeight="1" x14ac:dyDescent="0.45">
      <c r="A806" s="394"/>
      <c r="B806" s="394"/>
      <c r="C806" s="394"/>
      <c r="D806" s="394"/>
      <c r="E806" s="394"/>
      <c r="F806" s="394"/>
      <c r="G806" s="394"/>
      <c r="H806" s="394"/>
      <c r="I806" s="394"/>
      <c r="J806" s="394"/>
      <c r="K806" s="394"/>
      <c r="L806" s="394"/>
      <c r="M806" s="394"/>
      <c r="N806" s="394"/>
      <c r="O806" s="394"/>
      <c r="P806" s="394"/>
      <c r="Q806" s="394"/>
      <c r="R806" s="394"/>
      <c r="S806" s="394"/>
      <c r="T806" s="394"/>
      <c r="U806" s="394"/>
      <c r="V806" s="394"/>
      <c r="W806" s="394"/>
      <c r="X806" s="394"/>
      <c r="Y806" s="394"/>
      <c r="Z806" s="394"/>
    </row>
    <row r="807" spans="1:26" ht="15.75" customHeight="1" x14ac:dyDescent="0.45">
      <c r="A807" s="394"/>
      <c r="B807" s="394"/>
      <c r="C807" s="394"/>
      <c r="D807" s="394"/>
      <c r="E807" s="394"/>
      <c r="F807" s="394"/>
      <c r="G807" s="394"/>
      <c r="H807" s="394"/>
      <c r="I807" s="394"/>
      <c r="J807" s="394"/>
      <c r="K807" s="394"/>
      <c r="L807" s="394"/>
      <c r="M807" s="394"/>
      <c r="N807" s="394"/>
      <c r="O807" s="394"/>
      <c r="P807" s="394"/>
      <c r="Q807" s="394"/>
      <c r="R807" s="394"/>
      <c r="S807" s="394"/>
      <c r="T807" s="394"/>
      <c r="U807" s="394"/>
      <c r="V807" s="394"/>
      <c r="W807" s="394"/>
      <c r="X807" s="394"/>
      <c r="Y807" s="394"/>
      <c r="Z807" s="394"/>
    </row>
    <row r="808" spans="1:26" ht="15.75" customHeight="1" x14ac:dyDescent="0.45">
      <c r="A808" s="394"/>
      <c r="B808" s="394"/>
      <c r="C808" s="394"/>
      <c r="D808" s="394"/>
      <c r="E808" s="394"/>
      <c r="F808" s="394"/>
      <c r="G808" s="394"/>
      <c r="H808" s="394"/>
      <c r="I808" s="394"/>
      <c r="J808" s="394"/>
      <c r="K808" s="394"/>
      <c r="L808" s="394"/>
      <c r="M808" s="394"/>
      <c r="N808" s="394"/>
      <c r="O808" s="394"/>
      <c r="P808" s="394"/>
      <c r="Q808" s="394"/>
      <c r="R808" s="394"/>
      <c r="S808" s="394"/>
      <c r="T808" s="394"/>
      <c r="U808" s="394"/>
      <c r="V808" s="394"/>
      <c r="W808" s="394"/>
      <c r="X808" s="394"/>
      <c r="Y808" s="394"/>
      <c r="Z808" s="394"/>
    </row>
    <row r="809" spans="1:26" ht="15.75" customHeight="1" x14ac:dyDescent="0.45">
      <c r="A809" s="394"/>
      <c r="B809" s="394"/>
      <c r="C809" s="394"/>
      <c r="D809" s="394"/>
      <c r="E809" s="394"/>
      <c r="F809" s="394"/>
      <c r="G809" s="394"/>
      <c r="H809" s="394"/>
      <c r="I809" s="394"/>
      <c r="J809" s="394"/>
      <c r="K809" s="394"/>
      <c r="L809" s="394"/>
      <c r="M809" s="394"/>
      <c r="N809" s="394"/>
      <c r="O809" s="394"/>
      <c r="P809" s="394"/>
      <c r="Q809" s="394"/>
      <c r="R809" s="394"/>
      <c r="S809" s="394"/>
      <c r="T809" s="394"/>
      <c r="U809" s="394"/>
      <c r="V809" s="394"/>
      <c r="W809" s="394"/>
      <c r="X809" s="394"/>
      <c r="Y809" s="394"/>
      <c r="Z809" s="394"/>
    </row>
    <row r="810" spans="1:26" ht="15.75" customHeight="1" x14ac:dyDescent="0.45">
      <c r="A810" s="394"/>
      <c r="B810" s="394"/>
      <c r="C810" s="394"/>
      <c r="D810" s="394"/>
      <c r="E810" s="394"/>
      <c r="F810" s="394"/>
      <c r="G810" s="394"/>
      <c r="H810" s="394"/>
      <c r="I810" s="394"/>
      <c r="J810" s="394"/>
      <c r="K810" s="394"/>
      <c r="L810" s="394"/>
      <c r="M810" s="394"/>
      <c r="N810" s="394"/>
      <c r="O810" s="394"/>
      <c r="P810" s="394"/>
      <c r="Q810" s="394"/>
      <c r="R810" s="394"/>
      <c r="S810" s="394"/>
      <c r="T810" s="394"/>
      <c r="U810" s="394"/>
      <c r="V810" s="394"/>
      <c r="W810" s="394"/>
      <c r="X810" s="394"/>
      <c r="Y810" s="394"/>
      <c r="Z810" s="394"/>
    </row>
    <row r="811" spans="1:26" ht="15.75" customHeight="1" x14ac:dyDescent="0.45">
      <c r="A811" s="394"/>
      <c r="B811" s="394"/>
      <c r="C811" s="394"/>
      <c r="D811" s="394"/>
      <c r="E811" s="394"/>
      <c r="F811" s="394"/>
      <c r="G811" s="394"/>
      <c r="H811" s="394"/>
      <c r="I811" s="394"/>
      <c r="J811" s="394"/>
      <c r="K811" s="394"/>
      <c r="L811" s="394"/>
      <c r="M811" s="394"/>
      <c r="N811" s="394"/>
      <c r="O811" s="394"/>
      <c r="P811" s="394"/>
      <c r="Q811" s="394"/>
      <c r="R811" s="394"/>
      <c r="S811" s="394"/>
      <c r="T811" s="394"/>
      <c r="U811" s="394"/>
      <c r="V811" s="394"/>
      <c r="W811" s="394"/>
      <c r="X811" s="394"/>
      <c r="Y811" s="394"/>
      <c r="Z811" s="394"/>
    </row>
    <row r="812" spans="1:26" ht="15.75" customHeight="1" x14ac:dyDescent="0.45">
      <c r="A812" s="394"/>
      <c r="B812" s="394"/>
      <c r="C812" s="394"/>
      <c r="D812" s="394"/>
      <c r="E812" s="394"/>
      <c r="F812" s="394"/>
      <c r="G812" s="394"/>
      <c r="H812" s="394"/>
      <c r="I812" s="394"/>
      <c r="J812" s="394"/>
      <c r="K812" s="394"/>
      <c r="L812" s="394"/>
      <c r="M812" s="394"/>
      <c r="N812" s="394"/>
      <c r="O812" s="394"/>
      <c r="P812" s="394"/>
      <c r="Q812" s="394"/>
      <c r="R812" s="394"/>
      <c r="S812" s="394"/>
      <c r="T812" s="394"/>
      <c r="U812" s="394"/>
      <c r="V812" s="394"/>
      <c r="W812" s="394"/>
      <c r="X812" s="394"/>
      <c r="Y812" s="394"/>
      <c r="Z812" s="394"/>
    </row>
    <row r="813" spans="1:26" ht="15.75" customHeight="1" x14ac:dyDescent="0.45">
      <c r="A813" s="394"/>
      <c r="B813" s="394"/>
      <c r="C813" s="394"/>
      <c r="D813" s="394"/>
      <c r="E813" s="394"/>
      <c r="F813" s="394"/>
      <c r="G813" s="394"/>
      <c r="H813" s="394"/>
      <c r="I813" s="394"/>
      <c r="J813" s="394"/>
      <c r="K813" s="394"/>
      <c r="L813" s="394"/>
      <c r="M813" s="394"/>
      <c r="N813" s="394"/>
      <c r="O813" s="394"/>
      <c r="P813" s="394"/>
      <c r="Q813" s="394"/>
      <c r="R813" s="394"/>
      <c r="S813" s="394"/>
      <c r="T813" s="394"/>
      <c r="U813" s="394"/>
      <c r="V813" s="394"/>
      <c r="W813" s="394"/>
      <c r="X813" s="394"/>
      <c r="Y813" s="394"/>
      <c r="Z813" s="394"/>
    </row>
    <row r="814" spans="1:26" ht="15.75" customHeight="1" x14ac:dyDescent="0.45">
      <c r="A814" s="394"/>
      <c r="B814" s="394"/>
      <c r="C814" s="394"/>
      <c r="D814" s="394"/>
      <c r="E814" s="394"/>
      <c r="F814" s="394"/>
      <c r="G814" s="394"/>
      <c r="H814" s="394"/>
      <c r="I814" s="394"/>
      <c r="J814" s="394"/>
      <c r="K814" s="394"/>
      <c r="L814" s="394"/>
      <c r="M814" s="394"/>
      <c r="N814" s="394"/>
      <c r="O814" s="394"/>
      <c r="P814" s="394"/>
      <c r="Q814" s="394"/>
      <c r="R814" s="394"/>
      <c r="S814" s="394"/>
      <c r="T814" s="394"/>
      <c r="U814" s="394"/>
      <c r="V814" s="394"/>
      <c r="W814" s="394"/>
      <c r="X814" s="394"/>
      <c r="Y814" s="394"/>
      <c r="Z814" s="394"/>
    </row>
    <row r="815" spans="1:26" ht="15.75" customHeight="1" x14ac:dyDescent="0.45">
      <c r="A815" s="394"/>
      <c r="B815" s="394"/>
      <c r="C815" s="394"/>
      <c r="D815" s="394"/>
      <c r="E815" s="394"/>
      <c r="F815" s="394"/>
      <c r="G815" s="394"/>
      <c r="H815" s="394"/>
      <c r="I815" s="394"/>
      <c r="J815" s="394"/>
      <c r="K815" s="394"/>
      <c r="L815" s="394"/>
      <c r="M815" s="394"/>
      <c r="N815" s="394"/>
      <c r="O815" s="394"/>
      <c r="P815" s="394"/>
      <c r="Q815" s="394"/>
      <c r="R815" s="394"/>
      <c r="S815" s="394"/>
      <c r="T815" s="394"/>
      <c r="U815" s="394"/>
      <c r="V815" s="394"/>
      <c r="W815" s="394"/>
      <c r="X815" s="394"/>
      <c r="Y815" s="394"/>
      <c r="Z815" s="394"/>
    </row>
    <row r="816" spans="1:26" ht="15.75" customHeight="1" x14ac:dyDescent="0.45">
      <c r="A816" s="394"/>
      <c r="B816" s="394"/>
      <c r="C816" s="394"/>
      <c r="D816" s="394"/>
      <c r="E816" s="394"/>
      <c r="F816" s="394"/>
      <c r="G816" s="394"/>
      <c r="H816" s="394"/>
      <c r="I816" s="394"/>
      <c r="J816" s="394"/>
      <c r="K816" s="394"/>
      <c r="L816" s="394"/>
      <c r="M816" s="394"/>
      <c r="N816" s="394"/>
      <c r="O816" s="394"/>
      <c r="P816" s="394"/>
      <c r="Q816" s="394"/>
      <c r="R816" s="394"/>
      <c r="S816" s="394"/>
      <c r="T816" s="394"/>
      <c r="U816" s="394"/>
      <c r="V816" s="394"/>
      <c r="W816" s="394"/>
      <c r="X816" s="394"/>
      <c r="Y816" s="394"/>
      <c r="Z816" s="394"/>
    </row>
    <row r="817" spans="1:26" ht="15.75" customHeight="1" x14ac:dyDescent="0.45">
      <c r="A817" s="394"/>
      <c r="B817" s="394"/>
      <c r="C817" s="394"/>
      <c r="D817" s="394"/>
      <c r="E817" s="394"/>
      <c r="F817" s="394"/>
      <c r="G817" s="394"/>
      <c r="H817" s="394"/>
      <c r="I817" s="394"/>
      <c r="J817" s="394"/>
      <c r="K817" s="394"/>
      <c r="L817" s="394"/>
      <c r="M817" s="394"/>
      <c r="N817" s="394"/>
      <c r="O817" s="394"/>
      <c r="P817" s="394"/>
      <c r="Q817" s="394"/>
      <c r="R817" s="394"/>
      <c r="S817" s="394"/>
      <c r="T817" s="394"/>
      <c r="U817" s="394"/>
      <c r="V817" s="394"/>
      <c r="W817" s="394"/>
      <c r="X817" s="394"/>
      <c r="Y817" s="394"/>
      <c r="Z817" s="394"/>
    </row>
    <row r="818" spans="1:26" ht="15.75" customHeight="1" x14ac:dyDescent="0.45">
      <c r="A818" s="394"/>
      <c r="B818" s="394"/>
      <c r="C818" s="394"/>
      <c r="D818" s="394"/>
      <c r="E818" s="394"/>
      <c r="F818" s="394"/>
      <c r="G818" s="394"/>
      <c r="H818" s="394"/>
      <c r="I818" s="394"/>
      <c r="J818" s="394"/>
      <c r="K818" s="394"/>
      <c r="L818" s="394"/>
      <c r="M818" s="394"/>
      <c r="N818" s="394"/>
      <c r="O818" s="394"/>
      <c r="P818" s="394"/>
      <c r="Q818" s="394"/>
      <c r="R818" s="394"/>
      <c r="S818" s="394"/>
      <c r="T818" s="394"/>
      <c r="U818" s="394"/>
      <c r="V818" s="394"/>
      <c r="W818" s="394"/>
      <c r="X818" s="394"/>
      <c r="Y818" s="394"/>
      <c r="Z818" s="394"/>
    </row>
    <row r="819" spans="1:26" ht="15.75" customHeight="1" x14ac:dyDescent="0.45">
      <c r="A819" s="394"/>
      <c r="B819" s="394"/>
      <c r="C819" s="394"/>
      <c r="D819" s="394"/>
      <c r="E819" s="394"/>
      <c r="F819" s="394"/>
      <c r="G819" s="394"/>
      <c r="H819" s="394"/>
      <c r="I819" s="394"/>
      <c r="J819" s="394"/>
      <c r="K819" s="394"/>
      <c r="L819" s="394"/>
      <c r="M819" s="394"/>
      <c r="N819" s="394"/>
      <c r="O819" s="394"/>
      <c r="P819" s="394"/>
      <c r="Q819" s="394"/>
      <c r="R819" s="394"/>
      <c r="S819" s="394"/>
      <c r="T819" s="394"/>
      <c r="U819" s="394"/>
      <c r="V819" s="394"/>
      <c r="W819" s="394"/>
      <c r="X819" s="394"/>
      <c r="Y819" s="394"/>
      <c r="Z819" s="394"/>
    </row>
    <row r="820" spans="1:26" ht="15.75" customHeight="1" x14ac:dyDescent="0.45">
      <c r="A820" s="394"/>
      <c r="B820" s="394"/>
      <c r="C820" s="394"/>
      <c r="D820" s="394"/>
      <c r="E820" s="394"/>
      <c r="F820" s="394"/>
      <c r="G820" s="394"/>
      <c r="H820" s="394"/>
      <c r="I820" s="394"/>
      <c r="J820" s="394"/>
      <c r="K820" s="394"/>
      <c r="L820" s="394"/>
      <c r="M820" s="394"/>
      <c r="N820" s="394"/>
      <c r="O820" s="394"/>
      <c r="P820" s="394"/>
      <c r="Q820" s="394"/>
      <c r="R820" s="394"/>
      <c r="S820" s="394"/>
      <c r="T820" s="394"/>
      <c r="U820" s="394"/>
      <c r="V820" s="394"/>
      <c r="W820" s="394"/>
      <c r="X820" s="394"/>
      <c r="Y820" s="394"/>
      <c r="Z820" s="394"/>
    </row>
    <row r="821" spans="1:26" ht="15.75" customHeight="1" x14ac:dyDescent="0.45">
      <c r="A821" s="394"/>
      <c r="B821" s="394"/>
      <c r="C821" s="394"/>
      <c r="D821" s="394"/>
      <c r="E821" s="394"/>
      <c r="F821" s="394"/>
      <c r="G821" s="394"/>
      <c r="H821" s="394"/>
      <c r="I821" s="394"/>
      <c r="J821" s="394"/>
      <c r="K821" s="394"/>
      <c r="L821" s="394"/>
      <c r="M821" s="394"/>
      <c r="N821" s="394"/>
      <c r="O821" s="394"/>
      <c r="P821" s="394"/>
      <c r="Q821" s="394"/>
      <c r="R821" s="394"/>
      <c r="S821" s="394"/>
      <c r="T821" s="394"/>
      <c r="U821" s="394"/>
      <c r="V821" s="394"/>
      <c r="W821" s="394"/>
      <c r="X821" s="394"/>
      <c r="Y821" s="394"/>
      <c r="Z821" s="394"/>
    </row>
    <row r="822" spans="1:26" ht="15.75" customHeight="1" x14ac:dyDescent="0.45">
      <c r="A822" s="394"/>
      <c r="B822" s="394"/>
      <c r="C822" s="394"/>
      <c r="D822" s="394"/>
      <c r="E822" s="394"/>
      <c r="F822" s="394"/>
      <c r="G822" s="394"/>
      <c r="H822" s="394"/>
      <c r="I822" s="394"/>
      <c r="J822" s="394"/>
      <c r="K822" s="394"/>
      <c r="L822" s="394"/>
      <c r="M822" s="394"/>
      <c r="N822" s="394"/>
      <c r="O822" s="394"/>
      <c r="P822" s="394"/>
      <c r="Q822" s="394"/>
      <c r="R822" s="394"/>
      <c r="S822" s="394"/>
      <c r="T822" s="394"/>
      <c r="U822" s="394"/>
      <c r="V822" s="394"/>
      <c r="W822" s="394"/>
      <c r="X822" s="394"/>
      <c r="Y822" s="394"/>
      <c r="Z822" s="394"/>
    </row>
    <row r="823" spans="1:26" ht="15.75" customHeight="1" x14ac:dyDescent="0.45">
      <c r="A823" s="394"/>
      <c r="B823" s="394"/>
      <c r="C823" s="394"/>
      <c r="D823" s="394"/>
      <c r="E823" s="394"/>
      <c r="F823" s="394"/>
      <c r="G823" s="394"/>
      <c r="H823" s="394"/>
      <c r="I823" s="394"/>
      <c r="J823" s="394"/>
      <c r="K823" s="394"/>
      <c r="L823" s="394"/>
      <c r="M823" s="394"/>
      <c r="N823" s="394"/>
      <c r="O823" s="394"/>
      <c r="P823" s="394"/>
      <c r="Q823" s="394"/>
      <c r="R823" s="394"/>
      <c r="S823" s="394"/>
      <c r="T823" s="394"/>
      <c r="U823" s="394"/>
      <c r="V823" s="394"/>
      <c r="W823" s="394"/>
      <c r="X823" s="394"/>
      <c r="Y823" s="394"/>
      <c r="Z823" s="394"/>
    </row>
    <row r="824" spans="1:26" ht="15.75" customHeight="1" x14ac:dyDescent="0.45">
      <c r="A824" s="394"/>
      <c r="B824" s="394"/>
      <c r="C824" s="394"/>
      <c r="D824" s="394"/>
      <c r="E824" s="394"/>
      <c r="F824" s="394"/>
      <c r="G824" s="394"/>
      <c r="H824" s="394"/>
      <c r="I824" s="394"/>
      <c r="J824" s="394"/>
      <c r="K824" s="394"/>
      <c r="L824" s="394"/>
      <c r="M824" s="394"/>
      <c r="N824" s="394"/>
      <c r="O824" s="394"/>
      <c r="P824" s="394"/>
      <c r="Q824" s="394"/>
      <c r="R824" s="394"/>
      <c r="S824" s="394"/>
      <c r="T824" s="394"/>
      <c r="U824" s="394"/>
      <c r="V824" s="394"/>
      <c r="W824" s="394"/>
      <c r="X824" s="394"/>
      <c r="Y824" s="394"/>
      <c r="Z824" s="394"/>
    </row>
    <row r="825" spans="1:26" ht="15.75" customHeight="1" x14ac:dyDescent="0.45">
      <c r="A825" s="394"/>
      <c r="B825" s="394"/>
      <c r="C825" s="394"/>
      <c r="D825" s="394"/>
      <c r="E825" s="394"/>
      <c r="F825" s="394"/>
      <c r="G825" s="394"/>
      <c r="H825" s="394"/>
      <c r="I825" s="394"/>
      <c r="J825" s="394"/>
      <c r="K825" s="394"/>
      <c r="L825" s="394"/>
      <c r="M825" s="394"/>
      <c r="N825" s="394"/>
      <c r="O825" s="394"/>
      <c r="P825" s="394"/>
      <c r="Q825" s="394"/>
      <c r="R825" s="394"/>
      <c r="S825" s="394"/>
      <c r="T825" s="394"/>
      <c r="U825" s="394"/>
      <c r="V825" s="394"/>
      <c r="W825" s="394"/>
      <c r="X825" s="394"/>
      <c r="Y825" s="394"/>
      <c r="Z825" s="394"/>
    </row>
    <row r="826" spans="1:26" ht="15.75" customHeight="1" x14ac:dyDescent="0.45">
      <c r="A826" s="394"/>
      <c r="B826" s="394"/>
      <c r="C826" s="394"/>
      <c r="D826" s="394"/>
      <c r="E826" s="394"/>
      <c r="F826" s="394"/>
      <c r="G826" s="394"/>
      <c r="H826" s="394"/>
      <c r="I826" s="394"/>
      <c r="J826" s="394"/>
      <c r="K826" s="394"/>
      <c r="L826" s="394"/>
      <c r="M826" s="394"/>
      <c r="N826" s="394"/>
      <c r="O826" s="394"/>
      <c r="P826" s="394"/>
      <c r="Q826" s="394"/>
      <c r="R826" s="394"/>
      <c r="S826" s="394"/>
      <c r="T826" s="394"/>
      <c r="U826" s="394"/>
      <c r="V826" s="394"/>
      <c r="W826" s="394"/>
      <c r="X826" s="394"/>
      <c r="Y826" s="394"/>
      <c r="Z826" s="394"/>
    </row>
    <row r="827" spans="1:26" ht="15.75" customHeight="1" x14ac:dyDescent="0.45">
      <c r="A827" s="394"/>
      <c r="B827" s="394"/>
      <c r="C827" s="394"/>
      <c r="D827" s="394"/>
      <c r="E827" s="394"/>
      <c r="F827" s="394"/>
      <c r="G827" s="394"/>
      <c r="H827" s="394"/>
      <c r="I827" s="394"/>
      <c r="J827" s="394"/>
      <c r="K827" s="394"/>
      <c r="L827" s="394"/>
      <c r="M827" s="394"/>
      <c r="N827" s="394"/>
      <c r="O827" s="394"/>
      <c r="P827" s="394"/>
      <c r="Q827" s="394"/>
      <c r="R827" s="394"/>
      <c r="S827" s="394"/>
      <c r="T827" s="394"/>
      <c r="U827" s="394"/>
      <c r="V827" s="394"/>
      <c r="W827" s="394"/>
      <c r="X827" s="394"/>
      <c r="Y827" s="394"/>
      <c r="Z827" s="394"/>
    </row>
    <row r="828" spans="1:26" ht="15.75" customHeight="1" x14ac:dyDescent="0.45">
      <c r="A828" s="394"/>
      <c r="B828" s="394"/>
      <c r="C828" s="394"/>
      <c r="D828" s="394"/>
      <c r="E828" s="394"/>
      <c r="F828" s="394"/>
      <c r="G828" s="394"/>
      <c r="H828" s="394"/>
      <c r="I828" s="394"/>
      <c r="J828" s="394"/>
      <c r="K828" s="394"/>
      <c r="L828" s="394"/>
      <c r="M828" s="394"/>
      <c r="N828" s="394"/>
      <c r="O828" s="394"/>
      <c r="P828" s="394"/>
      <c r="Q828" s="394"/>
      <c r="R828" s="394"/>
      <c r="S828" s="394"/>
      <c r="T828" s="394"/>
      <c r="U828" s="394"/>
      <c r="V828" s="394"/>
      <c r="W828" s="394"/>
      <c r="X828" s="394"/>
      <c r="Y828" s="394"/>
      <c r="Z828" s="394"/>
    </row>
    <row r="829" spans="1:26" ht="15.75" customHeight="1" x14ac:dyDescent="0.45">
      <c r="A829" s="394"/>
      <c r="B829" s="394"/>
      <c r="C829" s="394"/>
      <c r="D829" s="394"/>
      <c r="E829" s="394"/>
      <c r="F829" s="394"/>
      <c r="G829" s="394"/>
      <c r="H829" s="394"/>
      <c r="I829" s="394"/>
      <c r="J829" s="394"/>
      <c r="K829" s="394"/>
      <c r="L829" s="394"/>
      <c r="M829" s="394"/>
      <c r="N829" s="394"/>
      <c r="O829" s="394"/>
      <c r="P829" s="394"/>
      <c r="Q829" s="394"/>
      <c r="R829" s="394"/>
      <c r="S829" s="394"/>
      <c r="T829" s="394"/>
      <c r="U829" s="394"/>
      <c r="V829" s="394"/>
      <c r="W829" s="394"/>
      <c r="X829" s="394"/>
      <c r="Y829" s="394"/>
      <c r="Z829" s="394"/>
    </row>
    <row r="830" spans="1:26" ht="15.75" customHeight="1" x14ac:dyDescent="0.45">
      <c r="A830" s="394"/>
      <c r="B830" s="394"/>
      <c r="C830" s="394"/>
      <c r="D830" s="394"/>
      <c r="E830" s="394"/>
      <c r="F830" s="394"/>
      <c r="G830" s="394"/>
      <c r="H830" s="394"/>
      <c r="I830" s="394"/>
      <c r="J830" s="394"/>
      <c r="K830" s="394"/>
      <c r="L830" s="394"/>
      <c r="M830" s="394"/>
      <c r="N830" s="394"/>
      <c r="O830" s="394"/>
      <c r="P830" s="394"/>
      <c r="Q830" s="394"/>
      <c r="R830" s="394"/>
      <c r="S830" s="394"/>
      <c r="T830" s="394"/>
      <c r="U830" s="394"/>
      <c r="V830" s="394"/>
      <c r="W830" s="394"/>
      <c r="X830" s="394"/>
      <c r="Y830" s="394"/>
      <c r="Z830" s="394"/>
    </row>
    <row r="831" spans="1:26" ht="15.75" customHeight="1" x14ac:dyDescent="0.45">
      <c r="A831" s="394"/>
      <c r="B831" s="394"/>
      <c r="C831" s="394"/>
      <c r="D831" s="394"/>
      <c r="E831" s="394"/>
      <c r="F831" s="394"/>
      <c r="G831" s="394"/>
      <c r="H831" s="394"/>
      <c r="I831" s="394"/>
      <c r="J831" s="394"/>
      <c r="K831" s="394"/>
      <c r="L831" s="394"/>
      <c r="M831" s="394"/>
      <c r="N831" s="394"/>
      <c r="O831" s="394"/>
      <c r="P831" s="394"/>
      <c r="Q831" s="394"/>
      <c r="R831" s="394"/>
      <c r="S831" s="394"/>
      <c r="T831" s="394"/>
      <c r="U831" s="394"/>
      <c r="V831" s="394"/>
      <c r="W831" s="394"/>
      <c r="X831" s="394"/>
      <c r="Y831" s="394"/>
      <c r="Z831" s="394"/>
    </row>
    <row r="832" spans="1:26" ht="15.75" customHeight="1" x14ac:dyDescent="0.45">
      <c r="A832" s="394"/>
      <c r="B832" s="394"/>
      <c r="C832" s="394"/>
      <c r="D832" s="394"/>
      <c r="E832" s="394"/>
      <c r="F832" s="394"/>
      <c r="G832" s="394"/>
      <c r="H832" s="394"/>
      <c r="I832" s="394"/>
      <c r="J832" s="394"/>
      <c r="K832" s="394"/>
      <c r="L832" s="394"/>
      <c r="M832" s="394"/>
      <c r="N832" s="394"/>
      <c r="O832" s="394"/>
      <c r="P832" s="394"/>
      <c r="Q832" s="394"/>
      <c r="R832" s="394"/>
      <c r="S832" s="394"/>
      <c r="T832" s="394"/>
      <c r="U832" s="394"/>
      <c r="V832" s="394"/>
      <c r="W832" s="394"/>
      <c r="X832" s="394"/>
      <c r="Y832" s="394"/>
      <c r="Z832" s="394"/>
    </row>
    <row r="833" spans="1:26" ht="15.75" customHeight="1" x14ac:dyDescent="0.45">
      <c r="A833" s="394"/>
      <c r="B833" s="394"/>
      <c r="C833" s="394"/>
      <c r="D833" s="394"/>
      <c r="E833" s="394"/>
      <c r="F833" s="394"/>
      <c r="G833" s="394"/>
      <c r="H833" s="394"/>
      <c r="I833" s="394"/>
      <c r="J833" s="394"/>
      <c r="K833" s="394"/>
      <c r="L833" s="394"/>
      <c r="M833" s="394"/>
      <c r="N833" s="394"/>
      <c r="O833" s="394"/>
      <c r="P833" s="394"/>
      <c r="Q833" s="394"/>
      <c r="R833" s="394"/>
      <c r="S833" s="394"/>
      <c r="T833" s="394"/>
      <c r="U833" s="394"/>
      <c r="V833" s="394"/>
      <c r="W833" s="394"/>
      <c r="X833" s="394"/>
      <c r="Y833" s="394"/>
      <c r="Z833" s="394"/>
    </row>
    <row r="834" spans="1:26" ht="15.75" customHeight="1" x14ac:dyDescent="0.45">
      <c r="A834" s="394"/>
      <c r="B834" s="394"/>
      <c r="C834" s="394"/>
      <c r="D834" s="394"/>
      <c r="E834" s="394"/>
      <c r="F834" s="394"/>
      <c r="G834" s="394"/>
      <c r="H834" s="394"/>
      <c r="I834" s="394"/>
      <c r="J834" s="394"/>
      <c r="K834" s="394"/>
      <c r="L834" s="394"/>
      <c r="M834" s="394"/>
      <c r="N834" s="394"/>
      <c r="O834" s="394"/>
      <c r="P834" s="394"/>
      <c r="Q834" s="394"/>
      <c r="R834" s="394"/>
      <c r="S834" s="394"/>
      <c r="T834" s="394"/>
      <c r="U834" s="394"/>
      <c r="V834" s="394"/>
      <c r="W834" s="394"/>
      <c r="X834" s="394"/>
      <c r="Y834" s="394"/>
      <c r="Z834" s="394"/>
    </row>
    <row r="835" spans="1:26" ht="15.75" customHeight="1" x14ac:dyDescent="0.45">
      <c r="A835" s="394"/>
      <c r="B835" s="394"/>
      <c r="C835" s="394"/>
      <c r="D835" s="394"/>
      <c r="E835" s="394"/>
      <c r="F835" s="394"/>
      <c r="G835" s="394"/>
      <c r="H835" s="394"/>
      <c r="I835" s="394"/>
      <c r="J835" s="394"/>
      <c r="K835" s="394"/>
      <c r="L835" s="394"/>
      <c r="M835" s="394"/>
      <c r="N835" s="394"/>
      <c r="O835" s="394"/>
      <c r="P835" s="394"/>
      <c r="Q835" s="394"/>
      <c r="R835" s="394"/>
      <c r="S835" s="394"/>
      <c r="T835" s="394"/>
      <c r="U835" s="394"/>
      <c r="V835" s="394"/>
      <c r="W835" s="394"/>
      <c r="X835" s="394"/>
      <c r="Y835" s="394"/>
      <c r="Z835" s="394"/>
    </row>
    <row r="836" spans="1:26" ht="15.75" customHeight="1" x14ac:dyDescent="0.45">
      <c r="A836" s="394"/>
      <c r="B836" s="394"/>
      <c r="C836" s="394"/>
      <c r="D836" s="394"/>
      <c r="E836" s="394"/>
      <c r="F836" s="394"/>
      <c r="G836" s="394"/>
      <c r="H836" s="394"/>
      <c r="I836" s="394"/>
      <c r="J836" s="394"/>
      <c r="K836" s="394"/>
      <c r="L836" s="394"/>
      <c r="M836" s="394"/>
      <c r="N836" s="394"/>
      <c r="O836" s="394"/>
      <c r="P836" s="394"/>
      <c r="Q836" s="394"/>
      <c r="R836" s="394"/>
      <c r="S836" s="394"/>
      <c r="T836" s="394"/>
      <c r="U836" s="394"/>
      <c r="V836" s="394"/>
      <c r="W836" s="394"/>
      <c r="X836" s="394"/>
      <c r="Y836" s="394"/>
      <c r="Z836" s="394"/>
    </row>
    <row r="837" spans="1:26" ht="15.75" customHeight="1" x14ac:dyDescent="0.45">
      <c r="A837" s="394"/>
      <c r="B837" s="394"/>
      <c r="C837" s="394"/>
      <c r="D837" s="394"/>
      <c r="E837" s="394"/>
      <c r="F837" s="394"/>
      <c r="G837" s="394"/>
      <c r="H837" s="394"/>
      <c r="I837" s="394"/>
      <c r="J837" s="394"/>
      <c r="K837" s="394"/>
      <c r="L837" s="394"/>
      <c r="M837" s="394"/>
      <c r="N837" s="394"/>
      <c r="O837" s="394"/>
      <c r="P837" s="394"/>
      <c r="Q837" s="394"/>
      <c r="R837" s="394"/>
      <c r="S837" s="394"/>
      <c r="T837" s="394"/>
      <c r="U837" s="394"/>
      <c r="V837" s="394"/>
      <c r="W837" s="394"/>
      <c r="X837" s="394"/>
      <c r="Y837" s="394"/>
      <c r="Z837" s="394"/>
    </row>
    <row r="838" spans="1:26" ht="15.75" customHeight="1" x14ac:dyDescent="0.45">
      <c r="A838" s="394"/>
      <c r="B838" s="394"/>
      <c r="C838" s="394"/>
      <c r="D838" s="394"/>
      <c r="E838" s="394"/>
      <c r="F838" s="394"/>
      <c r="G838" s="394"/>
      <c r="H838" s="394"/>
      <c r="I838" s="394"/>
      <c r="J838" s="394"/>
      <c r="K838" s="394"/>
      <c r="L838" s="394"/>
      <c r="M838" s="394"/>
      <c r="N838" s="394"/>
      <c r="O838" s="394"/>
      <c r="P838" s="394"/>
      <c r="Q838" s="394"/>
      <c r="R838" s="394"/>
      <c r="S838" s="394"/>
      <c r="T838" s="394"/>
      <c r="U838" s="394"/>
      <c r="V838" s="394"/>
      <c r="W838" s="394"/>
      <c r="X838" s="394"/>
      <c r="Y838" s="394"/>
      <c r="Z838" s="394"/>
    </row>
    <row r="839" spans="1:26" ht="15.75" customHeight="1" x14ac:dyDescent="0.45">
      <c r="A839" s="394"/>
      <c r="B839" s="394"/>
      <c r="C839" s="394"/>
      <c r="D839" s="394"/>
      <c r="E839" s="394"/>
      <c r="F839" s="394"/>
      <c r="G839" s="394"/>
      <c r="H839" s="394"/>
      <c r="I839" s="394"/>
      <c r="J839" s="394"/>
      <c r="K839" s="394"/>
      <c r="L839" s="394"/>
      <c r="M839" s="394"/>
      <c r="N839" s="394"/>
      <c r="O839" s="394"/>
      <c r="P839" s="394"/>
      <c r="Q839" s="394"/>
      <c r="R839" s="394"/>
      <c r="S839" s="394"/>
      <c r="T839" s="394"/>
      <c r="U839" s="394"/>
      <c r="V839" s="394"/>
      <c r="W839" s="394"/>
      <c r="X839" s="394"/>
      <c r="Y839" s="394"/>
      <c r="Z839" s="394"/>
    </row>
    <row r="840" spans="1:26" ht="15.75" customHeight="1" x14ac:dyDescent="0.45">
      <c r="A840" s="394"/>
      <c r="B840" s="394"/>
      <c r="C840" s="394"/>
      <c r="D840" s="394"/>
      <c r="E840" s="394"/>
      <c r="F840" s="394"/>
      <c r="G840" s="394"/>
      <c r="H840" s="394"/>
      <c r="I840" s="394"/>
      <c r="J840" s="394"/>
      <c r="K840" s="394"/>
      <c r="L840" s="394"/>
      <c r="M840" s="394"/>
      <c r="N840" s="394"/>
      <c r="O840" s="394"/>
      <c r="P840" s="394"/>
      <c r="Q840" s="394"/>
      <c r="R840" s="394"/>
      <c r="S840" s="394"/>
      <c r="T840" s="394"/>
      <c r="U840" s="394"/>
      <c r="V840" s="394"/>
      <c r="W840" s="394"/>
      <c r="X840" s="394"/>
      <c r="Y840" s="394"/>
      <c r="Z840" s="394"/>
    </row>
    <row r="841" spans="1:26" ht="15.75" customHeight="1" x14ac:dyDescent="0.45">
      <c r="A841" s="394"/>
      <c r="B841" s="394"/>
      <c r="C841" s="394"/>
      <c r="D841" s="394"/>
      <c r="E841" s="394"/>
      <c r="F841" s="394"/>
      <c r="G841" s="394"/>
      <c r="H841" s="394"/>
      <c r="I841" s="394"/>
      <c r="J841" s="394"/>
      <c r="K841" s="394"/>
      <c r="L841" s="394"/>
      <c r="M841" s="394"/>
      <c r="N841" s="394"/>
      <c r="O841" s="394"/>
      <c r="P841" s="394"/>
      <c r="Q841" s="394"/>
      <c r="R841" s="394"/>
      <c r="S841" s="394"/>
      <c r="T841" s="394"/>
      <c r="U841" s="394"/>
      <c r="V841" s="394"/>
      <c r="W841" s="394"/>
      <c r="X841" s="394"/>
      <c r="Y841" s="394"/>
      <c r="Z841" s="394"/>
    </row>
    <row r="842" spans="1:26" ht="15.75" customHeight="1" x14ac:dyDescent="0.45">
      <c r="A842" s="394"/>
      <c r="B842" s="394"/>
      <c r="C842" s="394"/>
      <c r="D842" s="394"/>
      <c r="E842" s="394"/>
      <c r="F842" s="394"/>
      <c r="G842" s="394"/>
      <c r="H842" s="394"/>
      <c r="I842" s="394"/>
      <c r="J842" s="394"/>
      <c r="K842" s="394"/>
      <c r="L842" s="394"/>
      <c r="M842" s="394"/>
      <c r="N842" s="394"/>
      <c r="O842" s="394"/>
      <c r="P842" s="394"/>
      <c r="Q842" s="394"/>
      <c r="R842" s="394"/>
      <c r="S842" s="394"/>
      <c r="T842" s="394"/>
      <c r="U842" s="394"/>
      <c r="V842" s="394"/>
      <c r="W842" s="394"/>
      <c r="X842" s="394"/>
      <c r="Y842" s="394"/>
      <c r="Z842" s="394"/>
    </row>
    <row r="843" spans="1:26" ht="15.75" customHeight="1" x14ac:dyDescent="0.45">
      <c r="A843" s="394"/>
      <c r="B843" s="394"/>
      <c r="C843" s="394"/>
      <c r="D843" s="394"/>
      <c r="E843" s="394"/>
      <c r="F843" s="394"/>
      <c r="G843" s="394"/>
      <c r="H843" s="394"/>
      <c r="I843" s="394"/>
      <c r="J843" s="394"/>
      <c r="K843" s="394"/>
      <c r="L843" s="394"/>
      <c r="M843" s="394"/>
      <c r="N843" s="394"/>
      <c r="O843" s="394"/>
      <c r="P843" s="394"/>
      <c r="Q843" s="394"/>
      <c r="R843" s="394"/>
      <c r="S843" s="394"/>
      <c r="T843" s="394"/>
      <c r="U843" s="394"/>
      <c r="V843" s="394"/>
      <c r="W843" s="394"/>
      <c r="X843" s="394"/>
      <c r="Y843" s="394"/>
      <c r="Z843" s="394"/>
    </row>
    <row r="844" spans="1:26" ht="15.75" customHeight="1" x14ac:dyDescent="0.45">
      <c r="A844" s="394"/>
      <c r="B844" s="394"/>
      <c r="C844" s="394"/>
      <c r="D844" s="394"/>
      <c r="E844" s="394"/>
      <c r="F844" s="394"/>
      <c r="G844" s="394"/>
      <c r="H844" s="394"/>
      <c r="I844" s="394"/>
      <c r="J844" s="394"/>
      <c r="K844" s="394"/>
      <c r="L844" s="394"/>
      <c r="M844" s="394"/>
      <c r="N844" s="394"/>
      <c r="O844" s="394"/>
      <c r="P844" s="394"/>
      <c r="Q844" s="394"/>
      <c r="R844" s="394"/>
      <c r="S844" s="394"/>
      <c r="T844" s="394"/>
      <c r="U844" s="394"/>
      <c r="V844" s="394"/>
      <c r="W844" s="394"/>
      <c r="X844" s="394"/>
      <c r="Y844" s="394"/>
      <c r="Z844" s="394"/>
    </row>
    <row r="845" spans="1:26" ht="15.75" customHeight="1" x14ac:dyDescent="0.45">
      <c r="A845" s="394"/>
      <c r="B845" s="394"/>
      <c r="C845" s="394"/>
      <c r="D845" s="394"/>
      <c r="E845" s="394"/>
      <c r="F845" s="394"/>
      <c r="G845" s="394"/>
      <c r="H845" s="394"/>
      <c r="I845" s="394"/>
      <c r="J845" s="394"/>
      <c r="K845" s="394"/>
      <c r="L845" s="394"/>
      <c r="M845" s="394"/>
      <c r="N845" s="394"/>
      <c r="O845" s="394"/>
      <c r="P845" s="394"/>
      <c r="Q845" s="394"/>
      <c r="R845" s="394"/>
      <c r="S845" s="394"/>
      <c r="T845" s="394"/>
      <c r="U845" s="394"/>
      <c r="V845" s="394"/>
      <c r="W845" s="394"/>
      <c r="X845" s="394"/>
      <c r="Y845" s="394"/>
      <c r="Z845" s="394"/>
    </row>
    <row r="846" spans="1:26" ht="15.75" customHeight="1" x14ac:dyDescent="0.45">
      <c r="A846" s="394"/>
      <c r="B846" s="394"/>
      <c r="C846" s="394"/>
      <c r="D846" s="394"/>
      <c r="E846" s="394"/>
      <c r="F846" s="394"/>
      <c r="G846" s="394"/>
      <c r="H846" s="394"/>
      <c r="I846" s="394"/>
      <c r="J846" s="394"/>
      <c r="K846" s="394"/>
      <c r="L846" s="394"/>
      <c r="M846" s="394"/>
      <c r="N846" s="394"/>
      <c r="O846" s="394"/>
      <c r="P846" s="394"/>
      <c r="Q846" s="394"/>
      <c r="R846" s="394"/>
      <c r="S846" s="394"/>
      <c r="T846" s="394"/>
      <c r="U846" s="394"/>
      <c r="V846" s="394"/>
      <c r="W846" s="394"/>
      <c r="X846" s="394"/>
      <c r="Y846" s="394"/>
      <c r="Z846" s="394"/>
    </row>
    <row r="847" spans="1:26" ht="15.75" customHeight="1" x14ac:dyDescent="0.45">
      <c r="A847" s="394"/>
      <c r="B847" s="394"/>
      <c r="C847" s="394"/>
      <c r="D847" s="394"/>
      <c r="E847" s="394"/>
      <c r="F847" s="394"/>
      <c r="G847" s="394"/>
      <c r="H847" s="394"/>
      <c r="I847" s="394"/>
      <c r="J847" s="394"/>
      <c r="K847" s="394"/>
      <c r="L847" s="394"/>
      <c r="M847" s="394"/>
      <c r="N847" s="394"/>
      <c r="O847" s="394"/>
      <c r="P847" s="394"/>
      <c r="Q847" s="394"/>
      <c r="R847" s="394"/>
      <c r="S847" s="394"/>
      <c r="T847" s="394"/>
      <c r="U847" s="394"/>
      <c r="V847" s="394"/>
      <c r="W847" s="394"/>
      <c r="X847" s="394"/>
      <c r="Y847" s="394"/>
      <c r="Z847" s="394"/>
    </row>
    <row r="848" spans="1:26" ht="15.75" customHeight="1" x14ac:dyDescent="0.45">
      <c r="A848" s="394"/>
      <c r="B848" s="394"/>
      <c r="C848" s="394"/>
      <c r="D848" s="394"/>
      <c r="E848" s="394"/>
      <c r="F848" s="394"/>
      <c r="G848" s="394"/>
      <c r="H848" s="394"/>
      <c r="I848" s="394"/>
      <c r="J848" s="394"/>
      <c r="K848" s="394"/>
      <c r="L848" s="394"/>
      <c r="M848" s="394"/>
      <c r="N848" s="394"/>
      <c r="O848" s="394"/>
      <c r="P848" s="394"/>
      <c r="Q848" s="394"/>
      <c r="R848" s="394"/>
      <c r="S848" s="394"/>
      <c r="T848" s="394"/>
      <c r="U848" s="394"/>
      <c r="V848" s="394"/>
      <c r="W848" s="394"/>
      <c r="X848" s="394"/>
      <c r="Y848" s="394"/>
      <c r="Z848" s="394"/>
    </row>
    <row r="849" spans="1:26" ht="15.75" customHeight="1" x14ac:dyDescent="0.45">
      <c r="A849" s="394"/>
      <c r="B849" s="394"/>
      <c r="C849" s="394"/>
      <c r="D849" s="394"/>
      <c r="E849" s="394"/>
      <c r="F849" s="394"/>
      <c r="G849" s="394"/>
      <c r="H849" s="394"/>
      <c r="I849" s="394"/>
      <c r="J849" s="394"/>
      <c r="K849" s="394"/>
      <c r="L849" s="394"/>
      <c r="M849" s="394"/>
      <c r="N849" s="394"/>
      <c r="O849" s="394"/>
      <c r="P849" s="394"/>
      <c r="Q849" s="394"/>
      <c r="R849" s="394"/>
      <c r="S849" s="394"/>
      <c r="T849" s="394"/>
      <c r="U849" s="394"/>
      <c r="V849" s="394"/>
      <c r="W849" s="394"/>
      <c r="X849" s="394"/>
      <c r="Y849" s="394"/>
      <c r="Z849" s="394"/>
    </row>
    <row r="850" spans="1:26" ht="15.75" customHeight="1" x14ac:dyDescent="0.45">
      <c r="A850" s="394"/>
      <c r="B850" s="394"/>
      <c r="C850" s="394"/>
      <c r="D850" s="394"/>
      <c r="E850" s="394"/>
      <c r="F850" s="394"/>
      <c r="G850" s="394"/>
      <c r="H850" s="394"/>
      <c r="I850" s="394"/>
      <c r="J850" s="394"/>
      <c r="K850" s="394"/>
      <c r="L850" s="394"/>
      <c r="M850" s="394"/>
      <c r="N850" s="394"/>
      <c r="O850" s="394"/>
      <c r="P850" s="394"/>
      <c r="Q850" s="394"/>
      <c r="R850" s="394"/>
      <c r="S850" s="394"/>
      <c r="T850" s="394"/>
      <c r="U850" s="394"/>
      <c r="V850" s="394"/>
      <c r="W850" s="394"/>
      <c r="X850" s="394"/>
      <c r="Y850" s="394"/>
      <c r="Z850" s="394"/>
    </row>
    <row r="851" spans="1:26" ht="15.75" customHeight="1" x14ac:dyDescent="0.45">
      <c r="A851" s="394"/>
      <c r="B851" s="394"/>
      <c r="C851" s="394"/>
      <c r="D851" s="394"/>
      <c r="E851" s="394"/>
      <c r="F851" s="394"/>
      <c r="G851" s="394"/>
      <c r="H851" s="394"/>
      <c r="I851" s="394"/>
      <c r="J851" s="394"/>
      <c r="K851" s="394"/>
      <c r="L851" s="394"/>
      <c r="M851" s="394"/>
      <c r="N851" s="394"/>
      <c r="O851" s="394"/>
      <c r="P851" s="394"/>
      <c r="Q851" s="394"/>
      <c r="R851" s="394"/>
      <c r="S851" s="394"/>
      <c r="T851" s="394"/>
      <c r="U851" s="394"/>
      <c r="V851" s="394"/>
      <c r="W851" s="394"/>
      <c r="X851" s="394"/>
      <c r="Y851" s="394"/>
      <c r="Z851" s="394"/>
    </row>
    <row r="852" spans="1:26" ht="15.75" customHeight="1" x14ac:dyDescent="0.45">
      <c r="A852" s="394"/>
      <c r="B852" s="394"/>
      <c r="C852" s="394"/>
      <c r="D852" s="394"/>
      <c r="E852" s="394"/>
      <c r="F852" s="394"/>
      <c r="G852" s="394"/>
      <c r="H852" s="394"/>
      <c r="I852" s="394"/>
      <c r="J852" s="394"/>
      <c r="K852" s="394"/>
      <c r="L852" s="394"/>
      <c r="M852" s="394"/>
      <c r="N852" s="394"/>
      <c r="O852" s="394"/>
      <c r="P852" s="394"/>
      <c r="Q852" s="394"/>
      <c r="R852" s="394"/>
      <c r="S852" s="394"/>
      <c r="T852" s="394"/>
      <c r="U852" s="394"/>
      <c r="V852" s="394"/>
      <c r="W852" s="394"/>
      <c r="X852" s="394"/>
      <c r="Y852" s="394"/>
      <c r="Z852" s="394"/>
    </row>
    <row r="853" spans="1:26" ht="15.75" customHeight="1" x14ac:dyDescent="0.45">
      <c r="A853" s="394"/>
      <c r="B853" s="394"/>
      <c r="C853" s="394"/>
      <c r="D853" s="394"/>
      <c r="E853" s="394"/>
      <c r="F853" s="394"/>
      <c r="G853" s="394"/>
      <c r="H853" s="394"/>
      <c r="I853" s="394"/>
      <c r="J853" s="394"/>
      <c r="K853" s="394"/>
      <c r="L853" s="394"/>
      <c r="M853" s="394"/>
      <c r="N853" s="394"/>
      <c r="O853" s="394"/>
      <c r="P853" s="394"/>
      <c r="Q853" s="394"/>
      <c r="R853" s="394"/>
      <c r="S853" s="394"/>
      <c r="T853" s="394"/>
      <c r="U853" s="394"/>
      <c r="V853" s="394"/>
      <c r="W853" s="394"/>
      <c r="X853" s="394"/>
      <c r="Y853" s="394"/>
      <c r="Z853" s="394"/>
    </row>
    <row r="854" spans="1:26" ht="15.75" customHeight="1" x14ac:dyDescent="0.45">
      <c r="A854" s="394"/>
      <c r="B854" s="394"/>
      <c r="C854" s="394"/>
      <c r="D854" s="394"/>
      <c r="E854" s="394"/>
      <c r="F854" s="394"/>
      <c r="G854" s="394"/>
      <c r="H854" s="394"/>
      <c r="I854" s="394"/>
      <c r="J854" s="394"/>
      <c r="K854" s="394"/>
      <c r="L854" s="394"/>
      <c r="M854" s="394"/>
      <c r="N854" s="394"/>
      <c r="O854" s="394"/>
      <c r="P854" s="394"/>
      <c r="Q854" s="394"/>
      <c r="R854" s="394"/>
      <c r="S854" s="394"/>
      <c r="T854" s="394"/>
      <c r="U854" s="394"/>
      <c r="V854" s="394"/>
      <c r="W854" s="394"/>
      <c r="X854" s="394"/>
      <c r="Y854" s="394"/>
      <c r="Z854" s="394"/>
    </row>
    <row r="855" spans="1:26" ht="15.75" customHeight="1" x14ac:dyDescent="0.45">
      <c r="A855" s="394"/>
      <c r="B855" s="394"/>
      <c r="C855" s="394"/>
      <c r="D855" s="394"/>
      <c r="E855" s="394"/>
      <c r="F855" s="394"/>
      <c r="G855" s="394"/>
      <c r="H855" s="394"/>
      <c r="I855" s="394"/>
      <c r="J855" s="394"/>
      <c r="K855" s="394"/>
      <c r="L855" s="394"/>
      <c r="M855" s="394"/>
      <c r="N855" s="394"/>
      <c r="O855" s="394"/>
      <c r="P855" s="394"/>
      <c r="Q855" s="394"/>
      <c r="R855" s="394"/>
      <c r="S855" s="394"/>
      <c r="T855" s="394"/>
      <c r="U855" s="394"/>
      <c r="V855" s="394"/>
      <c r="W855" s="394"/>
      <c r="X855" s="394"/>
      <c r="Y855" s="394"/>
      <c r="Z855" s="394"/>
    </row>
    <row r="856" spans="1:26" ht="15.75" customHeight="1" x14ac:dyDescent="0.45">
      <c r="A856" s="394"/>
      <c r="B856" s="394"/>
      <c r="C856" s="394"/>
      <c r="D856" s="394"/>
      <c r="E856" s="394"/>
      <c r="F856" s="394"/>
      <c r="G856" s="394"/>
      <c r="H856" s="394"/>
      <c r="I856" s="394"/>
      <c r="J856" s="394"/>
      <c r="K856" s="394"/>
      <c r="L856" s="394"/>
      <c r="M856" s="394"/>
      <c r="N856" s="394"/>
      <c r="O856" s="394"/>
      <c r="P856" s="394"/>
      <c r="Q856" s="394"/>
      <c r="R856" s="394"/>
      <c r="S856" s="394"/>
      <c r="T856" s="394"/>
      <c r="U856" s="394"/>
      <c r="V856" s="394"/>
      <c r="W856" s="394"/>
      <c r="X856" s="394"/>
      <c r="Y856" s="394"/>
      <c r="Z856" s="394"/>
    </row>
    <row r="857" spans="1:26" ht="15.75" customHeight="1" x14ac:dyDescent="0.45">
      <c r="A857" s="394"/>
      <c r="B857" s="394"/>
      <c r="C857" s="394"/>
      <c r="D857" s="394"/>
      <c r="E857" s="394"/>
      <c r="F857" s="394"/>
      <c r="G857" s="394"/>
      <c r="H857" s="394"/>
      <c r="I857" s="394"/>
      <c r="J857" s="394"/>
      <c r="K857" s="394"/>
      <c r="L857" s="394"/>
      <c r="M857" s="394"/>
      <c r="N857" s="394"/>
      <c r="O857" s="394"/>
      <c r="P857" s="394"/>
      <c r="Q857" s="394"/>
      <c r="R857" s="394"/>
      <c r="S857" s="394"/>
      <c r="T857" s="394"/>
      <c r="U857" s="394"/>
      <c r="V857" s="394"/>
      <c r="W857" s="394"/>
      <c r="X857" s="394"/>
      <c r="Y857" s="394"/>
      <c r="Z857" s="394"/>
    </row>
    <row r="858" spans="1:26" ht="15.75" customHeight="1" x14ac:dyDescent="0.45">
      <c r="A858" s="394"/>
      <c r="B858" s="394"/>
      <c r="C858" s="394"/>
      <c r="D858" s="394"/>
      <c r="E858" s="394"/>
      <c r="F858" s="394"/>
      <c r="G858" s="394"/>
      <c r="H858" s="394"/>
      <c r="I858" s="394"/>
      <c r="J858" s="394"/>
      <c r="K858" s="394"/>
      <c r="L858" s="394"/>
      <c r="M858" s="394"/>
      <c r="N858" s="394"/>
      <c r="O858" s="394"/>
      <c r="P858" s="394"/>
      <c r="Q858" s="394"/>
      <c r="R858" s="394"/>
      <c r="S858" s="394"/>
      <c r="T858" s="394"/>
      <c r="U858" s="394"/>
      <c r="V858" s="394"/>
      <c r="W858" s="394"/>
      <c r="X858" s="394"/>
      <c r="Y858" s="394"/>
      <c r="Z858" s="394"/>
    </row>
    <row r="859" spans="1:26" ht="15.75" customHeight="1" x14ac:dyDescent="0.45">
      <c r="A859" s="394"/>
      <c r="B859" s="394"/>
      <c r="C859" s="394"/>
      <c r="D859" s="394"/>
      <c r="E859" s="394"/>
      <c r="F859" s="394"/>
      <c r="G859" s="394"/>
      <c r="H859" s="394"/>
      <c r="I859" s="394"/>
      <c r="J859" s="394"/>
      <c r="K859" s="394"/>
      <c r="L859" s="394"/>
      <c r="M859" s="394"/>
      <c r="N859" s="394"/>
      <c r="O859" s="394"/>
      <c r="P859" s="394"/>
      <c r="Q859" s="394"/>
      <c r="R859" s="394"/>
      <c r="S859" s="394"/>
      <c r="T859" s="394"/>
      <c r="U859" s="394"/>
      <c r="V859" s="394"/>
      <c r="W859" s="394"/>
      <c r="X859" s="394"/>
      <c r="Y859" s="394"/>
      <c r="Z859" s="394"/>
    </row>
    <row r="860" spans="1:26" ht="15.75" customHeight="1" x14ac:dyDescent="0.45">
      <c r="A860" s="394"/>
      <c r="B860" s="394"/>
      <c r="C860" s="394"/>
      <c r="D860" s="394"/>
      <c r="E860" s="394"/>
      <c r="F860" s="394"/>
      <c r="G860" s="394"/>
      <c r="H860" s="394"/>
      <c r="I860" s="394"/>
      <c r="J860" s="394"/>
      <c r="K860" s="394"/>
      <c r="L860" s="394"/>
      <c r="M860" s="394"/>
      <c r="N860" s="394"/>
      <c r="O860" s="394"/>
      <c r="P860" s="394"/>
      <c r="Q860" s="394"/>
      <c r="R860" s="394"/>
      <c r="S860" s="394"/>
      <c r="T860" s="394"/>
      <c r="U860" s="394"/>
      <c r="V860" s="394"/>
      <c r="W860" s="394"/>
      <c r="X860" s="394"/>
      <c r="Y860" s="394"/>
      <c r="Z860" s="394"/>
    </row>
    <row r="861" spans="1:26" ht="15.75" customHeight="1" x14ac:dyDescent="0.45">
      <c r="A861" s="394"/>
      <c r="B861" s="394"/>
      <c r="C861" s="394"/>
      <c r="D861" s="394"/>
      <c r="E861" s="394"/>
      <c r="F861" s="394"/>
      <c r="G861" s="394"/>
      <c r="H861" s="394"/>
      <c r="I861" s="394"/>
      <c r="J861" s="394"/>
      <c r="K861" s="394"/>
      <c r="L861" s="394"/>
      <c r="M861" s="394"/>
      <c r="N861" s="394"/>
      <c r="O861" s="394"/>
      <c r="P861" s="394"/>
      <c r="Q861" s="394"/>
      <c r="R861" s="394"/>
      <c r="S861" s="394"/>
      <c r="T861" s="394"/>
      <c r="U861" s="394"/>
      <c r="V861" s="394"/>
      <c r="W861" s="394"/>
      <c r="X861" s="394"/>
      <c r="Y861" s="394"/>
      <c r="Z861" s="394"/>
    </row>
    <row r="862" spans="1:26" ht="15.75" customHeight="1" x14ac:dyDescent="0.45">
      <c r="A862" s="394"/>
      <c r="B862" s="394"/>
      <c r="C862" s="394"/>
      <c r="D862" s="394"/>
      <c r="E862" s="394"/>
      <c r="F862" s="394"/>
      <c r="G862" s="394"/>
      <c r="H862" s="394"/>
      <c r="I862" s="394"/>
      <c r="J862" s="394"/>
      <c r="K862" s="394"/>
      <c r="L862" s="394"/>
      <c r="M862" s="394"/>
      <c r="N862" s="394"/>
      <c r="O862" s="394"/>
      <c r="P862" s="394"/>
      <c r="Q862" s="394"/>
      <c r="R862" s="394"/>
      <c r="S862" s="394"/>
      <c r="T862" s="394"/>
      <c r="U862" s="394"/>
      <c r="V862" s="394"/>
      <c r="W862" s="394"/>
      <c r="X862" s="394"/>
      <c r="Y862" s="394"/>
      <c r="Z862" s="394"/>
    </row>
    <row r="863" spans="1:26" ht="15.75" customHeight="1" x14ac:dyDescent="0.45">
      <c r="A863" s="394"/>
      <c r="B863" s="394"/>
      <c r="C863" s="394"/>
      <c r="D863" s="394"/>
      <c r="E863" s="394"/>
      <c r="F863" s="394"/>
      <c r="G863" s="394"/>
      <c r="H863" s="394"/>
      <c r="I863" s="394"/>
      <c r="J863" s="394"/>
      <c r="K863" s="394"/>
      <c r="L863" s="394"/>
      <c r="M863" s="394"/>
      <c r="N863" s="394"/>
      <c r="O863" s="394"/>
      <c r="P863" s="394"/>
      <c r="Q863" s="394"/>
      <c r="R863" s="394"/>
      <c r="S863" s="394"/>
      <c r="T863" s="394"/>
      <c r="U863" s="394"/>
      <c r="V863" s="394"/>
      <c r="W863" s="394"/>
      <c r="X863" s="394"/>
      <c r="Y863" s="394"/>
      <c r="Z863" s="394"/>
    </row>
    <row r="864" spans="1:26" ht="15.75" customHeight="1" x14ac:dyDescent="0.45">
      <c r="A864" s="394"/>
      <c r="B864" s="394"/>
      <c r="C864" s="394"/>
      <c r="D864" s="394"/>
      <c r="E864" s="394"/>
      <c r="F864" s="394"/>
      <c r="G864" s="394"/>
      <c r="H864" s="394"/>
      <c r="I864" s="394"/>
      <c r="J864" s="394"/>
      <c r="K864" s="394"/>
      <c r="L864" s="394"/>
      <c r="M864" s="394"/>
      <c r="N864" s="394"/>
      <c r="O864" s="394"/>
      <c r="P864" s="394"/>
      <c r="Q864" s="394"/>
      <c r="R864" s="394"/>
      <c r="S864" s="394"/>
      <c r="T864" s="394"/>
      <c r="U864" s="394"/>
      <c r="V864" s="394"/>
      <c r="W864" s="394"/>
      <c r="X864" s="394"/>
      <c r="Y864" s="394"/>
      <c r="Z864" s="394"/>
    </row>
    <row r="865" spans="1:26" ht="15.75" customHeight="1" x14ac:dyDescent="0.45">
      <c r="A865" s="394"/>
      <c r="B865" s="394"/>
      <c r="C865" s="394"/>
      <c r="D865" s="394"/>
      <c r="E865" s="394"/>
      <c r="F865" s="394"/>
      <c r="G865" s="394"/>
      <c r="H865" s="394"/>
      <c r="I865" s="394"/>
      <c r="J865" s="394"/>
      <c r="K865" s="394"/>
      <c r="L865" s="394"/>
      <c r="M865" s="394"/>
      <c r="N865" s="394"/>
      <c r="O865" s="394"/>
      <c r="P865" s="394"/>
      <c r="Q865" s="394"/>
      <c r="R865" s="394"/>
      <c r="S865" s="394"/>
      <c r="T865" s="394"/>
      <c r="U865" s="394"/>
      <c r="V865" s="394"/>
      <c r="W865" s="394"/>
      <c r="X865" s="394"/>
      <c r="Y865" s="394"/>
      <c r="Z865" s="394"/>
    </row>
    <row r="866" spans="1:26" ht="15.75" customHeight="1" x14ac:dyDescent="0.45">
      <c r="A866" s="394"/>
      <c r="B866" s="394"/>
      <c r="C866" s="394"/>
      <c r="D866" s="394"/>
      <c r="E866" s="394"/>
      <c r="F866" s="394"/>
      <c r="G866" s="394"/>
      <c r="H866" s="394"/>
      <c r="I866" s="394"/>
      <c r="J866" s="394"/>
      <c r="K866" s="394"/>
      <c r="L866" s="394"/>
      <c r="M866" s="394"/>
      <c r="N866" s="394"/>
      <c r="O866" s="394"/>
      <c r="P866" s="394"/>
      <c r="Q866" s="394"/>
      <c r="R866" s="394"/>
      <c r="S866" s="394"/>
      <c r="T866" s="394"/>
      <c r="U866" s="394"/>
      <c r="V866" s="394"/>
      <c r="W866" s="394"/>
      <c r="X866" s="394"/>
      <c r="Y866" s="394"/>
      <c r="Z866" s="394"/>
    </row>
    <row r="867" spans="1:26" ht="15.75" customHeight="1" x14ac:dyDescent="0.45">
      <c r="A867" s="394"/>
      <c r="B867" s="394"/>
      <c r="C867" s="394"/>
      <c r="D867" s="394"/>
      <c r="E867" s="394"/>
      <c r="F867" s="394"/>
      <c r="G867" s="394"/>
      <c r="H867" s="394"/>
      <c r="I867" s="394"/>
      <c r="J867" s="394"/>
      <c r="K867" s="394"/>
      <c r="L867" s="394"/>
      <c r="M867" s="394"/>
      <c r="N867" s="394"/>
      <c r="O867" s="394"/>
      <c r="P867" s="394"/>
      <c r="Q867" s="394"/>
      <c r="R867" s="394"/>
      <c r="S867" s="394"/>
      <c r="T867" s="394"/>
      <c r="U867" s="394"/>
      <c r="V867" s="394"/>
      <c r="W867" s="394"/>
      <c r="X867" s="394"/>
      <c r="Y867" s="394"/>
      <c r="Z867" s="394"/>
    </row>
    <row r="868" spans="1:26" ht="15.75" customHeight="1" x14ac:dyDescent="0.45">
      <c r="A868" s="394"/>
      <c r="B868" s="394"/>
      <c r="C868" s="394"/>
      <c r="D868" s="394"/>
      <c r="E868" s="394"/>
      <c r="F868" s="394"/>
      <c r="G868" s="394"/>
      <c r="H868" s="394"/>
      <c r="I868" s="394"/>
      <c r="J868" s="394"/>
      <c r="K868" s="394"/>
      <c r="L868" s="394"/>
      <c r="M868" s="394"/>
      <c r="N868" s="394"/>
      <c r="O868" s="394"/>
      <c r="P868" s="394"/>
      <c r="Q868" s="394"/>
      <c r="R868" s="394"/>
      <c r="S868" s="394"/>
      <c r="T868" s="394"/>
      <c r="U868" s="394"/>
      <c r="V868" s="394"/>
      <c r="W868" s="394"/>
      <c r="X868" s="394"/>
      <c r="Y868" s="394"/>
      <c r="Z868" s="394"/>
    </row>
    <row r="869" spans="1:26" ht="15.75" customHeight="1" x14ac:dyDescent="0.45">
      <c r="A869" s="394"/>
      <c r="B869" s="394"/>
      <c r="C869" s="394"/>
      <c r="D869" s="394"/>
      <c r="E869" s="394"/>
      <c r="F869" s="394"/>
      <c r="G869" s="394"/>
      <c r="H869" s="394"/>
      <c r="I869" s="394"/>
      <c r="J869" s="394"/>
      <c r="K869" s="394"/>
      <c r="L869" s="394"/>
      <c r="M869" s="394"/>
      <c r="N869" s="394"/>
      <c r="O869" s="394"/>
      <c r="P869" s="394"/>
      <c r="Q869" s="394"/>
      <c r="R869" s="394"/>
      <c r="S869" s="394"/>
      <c r="T869" s="394"/>
      <c r="U869" s="394"/>
      <c r="V869" s="394"/>
      <c r="W869" s="394"/>
      <c r="X869" s="394"/>
      <c r="Y869" s="394"/>
      <c r="Z869" s="394"/>
    </row>
    <row r="870" spans="1:26" ht="15.75" customHeight="1" x14ac:dyDescent="0.45">
      <c r="A870" s="394"/>
      <c r="B870" s="394"/>
      <c r="C870" s="394"/>
      <c r="D870" s="394"/>
      <c r="E870" s="394"/>
      <c r="F870" s="394"/>
      <c r="G870" s="394"/>
      <c r="H870" s="394"/>
      <c r="I870" s="394"/>
      <c r="J870" s="394"/>
      <c r="K870" s="394"/>
      <c r="L870" s="394"/>
      <c r="M870" s="394"/>
      <c r="N870" s="394"/>
      <c r="O870" s="394"/>
      <c r="P870" s="394"/>
      <c r="Q870" s="394"/>
      <c r="R870" s="394"/>
      <c r="S870" s="394"/>
      <c r="T870" s="394"/>
      <c r="U870" s="394"/>
      <c r="V870" s="394"/>
      <c r="W870" s="394"/>
      <c r="X870" s="394"/>
      <c r="Y870" s="394"/>
      <c r="Z870" s="394"/>
    </row>
    <row r="871" spans="1:26" ht="15.75" customHeight="1" x14ac:dyDescent="0.45">
      <c r="A871" s="394"/>
      <c r="B871" s="394"/>
      <c r="C871" s="394"/>
      <c r="D871" s="394"/>
      <c r="E871" s="394"/>
      <c r="F871" s="394"/>
      <c r="G871" s="394"/>
      <c r="H871" s="394"/>
      <c r="I871" s="394"/>
      <c r="J871" s="394"/>
      <c r="K871" s="394"/>
      <c r="L871" s="394"/>
      <c r="M871" s="394"/>
      <c r="N871" s="394"/>
      <c r="O871" s="394"/>
      <c r="P871" s="394"/>
      <c r="Q871" s="394"/>
      <c r="R871" s="394"/>
      <c r="S871" s="394"/>
      <c r="T871" s="394"/>
      <c r="U871" s="394"/>
      <c r="V871" s="394"/>
      <c r="W871" s="394"/>
      <c r="X871" s="394"/>
      <c r="Y871" s="394"/>
      <c r="Z871" s="394"/>
    </row>
    <row r="872" spans="1:26" ht="15.75" customHeight="1" x14ac:dyDescent="0.45">
      <c r="A872" s="394"/>
      <c r="B872" s="394"/>
      <c r="C872" s="394"/>
      <c r="D872" s="394"/>
      <c r="E872" s="394"/>
      <c r="F872" s="394"/>
      <c r="G872" s="394"/>
      <c r="H872" s="394"/>
      <c r="I872" s="394"/>
      <c r="J872" s="394"/>
      <c r="K872" s="394"/>
      <c r="L872" s="394"/>
      <c r="M872" s="394"/>
      <c r="N872" s="394"/>
      <c r="O872" s="394"/>
      <c r="P872" s="394"/>
      <c r="Q872" s="394"/>
      <c r="R872" s="394"/>
      <c r="S872" s="394"/>
      <c r="T872" s="394"/>
      <c r="U872" s="394"/>
      <c r="V872" s="394"/>
      <c r="W872" s="394"/>
      <c r="X872" s="394"/>
      <c r="Y872" s="394"/>
      <c r="Z872" s="394"/>
    </row>
    <row r="873" spans="1:26" ht="15.75" customHeight="1" x14ac:dyDescent="0.45">
      <c r="A873" s="394"/>
      <c r="B873" s="394"/>
      <c r="C873" s="394"/>
      <c r="D873" s="394"/>
      <c r="E873" s="394"/>
      <c r="F873" s="394"/>
      <c r="G873" s="394"/>
      <c r="H873" s="394"/>
      <c r="I873" s="394"/>
      <c r="J873" s="394"/>
      <c r="K873" s="394"/>
      <c r="L873" s="394"/>
      <c r="M873" s="394"/>
      <c r="N873" s="394"/>
      <c r="O873" s="394"/>
      <c r="P873" s="394"/>
      <c r="Q873" s="394"/>
      <c r="R873" s="394"/>
      <c r="S873" s="394"/>
      <c r="T873" s="394"/>
      <c r="U873" s="394"/>
      <c r="V873" s="394"/>
      <c r="W873" s="394"/>
      <c r="X873" s="394"/>
      <c r="Y873" s="394"/>
      <c r="Z873" s="394"/>
    </row>
    <row r="874" spans="1:26" ht="15.75" customHeight="1" x14ac:dyDescent="0.45">
      <c r="A874" s="394"/>
      <c r="B874" s="394"/>
      <c r="C874" s="394"/>
      <c r="D874" s="394"/>
      <c r="E874" s="394"/>
      <c r="F874" s="394"/>
      <c r="G874" s="394"/>
      <c r="H874" s="394"/>
      <c r="I874" s="394"/>
      <c r="J874" s="394"/>
      <c r="K874" s="394"/>
      <c r="L874" s="394"/>
      <c r="M874" s="394"/>
      <c r="N874" s="394"/>
      <c r="O874" s="394"/>
      <c r="P874" s="394"/>
      <c r="Q874" s="394"/>
      <c r="R874" s="394"/>
      <c r="S874" s="394"/>
      <c r="T874" s="394"/>
      <c r="U874" s="394"/>
      <c r="V874" s="394"/>
      <c r="W874" s="394"/>
      <c r="X874" s="394"/>
      <c r="Y874" s="394"/>
      <c r="Z874" s="394"/>
    </row>
    <row r="875" spans="1:26" ht="15.75" customHeight="1" x14ac:dyDescent="0.45">
      <c r="A875" s="394"/>
      <c r="B875" s="394"/>
      <c r="C875" s="394"/>
      <c r="D875" s="394"/>
      <c r="E875" s="394"/>
      <c r="F875" s="394"/>
      <c r="G875" s="394"/>
      <c r="H875" s="394"/>
      <c r="I875" s="394"/>
      <c r="J875" s="394"/>
      <c r="K875" s="394"/>
      <c r="L875" s="394"/>
      <c r="M875" s="394"/>
      <c r="N875" s="394"/>
      <c r="O875" s="394"/>
      <c r="P875" s="394"/>
      <c r="Q875" s="394"/>
      <c r="R875" s="394"/>
      <c r="S875" s="394"/>
      <c r="T875" s="394"/>
      <c r="U875" s="394"/>
      <c r="V875" s="394"/>
      <c r="W875" s="394"/>
      <c r="X875" s="394"/>
      <c r="Y875" s="394"/>
      <c r="Z875" s="394"/>
    </row>
    <row r="876" spans="1:26" ht="15.75" customHeight="1" x14ac:dyDescent="0.45">
      <c r="A876" s="394"/>
      <c r="B876" s="394"/>
      <c r="C876" s="394"/>
      <c r="D876" s="394"/>
      <c r="E876" s="394"/>
      <c r="F876" s="394"/>
      <c r="G876" s="394"/>
      <c r="H876" s="394"/>
      <c r="I876" s="394"/>
      <c r="J876" s="394"/>
      <c r="K876" s="394"/>
      <c r="L876" s="394"/>
      <c r="M876" s="394"/>
      <c r="N876" s="394"/>
      <c r="O876" s="394"/>
      <c r="P876" s="394"/>
      <c r="Q876" s="394"/>
      <c r="R876" s="394"/>
      <c r="S876" s="394"/>
      <c r="T876" s="394"/>
      <c r="U876" s="394"/>
      <c r="V876" s="394"/>
      <c r="W876" s="394"/>
      <c r="X876" s="394"/>
      <c r="Y876" s="394"/>
      <c r="Z876" s="394"/>
    </row>
    <row r="877" spans="1:26" ht="15.75" customHeight="1" x14ac:dyDescent="0.45">
      <c r="A877" s="394"/>
      <c r="B877" s="394"/>
      <c r="C877" s="394"/>
      <c r="D877" s="394"/>
      <c r="E877" s="394"/>
      <c r="F877" s="394"/>
      <c r="G877" s="394"/>
      <c r="H877" s="394"/>
      <c r="I877" s="394"/>
      <c r="J877" s="394"/>
      <c r="K877" s="394"/>
      <c r="L877" s="394"/>
      <c r="M877" s="394"/>
      <c r="N877" s="394"/>
      <c r="O877" s="394"/>
      <c r="P877" s="394"/>
      <c r="Q877" s="394"/>
      <c r="R877" s="394"/>
      <c r="S877" s="394"/>
      <c r="T877" s="394"/>
      <c r="U877" s="394"/>
      <c r="V877" s="394"/>
      <c r="W877" s="394"/>
      <c r="X877" s="394"/>
      <c r="Y877" s="394"/>
      <c r="Z877" s="394"/>
    </row>
    <row r="878" spans="1:26" ht="15.75" customHeight="1" x14ac:dyDescent="0.45">
      <c r="A878" s="394"/>
      <c r="B878" s="394"/>
      <c r="C878" s="394"/>
      <c r="D878" s="394"/>
      <c r="E878" s="394"/>
      <c r="F878" s="394"/>
      <c r="G878" s="394"/>
      <c r="H878" s="394"/>
      <c r="I878" s="394"/>
      <c r="J878" s="394"/>
      <c r="K878" s="394"/>
      <c r="L878" s="394"/>
      <c r="M878" s="394"/>
      <c r="N878" s="394"/>
      <c r="O878" s="394"/>
      <c r="P878" s="394"/>
      <c r="Q878" s="394"/>
      <c r="R878" s="394"/>
      <c r="S878" s="394"/>
      <c r="T878" s="394"/>
      <c r="U878" s="394"/>
      <c r="V878" s="394"/>
      <c r="W878" s="394"/>
      <c r="X878" s="394"/>
      <c r="Y878" s="394"/>
      <c r="Z878" s="394"/>
    </row>
    <row r="879" spans="1:26" ht="15.75" customHeight="1" x14ac:dyDescent="0.45">
      <c r="A879" s="394"/>
      <c r="B879" s="394"/>
      <c r="C879" s="394"/>
      <c r="D879" s="394"/>
      <c r="E879" s="394"/>
      <c r="F879" s="394"/>
      <c r="G879" s="394"/>
      <c r="H879" s="394"/>
      <c r="I879" s="394"/>
      <c r="J879" s="394"/>
      <c r="K879" s="394"/>
      <c r="L879" s="394"/>
      <c r="M879" s="394"/>
      <c r="N879" s="394"/>
      <c r="O879" s="394"/>
      <c r="P879" s="394"/>
      <c r="Q879" s="394"/>
      <c r="R879" s="394"/>
      <c r="S879" s="394"/>
      <c r="T879" s="394"/>
      <c r="U879" s="394"/>
      <c r="V879" s="394"/>
      <c r="W879" s="394"/>
      <c r="X879" s="394"/>
      <c r="Y879" s="394"/>
      <c r="Z879" s="394"/>
    </row>
    <row r="880" spans="1:26" ht="15.75" customHeight="1" x14ac:dyDescent="0.45">
      <c r="A880" s="394"/>
      <c r="B880" s="394"/>
      <c r="C880" s="394"/>
      <c r="D880" s="394"/>
      <c r="E880" s="394"/>
      <c r="F880" s="394"/>
      <c r="G880" s="394"/>
      <c r="H880" s="394"/>
      <c r="I880" s="394"/>
      <c r="J880" s="394"/>
      <c r="K880" s="394"/>
      <c r="L880" s="394"/>
      <c r="M880" s="394"/>
      <c r="N880" s="394"/>
      <c r="O880" s="394"/>
      <c r="P880" s="394"/>
      <c r="Q880" s="394"/>
      <c r="R880" s="394"/>
      <c r="S880" s="394"/>
      <c r="T880" s="394"/>
      <c r="U880" s="394"/>
      <c r="V880" s="394"/>
      <c r="W880" s="394"/>
      <c r="X880" s="394"/>
      <c r="Y880" s="394"/>
      <c r="Z880" s="394"/>
    </row>
    <row r="881" spans="1:26" ht="15.75" customHeight="1" x14ac:dyDescent="0.45">
      <c r="A881" s="394"/>
      <c r="B881" s="394"/>
      <c r="C881" s="394"/>
      <c r="D881" s="394"/>
      <c r="E881" s="394"/>
      <c r="F881" s="394"/>
      <c r="G881" s="394"/>
      <c r="H881" s="394"/>
      <c r="I881" s="394"/>
      <c r="J881" s="394"/>
      <c r="K881" s="394"/>
      <c r="L881" s="394"/>
      <c r="M881" s="394"/>
      <c r="N881" s="394"/>
      <c r="O881" s="394"/>
      <c r="P881" s="394"/>
      <c r="Q881" s="394"/>
      <c r="R881" s="394"/>
      <c r="S881" s="394"/>
      <c r="T881" s="394"/>
      <c r="U881" s="394"/>
      <c r="V881" s="394"/>
      <c r="W881" s="394"/>
      <c r="X881" s="394"/>
      <c r="Y881" s="394"/>
      <c r="Z881" s="394"/>
    </row>
    <row r="882" spans="1:26" ht="15.75" customHeight="1" x14ac:dyDescent="0.45">
      <c r="A882" s="394"/>
      <c r="B882" s="394"/>
      <c r="C882" s="394"/>
      <c r="D882" s="394"/>
      <c r="E882" s="394"/>
      <c r="F882" s="394"/>
      <c r="G882" s="394"/>
      <c r="H882" s="394"/>
      <c r="I882" s="394"/>
      <c r="J882" s="394"/>
      <c r="K882" s="394"/>
      <c r="L882" s="394"/>
      <c r="M882" s="394"/>
      <c r="N882" s="394"/>
      <c r="O882" s="394"/>
      <c r="P882" s="394"/>
      <c r="Q882" s="394"/>
      <c r="R882" s="394"/>
      <c r="S882" s="394"/>
      <c r="T882" s="394"/>
      <c r="U882" s="394"/>
      <c r="V882" s="394"/>
      <c r="W882" s="394"/>
      <c r="X882" s="394"/>
      <c r="Y882" s="394"/>
      <c r="Z882" s="394"/>
    </row>
    <row r="883" spans="1:26" ht="15.75" customHeight="1" x14ac:dyDescent="0.45">
      <c r="A883" s="394"/>
      <c r="B883" s="394"/>
      <c r="C883" s="394"/>
      <c r="D883" s="394"/>
      <c r="E883" s="394"/>
      <c r="F883" s="394"/>
      <c r="G883" s="394"/>
      <c r="H883" s="394"/>
      <c r="I883" s="394"/>
      <c r="J883" s="394"/>
      <c r="K883" s="394"/>
      <c r="L883" s="394"/>
      <c r="M883" s="394"/>
      <c r="N883" s="394"/>
      <c r="O883" s="394"/>
      <c r="P883" s="394"/>
      <c r="Q883" s="394"/>
      <c r="R883" s="394"/>
      <c r="S883" s="394"/>
      <c r="T883" s="394"/>
      <c r="U883" s="394"/>
      <c r="V883" s="394"/>
      <c r="W883" s="394"/>
      <c r="X883" s="394"/>
      <c r="Y883" s="394"/>
      <c r="Z883" s="394"/>
    </row>
    <row r="884" spans="1:26" ht="15.75" customHeight="1" x14ac:dyDescent="0.45">
      <c r="A884" s="394"/>
      <c r="B884" s="394"/>
      <c r="C884" s="394"/>
      <c r="D884" s="394"/>
      <c r="E884" s="394"/>
      <c r="F884" s="394"/>
      <c r="G884" s="394"/>
      <c r="H884" s="394"/>
      <c r="I884" s="394"/>
      <c r="J884" s="394"/>
      <c r="K884" s="394"/>
      <c r="L884" s="394"/>
      <c r="M884" s="394"/>
      <c r="N884" s="394"/>
      <c r="O884" s="394"/>
      <c r="P884" s="394"/>
      <c r="Q884" s="394"/>
      <c r="R884" s="394"/>
      <c r="S884" s="394"/>
      <c r="T884" s="394"/>
      <c r="U884" s="394"/>
      <c r="V884" s="394"/>
      <c r="W884" s="394"/>
      <c r="X884" s="394"/>
      <c r="Y884" s="394"/>
      <c r="Z884" s="394"/>
    </row>
    <row r="885" spans="1:26" ht="15.75" customHeight="1" x14ac:dyDescent="0.45">
      <c r="A885" s="394"/>
      <c r="B885" s="394"/>
      <c r="C885" s="394"/>
      <c r="D885" s="394"/>
      <c r="E885" s="394"/>
      <c r="F885" s="394"/>
      <c r="G885" s="394"/>
      <c r="H885" s="394"/>
      <c r="I885" s="394"/>
      <c r="J885" s="394"/>
      <c r="K885" s="394"/>
      <c r="L885" s="394"/>
      <c r="M885" s="394"/>
      <c r="N885" s="394"/>
      <c r="O885" s="394"/>
      <c r="P885" s="394"/>
      <c r="Q885" s="394"/>
      <c r="R885" s="394"/>
      <c r="S885" s="394"/>
      <c r="T885" s="394"/>
      <c r="U885" s="394"/>
      <c r="V885" s="394"/>
      <c r="W885" s="394"/>
      <c r="X885" s="394"/>
      <c r="Y885" s="394"/>
      <c r="Z885" s="394"/>
    </row>
    <row r="886" spans="1:26" ht="15.75" customHeight="1" x14ac:dyDescent="0.45">
      <c r="A886" s="394"/>
      <c r="B886" s="394"/>
      <c r="C886" s="394"/>
      <c r="D886" s="394"/>
      <c r="E886" s="394"/>
      <c r="F886" s="394"/>
      <c r="G886" s="394"/>
      <c r="H886" s="394"/>
      <c r="I886" s="394"/>
      <c r="J886" s="394"/>
      <c r="K886" s="394"/>
      <c r="L886" s="394"/>
      <c r="M886" s="394"/>
      <c r="N886" s="394"/>
      <c r="O886" s="394"/>
      <c r="P886" s="394"/>
      <c r="Q886" s="394"/>
      <c r="R886" s="394"/>
      <c r="S886" s="394"/>
      <c r="T886" s="394"/>
      <c r="U886" s="394"/>
      <c r="V886" s="394"/>
      <c r="W886" s="394"/>
      <c r="X886" s="394"/>
      <c r="Y886" s="394"/>
      <c r="Z886" s="394"/>
    </row>
    <row r="887" spans="1:26" ht="15.75" customHeight="1" x14ac:dyDescent="0.45">
      <c r="A887" s="394"/>
      <c r="B887" s="394"/>
      <c r="C887" s="394"/>
      <c r="D887" s="394"/>
      <c r="E887" s="394"/>
      <c r="F887" s="394"/>
      <c r="G887" s="394"/>
      <c r="H887" s="394"/>
      <c r="I887" s="394"/>
      <c r="J887" s="394"/>
      <c r="K887" s="394"/>
      <c r="L887" s="394"/>
      <c r="M887" s="394"/>
      <c r="N887" s="394"/>
      <c r="O887" s="394"/>
      <c r="P887" s="394"/>
      <c r="Q887" s="394"/>
      <c r="R887" s="394"/>
      <c r="S887" s="394"/>
      <c r="T887" s="394"/>
      <c r="U887" s="394"/>
      <c r="V887" s="394"/>
      <c r="W887" s="394"/>
      <c r="X887" s="394"/>
      <c r="Y887" s="394"/>
      <c r="Z887" s="394"/>
    </row>
    <row r="888" spans="1:26" ht="15.75" customHeight="1" x14ac:dyDescent="0.45">
      <c r="A888" s="394"/>
      <c r="B888" s="394"/>
      <c r="C888" s="394"/>
      <c r="D888" s="394"/>
      <c r="E888" s="394"/>
      <c r="F888" s="394"/>
      <c r="G888" s="394"/>
      <c r="H888" s="394"/>
      <c r="I888" s="394"/>
      <c r="J888" s="394"/>
      <c r="K888" s="394"/>
      <c r="L888" s="394"/>
      <c r="M888" s="394"/>
      <c r="N888" s="394"/>
      <c r="O888" s="394"/>
      <c r="P888" s="394"/>
      <c r="Q888" s="394"/>
      <c r="R888" s="394"/>
      <c r="S888" s="394"/>
      <c r="T888" s="394"/>
      <c r="U888" s="394"/>
      <c r="V888" s="394"/>
      <c r="W888" s="394"/>
      <c r="X888" s="394"/>
      <c r="Y888" s="394"/>
      <c r="Z888" s="394"/>
    </row>
    <row r="889" spans="1:26" ht="15.75" customHeight="1" x14ac:dyDescent="0.45">
      <c r="A889" s="394"/>
      <c r="B889" s="394"/>
      <c r="C889" s="394"/>
      <c r="D889" s="394"/>
      <c r="E889" s="394"/>
      <c r="F889" s="394"/>
      <c r="G889" s="394"/>
      <c r="H889" s="394"/>
      <c r="I889" s="394"/>
      <c r="J889" s="394"/>
      <c r="K889" s="394"/>
      <c r="L889" s="394"/>
      <c r="M889" s="394"/>
      <c r="N889" s="394"/>
      <c r="O889" s="394"/>
      <c r="P889" s="394"/>
      <c r="Q889" s="394"/>
      <c r="R889" s="394"/>
      <c r="S889" s="394"/>
      <c r="T889" s="394"/>
      <c r="U889" s="394"/>
      <c r="V889" s="394"/>
      <c r="W889" s="394"/>
      <c r="X889" s="394"/>
      <c r="Y889" s="394"/>
      <c r="Z889" s="394"/>
    </row>
    <row r="890" spans="1:26" ht="15.75" customHeight="1" x14ac:dyDescent="0.45">
      <c r="A890" s="394"/>
      <c r="B890" s="394"/>
      <c r="C890" s="394"/>
      <c r="D890" s="394"/>
      <c r="E890" s="394"/>
      <c r="F890" s="394"/>
      <c r="G890" s="394"/>
      <c r="H890" s="394"/>
      <c r="I890" s="394"/>
      <c r="J890" s="394"/>
      <c r="K890" s="394"/>
      <c r="L890" s="394"/>
      <c r="M890" s="394"/>
      <c r="N890" s="394"/>
      <c r="O890" s="394"/>
      <c r="P890" s="394"/>
      <c r="Q890" s="394"/>
      <c r="R890" s="394"/>
      <c r="S890" s="394"/>
      <c r="T890" s="394"/>
      <c r="U890" s="394"/>
      <c r="V890" s="394"/>
      <c r="W890" s="394"/>
      <c r="X890" s="394"/>
      <c r="Y890" s="394"/>
      <c r="Z890" s="394"/>
    </row>
    <row r="891" spans="1:26" ht="15.75" customHeight="1" x14ac:dyDescent="0.45">
      <c r="A891" s="394"/>
      <c r="B891" s="394"/>
      <c r="C891" s="394"/>
      <c r="D891" s="394"/>
      <c r="E891" s="394"/>
      <c r="F891" s="394"/>
      <c r="G891" s="394"/>
      <c r="H891" s="394"/>
      <c r="I891" s="394"/>
      <c r="J891" s="394"/>
      <c r="K891" s="394"/>
      <c r="L891" s="394"/>
      <c r="M891" s="394"/>
      <c r="N891" s="394"/>
      <c r="O891" s="394"/>
      <c r="P891" s="394"/>
      <c r="Q891" s="394"/>
      <c r="R891" s="394"/>
      <c r="S891" s="394"/>
      <c r="T891" s="394"/>
      <c r="U891" s="394"/>
      <c r="V891" s="394"/>
      <c r="W891" s="394"/>
      <c r="X891" s="394"/>
      <c r="Y891" s="394"/>
      <c r="Z891" s="394"/>
    </row>
    <row r="892" spans="1:26" ht="15.75" customHeight="1" x14ac:dyDescent="0.45">
      <c r="A892" s="394"/>
      <c r="B892" s="394"/>
      <c r="C892" s="394"/>
      <c r="D892" s="394"/>
      <c r="E892" s="394"/>
      <c r="F892" s="394"/>
      <c r="G892" s="394"/>
      <c r="H892" s="394"/>
      <c r="I892" s="394"/>
      <c r="J892" s="394"/>
      <c r="K892" s="394"/>
      <c r="L892" s="394"/>
      <c r="M892" s="394"/>
      <c r="N892" s="394"/>
      <c r="O892" s="394"/>
      <c r="P892" s="394"/>
      <c r="Q892" s="394"/>
      <c r="R892" s="394"/>
      <c r="S892" s="394"/>
      <c r="T892" s="394"/>
      <c r="U892" s="394"/>
      <c r="V892" s="394"/>
      <c r="W892" s="394"/>
      <c r="X892" s="394"/>
      <c r="Y892" s="394"/>
      <c r="Z892" s="394"/>
    </row>
    <row r="893" spans="1:26" ht="15.75" customHeight="1" x14ac:dyDescent="0.45">
      <c r="A893" s="394"/>
      <c r="B893" s="394"/>
      <c r="C893" s="394"/>
      <c r="D893" s="394"/>
      <c r="E893" s="394"/>
      <c r="F893" s="394"/>
      <c r="G893" s="394"/>
      <c r="H893" s="394"/>
      <c r="I893" s="394"/>
      <c r="J893" s="394"/>
      <c r="K893" s="394"/>
      <c r="L893" s="394"/>
      <c r="M893" s="394"/>
      <c r="N893" s="394"/>
      <c r="O893" s="394"/>
      <c r="P893" s="394"/>
      <c r="Q893" s="394"/>
      <c r="R893" s="394"/>
      <c r="S893" s="394"/>
      <c r="T893" s="394"/>
      <c r="U893" s="394"/>
      <c r="V893" s="394"/>
      <c r="W893" s="394"/>
      <c r="X893" s="394"/>
      <c r="Y893" s="394"/>
      <c r="Z893" s="394"/>
    </row>
    <row r="894" spans="1:26" ht="15.75" customHeight="1" x14ac:dyDescent="0.45">
      <c r="A894" s="394"/>
      <c r="B894" s="394"/>
      <c r="C894" s="394"/>
      <c r="D894" s="394"/>
      <c r="E894" s="394"/>
      <c r="F894" s="394"/>
      <c r="G894" s="394"/>
      <c r="H894" s="394"/>
      <c r="I894" s="394"/>
      <c r="J894" s="394"/>
      <c r="K894" s="394"/>
      <c r="L894" s="394"/>
      <c r="M894" s="394"/>
      <c r="N894" s="394"/>
      <c r="O894" s="394"/>
      <c r="P894" s="394"/>
      <c r="Q894" s="394"/>
      <c r="R894" s="394"/>
      <c r="S894" s="394"/>
      <c r="T894" s="394"/>
      <c r="U894" s="394"/>
      <c r="V894" s="394"/>
      <c r="W894" s="394"/>
      <c r="X894" s="394"/>
      <c r="Y894" s="394"/>
      <c r="Z894" s="394"/>
    </row>
    <row r="895" spans="1:26" ht="15.75" customHeight="1" x14ac:dyDescent="0.45">
      <c r="A895" s="394"/>
      <c r="B895" s="394"/>
      <c r="C895" s="394"/>
      <c r="D895" s="394"/>
      <c r="E895" s="394"/>
      <c r="F895" s="394"/>
      <c r="G895" s="394"/>
      <c r="H895" s="394"/>
      <c r="I895" s="394"/>
      <c r="J895" s="394"/>
      <c r="K895" s="394"/>
      <c r="L895" s="394"/>
      <c r="M895" s="394"/>
      <c r="N895" s="394"/>
      <c r="O895" s="394"/>
      <c r="P895" s="394"/>
      <c r="Q895" s="394"/>
      <c r="R895" s="394"/>
      <c r="S895" s="394"/>
      <c r="T895" s="394"/>
      <c r="U895" s="394"/>
      <c r="V895" s="394"/>
      <c r="W895" s="394"/>
      <c r="X895" s="394"/>
      <c r="Y895" s="394"/>
      <c r="Z895" s="394"/>
    </row>
    <row r="896" spans="1:26" ht="15.75" customHeight="1" x14ac:dyDescent="0.45">
      <c r="A896" s="394"/>
      <c r="B896" s="394"/>
      <c r="C896" s="394"/>
      <c r="D896" s="394"/>
      <c r="E896" s="394"/>
      <c r="F896" s="394"/>
      <c r="G896" s="394"/>
      <c r="H896" s="394"/>
      <c r="I896" s="394"/>
      <c r="J896" s="394"/>
      <c r="K896" s="394"/>
      <c r="L896" s="394"/>
      <c r="M896" s="394"/>
      <c r="N896" s="394"/>
      <c r="O896" s="394"/>
      <c r="P896" s="394"/>
      <c r="Q896" s="394"/>
      <c r="R896" s="394"/>
      <c r="S896" s="394"/>
      <c r="T896" s="394"/>
      <c r="U896" s="394"/>
      <c r="V896" s="394"/>
      <c r="W896" s="394"/>
      <c r="X896" s="394"/>
      <c r="Y896" s="394"/>
      <c r="Z896" s="394"/>
    </row>
    <row r="897" spans="1:26" ht="15.75" customHeight="1" x14ac:dyDescent="0.45">
      <c r="A897" s="394"/>
      <c r="B897" s="394"/>
      <c r="C897" s="394"/>
      <c r="D897" s="394"/>
      <c r="E897" s="394"/>
      <c r="F897" s="394"/>
      <c r="G897" s="394"/>
      <c r="H897" s="394"/>
      <c r="I897" s="394"/>
      <c r="J897" s="394"/>
      <c r="K897" s="394"/>
      <c r="L897" s="394"/>
      <c r="M897" s="394"/>
      <c r="N897" s="394"/>
      <c r="O897" s="394"/>
      <c r="P897" s="394"/>
      <c r="Q897" s="394"/>
      <c r="R897" s="394"/>
      <c r="S897" s="394"/>
      <c r="T897" s="394"/>
      <c r="U897" s="394"/>
      <c r="V897" s="394"/>
      <c r="W897" s="394"/>
      <c r="X897" s="394"/>
      <c r="Y897" s="394"/>
      <c r="Z897" s="394"/>
    </row>
    <row r="898" spans="1:26" ht="15.75" customHeight="1" x14ac:dyDescent="0.45">
      <c r="A898" s="394"/>
      <c r="B898" s="394"/>
      <c r="C898" s="394"/>
      <c r="D898" s="394"/>
      <c r="E898" s="394"/>
      <c r="F898" s="394"/>
      <c r="G898" s="394"/>
      <c r="H898" s="394"/>
      <c r="I898" s="394"/>
      <c r="J898" s="394"/>
      <c r="K898" s="394"/>
      <c r="L898" s="394"/>
      <c r="M898" s="394"/>
      <c r="N898" s="394"/>
      <c r="O898" s="394"/>
      <c r="P898" s="394"/>
      <c r="Q898" s="394"/>
      <c r="R898" s="394"/>
      <c r="S898" s="394"/>
      <c r="T898" s="394"/>
      <c r="U898" s="394"/>
      <c r="V898" s="394"/>
      <c r="W898" s="394"/>
      <c r="X898" s="394"/>
      <c r="Y898" s="394"/>
      <c r="Z898" s="394"/>
    </row>
    <row r="899" spans="1:26" ht="15.75" customHeight="1" x14ac:dyDescent="0.45">
      <c r="A899" s="394"/>
      <c r="B899" s="394"/>
      <c r="C899" s="394"/>
      <c r="D899" s="394"/>
      <c r="E899" s="394"/>
      <c r="F899" s="394"/>
      <c r="G899" s="394"/>
      <c r="H899" s="394"/>
      <c r="I899" s="394"/>
      <c r="J899" s="394"/>
      <c r="K899" s="394"/>
      <c r="L899" s="394"/>
      <c r="M899" s="394"/>
      <c r="N899" s="394"/>
      <c r="O899" s="394"/>
      <c r="P899" s="394"/>
      <c r="Q899" s="394"/>
      <c r="R899" s="394"/>
      <c r="S899" s="394"/>
      <c r="T899" s="394"/>
      <c r="U899" s="394"/>
      <c r="V899" s="394"/>
      <c r="W899" s="394"/>
      <c r="X899" s="394"/>
      <c r="Y899" s="394"/>
      <c r="Z899" s="394"/>
    </row>
    <row r="900" spans="1:26" ht="15.75" customHeight="1" x14ac:dyDescent="0.45">
      <c r="A900" s="394"/>
      <c r="B900" s="394"/>
      <c r="C900" s="394"/>
      <c r="D900" s="394"/>
      <c r="E900" s="394"/>
      <c r="F900" s="394"/>
      <c r="G900" s="394"/>
      <c r="H900" s="394"/>
      <c r="I900" s="394"/>
      <c r="J900" s="394"/>
      <c r="K900" s="394"/>
      <c r="L900" s="394"/>
      <c r="M900" s="394"/>
      <c r="N900" s="394"/>
      <c r="O900" s="394"/>
      <c r="P900" s="394"/>
      <c r="Q900" s="394"/>
      <c r="R900" s="394"/>
      <c r="S900" s="394"/>
      <c r="T900" s="394"/>
      <c r="U900" s="394"/>
      <c r="V900" s="394"/>
      <c r="W900" s="394"/>
      <c r="X900" s="394"/>
      <c r="Y900" s="394"/>
      <c r="Z900" s="394"/>
    </row>
    <row r="901" spans="1:26" ht="15.75" customHeight="1" x14ac:dyDescent="0.45">
      <c r="A901" s="394"/>
      <c r="B901" s="394"/>
      <c r="C901" s="394"/>
      <c r="D901" s="394"/>
      <c r="E901" s="394"/>
      <c r="F901" s="394"/>
      <c r="G901" s="394"/>
      <c r="H901" s="394"/>
      <c r="I901" s="394"/>
      <c r="J901" s="394"/>
      <c r="K901" s="394"/>
      <c r="L901" s="394"/>
      <c r="M901" s="394"/>
      <c r="N901" s="394"/>
      <c r="O901" s="394"/>
      <c r="P901" s="394"/>
      <c r="Q901" s="394"/>
      <c r="R901" s="394"/>
      <c r="S901" s="394"/>
      <c r="T901" s="394"/>
      <c r="U901" s="394"/>
      <c r="V901" s="394"/>
      <c r="W901" s="394"/>
      <c r="X901" s="394"/>
      <c r="Y901" s="394"/>
      <c r="Z901" s="394"/>
    </row>
    <row r="902" spans="1:26" ht="15.75" customHeight="1" x14ac:dyDescent="0.45">
      <c r="A902" s="394"/>
      <c r="B902" s="394"/>
      <c r="C902" s="394"/>
      <c r="D902" s="394"/>
      <c r="E902" s="394"/>
      <c r="F902" s="394"/>
      <c r="G902" s="394"/>
      <c r="H902" s="394"/>
      <c r="I902" s="394"/>
      <c r="J902" s="394"/>
      <c r="K902" s="394"/>
      <c r="L902" s="394"/>
      <c r="M902" s="394"/>
      <c r="N902" s="394"/>
      <c r="O902" s="394"/>
      <c r="P902" s="394"/>
      <c r="Q902" s="394"/>
      <c r="R902" s="394"/>
      <c r="S902" s="394"/>
      <c r="T902" s="394"/>
      <c r="U902" s="394"/>
      <c r="V902" s="394"/>
      <c r="W902" s="394"/>
      <c r="X902" s="394"/>
      <c r="Y902" s="394"/>
      <c r="Z902" s="394"/>
    </row>
    <row r="903" spans="1:26" ht="15.75" customHeight="1" x14ac:dyDescent="0.45">
      <c r="A903" s="394"/>
      <c r="B903" s="394"/>
      <c r="C903" s="394"/>
      <c r="D903" s="394"/>
      <c r="E903" s="394"/>
      <c r="F903" s="394"/>
      <c r="G903" s="394"/>
      <c r="H903" s="394"/>
      <c r="I903" s="394"/>
      <c r="J903" s="394"/>
      <c r="K903" s="394"/>
      <c r="L903" s="394"/>
      <c r="M903" s="394"/>
      <c r="N903" s="394"/>
      <c r="O903" s="394"/>
      <c r="P903" s="394"/>
      <c r="Q903" s="394"/>
      <c r="R903" s="394"/>
      <c r="S903" s="394"/>
      <c r="T903" s="394"/>
      <c r="U903" s="394"/>
      <c r="V903" s="394"/>
      <c r="W903" s="394"/>
      <c r="X903" s="394"/>
      <c r="Y903" s="394"/>
      <c r="Z903" s="394"/>
    </row>
    <row r="904" spans="1:26" ht="15.75" customHeight="1" x14ac:dyDescent="0.45">
      <c r="A904" s="394"/>
      <c r="B904" s="394"/>
      <c r="C904" s="394"/>
      <c r="D904" s="394"/>
      <c r="E904" s="394"/>
      <c r="F904" s="394"/>
      <c r="G904" s="394"/>
      <c r="H904" s="394"/>
      <c r="I904" s="394"/>
      <c r="J904" s="394"/>
      <c r="K904" s="394"/>
      <c r="L904" s="394"/>
      <c r="M904" s="394"/>
      <c r="N904" s="394"/>
      <c r="O904" s="394"/>
      <c r="P904" s="394"/>
      <c r="Q904" s="394"/>
      <c r="R904" s="394"/>
      <c r="S904" s="394"/>
      <c r="T904" s="394"/>
      <c r="U904" s="394"/>
      <c r="V904" s="394"/>
      <c r="W904" s="394"/>
      <c r="X904" s="394"/>
      <c r="Y904" s="394"/>
      <c r="Z904" s="394"/>
    </row>
    <row r="905" spans="1:26" ht="15.75" customHeight="1" x14ac:dyDescent="0.45">
      <c r="A905" s="394"/>
      <c r="B905" s="394"/>
      <c r="C905" s="394"/>
      <c r="D905" s="394"/>
      <c r="E905" s="394"/>
      <c r="F905" s="394"/>
      <c r="G905" s="394"/>
      <c r="H905" s="394"/>
      <c r="I905" s="394"/>
      <c r="J905" s="394"/>
      <c r="K905" s="394"/>
      <c r="L905" s="394"/>
      <c r="M905" s="394"/>
      <c r="N905" s="394"/>
      <c r="O905" s="394"/>
      <c r="P905" s="394"/>
      <c r="Q905" s="394"/>
      <c r="R905" s="394"/>
      <c r="S905" s="394"/>
      <c r="T905" s="394"/>
      <c r="U905" s="394"/>
      <c r="V905" s="394"/>
      <c r="W905" s="394"/>
      <c r="X905" s="394"/>
      <c r="Y905" s="394"/>
      <c r="Z905" s="394"/>
    </row>
    <row r="906" spans="1:26" ht="15.75" customHeight="1" x14ac:dyDescent="0.45">
      <c r="A906" s="394"/>
      <c r="B906" s="394"/>
      <c r="C906" s="394"/>
      <c r="D906" s="394"/>
      <c r="E906" s="394"/>
      <c r="F906" s="394"/>
      <c r="G906" s="394"/>
      <c r="H906" s="394"/>
      <c r="I906" s="394"/>
      <c r="J906" s="394"/>
      <c r="K906" s="394"/>
      <c r="L906" s="394"/>
      <c r="M906" s="394"/>
      <c r="N906" s="394"/>
      <c r="O906" s="394"/>
      <c r="P906" s="394"/>
      <c r="Q906" s="394"/>
      <c r="R906" s="394"/>
      <c r="S906" s="394"/>
      <c r="T906" s="394"/>
      <c r="U906" s="394"/>
      <c r="V906" s="394"/>
      <c r="W906" s="394"/>
      <c r="X906" s="394"/>
      <c r="Y906" s="394"/>
      <c r="Z906" s="394"/>
    </row>
    <row r="907" spans="1:26" ht="15.75" customHeight="1" x14ac:dyDescent="0.45">
      <c r="A907" s="394"/>
      <c r="B907" s="394"/>
      <c r="C907" s="394"/>
      <c r="D907" s="394"/>
      <c r="E907" s="394"/>
      <c r="F907" s="394"/>
      <c r="G907" s="394"/>
      <c r="H907" s="394"/>
      <c r="I907" s="394"/>
      <c r="J907" s="394"/>
      <c r="K907" s="394"/>
      <c r="L907" s="394"/>
      <c r="M907" s="394"/>
      <c r="N907" s="394"/>
      <c r="O907" s="394"/>
      <c r="P907" s="394"/>
      <c r="Q907" s="394"/>
      <c r="R907" s="394"/>
      <c r="S907" s="394"/>
      <c r="T907" s="394"/>
      <c r="U907" s="394"/>
      <c r="V907" s="394"/>
      <c r="W907" s="394"/>
      <c r="X907" s="394"/>
      <c r="Y907" s="394"/>
      <c r="Z907" s="394"/>
    </row>
    <row r="908" spans="1:26" ht="15.75" customHeight="1" x14ac:dyDescent="0.45">
      <c r="A908" s="394"/>
      <c r="B908" s="394"/>
      <c r="C908" s="394"/>
      <c r="D908" s="394"/>
      <c r="E908" s="394"/>
      <c r="F908" s="394"/>
      <c r="G908" s="394"/>
      <c r="H908" s="394"/>
      <c r="I908" s="394"/>
      <c r="J908" s="394"/>
      <c r="K908" s="394"/>
      <c r="L908" s="394"/>
      <c r="M908" s="394"/>
      <c r="N908" s="394"/>
      <c r="O908" s="394"/>
      <c r="P908" s="394"/>
      <c r="Q908" s="394"/>
      <c r="R908" s="394"/>
      <c r="S908" s="394"/>
      <c r="T908" s="394"/>
      <c r="U908" s="394"/>
      <c r="V908" s="394"/>
      <c r="W908" s="394"/>
      <c r="X908" s="394"/>
      <c r="Y908" s="394"/>
      <c r="Z908" s="394"/>
    </row>
    <row r="909" spans="1:26" ht="15.75" customHeight="1" x14ac:dyDescent="0.45">
      <c r="A909" s="394"/>
      <c r="B909" s="394"/>
      <c r="C909" s="394"/>
      <c r="D909" s="394"/>
      <c r="E909" s="394"/>
      <c r="F909" s="394"/>
      <c r="G909" s="394"/>
      <c r="H909" s="394"/>
      <c r="I909" s="394"/>
      <c r="J909" s="394"/>
      <c r="K909" s="394"/>
      <c r="L909" s="394"/>
      <c r="M909" s="394"/>
      <c r="N909" s="394"/>
      <c r="O909" s="394"/>
      <c r="P909" s="394"/>
      <c r="Q909" s="394"/>
      <c r="R909" s="394"/>
      <c r="S909" s="394"/>
      <c r="T909" s="394"/>
      <c r="U909" s="394"/>
      <c r="V909" s="394"/>
      <c r="W909" s="394"/>
      <c r="X909" s="394"/>
      <c r="Y909" s="394"/>
      <c r="Z909" s="394"/>
    </row>
    <row r="910" spans="1:26" ht="15.75" customHeight="1" x14ac:dyDescent="0.45">
      <c r="A910" s="394"/>
      <c r="B910" s="394"/>
      <c r="C910" s="394"/>
      <c r="D910" s="394"/>
      <c r="E910" s="394"/>
      <c r="F910" s="394"/>
      <c r="G910" s="394"/>
      <c r="H910" s="394"/>
      <c r="I910" s="394"/>
      <c r="J910" s="394"/>
      <c r="K910" s="394"/>
      <c r="L910" s="394"/>
      <c r="M910" s="394"/>
      <c r="N910" s="394"/>
      <c r="O910" s="394"/>
      <c r="P910" s="394"/>
      <c r="Q910" s="394"/>
      <c r="R910" s="394"/>
      <c r="S910" s="394"/>
      <c r="T910" s="394"/>
      <c r="U910" s="394"/>
      <c r="V910" s="394"/>
      <c r="W910" s="394"/>
      <c r="X910" s="394"/>
      <c r="Y910" s="394"/>
      <c r="Z910" s="394"/>
    </row>
    <row r="911" spans="1:26" ht="15.75" customHeight="1" x14ac:dyDescent="0.45">
      <c r="A911" s="394"/>
      <c r="B911" s="394"/>
      <c r="C911" s="394"/>
      <c r="D911" s="394"/>
      <c r="E911" s="394"/>
      <c r="F911" s="394"/>
      <c r="G911" s="394"/>
      <c r="H911" s="394"/>
      <c r="I911" s="394"/>
      <c r="J911" s="394"/>
      <c r="K911" s="394"/>
      <c r="L911" s="394"/>
      <c r="M911" s="394"/>
      <c r="N911" s="394"/>
      <c r="O911" s="394"/>
      <c r="P911" s="394"/>
      <c r="Q911" s="394"/>
      <c r="R911" s="394"/>
      <c r="S911" s="394"/>
      <c r="T911" s="394"/>
      <c r="U911" s="394"/>
      <c r="V911" s="394"/>
      <c r="W911" s="394"/>
      <c r="X911" s="394"/>
      <c r="Y911" s="394"/>
      <c r="Z911" s="394"/>
    </row>
    <row r="912" spans="1:26" ht="15.75" customHeight="1" x14ac:dyDescent="0.45">
      <c r="A912" s="394"/>
      <c r="B912" s="394"/>
      <c r="C912" s="394"/>
      <c r="D912" s="394"/>
      <c r="E912" s="394"/>
      <c r="F912" s="394"/>
      <c r="G912" s="394"/>
      <c r="H912" s="394"/>
      <c r="I912" s="394"/>
      <c r="J912" s="394"/>
      <c r="K912" s="394"/>
      <c r="L912" s="394"/>
      <c r="M912" s="394"/>
      <c r="N912" s="394"/>
      <c r="O912" s="394"/>
      <c r="P912" s="394"/>
      <c r="Q912" s="394"/>
      <c r="R912" s="394"/>
      <c r="S912" s="394"/>
      <c r="T912" s="394"/>
      <c r="U912" s="394"/>
      <c r="V912" s="394"/>
      <c r="W912" s="394"/>
      <c r="X912" s="394"/>
      <c r="Y912" s="394"/>
      <c r="Z912" s="394"/>
    </row>
    <row r="913" spans="1:26" ht="15.75" customHeight="1" x14ac:dyDescent="0.45">
      <c r="A913" s="394"/>
      <c r="B913" s="394"/>
      <c r="C913" s="394"/>
      <c r="D913" s="394"/>
      <c r="E913" s="394"/>
      <c r="F913" s="394"/>
      <c r="G913" s="394"/>
      <c r="H913" s="394"/>
      <c r="I913" s="394"/>
      <c r="J913" s="394"/>
      <c r="K913" s="394"/>
      <c r="L913" s="394"/>
      <c r="M913" s="394"/>
      <c r="N913" s="394"/>
      <c r="O913" s="394"/>
      <c r="P913" s="394"/>
      <c r="Q913" s="394"/>
      <c r="R913" s="394"/>
      <c r="S913" s="394"/>
      <c r="T913" s="394"/>
      <c r="U913" s="394"/>
      <c r="V913" s="394"/>
      <c r="W913" s="394"/>
      <c r="X913" s="394"/>
      <c r="Y913" s="394"/>
      <c r="Z913" s="394"/>
    </row>
    <row r="914" spans="1:26" ht="15.75" customHeight="1" x14ac:dyDescent="0.45">
      <c r="A914" s="394"/>
      <c r="B914" s="394"/>
      <c r="C914" s="394"/>
      <c r="D914" s="394"/>
      <c r="E914" s="394"/>
      <c r="F914" s="394"/>
      <c r="G914" s="394"/>
      <c r="H914" s="394"/>
      <c r="I914" s="394"/>
      <c r="J914" s="394"/>
      <c r="K914" s="394"/>
      <c r="L914" s="394"/>
      <c r="M914" s="394"/>
      <c r="N914" s="394"/>
      <c r="O914" s="394"/>
      <c r="P914" s="394"/>
      <c r="Q914" s="394"/>
      <c r="R914" s="394"/>
      <c r="S914" s="394"/>
      <c r="T914" s="394"/>
      <c r="U914" s="394"/>
      <c r="V914" s="394"/>
      <c r="W914" s="394"/>
      <c r="X914" s="394"/>
      <c r="Y914" s="394"/>
      <c r="Z914" s="394"/>
    </row>
    <row r="915" spans="1:26" ht="15.75" customHeight="1" x14ac:dyDescent="0.45">
      <c r="A915" s="394"/>
      <c r="B915" s="394"/>
      <c r="C915" s="394"/>
      <c r="D915" s="394"/>
      <c r="E915" s="394"/>
      <c r="F915" s="394"/>
      <c r="G915" s="394"/>
      <c r="H915" s="394"/>
      <c r="I915" s="394"/>
      <c r="J915" s="394"/>
      <c r="K915" s="394"/>
      <c r="L915" s="394"/>
      <c r="M915" s="394"/>
      <c r="N915" s="394"/>
      <c r="O915" s="394"/>
      <c r="P915" s="394"/>
      <c r="Q915" s="394"/>
      <c r="R915" s="394"/>
      <c r="S915" s="394"/>
      <c r="T915" s="394"/>
      <c r="U915" s="394"/>
      <c r="V915" s="394"/>
      <c r="W915" s="394"/>
      <c r="X915" s="394"/>
      <c r="Y915" s="394"/>
      <c r="Z915" s="394"/>
    </row>
    <row r="916" spans="1:26" ht="15.75" customHeight="1" x14ac:dyDescent="0.45">
      <c r="A916" s="394"/>
      <c r="B916" s="394"/>
      <c r="C916" s="394"/>
      <c r="D916" s="394"/>
      <c r="E916" s="394"/>
      <c r="F916" s="394"/>
      <c r="G916" s="394"/>
      <c r="H916" s="394"/>
      <c r="I916" s="394"/>
      <c r="J916" s="394"/>
      <c r="K916" s="394"/>
      <c r="L916" s="394"/>
      <c r="M916" s="394"/>
      <c r="N916" s="394"/>
      <c r="O916" s="394"/>
      <c r="P916" s="394"/>
      <c r="Q916" s="394"/>
      <c r="R916" s="394"/>
      <c r="S916" s="394"/>
      <c r="T916" s="394"/>
      <c r="U916" s="394"/>
      <c r="V916" s="394"/>
      <c r="W916" s="394"/>
      <c r="X916" s="394"/>
      <c r="Y916" s="394"/>
      <c r="Z916" s="394"/>
    </row>
    <row r="917" spans="1:26" ht="15.75" customHeight="1" x14ac:dyDescent="0.45">
      <c r="A917" s="394"/>
      <c r="B917" s="394"/>
      <c r="C917" s="394"/>
      <c r="D917" s="394"/>
      <c r="E917" s="394"/>
      <c r="F917" s="394"/>
      <c r="G917" s="394"/>
      <c r="H917" s="394"/>
      <c r="I917" s="394"/>
      <c r="J917" s="394"/>
      <c r="K917" s="394"/>
      <c r="L917" s="394"/>
      <c r="M917" s="394"/>
      <c r="N917" s="394"/>
      <c r="O917" s="394"/>
      <c r="P917" s="394"/>
      <c r="Q917" s="394"/>
      <c r="R917" s="394"/>
      <c r="S917" s="394"/>
      <c r="T917" s="394"/>
      <c r="U917" s="394"/>
      <c r="V917" s="394"/>
      <c r="W917" s="394"/>
      <c r="X917" s="394"/>
      <c r="Y917" s="394"/>
      <c r="Z917" s="394"/>
    </row>
    <row r="918" spans="1:26" ht="15.75" customHeight="1" x14ac:dyDescent="0.45">
      <c r="A918" s="394"/>
      <c r="B918" s="394"/>
      <c r="C918" s="394"/>
      <c r="D918" s="394"/>
      <c r="E918" s="394"/>
      <c r="F918" s="394"/>
      <c r="G918" s="394"/>
      <c r="H918" s="394"/>
      <c r="I918" s="394"/>
      <c r="J918" s="394"/>
      <c r="K918" s="394"/>
      <c r="L918" s="394"/>
      <c r="M918" s="394"/>
      <c r="N918" s="394"/>
      <c r="O918" s="394"/>
      <c r="P918" s="394"/>
      <c r="Q918" s="394"/>
      <c r="R918" s="394"/>
      <c r="S918" s="394"/>
      <c r="T918" s="394"/>
      <c r="U918" s="394"/>
      <c r="V918" s="394"/>
      <c r="W918" s="394"/>
      <c r="X918" s="394"/>
      <c r="Y918" s="394"/>
      <c r="Z918" s="394"/>
    </row>
    <row r="919" spans="1:26" ht="15.75" customHeight="1" x14ac:dyDescent="0.45">
      <c r="A919" s="394"/>
      <c r="B919" s="394"/>
      <c r="C919" s="394"/>
      <c r="D919" s="394"/>
      <c r="E919" s="394"/>
      <c r="F919" s="394"/>
      <c r="G919" s="394"/>
      <c r="H919" s="394"/>
      <c r="I919" s="394"/>
      <c r="J919" s="394"/>
      <c r="K919" s="394"/>
      <c r="L919" s="394"/>
      <c r="M919" s="394"/>
      <c r="N919" s="394"/>
      <c r="O919" s="394"/>
      <c r="P919" s="394"/>
      <c r="Q919" s="394"/>
      <c r="R919" s="394"/>
      <c r="S919" s="394"/>
      <c r="T919" s="394"/>
      <c r="U919" s="394"/>
      <c r="V919" s="394"/>
      <c r="W919" s="394"/>
      <c r="X919" s="394"/>
      <c r="Y919" s="394"/>
      <c r="Z919" s="394"/>
    </row>
    <row r="920" spans="1:26" ht="15.75" customHeight="1" x14ac:dyDescent="0.45">
      <c r="A920" s="394"/>
      <c r="B920" s="394"/>
      <c r="C920" s="394"/>
      <c r="D920" s="394"/>
      <c r="E920" s="394"/>
      <c r="F920" s="394"/>
      <c r="G920" s="394"/>
      <c r="H920" s="394"/>
      <c r="I920" s="394"/>
      <c r="J920" s="394"/>
      <c r="K920" s="394"/>
      <c r="L920" s="394"/>
      <c r="M920" s="394"/>
      <c r="N920" s="394"/>
      <c r="O920" s="394"/>
      <c r="P920" s="394"/>
      <c r="Q920" s="394"/>
      <c r="R920" s="394"/>
      <c r="S920" s="394"/>
      <c r="T920" s="394"/>
      <c r="U920" s="394"/>
      <c r="V920" s="394"/>
      <c r="W920" s="394"/>
      <c r="X920" s="394"/>
      <c r="Y920" s="394"/>
      <c r="Z920" s="394"/>
    </row>
    <row r="921" spans="1:26" ht="15.75" customHeight="1" x14ac:dyDescent="0.45">
      <c r="A921" s="394"/>
      <c r="B921" s="394"/>
      <c r="C921" s="394"/>
      <c r="D921" s="394"/>
      <c r="E921" s="394"/>
      <c r="F921" s="394"/>
      <c r="G921" s="394"/>
      <c r="H921" s="394"/>
      <c r="I921" s="394"/>
      <c r="J921" s="394"/>
      <c r="K921" s="394"/>
      <c r="L921" s="394"/>
      <c r="M921" s="394"/>
      <c r="N921" s="394"/>
      <c r="O921" s="394"/>
      <c r="P921" s="394"/>
      <c r="Q921" s="394"/>
      <c r="R921" s="394"/>
      <c r="S921" s="394"/>
      <c r="T921" s="394"/>
      <c r="U921" s="394"/>
      <c r="V921" s="394"/>
      <c r="W921" s="394"/>
      <c r="X921" s="394"/>
      <c r="Y921" s="394"/>
      <c r="Z921" s="394"/>
    </row>
    <row r="922" spans="1:26" ht="15.75" customHeight="1" x14ac:dyDescent="0.45">
      <c r="A922" s="394"/>
      <c r="B922" s="394"/>
      <c r="C922" s="394"/>
      <c r="D922" s="394"/>
      <c r="E922" s="394"/>
      <c r="F922" s="394"/>
      <c r="G922" s="394"/>
      <c r="H922" s="394"/>
      <c r="I922" s="394"/>
      <c r="J922" s="394"/>
      <c r="K922" s="394"/>
      <c r="L922" s="394"/>
      <c r="M922" s="394"/>
      <c r="N922" s="394"/>
      <c r="O922" s="394"/>
      <c r="P922" s="394"/>
      <c r="Q922" s="394"/>
      <c r="R922" s="394"/>
      <c r="S922" s="394"/>
      <c r="T922" s="394"/>
      <c r="U922" s="394"/>
      <c r="V922" s="394"/>
      <c r="W922" s="394"/>
      <c r="X922" s="394"/>
      <c r="Y922" s="394"/>
      <c r="Z922" s="394"/>
    </row>
    <row r="923" spans="1:26" ht="15.75" customHeight="1" x14ac:dyDescent="0.45">
      <c r="A923" s="394"/>
      <c r="B923" s="394"/>
      <c r="C923" s="394"/>
      <c r="D923" s="394"/>
      <c r="E923" s="394"/>
      <c r="F923" s="394"/>
      <c r="G923" s="394"/>
      <c r="H923" s="394"/>
      <c r="I923" s="394"/>
      <c r="J923" s="394"/>
      <c r="K923" s="394"/>
      <c r="L923" s="394"/>
      <c r="M923" s="394"/>
      <c r="N923" s="394"/>
      <c r="O923" s="394"/>
      <c r="P923" s="394"/>
      <c r="Q923" s="394"/>
      <c r="R923" s="394"/>
      <c r="S923" s="394"/>
      <c r="T923" s="394"/>
      <c r="U923" s="394"/>
      <c r="V923" s="394"/>
      <c r="W923" s="394"/>
      <c r="X923" s="394"/>
      <c r="Y923" s="394"/>
      <c r="Z923" s="394"/>
    </row>
    <row r="924" spans="1:26" ht="15.75" customHeight="1" x14ac:dyDescent="0.45">
      <c r="A924" s="394"/>
      <c r="B924" s="394"/>
      <c r="C924" s="394"/>
      <c r="D924" s="394"/>
      <c r="E924" s="394"/>
      <c r="F924" s="394"/>
      <c r="G924" s="394"/>
      <c r="H924" s="394"/>
      <c r="I924" s="394"/>
      <c r="J924" s="394"/>
      <c r="K924" s="394"/>
      <c r="L924" s="394"/>
      <c r="M924" s="394"/>
      <c r="N924" s="394"/>
      <c r="O924" s="394"/>
      <c r="P924" s="394"/>
      <c r="Q924" s="394"/>
      <c r="R924" s="394"/>
      <c r="S924" s="394"/>
      <c r="T924" s="394"/>
      <c r="U924" s="394"/>
      <c r="V924" s="394"/>
      <c r="W924" s="394"/>
      <c r="X924" s="394"/>
      <c r="Y924" s="394"/>
      <c r="Z924" s="394"/>
    </row>
    <row r="925" spans="1:26" ht="15.75" customHeight="1" x14ac:dyDescent="0.45">
      <c r="A925" s="394"/>
      <c r="B925" s="394"/>
      <c r="C925" s="394"/>
      <c r="D925" s="394"/>
      <c r="E925" s="394"/>
      <c r="F925" s="394"/>
      <c r="G925" s="394"/>
      <c r="H925" s="394"/>
      <c r="I925" s="394"/>
      <c r="J925" s="394"/>
      <c r="K925" s="394"/>
      <c r="L925" s="394"/>
      <c r="M925" s="394"/>
      <c r="N925" s="394"/>
      <c r="O925" s="394"/>
      <c r="P925" s="394"/>
      <c r="Q925" s="394"/>
      <c r="R925" s="394"/>
      <c r="S925" s="394"/>
      <c r="T925" s="394"/>
      <c r="U925" s="394"/>
      <c r="V925" s="394"/>
      <c r="W925" s="394"/>
      <c r="X925" s="394"/>
      <c r="Y925" s="394"/>
      <c r="Z925" s="394"/>
    </row>
    <row r="926" spans="1:26" ht="15.75" customHeight="1" x14ac:dyDescent="0.45">
      <c r="A926" s="394"/>
      <c r="B926" s="394"/>
      <c r="C926" s="394"/>
      <c r="D926" s="394"/>
      <c r="E926" s="394"/>
      <c r="F926" s="394"/>
      <c r="G926" s="394"/>
      <c r="H926" s="394"/>
      <c r="I926" s="394"/>
      <c r="J926" s="394"/>
      <c r="K926" s="394"/>
      <c r="L926" s="394"/>
      <c r="M926" s="394"/>
      <c r="N926" s="394"/>
      <c r="O926" s="394"/>
      <c r="P926" s="394"/>
      <c r="Q926" s="394"/>
      <c r="R926" s="394"/>
      <c r="S926" s="394"/>
      <c r="T926" s="394"/>
      <c r="U926" s="394"/>
      <c r="V926" s="394"/>
      <c r="W926" s="394"/>
      <c r="X926" s="394"/>
      <c r="Y926" s="394"/>
      <c r="Z926" s="394"/>
    </row>
    <row r="927" spans="1:26" ht="15.75" customHeight="1" x14ac:dyDescent="0.45">
      <c r="A927" s="394"/>
      <c r="B927" s="394"/>
      <c r="C927" s="394"/>
      <c r="D927" s="394"/>
      <c r="E927" s="394"/>
      <c r="F927" s="394"/>
      <c r="G927" s="394"/>
      <c r="H927" s="394"/>
      <c r="I927" s="394"/>
      <c r="J927" s="394"/>
      <c r="K927" s="394"/>
      <c r="L927" s="394"/>
      <c r="M927" s="394"/>
      <c r="N927" s="394"/>
      <c r="O927" s="394"/>
      <c r="P927" s="394"/>
      <c r="Q927" s="394"/>
      <c r="R927" s="394"/>
      <c r="S927" s="394"/>
      <c r="T927" s="394"/>
      <c r="U927" s="394"/>
      <c r="V927" s="394"/>
      <c r="W927" s="394"/>
      <c r="X927" s="394"/>
      <c r="Y927" s="394"/>
      <c r="Z927" s="394"/>
    </row>
    <row r="928" spans="1:26" ht="15.75" customHeight="1" x14ac:dyDescent="0.45">
      <c r="A928" s="394"/>
      <c r="B928" s="394"/>
      <c r="C928" s="394"/>
      <c r="D928" s="394"/>
      <c r="E928" s="394"/>
      <c r="F928" s="394"/>
      <c r="G928" s="394"/>
      <c r="H928" s="394"/>
      <c r="I928" s="394"/>
      <c r="J928" s="394"/>
      <c r="K928" s="394"/>
      <c r="L928" s="394"/>
      <c r="M928" s="394"/>
      <c r="N928" s="394"/>
      <c r="O928" s="394"/>
      <c r="P928" s="394"/>
      <c r="Q928" s="394"/>
      <c r="R928" s="394"/>
      <c r="S928" s="394"/>
      <c r="T928" s="394"/>
      <c r="U928" s="394"/>
      <c r="V928" s="394"/>
      <c r="W928" s="394"/>
      <c r="X928" s="394"/>
      <c r="Y928" s="394"/>
      <c r="Z928" s="394"/>
    </row>
    <row r="929" spans="1:26" ht="15.75" customHeight="1" x14ac:dyDescent="0.45">
      <c r="A929" s="394"/>
      <c r="B929" s="394"/>
      <c r="C929" s="394"/>
      <c r="D929" s="394"/>
      <c r="E929" s="394"/>
      <c r="F929" s="394"/>
      <c r="G929" s="394"/>
      <c r="H929" s="394"/>
      <c r="I929" s="394"/>
      <c r="J929" s="394"/>
      <c r="K929" s="394"/>
      <c r="L929" s="394"/>
      <c r="M929" s="394"/>
      <c r="N929" s="394"/>
      <c r="O929" s="394"/>
      <c r="P929" s="394"/>
      <c r="Q929" s="394"/>
      <c r="R929" s="394"/>
      <c r="S929" s="394"/>
      <c r="T929" s="394"/>
      <c r="U929" s="394"/>
      <c r="V929" s="394"/>
      <c r="W929" s="394"/>
      <c r="X929" s="394"/>
      <c r="Y929" s="394"/>
      <c r="Z929" s="394"/>
    </row>
    <row r="930" spans="1:26" ht="15.75" customHeight="1" x14ac:dyDescent="0.45">
      <c r="A930" s="394"/>
      <c r="B930" s="394"/>
      <c r="C930" s="394"/>
      <c r="D930" s="394"/>
      <c r="E930" s="394"/>
      <c r="F930" s="394"/>
      <c r="G930" s="394"/>
      <c r="H930" s="394"/>
      <c r="I930" s="394"/>
      <c r="J930" s="394"/>
      <c r="K930" s="394"/>
      <c r="L930" s="394"/>
      <c r="M930" s="394"/>
      <c r="N930" s="394"/>
      <c r="O930" s="394"/>
      <c r="P930" s="394"/>
      <c r="Q930" s="394"/>
      <c r="R930" s="394"/>
      <c r="S930" s="394"/>
      <c r="T930" s="394"/>
      <c r="U930" s="394"/>
      <c r="V930" s="394"/>
      <c r="W930" s="394"/>
      <c r="X930" s="394"/>
      <c r="Y930" s="394"/>
      <c r="Z930" s="394"/>
    </row>
    <row r="931" spans="1:26" ht="15.75" customHeight="1" x14ac:dyDescent="0.45">
      <c r="A931" s="394"/>
      <c r="B931" s="394"/>
      <c r="C931" s="394"/>
      <c r="D931" s="394"/>
      <c r="E931" s="394"/>
      <c r="F931" s="394"/>
      <c r="G931" s="394"/>
      <c r="H931" s="394"/>
      <c r="I931" s="394"/>
      <c r="J931" s="394"/>
      <c r="K931" s="394"/>
      <c r="L931" s="394"/>
      <c r="M931" s="394"/>
      <c r="N931" s="394"/>
      <c r="O931" s="394"/>
      <c r="P931" s="394"/>
      <c r="Q931" s="394"/>
      <c r="R931" s="394"/>
      <c r="S931" s="394"/>
      <c r="T931" s="394"/>
      <c r="U931" s="394"/>
      <c r="V931" s="394"/>
      <c r="W931" s="394"/>
      <c r="X931" s="394"/>
      <c r="Y931" s="394"/>
      <c r="Z931" s="394"/>
    </row>
    <row r="932" spans="1:26" ht="15.75" customHeight="1" x14ac:dyDescent="0.45">
      <c r="A932" s="394"/>
      <c r="B932" s="394"/>
      <c r="C932" s="394"/>
      <c r="D932" s="394"/>
      <c r="E932" s="394"/>
      <c r="F932" s="394"/>
      <c r="G932" s="394"/>
      <c r="H932" s="394"/>
      <c r="I932" s="394"/>
      <c r="J932" s="394"/>
      <c r="K932" s="394"/>
      <c r="L932" s="394"/>
      <c r="M932" s="394"/>
      <c r="N932" s="394"/>
      <c r="O932" s="394"/>
      <c r="P932" s="394"/>
      <c r="Q932" s="394"/>
      <c r="R932" s="394"/>
      <c r="S932" s="394"/>
      <c r="T932" s="394"/>
      <c r="U932" s="394"/>
      <c r="V932" s="394"/>
      <c r="W932" s="394"/>
      <c r="X932" s="394"/>
      <c r="Y932" s="394"/>
      <c r="Z932" s="394"/>
    </row>
    <row r="933" spans="1:26" ht="15.75" customHeight="1" x14ac:dyDescent="0.45">
      <c r="A933" s="394"/>
      <c r="B933" s="394"/>
      <c r="C933" s="394"/>
      <c r="D933" s="394"/>
      <c r="E933" s="394"/>
      <c r="F933" s="394"/>
      <c r="G933" s="394"/>
      <c r="H933" s="394"/>
      <c r="I933" s="394"/>
      <c r="J933" s="394"/>
      <c r="K933" s="394"/>
      <c r="L933" s="394"/>
      <c r="M933" s="394"/>
      <c r="N933" s="394"/>
      <c r="O933" s="394"/>
      <c r="P933" s="394"/>
      <c r="Q933" s="394"/>
      <c r="R933" s="394"/>
      <c r="S933" s="394"/>
      <c r="T933" s="394"/>
      <c r="U933" s="394"/>
      <c r="V933" s="394"/>
      <c r="W933" s="394"/>
      <c r="X933" s="394"/>
      <c r="Y933" s="394"/>
      <c r="Z933" s="394"/>
    </row>
    <row r="934" spans="1:26" ht="15.75" customHeight="1" x14ac:dyDescent="0.45">
      <c r="A934" s="394"/>
      <c r="B934" s="394"/>
      <c r="C934" s="394"/>
      <c r="D934" s="394"/>
      <c r="E934" s="394"/>
      <c r="F934" s="394"/>
      <c r="G934" s="394"/>
      <c r="H934" s="394"/>
      <c r="I934" s="394"/>
      <c r="J934" s="394"/>
      <c r="K934" s="394"/>
      <c r="L934" s="394"/>
      <c r="M934" s="394"/>
      <c r="N934" s="394"/>
      <c r="O934" s="394"/>
      <c r="P934" s="394"/>
      <c r="Q934" s="394"/>
      <c r="R934" s="394"/>
      <c r="S934" s="394"/>
      <c r="T934" s="394"/>
      <c r="U934" s="394"/>
      <c r="V934" s="394"/>
      <c r="W934" s="394"/>
      <c r="X934" s="394"/>
      <c r="Y934" s="394"/>
      <c r="Z934" s="394"/>
    </row>
    <row r="935" spans="1:26" ht="15.75" customHeight="1" x14ac:dyDescent="0.45">
      <c r="A935" s="394"/>
      <c r="B935" s="394"/>
      <c r="C935" s="394"/>
      <c r="D935" s="394"/>
      <c r="E935" s="394"/>
      <c r="F935" s="394"/>
      <c r="G935" s="394"/>
      <c r="H935" s="394"/>
      <c r="I935" s="394"/>
      <c r="J935" s="394"/>
      <c r="K935" s="394"/>
      <c r="L935" s="394"/>
      <c r="M935" s="394"/>
      <c r="N935" s="394"/>
      <c r="O935" s="394"/>
      <c r="P935" s="394"/>
      <c r="Q935" s="394"/>
      <c r="R935" s="394"/>
      <c r="S935" s="394"/>
      <c r="T935" s="394"/>
      <c r="U935" s="394"/>
      <c r="V935" s="394"/>
      <c r="W935" s="394"/>
      <c r="X935" s="394"/>
      <c r="Y935" s="394"/>
      <c r="Z935" s="394"/>
    </row>
    <row r="936" spans="1:26" ht="15.75" customHeight="1" x14ac:dyDescent="0.45">
      <c r="A936" s="394"/>
      <c r="B936" s="394"/>
      <c r="C936" s="394"/>
      <c r="D936" s="394"/>
      <c r="E936" s="394"/>
      <c r="F936" s="394"/>
      <c r="G936" s="394"/>
      <c r="H936" s="394"/>
      <c r="I936" s="394"/>
      <c r="J936" s="394"/>
      <c r="K936" s="394"/>
      <c r="L936" s="394"/>
      <c r="M936" s="394"/>
      <c r="N936" s="394"/>
      <c r="O936" s="394"/>
      <c r="P936" s="394"/>
      <c r="Q936" s="394"/>
      <c r="R936" s="394"/>
      <c r="S936" s="394"/>
      <c r="T936" s="394"/>
      <c r="U936" s="394"/>
      <c r="V936" s="394"/>
      <c r="W936" s="394"/>
      <c r="X936" s="394"/>
      <c r="Y936" s="394"/>
      <c r="Z936" s="394"/>
    </row>
    <row r="937" spans="1:26" ht="15.75" customHeight="1" x14ac:dyDescent="0.45">
      <c r="A937" s="394"/>
      <c r="B937" s="394"/>
      <c r="C937" s="394"/>
      <c r="D937" s="394"/>
      <c r="E937" s="394"/>
      <c r="F937" s="394"/>
      <c r="G937" s="394"/>
      <c r="H937" s="394"/>
      <c r="I937" s="394"/>
      <c r="J937" s="394"/>
      <c r="K937" s="394"/>
      <c r="L937" s="394"/>
      <c r="M937" s="394"/>
      <c r="N937" s="394"/>
      <c r="O937" s="394"/>
      <c r="P937" s="394"/>
      <c r="Q937" s="394"/>
      <c r="R937" s="394"/>
      <c r="S937" s="394"/>
      <c r="T937" s="394"/>
      <c r="U937" s="394"/>
      <c r="V937" s="394"/>
      <c r="W937" s="394"/>
      <c r="X937" s="394"/>
      <c r="Y937" s="394"/>
      <c r="Z937" s="394"/>
    </row>
    <row r="938" spans="1:26" ht="15.75" customHeight="1" x14ac:dyDescent="0.45">
      <c r="A938" s="394"/>
      <c r="B938" s="394"/>
      <c r="C938" s="394"/>
      <c r="D938" s="394"/>
      <c r="E938" s="394"/>
      <c r="F938" s="394"/>
      <c r="G938" s="394"/>
      <c r="H938" s="394"/>
      <c r="I938" s="394"/>
      <c r="J938" s="394"/>
      <c r="K938" s="394"/>
      <c r="L938" s="394"/>
      <c r="M938" s="394"/>
      <c r="N938" s="394"/>
      <c r="O938" s="394"/>
      <c r="P938" s="394"/>
      <c r="Q938" s="394"/>
      <c r="R938" s="394"/>
      <c r="S938" s="394"/>
      <c r="T938" s="394"/>
      <c r="U938" s="394"/>
      <c r="V938" s="394"/>
      <c r="W938" s="394"/>
      <c r="X938" s="394"/>
      <c r="Y938" s="394"/>
      <c r="Z938" s="394"/>
    </row>
    <row r="939" spans="1:26" ht="15.75" customHeight="1" x14ac:dyDescent="0.45">
      <c r="A939" s="394"/>
      <c r="B939" s="394"/>
      <c r="C939" s="394"/>
      <c r="D939" s="394"/>
      <c r="E939" s="394"/>
      <c r="F939" s="394"/>
      <c r="G939" s="394"/>
      <c r="H939" s="394"/>
      <c r="I939" s="394"/>
      <c r="J939" s="394"/>
      <c r="K939" s="394"/>
      <c r="L939" s="394"/>
      <c r="M939" s="394"/>
      <c r="N939" s="394"/>
      <c r="O939" s="394"/>
      <c r="P939" s="394"/>
      <c r="Q939" s="394"/>
      <c r="R939" s="394"/>
      <c r="S939" s="394"/>
      <c r="T939" s="394"/>
      <c r="U939" s="394"/>
      <c r="V939" s="394"/>
      <c r="W939" s="394"/>
      <c r="X939" s="394"/>
      <c r="Y939" s="394"/>
      <c r="Z939" s="394"/>
    </row>
    <row r="940" spans="1:26" ht="15.75" customHeight="1" x14ac:dyDescent="0.45">
      <c r="A940" s="394"/>
      <c r="B940" s="394"/>
      <c r="C940" s="394"/>
      <c r="D940" s="394"/>
      <c r="E940" s="394"/>
      <c r="F940" s="394"/>
      <c r="G940" s="394"/>
      <c r="H940" s="394"/>
      <c r="I940" s="394"/>
      <c r="J940" s="394"/>
      <c r="K940" s="394"/>
      <c r="L940" s="394"/>
      <c r="M940" s="394"/>
      <c r="N940" s="394"/>
      <c r="O940" s="394"/>
      <c r="P940" s="394"/>
      <c r="Q940" s="394"/>
      <c r="R940" s="394"/>
      <c r="S940" s="394"/>
      <c r="T940" s="394"/>
      <c r="U940" s="394"/>
      <c r="V940" s="394"/>
      <c r="W940" s="394"/>
      <c r="X940" s="394"/>
      <c r="Y940" s="394"/>
      <c r="Z940" s="394"/>
    </row>
    <row r="941" spans="1:26" ht="15.75" customHeight="1" x14ac:dyDescent="0.45">
      <c r="A941" s="394"/>
      <c r="B941" s="394"/>
      <c r="C941" s="394"/>
      <c r="D941" s="394"/>
      <c r="E941" s="394"/>
      <c r="F941" s="394"/>
      <c r="G941" s="394"/>
      <c r="H941" s="394"/>
      <c r="I941" s="394"/>
      <c r="J941" s="394"/>
      <c r="K941" s="394"/>
      <c r="L941" s="394"/>
      <c r="M941" s="394"/>
      <c r="N941" s="394"/>
      <c r="O941" s="394"/>
      <c r="P941" s="394"/>
      <c r="Q941" s="394"/>
      <c r="R941" s="394"/>
      <c r="S941" s="394"/>
      <c r="T941" s="394"/>
      <c r="U941" s="394"/>
      <c r="V941" s="394"/>
      <c r="W941" s="394"/>
      <c r="X941" s="394"/>
      <c r="Y941" s="394"/>
      <c r="Z941" s="394"/>
    </row>
    <row r="942" spans="1:26" ht="15.75" customHeight="1" x14ac:dyDescent="0.45">
      <c r="A942" s="394"/>
      <c r="B942" s="394"/>
      <c r="C942" s="394"/>
      <c r="D942" s="394"/>
      <c r="E942" s="394"/>
      <c r="F942" s="394"/>
      <c r="G942" s="394"/>
      <c r="H942" s="394"/>
      <c r="I942" s="394"/>
      <c r="J942" s="394"/>
      <c r="K942" s="394"/>
      <c r="L942" s="394"/>
      <c r="M942" s="394"/>
      <c r="N942" s="394"/>
      <c r="O942" s="394"/>
      <c r="P942" s="394"/>
      <c r="Q942" s="394"/>
      <c r="R942" s="394"/>
      <c r="S942" s="394"/>
      <c r="T942" s="394"/>
      <c r="U942" s="394"/>
      <c r="V942" s="394"/>
      <c r="W942" s="394"/>
      <c r="X942" s="394"/>
      <c r="Y942" s="394"/>
      <c r="Z942" s="394"/>
    </row>
    <row r="943" spans="1:26" ht="15.75" customHeight="1" x14ac:dyDescent="0.45">
      <c r="A943" s="394"/>
      <c r="B943" s="394"/>
      <c r="C943" s="394"/>
      <c r="D943" s="394"/>
      <c r="E943" s="394"/>
      <c r="F943" s="394"/>
      <c r="G943" s="394"/>
      <c r="H943" s="394"/>
      <c r="I943" s="394"/>
      <c r="J943" s="394"/>
      <c r="K943" s="394"/>
      <c r="L943" s="394"/>
      <c r="M943" s="394"/>
      <c r="N943" s="394"/>
      <c r="O943" s="394"/>
      <c r="P943" s="394"/>
      <c r="Q943" s="394"/>
      <c r="R943" s="394"/>
      <c r="S943" s="394"/>
      <c r="T943" s="394"/>
      <c r="U943" s="394"/>
      <c r="V943" s="394"/>
      <c r="W943" s="394"/>
      <c r="X943" s="394"/>
      <c r="Y943" s="394"/>
      <c r="Z943" s="394"/>
    </row>
    <row r="944" spans="1:26" ht="15.75" customHeight="1" x14ac:dyDescent="0.45">
      <c r="A944" s="394"/>
      <c r="B944" s="394"/>
      <c r="C944" s="394"/>
      <c r="D944" s="394"/>
      <c r="E944" s="394"/>
      <c r="F944" s="394"/>
      <c r="G944" s="394"/>
      <c r="H944" s="394"/>
      <c r="I944" s="394"/>
      <c r="J944" s="394"/>
      <c r="K944" s="394"/>
      <c r="L944" s="394"/>
      <c r="M944" s="394"/>
      <c r="N944" s="394"/>
      <c r="O944" s="394"/>
      <c r="P944" s="394"/>
      <c r="Q944" s="394"/>
      <c r="R944" s="394"/>
      <c r="S944" s="394"/>
      <c r="T944" s="394"/>
      <c r="U944" s="394"/>
      <c r="V944" s="394"/>
      <c r="W944" s="394"/>
      <c r="X944" s="394"/>
      <c r="Y944" s="394"/>
      <c r="Z944" s="394"/>
    </row>
    <row r="945" spans="1:26" ht="15.75" customHeight="1" x14ac:dyDescent="0.45">
      <c r="A945" s="394"/>
      <c r="B945" s="394"/>
      <c r="C945" s="394"/>
      <c r="D945" s="394"/>
      <c r="E945" s="394"/>
      <c r="F945" s="394"/>
      <c r="G945" s="394"/>
      <c r="H945" s="394"/>
      <c r="I945" s="394"/>
      <c r="J945" s="394"/>
      <c r="K945" s="394"/>
      <c r="L945" s="394"/>
      <c r="M945" s="394"/>
      <c r="N945" s="394"/>
      <c r="O945" s="394"/>
      <c r="P945" s="394"/>
      <c r="Q945" s="394"/>
      <c r="R945" s="394"/>
      <c r="S945" s="394"/>
      <c r="T945" s="394"/>
      <c r="U945" s="394"/>
      <c r="V945" s="394"/>
      <c r="W945" s="394"/>
      <c r="X945" s="394"/>
      <c r="Y945" s="394"/>
      <c r="Z945" s="394"/>
    </row>
    <row r="946" spans="1:26" ht="15.75" customHeight="1" x14ac:dyDescent="0.45">
      <c r="A946" s="394"/>
      <c r="B946" s="394"/>
      <c r="C946" s="394"/>
      <c r="D946" s="394"/>
      <c r="E946" s="394"/>
      <c r="F946" s="394"/>
      <c r="G946" s="394"/>
      <c r="H946" s="394"/>
      <c r="I946" s="394"/>
      <c r="J946" s="394"/>
      <c r="K946" s="394"/>
      <c r="L946" s="394"/>
      <c r="M946" s="394"/>
      <c r="N946" s="394"/>
      <c r="O946" s="394"/>
      <c r="P946" s="394"/>
      <c r="Q946" s="394"/>
      <c r="R946" s="394"/>
      <c r="S946" s="394"/>
      <c r="T946" s="394"/>
      <c r="U946" s="394"/>
      <c r="V946" s="394"/>
      <c r="W946" s="394"/>
      <c r="X946" s="394"/>
      <c r="Y946" s="394"/>
      <c r="Z946" s="394"/>
    </row>
    <row r="947" spans="1:26" ht="15.75" customHeight="1" x14ac:dyDescent="0.45">
      <c r="A947" s="394"/>
      <c r="B947" s="394"/>
      <c r="C947" s="394"/>
      <c r="D947" s="394"/>
      <c r="E947" s="394"/>
      <c r="F947" s="394"/>
      <c r="G947" s="394"/>
      <c r="H947" s="394"/>
      <c r="I947" s="394"/>
      <c r="J947" s="394"/>
      <c r="K947" s="394"/>
      <c r="L947" s="394"/>
      <c r="M947" s="394"/>
      <c r="N947" s="394"/>
      <c r="O947" s="394"/>
      <c r="P947" s="394"/>
      <c r="Q947" s="394"/>
      <c r="R947" s="394"/>
      <c r="S947" s="394"/>
      <c r="T947" s="394"/>
      <c r="U947" s="394"/>
      <c r="V947" s="394"/>
      <c r="W947" s="394"/>
      <c r="X947" s="394"/>
      <c r="Y947" s="394"/>
      <c r="Z947" s="394"/>
    </row>
    <row r="948" spans="1:26" ht="15.75" customHeight="1" x14ac:dyDescent="0.45">
      <c r="A948" s="394"/>
      <c r="B948" s="394"/>
      <c r="C948" s="394"/>
      <c r="D948" s="394"/>
      <c r="E948" s="394"/>
      <c r="F948" s="394"/>
      <c r="G948" s="394"/>
      <c r="H948" s="394"/>
      <c r="I948" s="394"/>
      <c r="J948" s="394"/>
      <c r="K948" s="394"/>
      <c r="L948" s="394"/>
      <c r="M948" s="394"/>
      <c r="N948" s="394"/>
      <c r="O948" s="394"/>
      <c r="P948" s="394"/>
      <c r="Q948" s="394"/>
      <c r="R948" s="394"/>
      <c r="S948" s="394"/>
      <c r="T948" s="394"/>
      <c r="U948" s="394"/>
      <c r="V948" s="394"/>
      <c r="W948" s="394"/>
      <c r="X948" s="394"/>
      <c r="Y948" s="394"/>
      <c r="Z948" s="394"/>
    </row>
    <row r="949" spans="1:26" ht="15.75" customHeight="1" x14ac:dyDescent="0.45">
      <c r="A949" s="394"/>
      <c r="B949" s="394"/>
      <c r="C949" s="394"/>
      <c r="D949" s="394"/>
      <c r="E949" s="394"/>
      <c r="F949" s="394"/>
      <c r="G949" s="394"/>
      <c r="H949" s="394"/>
      <c r="I949" s="394"/>
      <c r="J949" s="394"/>
      <c r="K949" s="394"/>
      <c r="L949" s="394"/>
      <c r="M949" s="394"/>
      <c r="N949" s="394"/>
      <c r="O949" s="394"/>
      <c r="P949" s="394"/>
      <c r="Q949" s="394"/>
      <c r="R949" s="394"/>
      <c r="S949" s="394"/>
      <c r="T949" s="394"/>
      <c r="U949" s="394"/>
      <c r="V949" s="394"/>
      <c r="W949" s="394"/>
      <c r="X949" s="394"/>
      <c r="Y949" s="394"/>
      <c r="Z949" s="394"/>
    </row>
    <row r="950" spans="1:26" ht="15.75" customHeight="1" x14ac:dyDescent="0.45">
      <c r="A950" s="394"/>
      <c r="B950" s="394"/>
      <c r="C950" s="394"/>
      <c r="D950" s="394"/>
      <c r="E950" s="394"/>
      <c r="F950" s="394"/>
      <c r="G950" s="394"/>
      <c r="H950" s="394"/>
      <c r="I950" s="394"/>
      <c r="J950" s="394"/>
      <c r="K950" s="394"/>
      <c r="L950" s="394"/>
      <c r="M950" s="394"/>
      <c r="N950" s="394"/>
      <c r="O950" s="394"/>
      <c r="P950" s="394"/>
      <c r="Q950" s="394"/>
      <c r="R950" s="394"/>
      <c r="S950" s="394"/>
      <c r="T950" s="394"/>
      <c r="U950" s="394"/>
      <c r="V950" s="394"/>
      <c r="W950" s="394"/>
      <c r="X950" s="394"/>
      <c r="Y950" s="394"/>
      <c r="Z950" s="394"/>
    </row>
    <row r="951" spans="1:26" ht="15.75" customHeight="1" x14ac:dyDescent="0.45">
      <c r="A951" s="394"/>
      <c r="B951" s="394"/>
      <c r="C951" s="394"/>
      <c r="D951" s="394"/>
      <c r="E951" s="394"/>
      <c r="F951" s="394"/>
      <c r="G951" s="394"/>
      <c r="H951" s="394"/>
      <c r="I951" s="394"/>
      <c r="J951" s="394"/>
      <c r="K951" s="394"/>
      <c r="L951" s="394"/>
      <c r="M951" s="394"/>
      <c r="N951" s="394"/>
      <c r="O951" s="394"/>
      <c r="P951" s="394"/>
      <c r="Q951" s="394"/>
      <c r="R951" s="394"/>
      <c r="S951" s="394"/>
      <c r="T951" s="394"/>
      <c r="U951" s="394"/>
      <c r="V951" s="394"/>
      <c r="W951" s="394"/>
      <c r="X951" s="394"/>
      <c r="Y951" s="394"/>
      <c r="Z951" s="394"/>
    </row>
    <row r="952" spans="1:26" ht="15.75" customHeight="1" x14ac:dyDescent="0.45">
      <c r="A952" s="394"/>
      <c r="B952" s="394"/>
      <c r="C952" s="394"/>
      <c r="D952" s="394"/>
      <c r="E952" s="394"/>
      <c r="F952" s="394"/>
      <c r="G952" s="394"/>
      <c r="H952" s="394"/>
      <c r="I952" s="394"/>
      <c r="J952" s="394"/>
      <c r="K952" s="394"/>
      <c r="L952" s="394"/>
      <c r="M952" s="394"/>
      <c r="N952" s="394"/>
      <c r="O952" s="394"/>
      <c r="P952" s="394"/>
      <c r="Q952" s="394"/>
      <c r="R952" s="394"/>
      <c r="S952" s="394"/>
      <c r="T952" s="394"/>
      <c r="U952" s="394"/>
      <c r="V952" s="394"/>
      <c r="W952" s="394"/>
      <c r="X952" s="394"/>
      <c r="Y952" s="394"/>
      <c r="Z952" s="394"/>
    </row>
    <row r="953" spans="1:26" ht="15.75" customHeight="1" x14ac:dyDescent="0.45">
      <c r="A953" s="394"/>
      <c r="B953" s="394"/>
      <c r="C953" s="394"/>
      <c r="D953" s="394"/>
      <c r="E953" s="394"/>
      <c r="F953" s="394"/>
      <c r="G953" s="394"/>
      <c r="H953" s="394"/>
      <c r="I953" s="394"/>
      <c r="J953" s="394"/>
      <c r="K953" s="394"/>
      <c r="L953" s="394"/>
      <c r="M953" s="394"/>
      <c r="N953" s="394"/>
      <c r="O953" s="394"/>
      <c r="P953" s="394"/>
      <c r="Q953" s="394"/>
      <c r="R953" s="394"/>
      <c r="S953" s="394"/>
      <c r="T953" s="394"/>
      <c r="U953" s="394"/>
      <c r="V953" s="394"/>
      <c r="W953" s="394"/>
      <c r="X953" s="394"/>
      <c r="Y953" s="394"/>
      <c r="Z953" s="394"/>
    </row>
    <row r="954" spans="1:26" ht="15.75" customHeight="1" x14ac:dyDescent="0.45">
      <c r="A954" s="394"/>
      <c r="B954" s="394"/>
      <c r="C954" s="394"/>
      <c r="D954" s="394"/>
      <c r="E954" s="394"/>
      <c r="F954" s="394"/>
      <c r="G954" s="394"/>
      <c r="H954" s="394"/>
      <c r="I954" s="394"/>
      <c r="J954" s="394"/>
      <c r="K954" s="394"/>
      <c r="L954" s="394"/>
      <c r="M954" s="394"/>
      <c r="N954" s="394"/>
      <c r="O954" s="394"/>
      <c r="P954" s="394"/>
      <c r="Q954" s="394"/>
      <c r="R954" s="394"/>
      <c r="S954" s="394"/>
      <c r="T954" s="394"/>
      <c r="U954" s="394"/>
      <c r="V954" s="394"/>
      <c r="W954" s="394"/>
      <c r="X954" s="394"/>
      <c r="Y954" s="394"/>
      <c r="Z954" s="394"/>
    </row>
    <row r="955" spans="1:26" ht="15.75" customHeight="1" x14ac:dyDescent="0.45">
      <c r="A955" s="394"/>
      <c r="B955" s="394"/>
      <c r="C955" s="394"/>
      <c r="D955" s="394"/>
      <c r="E955" s="394"/>
      <c r="F955" s="394"/>
      <c r="G955" s="394"/>
      <c r="H955" s="394"/>
      <c r="I955" s="394"/>
      <c r="J955" s="394"/>
      <c r="K955" s="394"/>
      <c r="L955" s="394"/>
      <c r="M955" s="394"/>
      <c r="N955" s="394"/>
      <c r="O955" s="394"/>
      <c r="P955" s="394"/>
      <c r="Q955" s="394"/>
      <c r="R955" s="394"/>
      <c r="S955" s="394"/>
      <c r="T955" s="394"/>
      <c r="U955" s="394"/>
      <c r="V955" s="394"/>
      <c r="W955" s="394"/>
      <c r="X955" s="394"/>
      <c r="Y955" s="394"/>
      <c r="Z955" s="394"/>
    </row>
    <row r="956" spans="1:26" ht="15.75" customHeight="1" x14ac:dyDescent="0.45">
      <c r="A956" s="394"/>
      <c r="B956" s="394"/>
      <c r="C956" s="394"/>
      <c r="D956" s="394"/>
      <c r="E956" s="394"/>
      <c r="F956" s="394"/>
      <c r="G956" s="394"/>
      <c r="H956" s="394"/>
      <c r="I956" s="394"/>
      <c r="J956" s="394"/>
      <c r="K956" s="394"/>
      <c r="L956" s="394"/>
      <c r="M956" s="394"/>
      <c r="N956" s="394"/>
      <c r="O956" s="394"/>
      <c r="P956" s="394"/>
      <c r="Q956" s="394"/>
      <c r="R956" s="394"/>
      <c r="S956" s="394"/>
      <c r="T956" s="394"/>
      <c r="U956" s="394"/>
      <c r="V956" s="394"/>
      <c r="W956" s="394"/>
      <c r="X956" s="394"/>
      <c r="Y956" s="394"/>
      <c r="Z956" s="394"/>
    </row>
    <row r="957" spans="1:26" ht="15.75" customHeight="1" x14ac:dyDescent="0.45">
      <c r="A957" s="394"/>
      <c r="B957" s="394"/>
      <c r="C957" s="394"/>
      <c r="D957" s="394"/>
      <c r="E957" s="394"/>
      <c r="F957" s="394"/>
      <c r="G957" s="394"/>
      <c r="H957" s="394"/>
      <c r="I957" s="394"/>
      <c r="J957" s="394"/>
      <c r="K957" s="394"/>
      <c r="L957" s="394"/>
      <c r="M957" s="394"/>
      <c r="N957" s="394"/>
      <c r="O957" s="394"/>
      <c r="P957" s="394"/>
      <c r="Q957" s="394"/>
      <c r="R957" s="394"/>
      <c r="S957" s="394"/>
      <c r="T957" s="394"/>
      <c r="U957" s="394"/>
      <c r="V957" s="394"/>
      <c r="W957" s="394"/>
      <c r="X957" s="394"/>
      <c r="Y957" s="394"/>
      <c r="Z957" s="394"/>
    </row>
    <row r="958" spans="1:26" ht="15.75" customHeight="1" x14ac:dyDescent="0.45">
      <c r="A958" s="394"/>
      <c r="B958" s="394"/>
      <c r="C958" s="394"/>
      <c r="D958" s="394"/>
      <c r="E958" s="394"/>
      <c r="F958" s="394"/>
      <c r="G958" s="394"/>
      <c r="H958" s="394"/>
      <c r="I958" s="394"/>
      <c r="J958" s="394"/>
      <c r="K958" s="394"/>
      <c r="L958" s="394"/>
      <c r="M958" s="394"/>
      <c r="N958" s="394"/>
      <c r="O958" s="394"/>
      <c r="P958" s="394"/>
      <c r="Q958" s="394"/>
      <c r="R958" s="394"/>
      <c r="S958" s="394"/>
      <c r="T958" s="394"/>
      <c r="U958" s="394"/>
      <c r="V958" s="394"/>
      <c r="W958" s="394"/>
      <c r="X958" s="394"/>
      <c r="Y958" s="394"/>
      <c r="Z958" s="394"/>
    </row>
    <row r="959" spans="1:26" ht="15.75" customHeight="1" x14ac:dyDescent="0.45">
      <c r="A959" s="394"/>
      <c r="B959" s="394"/>
      <c r="C959" s="394"/>
      <c r="D959" s="394"/>
      <c r="E959" s="394"/>
      <c r="F959" s="394"/>
      <c r="G959" s="394"/>
      <c r="H959" s="394"/>
      <c r="I959" s="394"/>
      <c r="J959" s="394"/>
      <c r="K959" s="394"/>
      <c r="L959" s="394"/>
      <c r="M959" s="394"/>
      <c r="N959" s="394"/>
      <c r="O959" s="394"/>
      <c r="P959" s="394"/>
      <c r="Q959" s="394"/>
      <c r="R959" s="394"/>
      <c r="S959" s="394"/>
      <c r="T959" s="394"/>
      <c r="U959" s="394"/>
      <c r="V959" s="394"/>
      <c r="W959" s="394"/>
      <c r="X959" s="394"/>
      <c r="Y959" s="394"/>
      <c r="Z959" s="394"/>
    </row>
    <row r="960" spans="1:26" ht="15.75" customHeight="1" x14ac:dyDescent="0.45">
      <c r="A960" s="394"/>
      <c r="B960" s="394"/>
      <c r="C960" s="394"/>
      <c r="D960" s="394"/>
      <c r="E960" s="394"/>
      <c r="F960" s="394"/>
      <c r="G960" s="394"/>
      <c r="H960" s="394"/>
      <c r="I960" s="394"/>
      <c r="J960" s="394"/>
      <c r="K960" s="394"/>
      <c r="L960" s="394"/>
      <c r="M960" s="394"/>
      <c r="N960" s="394"/>
      <c r="O960" s="394"/>
      <c r="P960" s="394"/>
      <c r="Q960" s="394"/>
      <c r="R960" s="394"/>
      <c r="S960" s="394"/>
      <c r="T960" s="394"/>
      <c r="U960" s="394"/>
      <c r="V960" s="394"/>
      <c r="W960" s="394"/>
      <c r="X960" s="394"/>
      <c r="Y960" s="394"/>
      <c r="Z960" s="394"/>
    </row>
    <row r="961" spans="1:26" ht="15.75" customHeight="1" x14ac:dyDescent="0.45">
      <c r="A961" s="394"/>
      <c r="B961" s="394"/>
      <c r="C961" s="394"/>
      <c r="D961" s="394"/>
      <c r="E961" s="394"/>
      <c r="F961" s="394"/>
      <c r="G961" s="394"/>
      <c r="H961" s="394"/>
      <c r="I961" s="394"/>
      <c r="J961" s="394"/>
      <c r="K961" s="394"/>
      <c r="L961" s="394"/>
      <c r="M961" s="394"/>
      <c r="N961" s="394"/>
      <c r="O961" s="394"/>
      <c r="P961" s="394"/>
      <c r="Q961" s="394"/>
      <c r="R961" s="394"/>
      <c r="S961" s="394"/>
      <c r="T961" s="394"/>
      <c r="U961" s="394"/>
      <c r="V961" s="394"/>
      <c r="W961" s="394"/>
      <c r="X961" s="394"/>
      <c r="Y961" s="394"/>
      <c r="Z961" s="394"/>
    </row>
    <row r="962" spans="1:26" ht="15.75" customHeight="1" x14ac:dyDescent="0.45">
      <c r="A962" s="394"/>
      <c r="B962" s="394"/>
      <c r="C962" s="394"/>
      <c r="D962" s="394"/>
      <c r="E962" s="394"/>
      <c r="F962" s="394"/>
      <c r="G962" s="394"/>
      <c r="H962" s="394"/>
      <c r="I962" s="394"/>
      <c r="J962" s="394"/>
      <c r="K962" s="394"/>
      <c r="L962" s="394"/>
      <c r="M962" s="394"/>
      <c r="N962" s="394"/>
      <c r="O962" s="394"/>
      <c r="P962" s="394"/>
      <c r="Q962" s="394"/>
      <c r="R962" s="394"/>
      <c r="S962" s="394"/>
      <c r="T962" s="394"/>
      <c r="U962" s="394"/>
      <c r="V962" s="394"/>
      <c r="W962" s="394"/>
      <c r="X962" s="394"/>
      <c r="Y962" s="394"/>
      <c r="Z962" s="394"/>
    </row>
    <row r="963" spans="1:26" ht="15.75" customHeight="1" x14ac:dyDescent="0.45">
      <c r="A963" s="394"/>
      <c r="B963" s="394"/>
      <c r="C963" s="394"/>
      <c r="D963" s="394"/>
      <c r="E963" s="394"/>
      <c r="F963" s="394"/>
      <c r="G963" s="394"/>
      <c r="H963" s="394"/>
      <c r="I963" s="394"/>
      <c r="J963" s="394"/>
      <c r="K963" s="394"/>
      <c r="L963" s="394"/>
      <c r="M963" s="394"/>
      <c r="N963" s="394"/>
      <c r="O963" s="394"/>
      <c r="P963" s="394"/>
      <c r="Q963" s="394"/>
      <c r="R963" s="394"/>
      <c r="S963" s="394"/>
      <c r="T963" s="394"/>
      <c r="U963" s="394"/>
      <c r="V963" s="394"/>
      <c r="W963" s="394"/>
      <c r="X963" s="394"/>
      <c r="Y963" s="394"/>
      <c r="Z963" s="394"/>
    </row>
    <row r="964" spans="1:26" ht="15.75" customHeight="1" x14ac:dyDescent="0.45">
      <c r="A964" s="394"/>
      <c r="B964" s="394"/>
      <c r="C964" s="394"/>
      <c r="D964" s="394"/>
      <c r="E964" s="394"/>
      <c r="F964" s="394"/>
      <c r="G964" s="394"/>
      <c r="H964" s="394"/>
      <c r="I964" s="394"/>
      <c r="J964" s="394"/>
      <c r="K964" s="394"/>
      <c r="L964" s="394"/>
      <c r="M964" s="394"/>
      <c r="N964" s="394"/>
      <c r="O964" s="394"/>
      <c r="P964" s="394"/>
      <c r="Q964" s="394"/>
      <c r="R964" s="394"/>
      <c r="S964" s="394"/>
      <c r="T964" s="394"/>
      <c r="U964" s="394"/>
      <c r="V964" s="394"/>
      <c r="W964" s="394"/>
      <c r="X964" s="394"/>
      <c r="Y964" s="394"/>
      <c r="Z964" s="394"/>
    </row>
    <row r="965" spans="1:26" ht="15.75" customHeight="1" x14ac:dyDescent="0.45">
      <c r="A965" s="394"/>
      <c r="B965" s="394"/>
      <c r="C965" s="394"/>
      <c r="D965" s="394"/>
      <c r="E965" s="394"/>
      <c r="F965" s="394"/>
      <c r="G965" s="394"/>
      <c r="H965" s="394"/>
      <c r="I965" s="394"/>
      <c r="J965" s="394"/>
      <c r="K965" s="394"/>
      <c r="L965" s="394"/>
      <c r="M965" s="394"/>
      <c r="N965" s="394"/>
      <c r="O965" s="394"/>
      <c r="P965" s="394"/>
      <c r="Q965" s="394"/>
      <c r="R965" s="394"/>
      <c r="S965" s="394"/>
      <c r="T965" s="394"/>
      <c r="U965" s="394"/>
      <c r="V965" s="394"/>
      <c r="W965" s="394"/>
      <c r="X965" s="394"/>
      <c r="Y965" s="394"/>
      <c r="Z965" s="394"/>
    </row>
    <row r="966" spans="1:26" ht="15.75" customHeight="1" x14ac:dyDescent="0.45">
      <c r="A966" s="394"/>
      <c r="B966" s="394"/>
      <c r="C966" s="394"/>
      <c r="D966" s="394"/>
      <c r="E966" s="394"/>
      <c r="F966" s="394"/>
      <c r="G966" s="394"/>
      <c r="H966" s="394"/>
      <c r="I966" s="394"/>
      <c r="J966" s="394"/>
      <c r="K966" s="394"/>
      <c r="L966" s="394"/>
      <c r="M966" s="394"/>
      <c r="N966" s="394"/>
      <c r="O966" s="394"/>
      <c r="P966" s="394"/>
      <c r="Q966" s="394"/>
      <c r="R966" s="394"/>
      <c r="S966" s="394"/>
      <c r="T966" s="394"/>
      <c r="U966" s="394"/>
      <c r="V966" s="394"/>
      <c r="W966" s="394"/>
      <c r="X966" s="394"/>
      <c r="Y966" s="394"/>
      <c r="Z966" s="394"/>
    </row>
    <row r="967" spans="1:26" ht="15.75" customHeight="1" x14ac:dyDescent="0.45">
      <c r="A967" s="394"/>
      <c r="B967" s="394"/>
      <c r="C967" s="394"/>
      <c r="D967" s="394"/>
      <c r="E967" s="394"/>
      <c r="F967" s="394"/>
      <c r="G967" s="394"/>
      <c r="H967" s="394"/>
      <c r="I967" s="394"/>
      <c r="J967" s="394"/>
      <c r="K967" s="394"/>
      <c r="L967" s="394"/>
      <c r="M967" s="394"/>
      <c r="N967" s="394"/>
      <c r="O967" s="394"/>
      <c r="P967" s="394"/>
      <c r="Q967" s="394"/>
      <c r="R967" s="394"/>
      <c r="S967" s="394"/>
      <c r="T967" s="394"/>
      <c r="U967" s="394"/>
      <c r="V967" s="394"/>
      <c r="W967" s="394"/>
      <c r="X967" s="394"/>
      <c r="Y967" s="394"/>
      <c r="Z967" s="394"/>
    </row>
    <row r="968" spans="1:26" ht="15.75" customHeight="1" x14ac:dyDescent="0.45">
      <c r="A968" s="394"/>
      <c r="B968" s="394"/>
      <c r="C968" s="394"/>
      <c r="D968" s="394"/>
      <c r="E968" s="394"/>
      <c r="F968" s="394"/>
      <c r="G968" s="394"/>
      <c r="H968" s="394"/>
      <c r="I968" s="394"/>
      <c r="J968" s="394"/>
      <c r="K968" s="394"/>
      <c r="L968" s="394"/>
      <c r="M968" s="394"/>
      <c r="N968" s="394"/>
      <c r="O968" s="394"/>
      <c r="P968" s="394"/>
      <c r="Q968" s="394"/>
      <c r="R968" s="394"/>
      <c r="S968" s="394"/>
      <c r="T968" s="394"/>
      <c r="U968" s="394"/>
      <c r="V968" s="394"/>
      <c r="W968" s="394"/>
      <c r="X968" s="394"/>
      <c r="Y968" s="394"/>
      <c r="Z968" s="394"/>
    </row>
    <row r="969" spans="1:26" ht="15.75" customHeight="1" x14ac:dyDescent="0.45">
      <c r="A969" s="394"/>
      <c r="B969" s="394"/>
      <c r="C969" s="394"/>
      <c r="D969" s="394"/>
      <c r="E969" s="394"/>
      <c r="F969" s="394"/>
      <c r="G969" s="394"/>
      <c r="H969" s="394"/>
      <c r="I969" s="394"/>
      <c r="J969" s="394"/>
      <c r="K969" s="394"/>
      <c r="L969" s="394"/>
      <c r="M969" s="394"/>
      <c r="N969" s="394"/>
      <c r="O969" s="394"/>
      <c r="P969" s="394"/>
      <c r="Q969" s="394"/>
      <c r="R969" s="394"/>
      <c r="S969" s="394"/>
      <c r="T969" s="394"/>
      <c r="U969" s="394"/>
      <c r="V969" s="394"/>
      <c r="W969" s="394"/>
      <c r="X969" s="394"/>
      <c r="Y969" s="394"/>
      <c r="Z969" s="394"/>
    </row>
    <row r="970" spans="1:26" ht="15.75" customHeight="1" x14ac:dyDescent="0.45">
      <c r="A970" s="394"/>
      <c r="B970" s="394"/>
      <c r="C970" s="394"/>
      <c r="D970" s="394"/>
      <c r="E970" s="394"/>
      <c r="F970" s="394"/>
      <c r="G970" s="394"/>
      <c r="H970" s="394"/>
      <c r="I970" s="394"/>
      <c r="J970" s="394"/>
      <c r="K970" s="394"/>
      <c r="L970" s="394"/>
      <c r="M970" s="394"/>
      <c r="N970" s="394"/>
      <c r="O970" s="394"/>
      <c r="P970" s="394"/>
      <c r="Q970" s="394"/>
      <c r="R970" s="394"/>
      <c r="S970" s="394"/>
      <c r="T970" s="394"/>
      <c r="U970" s="394"/>
      <c r="V970" s="394"/>
      <c r="W970" s="394"/>
      <c r="X970" s="394"/>
      <c r="Y970" s="394"/>
      <c r="Z970" s="394"/>
    </row>
    <row r="971" spans="1:26" ht="15.75" customHeight="1" x14ac:dyDescent="0.45">
      <c r="A971" s="394"/>
      <c r="B971" s="394"/>
      <c r="C971" s="394"/>
      <c r="D971" s="394"/>
      <c r="E971" s="394"/>
      <c r="F971" s="394"/>
      <c r="G971" s="394"/>
      <c r="H971" s="394"/>
      <c r="I971" s="394"/>
      <c r="J971" s="394"/>
      <c r="K971" s="394"/>
      <c r="L971" s="394"/>
      <c r="M971" s="394"/>
      <c r="N971" s="394"/>
      <c r="O971" s="394"/>
      <c r="P971" s="394"/>
      <c r="Q971" s="394"/>
      <c r="R971" s="394"/>
      <c r="S971" s="394"/>
      <c r="T971" s="394"/>
      <c r="U971" s="394"/>
      <c r="V971" s="394"/>
      <c r="W971" s="394"/>
      <c r="X971" s="394"/>
      <c r="Y971" s="394"/>
      <c r="Z971" s="394"/>
    </row>
    <row r="972" spans="1:26" ht="15.75" customHeight="1" x14ac:dyDescent="0.45">
      <c r="A972" s="394"/>
      <c r="B972" s="394"/>
      <c r="C972" s="394"/>
      <c r="D972" s="394"/>
      <c r="E972" s="394"/>
      <c r="F972" s="394"/>
      <c r="G972" s="394"/>
      <c r="H972" s="394"/>
      <c r="I972" s="394"/>
      <c r="J972" s="394"/>
      <c r="K972" s="394"/>
      <c r="L972" s="394"/>
      <c r="M972" s="394"/>
      <c r="N972" s="394"/>
      <c r="O972" s="394"/>
      <c r="P972" s="394"/>
      <c r="Q972" s="394"/>
      <c r="R972" s="394"/>
      <c r="S972" s="394"/>
      <c r="T972" s="394"/>
      <c r="U972" s="394"/>
      <c r="V972" s="394"/>
      <c r="W972" s="394"/>
      <c r="X972" s="394"/>
      <c r="Y972" s="394"/>
      <c r="Z972" s="394"/>
    </row>
    <row r="973" spans="1:26" ht="15.75" customHeight="1" x14ac:dyDescent="0.45">
      <c r="A973" s="394"/>
      <c r="B973" s="394"/>
      <c r="C973" s="394"/>
      <c r="D973" s="394"/>
      <c r="E973" s="394"/>
      <c r="F973" s="394"/>
      <c r="G973" s="394"/>
      <c r="H973" s="394"/>
      <c r="I973" s="394"/>
      <c r="J973" s="394"/>
      <c r="K973" s="394"/>
      <c r="L973" s="394"/>
      <c r="M973" s="394"/>
      <c r="N973" s="394"/>
      <c r="O973" s="394"/>
      <c r="P973" s="394"/>
      <c r="Q973" s="394"/>
      <c r="R973" s="394"/>
      <c r="S973" s="394"/>
      <c r="T973" s="394"/>
      <c r="U973" s="394"/>
      <c r="V973" s="394"/>
      <c r="W973" s="394"/>
      <c r="X973" s="394"/>
      <c r="Y973" s="394"/>
      <c r="Z973" s="394"/>
    </row>
    <row r="974" spans="1:26" ht="15.75" customHeight="1" x14ac:dyDescent="0.45">
      <c r="A974" s="394"/>
      <c r="B974" s="394"/>
      <c r="C974" s="394"/>
      <c r="D974" s="394"/>
      <c r="E974" s="394"/>
      <c r="F974" s="394"/>
      <c r="G974" s="394"/>
      <c r="H974" s="394"/>
      <c r="I974" s="394"/>
      <c r="J974" s="394"/>
      <c r="K974" s="394"/>
      <c r="L974" s="394"/>
      <c r="M974" s="394"/>
      <c r="N974" s="394"/>
      <c r="O974" s="394"/>
      <c r="P974" s="394"/>
      <c r="Q974" s="394"/>
      <c r="R974" s="394"/>
      <c r="S974" s="394"/>
      <c r="T974" s="394"/>
      <c r="U974" s="394"/>
      <c r="V974" s="394"/>
      <c r="W974" s="394"/>
      <c r="X974" s="394"/>
      <c r="Y974" s="394"/>
      <c r="Z974" s="394"/>
    </row>
    <row r="975" spans="1:26" ht="15.75" customHeight="1" x14ac:dyDescent="0.45">
      <c r="A975" s="394"/>
      <c r="B975" s="394"/>
      <c r="C975" s="394"/>
      <c r="D975" s="394"/>
      <c r="E975" s="394"/>
      <c r="F975" s="394"/>
      <c r="G975" s="394"/>
      <c r="H975" s="394"/>
      <c r="I975" s="394"/>
      <c r="J975" s="394"/>
      <c r="K975" s="394"/>
      <c r="L975" s="394"/>
      <c r="M975" s="394"/>
      <c r="N975" s="394"/>
      <c r="O975" s="394"/>
      <c r="P975" s="394"/>
      <c r="Q975" s="394"/>
      <c r="R975" s="394"/>
      <c r="S975" s="394"/>
      <c r="T975" s="394"/>
      <c r="U975" s="394"/>
      <c r="V975" s="394"/>
      <c r="W975" s="394"/>
      <c r="X975" s="394"/>
      <c r="Y975" s="394"/>
      <c r="Z975" s="394"/>
    </row>
    <row r="976" spans="1:26" ht="15.75" customHeight="1" x14ac:dyDescent="0.45">
      <c r="A976" s="394"/>
      <c r="B976" s="394"/>
      <c r="C976" s="394"/>
      <c r="D976" s="394"/>
      <c r="E976" s="394"/>
      <c r="F976" s="394"/>
      <c r="G976" s="394"/>
      <c r="H976" s="394"/>
      <c r="I976" s="394"/>
      <c r="J976" s="394"/>
      <c r="K976" s="394"/>
      <c r="L976" s="394"/>
      <c r="M976" s="394"/>
      <c r="N976" s="394"/>
      <c r="O976" s="394"/>
      <c r="P976" s="394"/>
      <c r="Q976" s="394"/>
      <c r="R976" s="394"/>
      <c r="S976" s="394"/>
      <c r="T976" s="394"/>
      <c r="U976" s="394"/>
      <c r="V976" s="394"/>
      <c r="W976" s="394"/>
      <c r="X976" s="394"/>
      <c r="Y976" s="394"/>
      <c r="Z976" s="394"/>
    </row>
    <row r="977" spans="1:26" ht="15.75" customHeight="1" x14ac:dyDescent="0.45">
      <c r="A977" s="394"/>
      <c r="B977" s="394"/>
      <c r="C977" s="394"/>
      <c r="D977" s="394"/>
      <c r="E977" s="394"/>
      <c r="F977" s="394"/>
      <c r="G977" s="394"/>
      <c r="H977" s="394"/>
      <c r="I977" s="394"/>
      <c r="J977" s="394"/>
      <c r="K977" s="394"/>
      <c r="L977" s="394"/>
      <c r="M977" s="394"/>
      <c r="N977" s="394"/>
      <c r="O977" s="394"/>
      <c r="P977" s="394"/>
      <c r="Q977" s="394"/>
      <c r="R977" s="394"/>
      <c r="S977" s="394"/>
      <c r="T977" s="394"/>
      <c r="U977" s="394"/>
      <c r="V977" s="394"/>
      <c r="W977" s="394"/>
      <c r="X977" s="394"/>
      <c r="Y977" s="394"/>
      <c r="Z977" s="394"/>
    </row>
    <row r="978" spans="1:26" ht="15.75" customHeight="1" x14ac:dyDescent="0.45">
      <c r="A978" s="394"/>
      <c r="B978" s="394"/>
      <c r="C978" s="394"/>
      <c r="D978" s="394"/>
      <c r="E978" s="394"/>
      <c r="F978" s="394"/>
      <c r="G978" s="394"/>
      <c r="H978" s="394"/>
      <c r="I978" s="394"/>
      <c r="J978" s="394"/>
      <c r="K978" s="394"/>
      <c r="L978" s="394"/>
      <c r="M978" s="394"/>
      <c r="N978" s="394"/>
      <c r="O978" s="394"/>
      <c r="P978" s="394"/>
      <c r="Q978" s="394"/>
      <c r="R978" s="394"/>
      <c r="S978" s="394"/>
      <c r="T978" s="394"/>
      <c r="U978" s="394"/>
      <c r="V978" s="394"/>
      <c r="W978" s="394"/>
      <c r="X978" s="394"/>
      <c r="Y978" s="394"/>
      <c r="Z978" s="394"/>
    </row>
    <row r="979" spans="1:26" ht="15.75" customHeight="1" x14ac:dyDescent="0.45">
      <c r="A979" s="394"/>
      <c r="B979" s="394"/>
      <c r="C979" s="394"/>
      <c r="D979" s="394"/>
      <c r="E979" s="394"/>
      <c r="F979" s="394"/>
      <c r="G979" s="394"/>
      <c r="H979" s="394"/>
      <c r="I979" s="394"/>
      <c r="J979" s="394"/>
      <c r="K979" s="394"/>
      <c r="L979" s="394"/>
      <c r="M979" s="394"/>
      <c r="N979" s="394"/>
      <c r="O979" s="394"/>
      <c r="P979" s="394"/>
      <c r="Q979" s="394"/>
      <c r="R979" s="394"/>
      <c r="S979" s="394"/>
      <c r="T979" s="394"/>
      <c r="U979" s="394"/>
      <c r="V979" s="394"/>
      <c r="W979" s="394"/>
      <c r="X979" s="394"/>
      <c r="Y979" s="394"/>
      <c r="Z979" s="394"/>
    </row>
    <row r="980" spans="1:26" ht="15.75" customHeight="1" x14ac:dyDescent="0.45">
      <c r="A980" s="394"/>
      <c r="B980" s="394"/>
      <c r="C980" s="394"/>
      <c r="D980" s="394"/>
      <c r="E980" s="394"/>
      <c r="F980" s="394"/>
      <c r="G980" s="394"/>
      <c r="H980" s="394"/>
      <c r="I980" s="394"/>
      <c r="J980" s="394"/>
      <c r="K980" s="394"/>
      <c r="L980" s="394"/>
      <c r="M980" s="394"/>
      <c r="N980" s="394"/>
      <c r="O980" s="394"/>
      <c r="P980" s="394"/>
      <c r="Q980" s="394"/>
      <c r="R980" s="394"/>
      <c r="S980" s="394"/>
      <c r="T980" s="394"/>
      <c r="U980" s="394"/>
      <c r="V980" s="394"/>
      <c r="W980" s="394"/>
      <c r="X980" s="394"/>
      <c r="Y980" s="394"/>
      <c r="Z980" s="394"/>
    </row>
    <row r="981" spans="1:26" ht="15.75" customHeight="1" x14ac:dyDescent="0.45">
      <c r="A981" s="394"/>
      <c r="B981" s="394"/>
      <c r="C981" s="394"/>
      <c r="D981" s="394"/>
      <c r="E981" s="394"/>
      <c r="F981" s="394"/>
      <c r="G981" s="394"/>
      <c r="H981" s="394"/>
      <c r="I981" s="394"/>
      <c r="J981" s="394"/>
      <c r="K981" s="394"/>
      <c r="L981" s="394"/>
      <c r="M981" s="394"/>
      <c r="N981" s="394"/>
      <c r="O981" s="394"/>
      <c r="P981" s="394"/>
      <c r="Q981" s="394"/>
      <c r="R981" s="394"/>
      <c r="S981" s="394"/>
      <c r="T981" s="394"/>
      <c r="U981" s="394"/>
      <c r="V981" s="394"/>
      <c r="W981" s="394"/>
      <c r="X981" s="394"/>
      <c r="Y981" s="394"/>
      <c r="Z981" s="394"/>
    </row>
    <row r="982" spans="1:26" ht="15.75" customHeight="1" x14ac:dyDescent="0.45">
      <c r="A982" s="394"/>
      <c r="B982" s="394"/>
      <c r="C982" s="394"/>
      <c r="D982" s="394"/>
      <c r="E982" s="394"/>
      <c r="F982" s="394"/>
      <c r="G982" s="394"/>
      <c r="H982" s="394"/>
      <c r="I982" s="394"/>
      <c r="J982" s="394"/>
      <c r="K982" s="394"/>
      <c r="L982" s="394"/>
      <c r="M982" s="394"/>
      <c r="N982" s="394"/>
      <c r="O982" s="394"/>
      <c r="P982" s="394"/>
      <c r="Q982" s="394"/>
      <c r="R982" s="394"/>
      <c r="S982" s="394"/>
      <c r="T982" s="394"/>
      <c r="U982" s="394"/>
      <c r="V982" s="394"/>
      <c r="W982" s="394"/>
      <c r="X982" s="394"/>
      <c r="Y982" s="394"/>
      <c r="Z982" s="394"/>
    </row>
    <row r="983" spans="1:26" ht="15.75" customHeight="1" x14ac:dyDescent="0.45">
      <c r="A983" s="394"/>
      <c r="B983" s="394"/>
      <c r="C983" s="394"/>
      <c r="D983" s="394"/>
      <c r="E983" s="394"/>
      <c r="F983" s="394"/>
      <c r="G983" s="394"/>
      <c r="H983" s="394"/>
      <c r="I983" s="394"/>
      <c r="J983" s="394"/>
      <c r="K983" s="394"/>
      <c r="L983" s="394"/>
      <c r="M983" s="394"/>
      <c r="N983" s="394"/>
      <c r="O983" s="394"/>
      <c r="P983" s="394"/>
      <c r="Q983" s="394"/>
      <c r="R983" s="394"/>
      <c r="S983" s="394"/>
      <c r="T983" s="394"/>
      <c r="U983" s="394"/>
      <c r="V983" s="394"/>
      <c r="W983" s="394"/>
      <c r="X983" s="394"/>
      <c r="Y983" s="394"/>
      <c r="Z983" s="394"/>
    </row>
    <row r="984" spans="1:26" ht="15.75" customHeight="1" x14ac:dyDescent="0.45">
      <c r="A984" s="394"/>
      <c r="B984" s="394"/>
      <c r="C984" s="394"/>
      <c r="D984" s="394"/>
      <c r="E984" s="394"/>
      <c r="F984" s="394"/>
      <c r="G984" s="394"/>
      <c r="H984" s="394"/>
      <c r="I984" s="394"/>
      <c r="J984" s="394"/>
      <c r="K984" s="394"/>
      <c r="L984" s="394"/>
      <c r="M984" s="394"/>
      <c r="N984" s="394"/>
      <c r="O984" s="394"/>
      <c r="P984" s="394"/>
      <c r="Q984" s="394"/>
      <c r="R984" s="394"/>
      <c r="S984" s="394"/>
      <c r="T984" s="394"/>
      <c r="U984" s="394"/>
      <c r="V984" s="394"/>
      <c r="W984" s="394"/>
      <c r="X984" s="394"/>
      <c r="Y984" s="394"/>
      <c r="Z984" s="394"/>
    </row>
    <row r="985" spans="1:26" ht="15.75" customHeight="1" x14ac:dyDescent="0.45">
      <c r="A985" s="394"/>
      <c r="B985" s="394"/>
      <c r="C985" s="394"/>
      <c r="D985" s="394"/>
      <c r="E985" s="394"/>
      <c r="F985" s="394"/>
      <c r="G985" s="394"/>
      <c r="H985" s="394"/>
      <c r="I985" s="394"/>
      <c r="J985" s="394"/>
      <c r="K985" s="394"/>
      <c r="L985" s="394"/>
      <c r="M985" s="394"/>
      <c r="N985" s="394"/>
      <c r="O985" s="394"/>
      <c r="P985" s="394"/>
      <c r="Q985" s="394"/>
      <c r="R985" s="394"/>
      <c r="S985" s="394"/>
      <c r="T985" s="394"/>
      <c r="U985" s="394"/>
      <c r="V985" s="394"/>
      <c r="W985" s="394"/>
      <c r="X985" s="394"/>
      <c r="Y985" s="394"/>
      <c r="Z985" s="394"/>
    </row>
    <row r="986" spans="1:26" ht="15.75" customHeight="1" x14ac:dyDescent="0.45">
      <c r="A986" s="394"/>
      <c r="B986" s="394"/>
      <c r="C986" s="394"/>
      <c r="D986" s="394"/>
      <c r="E986" s="394"/>
      <c r="F986" s="394"/>
      <c r="G986" s="394"/>
      <c r="H986" s="394"/>
      <c r="I986" s="394"/>
      <c r="J986" s="394"/>
      <c r="K986" s="394"/>
      <c r="L986" s="394"/>
      <c r="M986" s="394"/>
      <c r="N986" s="394"/>
      <c r="O986" s="394"/>
      <c r="P986" s="394"/>
      <c r="Q986" s="394"/>
      <c r="R986" s="394"/>
      <c r="S986" s="394"/>
      <c r="T986" s="394"/>
      <c r="U986" s="394"/>
      <c r="V986" s="394"/>
      <c r="W986" s="394"/>
      <c r="X986" s="394"/>
      <c r="Y986" s="394"/>
      <c r="Z986" s="394"/>
    </row>
    <row r="987" spans="1:26" ht="15.75" customHeight="1" x14ac:dyDescent="0.45">
      <c r="A987" s="394"/>
      <c r="B987" s="394"/>
      <c r="C987" s="394"/>
      <c r="D987" s="394"/>
      <c r="E987" s="394"/>
      <c r="F987" s="394"/>
      <c r="G987" s="394"/>
      <c r="H987" s="394"/>
      <c r="I987" s="394"/>
      <c r="J987" s="394"/>
      <c r="K987" s="394"/>
      <c r="L987" s="394"/>
      <c r="M987" s="394"/>
      <c r="N987" s="394"/>
      <c r="O987" s="394"/>
      <c r="P987" s="394"/>
      <c r="Q987" s="394"/>
      <c r="R987" s="394"/>
      <c r="S987" s="394"/>
      <c r="T987" s="394"/>
      <c r="U987" s="394"/>
      <c r="V987" s="394"/>
      <c r="W987" s="394"/>
      <c r="X987" s="394"/>
      <c r="Y987" s="394"/>
      <c r="Z987" s="394"/>
    </row>
    <row r="988" spans="1:26" ht="15.75" customHeight="1" x14ac:dyDescent="0.45">
      <c r="A988" s="394"/>
      <c r="B988" s="394"/>
      <c r="C988" s="394"/>
      <c r="D988" s="394"/>
      <c r="E988" s="394"/>
      <c r="F988" s="394"/>
      <c r="G988" s="394"/>
      <c r="H988" s="394"/>
      <c r="I988" s="394"/>
      <c r="J988" s="394"/>
      <c r="K988" s="394"/>
      <c r="L988" s="394"/>
      <c r="M988" s="394"/>
      <c r="N988" s="394"/>
      <c r="O988" s="394"/>
      <c r="P988" s="394"/>
      <c r="Q988" s="394"/>
      <c r="R988" s="394"/>
      <c r="S988" s="394"/>
      <c r="T988" s="394"/>
      <c r="U988" s="394"/>
      <c r="V988" s="394"/>
      <c r="W988" s="394"/>
      <c r="X988" s="394"/>
      <c r="Y988" s="394"/>
      <c r="Z988" s="394"/>
    </row>
    <row r="989" spans="1:26" ht="15.75" customHeight="1" x14ac:dyDescent="0.45">
      <c r="A989" s="394"/>
      <c r="B989" s="394"/>
      <c r="C989" s="394"/>
      <c r="D989" s="394"/>
      <c r="E989" s="394"/>
      <c r="F989" s="394"/>
      <c r="G989" s="394"/>
      <c r="H989" s="394"/>
      <c r="I989" s="394"/>
      <c r="J989" s="394"/>
      <c r="K989" s="394"/>
      <c r="L989" s="394"/>
      <c r="M989" s="394"/>
      <c r="N989" s="394"/>
      <c r="O989" s="394"/>
      <c r="P989" s="394"/>
      <c r="Q989" s="394"/>
      <c r="R989" s="394"/>
      <c r="S989" s="394"/>
      <c r="T989" s="394"/>
      <c r="U989" s="394"/>
      <c r="V989" s="394"/>
      <c r="W989" s="394"/>
      <c r="X989" s="394"/>
      <c r="Y989" s="394"/>
      <c r="Z989" s="394"/>
    </row>
    <row r="990" spans="1:26" ht="15.75" customHeight="1" x14ac:dyDescent="0.45">
      <c r="A990" s="394"/>
      <c r="B990" s="394"/>
      <c r="C990" s="394"/>
      <c r="D990" s="394"/>
      <c r="E990" s="394"/>
      <c r="F990" s="394"/>
      <c r="G990" s="394"/>
      <c r="H990" s="394"/>
      <c r="I990" s="394"/>
      <c r="J990" s="394"/>
      <c r="K990" s="394"/>
      <c r="L990" s="394"/>
      <c r="M990" s="394"/>
      <c r="N990" s="394"/>
      <c r="O990" s="394"/>
      <c r="P990" s="394"/>
      <c r="Q990" s="394"/>
      <c r="R990" s="394"/>
      <c r="S990" s="394"/>
      <c r="T990" s="394"/>
      <c r="U990" s="394"/>
      <c r="V990" s="394"/>
      <c r="W990" s="394"/>
      <c r="X990" s="394"/>
      <c r="Y990" s="394"/>
      <c r="Z990" s="394"/>
    </row>
    <row r="991" spans="1:26" ht="15.75" customHeight="1" x14ac:dyDescent="0.45">
      <c r="A991" s="394"/>
      <c r="B991" s="394"/>
      <c r="C991" s="394"/>
      <c r="D991" s="394"/>
      <c r="E991" s="394"/>
      <c r="F991" s="394"/>
      <c r="G991" s="394"/>
      <c r="H991" s="394"/>
      <c r="I991" s="394"/>
      <c r="J991" s="394"/>
      <c r="K991" s="394"/>
      <c r="L991" s="394"/>
      <c r="M991" s="394"/>
      <c r="N991" s="394"/>
      <c r="O991" s="394"/>
      <c r="P991" s="394"/>
      <c r="Q991" s="394"/>
      <c r="R991" s="394"/>
      <c r="S991" s="394"/>
      <c r="T991" s="394"/>
      <c r="U991" s="394"/>
      <c r="V991" s="394"/>
      <c r="W991" s="394"/>
      <c r="X991" s="394"/>
      <c r="Y991" s="394"/>
      <c r="Z991" s="394"/>
    </row>
    <row r="992" spans="1:26" ht="15.75" customHeight="1" x14ac:dyDescent="0.45">
      <c r="A992" s="394"/>
      <c r="B992" s="394"/>
      <c r="C992" s="394"/>
      <c r="D992" s="394"/>
      <c r="E992" s="394"/>
      <c r="F992" s="394"/>
      <c r="G992" s="394"/>
      <c r="H992" s="394"/>
      <c r="I992" s="394"/>
      <c r="J992" s="394"/>
      <c r="K992" s="394"/>
      <c r="L992" s="394"/>
      <c r="M992" s="394"/>
      <c r="N992" s="394"/>
      <c r="O992" s="394"/>
      <c r="P992" s="394"/>
      <c r="Q992" s="394"/>
      <c r="R992" s="394"/>
      <c r="S992" s="394"/>
      <c r="T992" s="394"/>
      <c r="U992" s="394"/>
      <c r="V992" s="394"/>
      <c r="W992" s="394"/>
      <c r="X992" s="394"/>
      <c r="Y992" s="394"/>
      <c r="Z992" s="394"/>
    </row>
    <row r="993" spans="1:26" ht="15.75" customHeight="1" x14ac:dyDescent="0.45">
      <c r="A993" s="394"/>
      <c r="B993" s="394"/>
      <c r="C993" s="394"/>
      <c r="D993" s="394"/>
      <c r="E993" s="394"/>
      <c r="F993" s="394"/>
      <c r="G993" s="394"/>
      <c r="H993" s="394"/>
      <c r="I993" s="394"/>
      <c r="J993" s="394"/>
      <c r="K993" s="394"/>
      <c r="L993" s="394"/>
      <c r="M993" s="394"/>
      <c r="N993" s="394"/>
      <c r="O993" s="394"/>
      <c r="P993" s="394"/>
      <c r="Q993" s="394"/>
      <c r="R993" s="394"/>
      <c r="S993" s="394"/>
      <c r="T993" s="394"/>
      <c r="U993" s="394"/>
      <c r="V993" s="394"/>
      <c r="W993" s="394"/>
      <c r="X993" s="394"/>
      <c r="Y993" s="394"/>
      <c r="Z993" s="394"/>
    </row>
    <row r="994" spans="1:26" ht="15.75" customHeight="1" x14ac:dyDescent="0.45">
      <c r="A994" s="394"/>
      <c r="B994" s="394"/>
      <c r="C994" s="394"/>
      <c r="D994" s="394"/>
      <c r="E994" s="394"/>
      <c r="F994" s="394"/>
      <c r="G994" s="394"/>
      <c r="H994" s="394"/>
      <c r="I994" s="394"/>
      <c r="J994" s="394"/>
      <c r="K994" s="394"/>
      <c r="L994" s="394"/>
      <c r="M994" s="394"/>
      <c r="N994" s="394"/>
      <c r="O994" s="394"/>
      <c r="P994" s="394"/>
      <c r="Q994" s="394"/>
      <c r="R994" s="394"/>
      <c r="S994" s="394"/>
      <c r="T994" s="394"/>
      <c r="U994" s="394"/>
      <c r="V994" s="394"/>
      <c r="W994" s="394"/>
      <c r="X994" s="394"/>
      <c r="Y994" s="394"/>
      <c r="Z994" s="394"/>
    </row>
    <row r="995" spans="1:26" ht="15.75" customHeight="1" x14ac:dyDescent="0.45">
      <c r="A995" s="394"/>
      <c r="B995" s="394"/>
      <c r="C995" s="394"/>
      <c r="D995" s="394"/>
      <c r="E995" s="394"/>
      <c r="F995" s="394"/>
      <c r="G995" s="394"/>
      <c r="H995" s="394"/>
      <c r="I995" s="394"/>
      <c r="J995" s="394"/>
      <c r="K995" s="394"/>
      <c r="L995" s="394"/>
      <c r="M995" s="394"/>
      <c r="N995" s="394"/>
      <c r="O995" s="394"/>
      <c r="P995" s="394"/>
      <c r="Q995" s="394"/>
      <c r="R995" s="394"/>
      <c r="S995" s="394"/>
      <c r="T995" s="394"/>
      <c r="U995" s="394"/>
      <c r="V995" s="394"/>
      <c r="W995" s="394"/>
      <c r="X995" s="394"/>
      <c r="Y995" s="394"/>
      <c r="Z995" s="394"/>
    </row>
    <row r="996" spans="1:26" ht="15.75" customHeight="1" x14ac:dyDescent="0.45">
      <c r="A996" s="394"/>
      <c r="B996" s="394"/>
      <c r="C996" s="394"/>
      <c r="D996" s="394"/>
      <c r="E996" s="394"/>
      <c r="F996" s="394"/>
      <c r="G996" s="394"/>
      <c r="H996" s="394"/>
      <c r="I996" s="394"/>
      <c r="J996" s="394"/>
      <c r="K996" s="394"/>
      <c r="L996" s="394"/>
      <c r="M996" s="394"/>
      <c r="N996" s="394"/>
      <c r="O996" s="394"/>
      <c r="P996" s="394"/>
      <c r="Q996" s="394"/>
      <c r="R996" s="394"/>
      <c r="S996" s="394"/>
      <c r="T996" s="394"/>
      <c r="U996" s="394"/>
      <c r="V996" s="394"/>
      <c r="W996" s="394"/>
      <c r="X996" s="394"/>
      <c r="Y996" s="394"/>
      <c r="Z996" s="394"/>
    </row>
    <row r="997" spans="1:26" ht="15.75" customHeight="1" x14ac:dyDescent="0.45">
      <c r="A997" s="394"/>
      <c r="B997" s="394"/>
      <c r="C997" s="394"/>
      <c r="D997" s="394"/>
      <c r="E997" s="394"/>
      <c r="F997" s="394"/>
      <c r="G997" s="394"/>
      <c r="H997" s="394"/>
      <c r="I997" s="394"/>
      <c r="J997" s="394"/>
      <c r="K997" s="394"/>
      <c r="L997" s="394"/>
      <c r="M997" s="394"/>
      <c r="N997" s="394"/>
      <c r="O997" s="394"/>
      <c r="P997" s="394"/>
      <c r="Q997" s="394"/>
      <c r="R997" s="394"/>
      <c r="S997" s="394"/>
      <c r="T997" s="394"/>
      <c r="U997" s="394"/>
      <c r="V997" s="394"/>
      <c r="W997" s="394"/>
      <c r="X997" s="394"/>
      <c r="Y997" s="394"/>
      <c r="Z997" s="394"/>
    </row>
    <row r="998" spans="1:26" ht="15.75" customHeight="1" x14ac:dyDescent="0.45">
      <c r="A998" s="394"/>
      <c r="B998" s="394"/>
      <c r="C998" s="394"/>
      <c r="D998" s="394"/>
      <c r="E998" s="394"/>
      <c r="F998" s="394"/>
      <c r="G998" s="394"/>
      <c r="H998" s="394"/>
      <c r="I998" s="394"/>
      <c r="J998" s="394"/>
      <c r="K998" s="394"/>
      <c r="L998" s="394"/>
      <c r="M998" s="394"/>
      <c r="N998" s="394"/>
      <c r="O998" s="394"/>
      <c r="P998" s="394"/>
      <c r="Q998" s="394"/>
      <c r="R998" s="394"/>
      <c r="S998" s="394"/>
      <c r="T998" s="394"/>
      <c r="U998" s="394"/>
      <c r="V998" s="394"/>
      <c r="W998" s="394"/>
      <c r="X998" s="394"/>
      <c r="Y998" s="394"/>
      <c r="Z998" s="394"/>
    </row>
    <row r="999" spans="1:26" ht="15.75" customHeight="1" x14ac:dyDescent="0.45">
      <c r="A999" s="394"/>
      <c r="B999" s="394"/>
      <c r="C999" s="394"/>
      <c r="D999" s="394"/>
      <c r="E999" s="394"/>
      <c r="F999" s="394"/>
      <c r="G999" s="394"/>
      <c r="H999" s="394"/>
      <c r="I999" s="394"/>
      <c r="J999" s="394"/>
      <c r="K999" s="394"/>
      <c r="L999" s="394"/>
      <c r="M999" s="394"/>
      <c r="N999" s="394"/>
      <c r="O999" s="394"/>
      <c r="P999" s="394"/>
      <c r="Q999" s="394"/>
      <c r="R999" s="394"/>
      <c r="S999" s="394"/>
      <c r="T999" s="394"/>
      <c r="U999" s="394"/>
      <c r="V999" s="394"/>
      <c r="W999" s="394"/>
      <c r="X999" s="394"/>
      <c r="Y999" s="394"/>
      <c r="Z999" s="394"/>
    </row>
    <row r="1000" spans="1:26" ht="15.75" customHeight="1" x14ac:dyDescent="0.45">
      <c r="A1000" s="394"/>
      <c r="B1000" s="394"/>
      <c r="C1000" s="394"/>
      <c r="D1000" s="394"/>
      <c r="E1000" s="394"/>
      <c r="F1000" s="394"/>
      <c r="G1000" s="394"/>
      <c r="H1000" s="394"/>
      <c r="I1000" s="394"/>
      <c r="J1000" s="394"/>
      <c r="K1000" s="394"/>
      <c r="L1000" s="394"/>
      <c r="M1000" s="394"/>
      <c r="N1000" s="394"/>
      <c r="O1000" s="394"/>
      <c r="P1000" s="394"/>
      <c r="Q1000" s="394"/>
      <c r="R1000" s="394"/>
      <c r="S1000" s="394"/>
      <c r="T1000" s="394"/>
      <c r="U1000" s="394"/>
      <c r="V1000" s="394"/>
      <c r="W1000" s="394"/>
      <c r="X1000" s="394"/>
      <c r="Y1000" s="394"/>
      <c r="Z1000" s="394"/>
    </row>
  </sheetData>
  <mergeCells count="9">
    <mergeCell ref="B1:H7"/>
    <mergeCell ref="A9:H9"/>
    <mergeCell ref="A10:H10"/>
    <mergeCell ref="A11:H11"/>
    <mergeCell ref="A12:A19"/>
    <mergeCell ref="B12:H12"/>
    <mergeCell ref="B17:G17"/>
    <mergeCell ref="B18:G18"/>
    <mergeCell ref="B19:G19"/>
  </mergeCells>
  <pageMargins left="0.7" right="0.7" top="0.75" bottom="0.75" header="0" footer="0"/>
  <pageSetup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7030A0"/>
  </sheetPr>
  <dimension ref="A1:F58"/>
  <sheetViews>
    <sheetView topLeftCell="A22" workbookViewId="0">
      <selection activeCell="J51" sqref="J51"/>
    </sheetView>
  </sheetViews>
  <sheetFormatPr baseColWidth="10" defaultColWidth="11.46484375" defaultRowHeight="14.25" x14ac:dyDescent="0.45"/>
  <cols>
    <col min="1" max="1" width="22.46484375" style="1007" customWidth="1"/>
    <col min="2" max="2" width="53" style="1008" customWidth="1"/>
    <col min="3" max="3" width="11.796875" style="1007" customWidth="1"/>
    <col min="4" max="4" width="14.6640625" style="1007" customWidth="1"/>
    <col min="5" max="5" width="18.6640625" style="1009" customWidth="1"/>
    <col min="6" max="6" width="24.33203125" style="1009" customWidth="1"/>
  </cols>
  <sheetData>
    <row r="1" spans="1:6" x14ac:dyDescent="0.45">
      <c r="A1" s="965"/>
      <c r="B1" s="966"/>
      <c r="C1" s="965"/>
      <c r="D1" s="965"/>
      <c r="E1" s="967"/>
      <c r="F1" s="967"/>
    </row>
    <row r="2" spans="1:6" x14ac:dyDescent="0.45">
      <c r="A2" s="965"/>
      <c r="B2" s="966"/>
      <c r="C2" s="965"/>
      <c r="D2" s="965"/>
      <c r="E2" s="967"/>
      <c r="F2" s="967"/>
    </row>
    <row r="3" spans="1:6" x14ac:dyDescent="0.45">
      <c r="A3" s="965"/>
      <c r="B3" s="966"/>
      <c r="C3" s="965"/>
      <c r="D3" s="965"/>
      <c r="E3" s="967"/>
      <c r="F3" s="967"/>
    </row>
    <row r="4" spans="1:6" x14ac:dyDescent="0.45">
      <c r="A4" s="965"/>
      <c r="B4" s="966"/>
      <c r="C4" s="965"/>
      <c r="D4" s="965"/>
      <c r="E4" s="967"/>
      <c r="F4" s="967"/>
    </row>
    <row r="5" spans="1:6" x14ac:dyDescent="0.45">
      <c r="A5" s="965"/>
      <c r="B5" s="966"/>
      <c r="C5" s="965"/>
      <c r="D5" s="965"/>
      <c r="E5" s="967"/>
      <c r="F5" s="967"/>
    </row>
    <row r="6" spans="1:6" x14ac:dyDescent="0.45">
      <c r="A6" s="965"/>
      <c r="B6" s="966"/>
      <c r="C6" s="965"/>
      <c r="D6" s="965"/>
      <c r="E6" s="967"/>
      <c r="F6" s="967"/>
    </row>
    <row r="7" spans="1:6" x14ac:dyDescent="0.45">
      <c r="A7" s="965"/>
      <c r="B7" s="966"/>
      <c r="C7" s="965"/>
      <c r="D7" s="965"/>
      <c r="E7" s="967"/>
      <c r="F7" s="967"/>
    </row>
    <row r="8" spans="1:6" x14ac:dyDescent="0.45">
      <c r="A8" s="965"/>
      <c r="B8" s="966"/>
      <c r="C8" s="965"/>
      <c r="D8" s="965"/>
      <c r="E8" s="967"/>
      <c r="F8" s="967"/>
    </row>
    <row r="9" spans="1:6" x14ac:dyDescent="0.45">
      <c r="A9" s="965"/>
      <c r="B9" s="966"/>
      <c r="C9" s="965"/>
      <c r="D9" s="965"/>
      <c r="E9" s="967"/>
      <c r="F9" s="967"/>
    </row>
    <row r="10" spans="1:6" ht="15" x14ac:dyDescent="0.45">
      <c r="A10" s="1278" t="s">
        <v>2</v>
      </c>
      <c r="B10" s="1278"/>
      <c r="C10" s="1278"/>
      <c r="D10" s="1278"/>
      <c r="E10" s="1278"/>
      <c r="F10" s="1278"/>
    </row>
    <row r="11" spans="1:6" ht="42" customHeight="1" x14ac:dyDescent="0.45">
      <c r="A11" s="968" t="s">
        <v>140</v>
      </c>
      <c r="B11" s="1279" t="s">
        <v>1019</v>
      </c>
      <c r="C11" s="1279"/>
      <c r="D11" s="1279"/>
      <c r="E11" s="1279"/>
      <c r="F11" s="1279"/>
    </row>
    <row r="12" spans="1:6" ht="25.5" customHeight="1" x14ac:dyDescent="0.45">
      <c r="A12" s="1280" t="s">
        <v>1020</v>
      </c>
      <c r="B12" s="969" t="s">
        <v>1021</v>
      </c>
      <c r="C12" s="970" t="s">
        <v>6</v>
      </c>
      <c r="D12" s="969" t="s">
        <v>7</v>
      </c>
      <c r="E12" s="971" t="s">
        <v>1022</v>
      </c>
      <c r="F12" s="971" t="s">
        <v>1023</v>
      </c>
    </row>
    <row r="13" spans="1:6" x14ac:dyDescent="0.45">
      <c r="A13" s="1281"/>
      <c r="B13" s="1283" t="s">
        <v>1024</v>
      </c>
      <c r="C13" s="1283"/>
      <c r="D13" s="1283"/>
      <c r="E13" s="1283"/>
      <c r="F13" s="1283"/>
    </row>
    <row r="14" spans="1:6" ht="38.25" x14ac:dyDescent="0.45">
      <c r="A14" s="1281"/>
      <c r="B14" s="972" t="s">
        <v>1025</v>
      </c>
      <c r="C14" s="973" t="s">
        <v>14</v>
      </c>
      <c r="D14" s="974">
        <f>200*2</f>
        <v>400</v>
      </c>
      <c r="E14" s="975">
        <v>148760</v>
      </c>
      <c r="F14" s="975">
        <f t="shared" ref="F14:F17" si="0">E14*D14</f>
        <v>59504000</v>
      </c>
    </row>
    <row r="15" spans="1:6" ht="38.25" x14ac:dyDescent="0.45">
      <c r="A15" s="1281"/>
      <c r="B15" s="972" t="s">
        <v>1026</v>
      </c>
      <c r="C15" s="976" t="s">
        <v>14</v>
      </c>
      <c r="D15" s="974">
        <f>200*2</f>
        <v>400</v>
      </c>
      <c r="E15" s="977">
        <v>173750</v>
      </c>
      <c r="F15" s="975">
        <f t="shared" si="0"/>
        <v>69500000</v>
      </c>
    </row>
    <row r="16" spans="1:6" ht="25.5" x14ac:dyDescent="0.45">
      <c r="A16" s="1281"/>
      <c r="B16" s="972" t="s">
        <v>338</v>
      </c>
      <c r="C16" s="978" t="s">
        <v>14</v>
      </c>
      <c r="D16" s="974">
        <f>100*2</f>
        <v>200</v>
      </c>
      <c r="E16" s="979">
        <v>90450</v>
      </c>
      <c r="F16" s="975">
        <f t="shared" si="0"/>
        <v>18090000</v>
      </c>
    </row>
    <row r="17" spans="1:6" ht="25.5" x14ac:dyDescent="0.45">
      <c r="A17" s="1281"/>
      <c r="B17" s="972" t="s">
        <v>1027</v>
      </c>
      <c r="C17" s="980" t="s">
        <v>14</v>
      </c>
      <c r="D17" s="974">
        <f>50*2</f>
        <v>100</v>
      </c>
      <c r="E17" s="979">
        <v>197000</v>
      </c>
      <c r="F17" s="975">
        <f t="shared" si="0"/>
        <v>19700000</v>
      </c>
    </row>
    <row r="18" spans="1:6" ht="51" x14ac:dyDescent="0.45">
      <c r="A18" s="1281"/>
      <c r="B18" s="972" t="s">
        <v>1028</v>
      </c>
      <c r="C18" s="978" t="s">
        <v>341</v>
      </c>
      <c r="D18" s="974">
        <f>200*2</f>
        <v>400</v>
      </c>
      <c r="E18" s="975">
        <v>48800</v>
      </c>
      <c r="F18" s="975">
        <f>D18*E18</f>
        <v>19520000</v>
      </c>
    </row>
    <row r="19" spans="1:6" x14ac:dyDescent="0.45">
      <c r="A19" s="1281"/>
      <c r="B19" s="981" t="s">
        <v>1029</v>
      </c>
      <c r="C19" s="982" t="s">
        <v>14</v>
      </c>
      <c r="D19" s="974">
        <f>105*2</f>
        <v>210</v>
      </c>
      <c r="E19" s="979">
        <v>6000</v>
      </c>
      <c r="F19" s="975">
        <f t="shared" ref="F19:F20" si="1">D19*E19</f>
        <v>1260000</v>
      </c>
    </row>
    <row r="20" spans="1:6" ht="24.75" customHeight="1" x14ac:dyDescent="0.45">
      <c r="A20" s="1281"/>
      <c r="B20" s="972" t="s">
        <v>1030</v>
      </c>
      <c r="C20" s="978" t="s">
        <v>14</v>
      </c>
      <c r="D20" s="974">
        <f>100*2</f>
        <v>200</v>
      </c>
      <c r="E20" s="975">
        <v>80000</v>
      </c>
      <c r="F20" s="975">
        <f t="shared" si="1"/>
        <v>16000000</v>
      </c>
    </row>
    <row r="21" spans="1:6" x14ac:dyDescent="0.45">
      <c r="A21" s="1281"/>
      <c r="B21" s="983" t="s">
        <v>1031</v>
      </c>
      <c r="C21" s="984"/>
      <c r="D21" s="985"/>
      <c r="E21" s="986"/>
      <c r="F21" s="987">
        <f>SUM(F14:F20)</f>
        <v>203574000</v>
      </c>
    </row>
    <row r="22" spans="1:6" x14ac:dyDescent="0.45">
      <c r="A22" s="1281"/>
      <c r="B22" s="1283" t="s">
        <v>1032</v>
      </c>
      <c r="C22" s="1283"/>
      <c r="D22" s="1283"/>
      <c r="E22" s="1283"/>
      <c r="F22" s="1283"/>
    </row>
    <row r="23" spans="1:6" ht="24.75" customHeight="1" x14ac:dyDescent="0.45">
      <c r="A23" s="1281"/>
      <c r="B23" s="972" t="s">
        <v>1033</v>
      </c>
      <c r="C23" s="988" t="s">
        <v>14</v>
      </c>
      <c r="D23" s="974">
        <v>6</v>
      </c>
      <c r="E23" s="989">
        <v>589408</v>
      </c>
      <c r="F23" s="975">
        <f t="shared" ref="F23:F25" si="2">D23*E23</f>
        <v>3536448</v>
      </c>
    </row>
    <row r="24" spans="1:6" ht="24.75" customHeight="1" x14ac:dyDescent="0.45">
      <c r="A24" s="1281"/>
      <c r="B24" s="972" t="s">
        <v>1034</v>
      </c>
      <c r="C24" s="988" t="s">
        <v>14</v>
      </c>
      <c r="D24" s="974">
        <v>6</v>
      </c>
      <c r="E24" s="989">
        <v>2026089.9999999998</v>
      </c>
      <c r="F24" s="975">
        <f t="shared" si="2"/>
        <v>12156539.999999998</v>
      </c>
    </row>
    <row r="25" spans="1:6" ht="25.5" x14ac:dyDescent="0.45">
      <c r="A25" s="1281"/>
      <c r="B25" s="972" t="s">
        <v>342</v>
      </c>
      <c r="C25" s="988" t="s">
        <v>14</v>
      </c>
      <c r="D25" s="974">
        <v>6</v>
      </c>
      <c r="E25" s="989">
        <v>2578660</v>
      </c>
      <c r="F25" s="975">
        <f t="shared" si="2"/>
        <v>15471960</v>
      </c>
    </row>
    <row r="26" spans="1:6" x14ac:dyDescent="0.45">
      <c r="A26" s="1281"/>
      <c r="B26" s="983" t="s">
        <v>1031</v>
      </c>
      <c r="C26" s="984"/>
      <c r="D26" s="985"/>
      <c r="E26" s="986"/>
      <c r="F26" s="987">
        <f>SUM(F23:F25)</f>
        <v>31164948</v>
      </c>
    </row>
    <row r="27" spans="1:6" x14ac:dyDescent="0.45">
      <c r="A27" s="1281"/>
      <c r="B27" s="1283" t="s">
        <v>1035</v>
      </c>
      <c r="C27" s="1283"/>
      <c r="D27" s="1283"/>
      <c r="E27" s="1283"/>
      <c r="F27" s="1283"/>
    </row>
    <row r="28" spans="1:6" ht="38.25" x14ac:dyDescent="0.45">
      <c r="A28" s="1281"/>
      <c r="B28" s="990" t="s">
        <v>1036</v>
      </c>
      <c r="C28" s="982" t="s">
        <v>14</v>
      </c>
      <c r="D28" s="991">
        <v>3</v>
      </c>
      <c r="E28" s="992">
        <v>1585990</v>
      </c>
      <c r="F28" s="993">
        <f t="shared" ref="F28:F33" si="3">E28*D28</f>
        <v>4757970</v>
      </c>
    </row>
    <row r="29" spans="1:6" ht="25.5" x14ac:dyDescent="0.45">
      <c r="A29" s="1281"/>
      <c r="B29" s="990" t="s">
        <v>1037</v>
      </c>
      <c r="C29" s="982" t="s">
        <v>14</v>
      </c>
      <c r="D29" s="991">
        <v>3</v>
      </c>
      <c r="E29" s="992">
        <v>5569905</v>
      </c>
      <c r="F29" s="993">
        <f t="shared" si="3"/>
        <v>16709715</v>
      </c>
    </row>
    <row r="30" spans="1:6" x14ac:dyDescent="0.45">
      <c r="A30" s="1281"/>
      <c r="B30" s="994" t="s">
        <v>1038</v>
      </c>
      <c r="C30" s="982" t="s">
        <v>14</v>
      </c>
      <c r="D30" s="995">
        <v>3</v>
      </c>
      <c r="E30" s="992">
        <v>2578660</v>
      </c>
      <c r="F30" s="993">
        <f t="shared" si="3"/>
        <v>7735980</v>
      </c>
    </row>
    <row r="31" spans="1:6" ht="25.5" x14ac:dyDescent="0.45">
      <c r="A31" s="1281"/>
      <c r="B31" s="990" t="s">
        <v>1039</v>
      </c>
      <c r="C31" s="982" t="s">
        <v>14</v>
      </c>
      <c r="D31" s="991">
        <v>5</v>
      </c>
      <c r="E31" s="992">
        <v>3996168</v>
      </c>
      <c r="F31" s="993">
        <f t="shared" si="3"/>
        <v>19980840</v>
      </c>
    </row>
    <row r="32" spans="1:6" ht="25.5" x14ac:dyDescent="0.45">
      <c r="A32" s="1281"/>
      <c r="B32" s="990" t="s">
        <v>1040</v>
      </c>
      <c r="C32" s="982" t="s">
        <v>14</v>
      </c>
      <c r="D32" s="991">
        <v>5</v>
      </c>
      <c r="E32" s="992">
        <v>4199532</v>
      </c>
      <c r="F32" s="993">
        <f t="shared" si="3"/>
        <v>20997660</v>
      </c>
    </row>
    <row r="33" spans="1:6" ht="25.5" x14ac:dyDescent="0.45">
      <c r="A33" s="1281"/>
      <c r="B33" s="990" t="s">
        <v>1041</v>
      </c>
      <c r="C33" s="982" t="s">
        <v>14</v>
      </c>
      <c r="D33" s="991">
        <v>5</v>
      </c>
      <c r="E33" s="992">
        <v>1473520</v>
      </c>
      <c r="F33" s="993">
        <f t="shared" si="3"/>
        <v>7367600</v>
      </c>
    </row>
    <row r="34" spans="1:6" x14ac:dyDescent="0.45">
      <c r="A34" s="1281"/>
      <c r="B34" s="990" t="s">
        <v>372</v>
      </c>
      <c r="C34" s="982" t="s">
        <v>14</v>
      </c>
      <c r="D34" s="996">
        <v>50</v>
      </c>
      <c r="E34" s="997">
        <v>260799.99999999997</v>
      </c>
      <c r="F34" s="997">
        <f t="shared" ref="F34:F40" si="4">D34*E34</f>
        <v>13039999.999999998</v>
      </c>
    </row>
    <row r="35" spans="1:6" x14ac:dyDescent="0.45">
      <c r="A35" s="1281"/>
      <c r="B35" s="990" t="s">
        <v>373</v>
      </c>
      <c r="C35" s="982" t="s">
        <v>14</v>
      </c>
      <c r="D35" s="996">
        <v>100</v>
      </c>
      <c r="E35" s="997">
        <v>76610</v>
      </c>
      <c r="F35" s="997">
        <f t="shared" si="4"/>
        <v>7661000</v>
      </c>
    </row>
    <row r="36" spans="1:6" x14ac:dyDescent="0.45">
      <c r="A36" s="1281"/>
      <c r="B36" s="990" t="s">
        <v>374</v>
      </c>
      <c r="C36" s="982" t="s">
        <v>14</v>
      </c>
      <c r="D36" s="996">
        <v>20</v>
      </c>
      <c r="E36" s="997">
        <v>57049.999999999993</v>
      </c>
      <c r="F36" s="997">
        <f t="shared" si="4"/>
        <v>1140999.9999999998</v>
      </c>
    </row>
    <row r="37" spans="1:6" x14ac:dyDescent="0.45">
      <c r="A37" s="1281"/>
      <c r="B37" s="990" t="s">
        <v>375</v>
      </c>
      <c r="C37" s="982" t="s">
        <v>14</v>
      </c>
      <c r="D37" s="996">
        <v>100</v>
      </c>
      <c r="E37" s="997">
        <v>60309.999999999993</v>
      </c>
      <c r="F37" s="997">
        <f t="shared" si="4"/>
        <v>6030999.9999999991</v>
      </c>
    </row>
    <row r="38" spans="1:6" x14ac:dyDescent="0.45">
      <c r="A38" s="1281"/>
      <c r="B38" s="990" t="s">
        <v>376</v>
      </c>
      <c r="C38" s="982" t="s">
        <v>14</v>
      </c>
      <c r="D38" s="996">
        <v>20</v>
      </c>
      <c r="E38" s="997">
        <v>73350</v>
      </c>
      <c r="F38" s="997">
        <f t="shared" si="4"/>
        <v>1467000</v>
      </c>
    </row>
    <row r="39" spans="1:6" x14ac:dyDescent="0.45">
      <c r="A39" s="1281"/>
      <c r="B39" s="990" t="s">
        <v>377</v>
      </c>
      <c r="C39" s="982" t="s">
        <v>14</v>
      </c>
      <c r="D39" s="996">
        <v>3000.0012269938652</v>
      </c>
      <c r="E39" s="997">
        <v>3260</v>
      </c>
      <c r="F39" s="997">
        <f t="shared" si="4"/>
        <v>9780004</v>
      </c>
    </row>
    <row r="40" spans="1:6" x14ac:dyDescent="0.45">
      <c r="A40" s="1281"/>
      <c r="B40" s="990" t="s">
        <v>378</v>
      </c>
      <c r="C40" s="982" t="s">
        <v>14</v>
      </c>
      <c r="D40" s="996">
        <v>100</v>
      </c>
      <c r="E40" s="997">
        <v>22820</v>
      </c>
      <c r="F40" s="997">
        <f t="shared" si="4"/>
        <v>2282000</v>
      </c>
    </row>
    <row r="41" spans="1:6" x14ac:dyDescent="0.45">
      <c r="A41" s="1282"/>
      <c r="B41" s="983" t="s">
        <v>1031</v>
      </c>
      <c r="C41" s="984"/>
      <c r="D41" s="985"/>
      <c r="E41" s="986"/>
      <c r="F41" s="998">
        <f>SUM(F28:F40)</f>
        <v>118951769</v>
      </c>
    </row>
    <row r="42" spans="1:6" x14ac:dyDescent="0.45">
      <c r="A42" s="999"/>
      <c r="B42" s="1275" t="s">
        <v>244</v>
      </c>
      <c r="C42" s="1276"/>
      <c r="D42" s="1276"/>
      <c r="E42" s="1277"/>
      <c r="F42" s="1000">
        <f>F41+F26+F21</f>
        <v>353690717</v>
      </c>
    </row>
    <row r="43" spans="1:6" x14ac:dyDescent="0.45">
      <c r="A43" s="1001"/>
      <c r="B43" s="1002"/>
      <c r="C43" s="1002"/>
      <c r="D43" s="1002"/>
      <c r="E43" s="1003"/>
      <c r="F43" s="1003"/>
    </row>
    <row r="44" spans="1:6" x14ac:dyDescent="0.45">
      <c r="A44" s="1001"/>
      <c r="B44" s="1002"/>
      <c r="C44" s="1002"/>
      <c r="D44" s="1002"/>
      <c r="E44" s="1003"/>
      <c r="F44" s="1000">
        <v>353690717</v>
      </c>
    </row>
    <row r="45" spans="1:6" x14ac:dyDescent="0.45">
      <c r="A45" s="1001"/>
      <c r="B45" s="1002"/>
      <c r="C45" s="1002"/>
      <c r="D45" s="1002"/>
      <c r="E45" s="1003"/>
      <c r="F45" s="1003"/>
    </row>
    <row r="46" spans="1:6" x14ac:dyDescent="0.45">
      <c r="A46" s="1001"/>
      <c r="B46" s="1002"/>
      <c r="C46" s="1002"/>
      <c r="D46" s="1002"/>
      <c r="E46" s="1003"/>
      <c r="F46" s="1003"/>
    </row>
    <row r="47" spans="1:6" x14ac:dyDescent="0.45">
      <c r="A47" s="1001"/>
      <c r="B47" s="1002"/>
      <c r="C47" s="1002"/>
      <c r="D47" s="1002"/>
      <c r="E47" s="1003"/>
      <c r="F47" s="1003"/>
    </row>
    <row r="48" spans="1:6" x14ac:dyDescent="0.45">
      <c r="A48" s="1001"/>
      <c r="B48" s="1002"/>
      <c r="C48" s="1002"/>
      <c r="D48" s="1002"/>
      <c r="E48" s="1003"/>
      <c r="F48" s="1003"/>
    </row>
    <row r="49" spans="1:6" x14ac:dyDescent="0.45">
      <c r="A49" s="1001"/>
      <c r="B49" s="1002"/>
      <c r="C49" s="1002"/>
      <c r="D49" s="1002"/>
      <c r="E49" s="1003"/>
      <c r="F49" s="1003"/>
    </row>
    <row r="50" spans="1:6" x14ac:dyDescent="0.45">
      <c r="A50" s="1001"/>
      <c r="B50" s="1002"/>
      <c r="C50" s="1002"/>
      <c r="D50" s="1002"/>
      <c r="E50" s="1003"/>
      <c r="F50" s="1003"/>
    </row>
    <row r="51" spans="1:6" x14ac:dyDescent="0.45">
      <c r="A51" s="1001"/>
      <c r="B51" s="1002"/>
      <c r="C51" s="1002"/>
      <c r="D51" s="1002"/>
      <c r="E51" s="1003"/>
      <c r="F51" s="1003"/>
    </row>
    <row r="52" spans="1:6" x14ac:dyDescent="0.45">
      <c r="A52" s="1001"/>
      <c r="B52" s="1002"/>
      <c r="C52" s="1002"/>
      <c r="D52" s="1002"/>
      <c r="E52" s="1003"/>
      <c r="F52" s="1003"/>
    </row>
    <row r="53" spans="1:6" x14ac:dyDescent="0.45">
      <c r="A53" s="1001"/>
      <c r="B53" s="1002"/>
      <c r="C53" s="1002"/>
      <c r="D53" s="1002"/>
      <c r="E53" s="1003"/>
      <c r="F53" s="1003"/>
    </row>
    <row r="54" spans="1:6" x14ac:dyDescent="0.45">
      <c r="A54" s="1001"/>
      <c r="B54" s="1002"/>
      <c r="C54" s="1002"/>
      <c r="D54" s="1002"/>
      <c r="E54" s="1003"/>
      <c r="F54" s="1003"/>
    </row>
    <row r="55" spans="1:6" x14ac:dyDescent="0.45">
      <c r="A55" s="1001"/>
      <c r="B55" s="1002"/>
      <c r="C55" s="1002"/>
      <c r="D55" s="1002"/>
      <c r="E55" s="1003"/>
      <c r="F55" s="1003"/>
    </row>
    <row r="56" spans="1:6" x14ac:dyDescent="0.45">
      <c r="A56" s="1001"/>
      <c r="B56" s="1002"/>
      <c r="C56" s="1002"/>
      <c r="D56" s="1002"/>
      <c r="E56" s="1003"/>
      <c r="F56" s="1003"/>
    </row>
    <row r="57" spans="1:6" x14ac:dyDescent="0.45">
      <c r="A57" s="1001"/>
      <c r="B57" s="1002"/>
      <c r="C57" s="1002"/>
      <c r="D57" s="1002"/>
      <c r="E57" s="1003"/>
      <c r="F57" s="1003"/>
    </row>
    <row r="58" spans="1:6" ht="15" customHeight="1" x14ac:dyDescent="0.45">
      <c r="A58" s="1004"/>
      <c r="B58" s="1005"/>
      <c r="C58" s="1005"/>
      <c r="D58" s="1005"/>
      <c r="E58" s="1006"/>
      <c r="F58" s="1006"/>
    </row>
  </sheetData>
  <mergeCells count="7">
    <mergeCell ref="B42:E42"/>
    <mergeCell ref="A10:F10"/>
    <mergeCell ref="B11:F11"/>
    <mergeCell ref="A12:A41"/>
    <mergeCell ref="B13:F13"/>
    <mergeCell ref="B22:F22"/>
    <mergeCell ref="B27:F27"/>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7030A0"/>
  </sheetPr>
  <dimension ref="A1:H39"/>
  <sheetViews>
    <sheetView zoomScale="85" zoomScaleNormal="85" workbookViewId="0">
      <selection activeCell="I29" sqref="I29"/>
    </sheetView>
  </sheetViews>
  <sheetFormatPr baseColWidth="10" defaultColWidth="11.46484375" defaultRowHeight="14.25" x14ac:dyDescent="0.45"/>
  <cols>
    <col min="1" max="1" width="10.6640625" style="1007" customWidth="1"/>
    <col min="2" max="2" width="60.6640625" style="1008" customWidth="1"/>
    <col min="3" max="3" width="11.796875" style="1007" customWidth="1"/>
    <col min="4" max="4" width="14.6640625" style="1007" customWidth="1"/>
    <col min="5" max="5" width="18.6640625" style="1009" customWidth="1"/>
    <col min="6" max="6" width="24.33203125" style="1009" customWidth="1"/>
    <col min="7" max="7" width="11.46484375" style="1010"/>
    <col min="8" max="8" width="16.33203125" style="1037" customWidth="1"/>
    <col min="9" max="16384" width="11.46484375" style="1011"/>
  </cols>
  <sheetData>
    <row r="1" spans="1:8" x14ac:dyDescent="0.45">
      <c r="A1" s="965"/>
      <c r="B1" s="966"/>
      <c r="C1" s="965"/>
      <c r="D1" s="965"/>
      <c r="E1" s="967"/>
      <c r="F1" s="967"/>
      <c r="H1" s="1010"/>
    </row>
    <row r="2" spans="1:8" x14ac:dyDescent="0.45">
      <c r="A2" s="965"/>
      <c r="B2" s="966"/>
      <c r="C2" s="965"/>
      <c r="D2" s="965"/>
      <c r="E2" s="967"/>
      <c r="F2" s="967"/>
      <c r="H2" s="1010"/>
    </row>
    <row r="3" spans="1:8" x14ac:dyDescent="0.45">
      <c r="A3" s="965"/>
      <c r="B3" s="966"/>
      <c r="C3" s="965"/>
      <c r="D3" s="965"/>
      <c r="E3" s="967"/>
      <c r="F3" s="967"/>
      <c r="H3" s="1010"/>
    </row>
    <row r="4" spans="1:8" x14ac:dyDescent="0.45">
      <c r="A4" s="965"/>
      <c r="B4" s="966"/>
      <c r="C4" s="965"/>
      <c r="D4" s="965"/>
      <c r="E4" s="967"/>
      <c r="F4" s="967"/>
      <c r="H4" s="1010"/>
    </row>
    <row r="5" spans="1:8" x14ac:dyDescent="0.45">
      <c r="A5" s="965"/>
      <c r="B5" s="966"/>
      <c r="C5" s="965"/>
      <c r="D5" s="965"/>
      <c r="E5" s="967"/>
      <c r="F5" s="967"/>
      <c r="H5" s="1010"/>
    </row>
    <row r="6" spans="1:8" x14ac:dyDescent="0.45">
      <c r="A6" s="965"/>
      <c r="B6" s="966"/>
      <c r="C6" s="965"/>
      <c r="D6" s="965"/>
      <c r="E6" s="967"/>
      <c r="F6" s="967"/>
      <c r="H6" s="1010"/>
    </row>
    <row r="7" spans="1:8" x14ac:dyDescent="0.45">
      <c r="A7" s="965"/>
      <c r="B7" s="966"/>
      <c r="C7" s="965"/>
      <c r="D7" s="965"/>
      <c r="E7" s="967"/>
      <c r="F7" s="967"/>
      <c r="H7" s="1010"/>
    </row>
    <row r="8" spans="1:8" x14ac:dyDescent="0.45">
      <c r="A8" s="965"/>
      <c r="B8" s="966"/>
      <c r="C8" s="965"/>
      <c r="D8" s="965"/>
      <c r="E8" s="967"/>
      <c r="F8" s="967"/>
      <c r="H8" s="1010"/>
    </row>
    <row r="9" spans="1:8" x14ac:dyDescent="0.45">
      <c r="A9" s="965"/>
      <c r="B9" s="966"/>
      <c r="C9" s="965"/>
      <c r="D9" s="965"/>
      <c r="E9" s="967"/>
      <c r="F9" s="967"/>
      <c r="H9" s="1010"/>
    </row>
    <row r="10" spans="1:8" ht="15" x14ac:dyDescent="0.45">
      <c r="A10" s="1278" t="s">
        <v>2</v>
      </c>
      <c r="B10" s="1278"/>
      <c r="C10" s="1278"/>
      <c r="D10" s="1278"/>
      <c r="E10" s="1278"/>
      <c r="F10" s="1278"/>
      <c r="H10" s="1010"/>
    </row>
    <row r="11" spans="1:8" ht="26.25" x14ac:dyDescent="0.45">
      <c r="A11" s="968" t="s">
        <v>140</v>
      </c>
      <c r="B11" s="1012" t="s">
        <v>1021</v>
      </c>
      <c r="C11" s="1013" t="s">
        <v>6</v>
      </c>
      <c r="D11" s="1012" t="s">
        <v>7</v>
      </c>
      <c r="E11" s="1014" t="s">
        <v>1022</v>
      </c>
      <c r="F11" s="1014" t="s">
        <v>1023</v>
      </c>
      <c r="H11" s="1010"/>
    </row>
    <row r="12" spans="1:8" x14ac:dyDescent="0.45">
      <c r="A12" s="1286" t="s">
        <v>1042</v>
      </c>
      <c r="B12" s="1286"/>
      <c r="C12" s="1286"/>
      <c r="D12" s="1286"/>
      <c r="E12" s="1286"/>
      <c r="F12" s="1286"/>
      <c r="H12" s="1010"/>
    </row>
    <row r="13" spans="1:8" x14ac:dyDescent="0.45">
      <c r="A13" s="1287" t="s">
        <v>1043</v>
      </c>
      <c r="B13" s="1288"/>
      <c r="C13" s="1288"/>
      <c r="D13" s="1288"/>
      <c r="E13" s="1288"/>
      <c r="F13" s="1289"/>
      <c r="H13" s="1010"/>
    </row>
    <row r="14" spans="1:8" x14ac:dyDescent="0.45">
      <c r="A14" s="1284" t="s">
        <v>1044</v>
      </c>
      <c r="B14" s="1285"/>
      <c r="C14" s="1285"/>
      <c r="D14" s="1285"/>
      <c r="E14" s="1285"/>
      <c r="F14" s="1015"/>
      <c r="H14" s="1010"/>
    </row>
    <row r="15" spans="1:8" ht="76.5" x14ac:dyDescent="0.45">
      <c r="A15" s="1016" t="s">
        <v>1045</v>
      </c>
      <c r="B15" s="1017" t="s">
        <v>1046</v>
      </c>
      <c r="C15" s="1018" t="s">
        <v>14</v>
      </c>
      <c r="D15" s="1019">
        <v>2</v>
      </c>
      <c r="E15" s="975">
        <v>197459552</v>
      </c>
      <c r="F15" s="975">
        <f>D15*E15</f>
        <v>394919104</v>
      </c>
      <c r="H15" s="1010"/>
    </row>
    <row r="16" spans="1:8" ht="44.25" customHeight="1" x14ac:dyDescent="0.45">
      <c r="A16" s="1016" t="s">
        <v>1047</v>
      </c>
      <c r="B16" s="1020" t="s">
        <v>1048</v>
      </c>
      <c r="C16" s="1016" t="s">
        <v>14</v>
      </c>
      <c r="D16" s="1016">
        <v>2</v>
      </c>
      <c r="E16" s="1021">
        <v>24167652</v>
      </c>
      <c r="F16" s="975">
        <f>D16*E16</f>
        <v>48335304</v>
      </c>
      <c r="H16" s="1010"/>
    </row>
    <row r="17" spans="1:8" x14ac:dyDescent="0.45">
      <c r="A17" s="1290" t="s">
        <v>1031</v>
      </c>
      <c r="B17" s="1291"/>
      <c r="C17" s="1291"/>
      <c r="D17" s="1291"/>
      <c r="E17" s="1292"/>
      <c r="F17" s="1022">
        <f>SUM(F15:F16)</f>
        <v>443254408</v>
      </c>
      <c r="H17" s="1010"/>
    </row>
    <row r="18" spans="1:8" x14ac:dyDescent="0.45">
      <c r="A18" s="1284" t="s">
        <v>1049</v>
      </c>
      <c r="B18" s="1285"/>
      <c r="C18" s="1285"/>
      <c r="D18" s="1285"/>
      <c r="E18" s="1285"/>
      <c r="F18" s="1015"/>
      <c r="H18" s="1010"/>
    </row>
    <row r="19" spans="1:8" ht="38.25" x14ac:dyDescent="0.45">
      <c r="A19" s="1016" t="s">
        <v>1050</v>
      </c>
      <c r="B19" s="1017" t="s">
        <v>1051</v>
      </c>
      <c r="C19" s="1023" t="s">
        <v>14</v>
      </c>
      <c r="D19" s="1019">
        <v>2</v>
      </c>
      <c r="E19" s="1024">
        <v>96971452</v>
      </c>
      <c r="F19" s="975">
        <f>ROUND(D19*E19,0)</f>
        <v>193942904</v>
      </c>
      <c r="H19" s="1010"/>
    </row>
    <row r="20" spans="1:8" ht="51" x14ac:dyDescent="0.45">
      <c r="A20" s="1016" t="s">
        <v>1052</v>
      </c>
      <c r="B20" s="1017" t="s">
        <v>1053</v>
      </c>
      <c r="C20" s="1023" t="s">
        <v>14</v>
      </c>
      <c r="D20" s="1019">
        <v>2</v>
      </c>
      <c r="E20" s="1024">
        <v>31439354</v>
      </c>
      <c r="F20" s="975">
        <f t="shared" ref="F20:F24" si="0">D20*E20</f>
        <v>62878708</v>
      </c>
      <c r="H20" s="1010"/>
    </row>
    <row r="21" spans="1:8" x14ac:dyDescent="0.45">
      <c r="A21" s="1290" t="s">
        <v>1031</v>
      </c>
      <c r="B21" s="1291"/>
      <c r="C21" s="1291"/>
      <c r="D21" s="1291"/>
      <c r="E21" s="1292"/>
      <c r="F21" s="1022">
        <f>SUM(F19:F20)</f>
        <v>256821612</v>
      </c>
      <c r="H21" s="1010"/>
    </row>
    <row r="22" spans="1:8" x14ac:dyDescent="0.45">
      <c r="A22" s="1296" t="s">
        <v>1054</v>
      </c>
      <c r="B22" s="1296"/>
      <c r="C22" s="1296"/>
      <c r="D22" s="1296"/>
      <c r="E22" s="1296"/>
      <c r="F22" s="1025">
        <f>F21+F17</f>
        <v>700076020</v>
      </c>
      <c r="H22" s="1010"/>
    </row>
    <row r="23" spans="1:8" x14ac:dyDescent="0.45">
      <c r="A23" s="1286" t="s">
        <v>1055</v>
      </c>
      <c r="B23" s="1286"/>
      <c r="C23" s="1286"/>
      <c r="D23" s="1286"/>
      <c r="E23" s="1286"/>
      <c r="F23" s="1286"/>
      <c r="H23" s="1010"/>
    </row>
    <row r="24" spans="1:8" ht="63.75" x14ac:dyDescent="0.45">
      <c r="A24" s="1016" t="s">
        <v>1056</v>
      </c>
      <c r="B24" s="1017" t="s">
        <v>1057</v>
      </c>
      <c r="C24" s="1018" t="s">
        <v>14</v>
      </c>
      <c r="D24" s="1019">
        <v>4</v>
      </c>
      <c r="E24" s="1024">
        <v>70709220</v>
      </c>
      <c r="F24" s="975">
        <f t="shared" si="0"/>
        <v>282836880</v>
      </c>
      <c r="H24" s="1010"/>
    </row>
    <row r="25" spans="1:8" ht="51" x14ac:dyDescent="0.45">
      <c r="A25" s="1016" t="s">
        <v>1058</v>
      </c>
      <c r="B25" s="1017" t="s">
        <v>1059</v>
      </c>
      <c r="C25" s="1018" t="s">
        <v>14</v>
      </c>
      <c r="D25" s="1019">
        <v>4</v>
      </c>
      <c r="E25" s="1024">
        <v>8477177</v>
      </c>
      <c r="F25" s="975">
        <f>D25*E25</f>
        <v>33908708</v>
      </c>
      <c r="H25" s="1010"/>
    </row>
    <row r="26" spans="1:8" x14ac:dyDescent="0.45">
      <c r="A26" s="1287" t="s">
        <v>1060</v>
      </c>
      <c r="B26" s="1288"/>
      <c r="C26" s="1288"/>
      <c r="D26" s="1288"/>
      <c r="E26" s="1289"/>
      <c r="F26" s="1025">
        <f>SUM(F24:F25)</f>
        <v>316745588</v>
      </c>
      <c r="H26" s="1010"/>
    </row>
    <row r="27" spans="1:8" x14ac:dyDescent="0.45">
      <c r="A27" s="1275" t="s">
        <v>1061</v>
      </c>
      <c r="B27" s="1276"/>
      <c r="C27" s="1276"/>
      <c r="D27" s="1276"/>
      <c r="E27" s="1276"/>
      <c r="F27" s="1276"/>
      <c r="H27" s="1010"/>
    </row>
    <row r="28" spans="1:8" ht="25.5" x14ac:dyDescent="0.45">
      <c r="A28" s="1016" t="s">
        <v>1058</v>
      </c>
      <c r="B28" s="1020" t="s">
        <v>1062</v>
      </c>
      <c r="C28" s="1016" t="s">
        <v>14</v>
      </c>
      <c r="D28" s="1016">
        <v>2</v>
      </c>
      <c r="E28" s="1021">
        <v>14468086</v>
      </c>
      <c r="F28" s="975">
        <f t="shared" ref="F28:F31" si="1">D28*E28</f>
        <v>28936172</v>
      </c>
      <c r="H28" s="1010"/>
    </row>
    <row r="29" spans="1:8" ht="25.5" x14ac:dyDescent="0.45">
      <c r="A29" s="1016" t="s">
        <v>1063</v>
      </c>
      <c r="B29" s="1017" t="s">
        <v>1064</v>
      </c>
      <c r="C29" s="1016" t="s">
        <v>14</v>
      </c>
      <c r="D29" s="1016">
        <v>2</v>
      </c>
      <c r="E29" s="1021">
        <v>3971632</v>
      </c>
      <c r="F29" s="975">
        <f t="shared" si="1"/>
        <v>7943264</v>
      </c>
      <c r="H29" s="1010"/>
    </row>
    <row r="30" spans="1:8" ht="25.5" x14ac:dyDescent="0.45">
      <c r="A30" s="1016" t="s">
        <v>1065</v>
      </c>
      <c r="B30" s="1017" t="s">
        <v>1066</v>
      </c>
      <c r="C30" s="1026" t="s">
        <v>14</v>
      </c>
      <c r="D30" s="1019">
        <v>2</v>
      </c>
      <c r="E30" s="1021">
        <v>1702128</v>
      </c>
      <c r="F30" s="975">
        <f t="shared" si="1"/>
        <v>3404256</v>
      </c>
      <c r="H30" s="1010"/>
    </row>
    <row r="31" spans="1:8" ht="25.5" x14ac:dyDescent="0.45">
      <c r="A31" s="1016" t="s">
        <v>1067</v>
      </c>
      <c r="B31" s="1017" t="s">
        <v>1068</v>
      </c>
      <c r="C31" s="1026" t="s">
        <v>14</v>
      </c>
      <c r="D31" s="1019">
        <v>2</v>
      </c>
      <c r="E31" s="1021">
        <v>23063830</v>
      </c>
      <c r="F31" s="975">
        <f t="shared" si="1"/>
        <v>46127660</v>
      </c>
      <c r="H31" s="1010"/>
    </row>
    <row r="32" spans="1:8" x14ac:dyDescent="0.45">
      <c r="A32" s="1287" t="s">
        <v>1069</v>
      </c>
      <c r="B32" s="1288"/>
      <c r="C32" s="1288"/>
      <c r="D32" s="1288"/>
      <c r="E32" s="1289"/>
      <c r="F32" s="1025">
        <f>SUM(F28:F31)</f>
        <v>86411352</v>
      </c>
      <c r="H32" s="1010"/>
    </row>
    <row r="33" spans="1:8" x14ac:dyDescent="0.45">
      <c r="A33" s="1286" t="s">
        <v>1070</v>
      </c>
      <c r="B33" s="1286"/>
      <c r="C33" s="1286"/>
      <c r="D33" s="1286"/>
      <c r="E33" s="1286"/>
      <c r="F33" s="1027"/>
      <c r="H33" s="1010"/>
    </row>
    <row r="34" spans="1:8" ht="25.5" x14ac:dyDescent="0.45">
      <c r="A34" s="1016" t="s">
        <v>1071</v>
      </c>
      <c r="B34" s="1020" t="s">
        <v>1072</v>
      </c>
      <c r="C34" s="1016" t="s">
        <v>14</v>
      </c>
      <c r="D34" s="1016">
        <v>1</v>
      </c>
      <c r="E34" s="1028">
        <v>34042552</v>
      </c>
      <c r="F34" s="1028">
        <f>E34*D34</f>
        <v>34042552</v>
      </c>
      <c r="H34" s="1010"/>
    </row>
    <row r="35" spans="1:8" ht="25.5" x14ac:dyDescent="0.45">
      <c r="A35" s="1016" t="s">
        <v>1073</v>
      </c>
      <c r="B35" s="1017" t="s">
        <v>1074</v>
      </c>
      <c r="C35" s="1016" t="s">
        <v>14</v>
      </c>
      <c r="D35" s="1019">
        <v>4</v>
      </c>
      <c r="E35" s="1029">
        <v>19361702</v>
      </c>
      <c r="F35" s="975">
        <f>D35*E35</f>
        <v>77446808</v>
      </c>
      <c r="H35" s="1010"/>
    </row>
    <row r="36" spans="1:8" ht="25.5" x14ac:dyDescent="0.45">
      <c r="A36" s="1016" t="s">
        <v>1075</v>
      </c>
      <c r="B36" s="1020" t="s">
        <v>1076</v>
      </c>
      <c r="C36" s="1016" t="s">
        <v>14</v>
      </c>
      <c r="D36" s="1016">
        <v>4</v>
      </c>
      <c r="E36" s="1028">
        <v>10524823</v>
      </c>
      <c r="F36" s="1028">
        <f>E36*D36</f>
        <v>42099292</v>
      </c>
      <c r="H36" s="1010"/>
    </row>
    <row r="37" spans="1:8" x14ac:dyDescent="0.45">
      <c r="A37" s="1287" t="s">
        <v>1077</v>
      </c>
      <c r="B37" s="1288"/>
      <c r="C37" s="1288"/>
      <c r="D37" s="1288"/>
      <c r="E37" s="1289"/>
      <c r="F37" s="1025">
        <f>SUM(F34:F36)</f>
        <v>153588652</v>
      </c>
      <c r="H37" s="1010"/>
    </row>
    <row r="38" spans="1:8" x14ac:dyDescent="0.45">
      <c r="A38" s="1030"/>
      <c r="B38" s="1031"/>
      <c r="C38" s="1031"/>
      <c r="D38" s="1031"/>
      <c r="E38" s="1032"/>
      <c r="F38" s="1033"/>
      <c r="G38" s="1034"/>
      <c r="H38" s="1035"/>
    </row>
    <row r="39" spans="1:8" x14ac:dyDescent="0.45">
      <c r="A39" s="1293" t="s">
        <v>1002</v>
      </c>
      <c r="B39" s="1294"/>
      <c r="C39" s="1294"/>
      <c r="D39" s="1294"/>
      <c r="E39" s="1295"/>
      <c r="F39" s="1036">
        <f>F37+F32+F26+F22</f>
        <v>1256821612</v>
      </c>
    </row>
  </sheetData>
  <mergeCells count="15">
    <mergeCell ref="A33:E33"/>
    <mergeCell ref="A37:E37"/>
    <mergeCell ref="A39:E39"/>
    <mergeCell ref="A21:E21"/>
    <mergeCell ref="A22:E22"/>
    <mergeCell ref="A23:F23"/>
    <mergeCell ref="A26:E26"/>
    <mergeCell ref="A27:F27"/>
    <mergeCell ref="A32:E32"/>
    <mergeCell ref="A18:E18"/>
    <mergeCell ref="A10:F10"/>
    <mergeCell ref="A12:F12"/>
    <mergeCell ref="A13:F13"/>
    <mergeCell ref="A14:E14"/>
    <mergeCell ref="A17:E1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7030A0"/>
  </sheetPr>
  <dimension ref="A1:H83"/>
  <sheetViews>
    <sheetView zoomScale="85" zoomScaleNormal="85" workbookViewId="0">
      <selection activeCell="J24" sqref="J24"/>
    </sheetView>
  </sheetViews>
  <sheetFormatPr baseColWidth="10" defaultColWidth="13" defaultRowHeight="14.25" x14ac:dyDescent="0.45"/>
  <cols>
    <col min="1" max="1" width="12.33203125" style="1007" customWidth="1"/>
    <col min="2" max="2" width="58.46484375" style="1008" customWidth="1"/>
    <col min="3" max="3" width="13.46484375" style="1007" customWidth="1"/>
    <col min="4" max="4" width="16.796875" style="1007" customWidth="1"/>
    <col min="5" max="5" width="21.46484375" style="1009" customWidth="1"/>
    <col min="6" max="6" width="23.6640625" style="1009" customWidth="1"/>
    <col min="7" max="7" width="13" style="1010"/>
    <col min="8" max="16384" width="13" style="1011"/>
  </cols>
  <sheetData>
    <row r="1" spans="1:8" x14ac:dyDescent="0.45">
      <c r="A1" s="965"/>
      <c r="B1" s="966"/>
      <c r="C1" s="965"/>
      <c r="D1" s="965"/>
      <c r="E1" s="967"/>
      <c r="F1" s="967"/>
    </row>
    <row r="2" spans="1:8" x14ac:dyDescent="0.45">
      <c r="A2" s="965"/>
      <c r="B2" s="966"/>
      <c r="C2" s="965"/>
      <c r="D2" s="965"/>
      <c r="E2" s="967"/>
      <c r="F2" s="967"/>
    </row>
    <row r="3" spans="1:8" x14ac:dyDescent="0.45">
      <c r="A3" s="965"/>
      <c r="B3" s="966"/>
      <c r="C3" s="965"/>
      <c r="D3" s="965"/>
      <c r="E3" s="967"/>
      <c r="F3" s="967"/>
    </row>
    <row r="4" spans="1:8" x14ac:dyDescent="0.45">
      <c r="A4" s="965"/>
      <c r="B4" s="966"/>
      <c r="C4" s="965"/>
      <c r="D4" s="965"/>
      <c r="E4" s="967"/>
      <c r="F4" s="967"/>
    </row>
    <row r="5" spans="1:8" x14ac:dyDescent="0.45">
      <c r="A5" s="965"/>
      <c r="B5" s="966"/>
      <c r="C5" s="965"/>
      <c r="D5" s="965"/>
      <c r="E5" s="967"/>
      <c r="F5" s="967"/>
    </row>
    <row r="6" spans="1:8" x14ac:dyDescent="0.45">
      <c r="A6" s="965"/>
      <c r="B6" s="966"/>
      <c r="C6" s="965"/>
      <c r="D6" s="965"/>
      <c r="E6" s="967"/>
      <c r="F6" s="967"/>
    </row>
    <row r="7" spans="1:8" x14ac:dyDescent="0.45">
      <c r="A7" s="965"/>
      <c r="B7" s="966"/>
      <c r="C7" s="965"/>
      <c r="D7" s="965"/>
      <c r="E7" s="967"/>
      <c r="F7" s="967"/>
    </row>
    <row r="8" spans="1:8" x14ac:dyDescent="0.45">
      <c r="A8" s="965"/>
      <c r="B8" s="966"/>
      <c r="C8" s="965"/>
      <c r="D8" s="965"/>
      <c r="E8" s="967"/>
      <c r="F8" s="967"/>
    </row>
    <row r="9" spans="1:8" x14ac:dyDescent="0.45">
      <c r="A9" s="965"/>
      <c r="B9" s="966"/>
      <c r="C9" s="965"/>
      <c r="D9" s="965"/>
      <c r="E9" s="967"/>
      <c r="F9" s="967"/>
    </row>
    <row r="10" spans="1:8" ht="15" x14ac:dyDescent="0.45">
      <c r="A10" s="1278" t="s">
        <v>2</v>
      </c>
      <c r="B10" s="1278"/>
      <c r="C10" s="1278"/>
      <c r="D10" s="1278"/>
      <c r="E10" s="1278"/>
      <c r="F10" s="1278"/>
    </row>
    <row r="11" spans="1:8" ht="26.25" x14ac:dyDescent="0.45">
      <c r="A11" s="968" t="s">
        <v>140</v>
      </c>
      <c r="B11" s="1012" t="s">
        <v>1021</v>
      </c>
      <c r="C11" s="1013" t="s">
        <v>6</v>
      </c>
      <c r="D11" s="1012" t="s">
        <v>7</v>
      </c>
      <c r="E11" s="1014" t="s">
        <v>1022</v>
      </c>
      <c r="F11" s="1014" t="s">
        <v>1023</v>
      </c>
    </row>
    <row r="12" spans="1:8" ht="30" customHeight="1" x14ac:dyDescent="0.45">
      <c r="A12" s="1286" t="s">
        <v>1011</v>
      </c>
      <c r="B12" s="1286"/>
      <c r="C12" s="1286"/>
      <c r="D12" s="1286"/>
      <c r="E12" s="1286"/>
      <c r="F12" s="1286"/>
    </row>
    <row r="13" spans="1:8" x14ac:dyDescent="0.45">
      <c r="A13" s="1287" t="s">
        <v>1043</v>
      </c>
      <c r="B13" s="1288"/>
      <c r="C13" s="1288"/>
      <c r="D13" s="1288"/>
      <c r="E13" s="1288"/>
      <c r="F13" s="1289"/>
    </row>
    <row r="14" spans="1:8" x14ac:dyDescent="0.45">
      <c r="A14" s="1284" t="s">
        <v>1044</v>
      </c>
      <c r="B14" s="1285"/>
      <c r="C14" s="1285"/>
      <c r="D14" s="1285"/>
      <c r="E14" s="1285"/>
      <c r="F14" s="1015"/>
    </row>
    <row r="15" spans="1:8" ht="25.5" x14ac:dyDescent="0.45">
      <c r="A15" s="1016" t="s">
        <v>1078</v>
      </c>
      <c r="B15" s="1017" t="s">
        <v>1079</v>
      </c>
      <c r="C15" s="1018" t="s">
        <v>14</v>
      </c>
      <c r="D15" s="1019">
        <v>1</v>
      </c>
      <c r="E15" s="975">
        <f>F30</f>
        <v>11680913</v>
      </c>
      <c r="F15" s="975">
        <f>D15*E15</f>
        <v>11680913</v>
      </c>
      <c r="H15" s="1038"/>
    </row>
    <row r="16" spans="1:8" ht="44.25" customHeight="1" x14ac:dyDescent="0.45">
      <c r="A16" s="1016" t="s">
        <v>1080</v>
      </c>
      <c r="B16" s="1017" t="s">
        <v>1081</v>
      </c>
      <c r="C16" s="1016" t="s">
        <v>14</v>
      </c>
      <c r="D16" s="1016">
        <v>1</v>
      </c>
      <c r="E16" s="1021">
        <f>F40</f>
        <v>14905424</v>
      </c>
      <c r="F16" s="975">
        <f>D16*E16</f>
        <v>14905424</v>
      </c>
      <c r="H16" s="1038"/>
    </row>
    <row r="17" spans="1:8" ht="44.25" customHeight="1" x14ac:dyDescent="0.45">
      <c r="A17" s="1016" t="s">
        <v>1082</v>
      </c>
      <c r="B17" s="90" t="s">
        <v>1083</v>
      </c>
      <c r="C17" s="1016" t="s">
        <v>14</v>
      </c>
      <c r="D17" s="1016">
        <v>1</v>
      </c>
      <c r="E17" s="1039">
        <f>F49</f>
        <v>19220845</v>
      </c>
      <c r="F17" s="975">
        <f t="shared" ref="F17:F20" si="0">D17*E17</f>
        <v>19220845</v>
      </c>
      <c r="H17" s="1038"/>
    </row>
    <row r="18" spans="1:8" ht="44.25" customHeight="1" x14ac:dyDescent="0.45">
      <c r="A18" s="1016" t="s">
        <v>1084</v>
      </c>
      <c r="B18" s="90" t="s">
        <v>1014</v>
      </c>
      <c r="C18" s="1016" t="s">
        <v>14</v>
      </c>
      <c r="D18" s="1016">
        <v>1</v>
      </c>
      <c r="E18" s="1039">
        <f>F58</f>
        <v>18968700</v>
      </c>
      <c r="F18" s="975">
        <f t="shared" si="0"/>
        <v>18968700</v>
      </c>
      <c r="H18" s="1038"/>
    </row>
    <row r="19" spans="1:8" ht="44.25" customHeight="1" x14ac:dyDescent="0.45">
      <c r="A19" s="1016" t="s">
        <v>1085</v>
      </c>
      <c r="B19" s="90" t="s">
        <v>1015</v>
      </c>
      <c r="C19" s="1016" t="s">
        <v>14</v>
      </c>
      <c r="D19" s="1016">
        <v>1</v>
      </c>
      <c r="E19" s="1039">
        <f>F65</f>
        <v>5888106</v>
      </c>
      <c r="F19" s="975">
        <f t="shared" si="0"/>
        <v>5888106</v>
      </c>
      <c r="H19" s="1038"/>
    </row>
    <row r="20" spans="1:8" ht="44.25" customHeight="1" x14ac:dyDescent="0.45">
      <c r="A20" s="1016" t="s">
        <v>1086</v>
      </c>
      <c r="B20" s="90" t="s">
        <v>1016</v>
      </c>
      <c r="C20" s="1016" t="s">
        <v>1017</v>
      </c>
      <c r="D20" s="1040">
        <v>180</v>
      </c>
      <c r="E20" s="1041">
        <v>718533.4</v>
      </c>
      <c r="F20" s="975">
        <f t="shared" si="0"/>
        <v>129336012</v>
      </c>
      <c r="H20" s="1038"/>
    </row>
    <row r="21" spans="1:8" x14ac:dyDescent="0.45">
      <c r="A21" s="1297" t="s">
        <v>1031</v>
      </c>
      <c r="B21" s="1297"/>
      <c r="C21" s="1297"/>
      <c r="D21" s="1297"/>
      <c r="E21" s="1297"/>
      <c r="F21" s="1022">
        <f>SUM(F15:F20)</f>
        <v>200000000</v>
      </c>
    </row>
    <row r="22" spans="1:8" x14ac:dyDescent="0.45">
      <c r="A22" s="1030"/>
      <c r="B22" s="1031"/>
      <c r="C22" s="1031"/>
      <c r="D22" s="1031"/>
      <c r="E22" s="1032"/>
      <c r="F22" s="1033"/>
    </row>
    <row r="23" spans="1:8" x14ac:dyDescent="0.45">
      <c r="A23" s="1293" t="s">
        <v>1018</v>
      </c>
      <c r="B23" s="1294"/>
      <c r="C23" s="1294"/>
      <c r="D23" s="1294"/>
      <c r="E23" s="1295"/>
      <c r="F23" s="1036">
        <f>F21</f>
        <v>200000000</v>
      </c>
    </row>
    <row r="25" spans="1:8" ht="26.25" customHeight="1" x14ac:dyDescent="0.45">
      <c r="A25" s="1298" t="s">
        <v>1078</v>
      </c>
      <c r="B25" s="1279" t="s">
        <v>1079</v>
      </c>
      <c r="C25" s="1279"/>
      <c r="D25" s="1279"/>
      <c r="E25" s="1279"/>
      <c r="F25" s="1279"/>
    </row>
    <row r="26" spans="1:8" x14ac:dyDescent="0.45">
      <c r="A26" s="1298"/>
      <c r="B26" s="1042" t="s">
        <v>22</v>
      </c>
      <c r="C26" s="1043" t="s">
        <v>243</v>
      </c>
      <c r="D26" s="1043" t="s">
        <v>7</v>
      </c>
      <c r="E26" s="1044" t="s">
        <v>9</v>
      </c>
      <c r="F26" s="1043" t="s">
        <v>10</v>
      </c>
    </row>
    <row r="27" spans="1:8" x14ac:dyDescent="0.45">
      <c r="A27" s="1298"/>
      <c r="B27" s="358" t="s">
        <v>1087</v>
      </c>
      <c r="C27" s="89" t="s">
        <v>14</v>
      </c>
      <c r="D27" s="1045">
        <v>3</v>
      </c>
      <c r="E27" s="1046">
        <v>1385434</v>
      </c>
      <c r="F27" s="1046">
        <f>D27*E27</f>
        <v>4156302</v>
      </c>
    </row>
    <row r="28" spans="1:8" x14ac:dyDescent="0.45">
      <c r="A28" s="1298"/>
      <c r="B28" s="358" t="s">
        <v>1088</v>
      </c>
      <c r="C28" s="89" t="s">
        <v>14</v>
      </c>
      <c r="D28" s="1045">
        <v>4</v>
      </c>
      <c r="E28" s="1046">
        <v>1155434</v>
      </c>
      <c r="F28" s="1046">
        <f t="shared" ref="F28:F29" si="1">D28*E28</f>
        <v>4621736</v>
      </c>
    </row>
    <row r="29" spans="1:8" x14ac:dyDescent="0.45">
      <c r="A29" s="1298"/>
      <c r="B29" s="358" t="s">
        <v>1089</v>
      </c>
      <c r="C29" s="89" t="s">
        <v>14</v>
      </c>
      <c r="D29" s="1045">
        <v>3</v>
      </c>
      <c r="E29" s="1046">
        <v>967625</v>
      </c>
      <c r="F29" s="1046">
        <f t="shared" si="1"/>
        <v>2902875</v>
      </c>
    </row>
    <row r="30" spans="1:8" x14ac:dyDescent="0.45">
      <c r="A30" s="1298"/>
      <c r="B30" s="1299" t="s">
        <v>1090</v>
      </c>
      <c r="C30" s="1299"/>
      <c r="D30" s="1299"/>
      <c r="E30" s="1299"/>
      <c r="F30" s="1047">
        <f>F27+F28+F29</f>
        <v>11680913</v>
      </c>
    </row>
    <row r="31" spans="1:8" ht="25.5" customHeight="1" x14ac:dyDescent="0.45">
      <c r="A31" s="1298" t="s">
        <v>1080</v>
      </c>
      <c r="B31" s="1279" t="s">
        <v>1081</v>
      </c>
      <c r="C31" s="1279"/>
      <c r="D31" s="1279"/>
      <c r="E31" s="1279"/>
      <c r="F31" s="1279"/>
    </row>
    <row r="32" spans="1:8" x14ac:dyDescent="0.45">
      <c r="A32" s="1298"/>
      <c r="B32" s="1042" t="s">
        <v>22</v>
      </c>
      <c r="C32" s="1043" t="s">
        <v>243</v>
      </c>
      <c r="D32" s="1043" t="s">
        <v>7</v>
      </c>
      <c r="E32" s="1044" t="s">
        <v>9</v>
      </c>
      <c r="F32" s="1043" t="s">
        <v>10</v>
      </c>
    </row>
    <row r="33" spans="1:6" x14ac:dyDescent="0.45">
      <c r="A33" s="1298"/>
      <c r="B33" s="113" t="s">
        <v>1091</v>
      </c>
      <c r="C33" s="89" t="s">
        <v>142</v>
      </c>
      <c r="D33" s="1045">
        <v>10</v>
      </c>
      <c r="E33" s="1046">
        <v>368000</v>
      </c>
      <c r="F33" s="1046">
        <f>D33*E33</f>
        <v>3680000</v>
      </c>
    </row>
    <row r="34" spans="1:6" x14ac:dyDescent="0.45">
      <c r="A34" s="1298"/>
      <c r="B34" s="113" t="s">
        <v>1092</v>
      </c>
      <c r="C34" s="89" t="s">
        <v>14</v>
      </c>
      <c r="D34" s="1045">
        <v>6</v>
      </c>
      <c r="E34" s="1046">
        <v>371630</v>
      </c>
      <c r="F34" s="1046">
        <f t="shared" ref="F34:F39" si="2">D34*E34</f>
        <v>2229780</v>
      </c>
    </row>
    <row r="35" spans="1:6" x14ac:dyDescent="0.45">
      <c r="A35" s="1298"/>
      <c r="B35" s="113" t="s">
        <v>1093</v>
      </c>
      <c r="C35" s="89" t="s">
        <v>14</v>
      </c>
      <c r="D35" s="1045">
        <v>10</v>
      </c>
      <c r="E35" s="1046">
        <v>190281</v>
      </c>
      <c r="F35" s="1046">
        <f t="shared" si="2"/>
        <v>1902810</v>
      </c>
    </row>
    <row r="36" spans="1:6" x14ac:dyDescent="0.45">
      <c r="A36" s="1298"/>
      <c r="B36" s="113" t="s">
        <v>1094</v>
      </c>
      <c r="C36" s="89" t="s">
        <v>14</v>
      </c>
      <c r="D36" s="1045">
        <v>15</v>
      </c>
      <c r="E36" s="1046">
        <v>83900</v>
      </c>
      <c r="F36" s="1046">
        <f t="shared" si="2"/>
        <v>1258500</v>
      </c>
    </row>
    <row r="37" spans="1:6" ht="25.5" x14ac:dyDescent="0.45">
      <c r="A37" s="1298"/>
      <c r="B37" s="113" t="s">
        <v>1095</v>
      </c>
      <c r="C37" s="89" t="s">
        <v>14</v>
      </c>
      <c r="D37" s="1045">
        <v>6</v>
      </c>
      <c r="E37" s="1046">
        <v>300000</v>
      </c>
      <c r="F37" s="1046">
        <f t="shared" si="2"/>
        <v>1800000</v>
      </c>
    </row>
    <row r="38" spans="1:6" x14ac:dyDescent="0.45">
      <c r="A38" s="1298"/>
      <c r="B38" s="113" t="s">
        <v>1096</v>
      </c>
      <c r="C38" s="89" t="s">
        <v>1097</v>
      </c>
      <c r="D38" s="1045">
        <v>1</v>
      </c>
      <c r="E38" s="1046">
        <v>1000000</v>
      </c>
      <c r="F38" s="1046">
        <f t="shared" si="2"/>
        <v>1000000</v>
      </c>
    </row>
    <row r="39" spans="1:6" x14ac:dyDescent="0.45">
      <c r="A39" s="1298"/>
      <c r="B39" s="113" t="s">
        <v>1098</v>
      </c>
      <c r="C39" s="89"/>
      <c r="D39" s="1045">
        <v>1</v>
      </c>
      <c r="E39" s="1046">
        <v>3034334</v>
      </c>
      <c r="F39" s="1046">
        <f t="shared" si="2"/>
        <v>3034334</v>
      </c>
    </row>
    <row r="40" spans="1:6" x14ac:dyDescent="0.45">
      <c r="A40" s="1298"/>
      <c r="B40" s="1300" t="s">
        <v>1099</v>
      </c>
      <c r="C40" s="1300"/>
      <c r="D40" s="1300"/>
      <c r="E40" s="1300"/>
      <c r="F40" s="1048">
        <f>SUM(F33:F39)</f>
        <v>14905424</v>
      </c>
    </row>
    <row r="41" spans="1:6" ht="26.25" customHeight="1" x14ac:dyDescent="0.45">
      <c r="A41" s="1298" t="s">
        <v>1082</v>
      </c>
      <c r="B41" s="1301" t="s">
        <v>1083</v>
      </c>
      <c r="C41" s="1301"/>
      <c r="D41" s="1301"/>
      <c r="E41" s="1301"/>
      <c r="F41" s="1301"/>
    </row>
    <row r="42" spans="1:6" x14ac:dyDescent="0.45">
      <c r="A42" s="1298"/>
      <c r="B42" s="1042" t="s">
        <v>22</v>
      </c>
      <c r="C42" s="1043" t="s">
        <v>243</v>
      </c>
      <c r="D42" s="1043" t="s">
        <v>7</v>
      </c>
      <c r="E42" s="1044" t="s">
        <v>9</v>
      </c>
      <c r="F42" s="1043" t="s">
        <v>10</v>
      </c>
    </row>
    <row r="43" spans="1:6" x14ac:dyDescent="0.45">
      <c r="A43" s="1298"/>
      <c r="B43" s="113" t="s">
        <v>1100</v>
      </c>
      <c r="C43" s="89" t="s">
        <v>14</v>
      </c>
      <c r="D43" s="1045">
        <v>10</v>
      </c>
      <c r="E43" s="1046">
        <v>190000</v>
      </c>
      <c r="F43" s="1046">
        <f t="shared" ref="F43:F48" si="3">D43*E43</f>
        <v>1900000</v>
      </c>
    </row>
    <row r="44" spans="1:6" ht="17.25" customHeight="1" x14ac:dyDescent="0.45">
      <c r="A44" s="1298"/>
      <c r="B44" s="113" t="s">
        <v>1101</v>
      </c>
      <c r="C44" s="89" t="s">
        <v>1102</v>
      </c>
      <c r="D44" s="1045">
        <v>23</v>
      </c>
      <c r="E44" s="1046">
        <v>112851</v>
      </c>
      <c r="F44" s="1046">
        <f t="shared" si="3"/>
        <v>2595573</v>
      </c>
    </row>
    <row r="45" spans="1:6" x14ac:dyDescent="0.45">
      <c r="A45" s="1298"/>
      <c r="B45" s="113" t="s">
        <v>1103</v>
      </c>
      <c r="C45" s="89" t="s">
        <v>14</v>
      </c>
      <c r="D45" s="1045">
        <v>1</v>
      </c>
      <c r="E45" s="1046">
        <v>500555</v>
      </c>
      <c r="F45" s="1046">
        <f t="shared" si="3"/>
        <v>500555</v>
      </c>
    </row>
    <row r="46" spans="1:6" x14ac:dyDescent="0.45">
      <c r="A46" s="1298"/>
      <c r="B46" s="113" t="s">
        <v>1104</v>
      </c>
      <c r="C46" s="89" t="s">
        <v>14</v>
      </c>
      <c r="D46" s="1045">
        <v>18</v>
      </c>
      <c r="E46" s="1046">
        <v>300000</v>
      </c>
      <c r="F46" s="1046">
        <f t="shared" si="3"/>
        <v>5400000</v>
      </c>
    </row>
    <row r="47" spans="1:6" x14ac:dyDescent="0.45">
      <c r="A47" s="1298"/>
      <c r="B47" s="113" t="s">
        <v>1105</v>
      </c>
      <c r="C47" s="89"/>
      <c r="D47" s="1045">
        <v>1</v>
      </c>
      <c r="E47" s="1046">
        <v>1000000</v>
      </c>
      <c r="F47" s="1046">
        <f t="shared" si="3"/>
        <v>1000000</v>
      </c>
    </row>
    <row r="48" spans="1:6" x14ac:dyDescent="0.45">
      <c r="A48" s="1298"/>
      <c r="B48" s="113" t="s">
        <v>1098</v>
      </c>
      <c r="C48" s="89"/>
      <c r="D48" s="1045">
        <v>1</v>
      </c>
      <c r="E48" s="1049">
        <v>7824717</v>
      </c>
      <c r="F48" s="1046">
        <f t="shared" si="3"/>
        <v>7824717</v>
      </c>
    </row>
    <row r="49" spans="1:6" x14ac:dyDescent="0.45">
      <c r="A49" s="1298"/>
      <c r="B49" s="1300" t="s">
        <v>1106</v>
      </c>
      <c r="C49" s="1300"/>
      <c r="D49" s="1300"/>
      <c r="E49" s="1300"/>
      <c r="F49" s="1048">
        <f>SUM(F43:F48)</f>
        <v>19220845</v>
      </c>
    </row>
    <row r="50" spans="1:6" ht="25.5" customHeight="1" x14ac:dyDescent="0.45">
      <c r="A50" s="1298" t="s">
        <v>1084</v>
      </c>
      <c r="B50" s="1302" t="s">
        <v>1014</v>
      </c>
      <c r="C50" s="1302"/>
      <c r="D50" s="1302"/>
      <c r="E50" s="1302"/>
      <c r="F50" s="1302"/>
    </row>
    <row r="51" spans="1:6" x14ac:dyDescent="0.45">
      <c r="A51" s="1298"/>
      <c r="B51" s="1042" t="s">
        <v>22</v>
      </c>
      <c r="C51" s="1043" t="s">
        <v>243</v>
      </c>
      <c r="D51" s="1043" t="s">
        <v>7</v>
      </c>
      <c r="E51" s="1044" t="s">
        <v>9</v>
      </c>
      <c r="F51" s="1043" t="s">
        <v>10</v>
      </c>
    </row>
    <row r="52" spans="1:6" x14ac:dyDescent="0.45">
      <c r="A52" s="1298"/>
      <c r="B52" s="113" t="s">
        <v>1100</v>
      </c>
      <c r="C52" s="89" t="s">
        <v>14</v>
      </c>
      <c r="D52" s="1045">
        <v>10</v>
      </c>
      <c r="E52" s="1046">
        <v>190000</v>
      </c>
      <c r="F52" s="1046">
        <f t="shared" ref="F52:F57" si="4">D52*E52</f>
        <v>1900000</v>
      </c>
    </row>
    <row r="53" spans="1:6" x14ac:dyDescent="0.45">
      <c r="A53" s="1298"/>
      <c r="B53" s="113" t="s">
        <v>1092</v>
      </c>
      <c r="C53" s="89" t="s">
        <v>243</v>
      </c>
      <c r="D53" s="1045">
        <v>6</v>
      </c>
      <c r="E53" s="1046">
        <v>371630</v>
      </c>
      <c r="F53" s="1046">
        <f t="shared" si="4"/>
        <v>2229780</v>
      </c>
    </row>
    <row r="54" spans="1:6" x14ac:dyDescent="0.45">
      <c r="A54" s="1298"/>
      <c r="B54" s="113" t="s">
        <v>1107</v>
      </c>
      <c r="C54" s="89" t="s">
        <v>14</v>
      </c>
      <c r="D54" s="1045">
        <v>30</v>
      </c>
      <c r="E54" s="1046">
        <v>120000</v>
      </c>
      <c r="F54" s="1046">
        <f t="shared" si="4"/>
        <v>3600000</v>
      </c>
    </row>
    <row r="55" spans="1:6" ht="38.25" x14ac:dyDescent="0.45">
      <c r="A55" s="1298"/>
      <c r="B55" s="113" t="s">
        <v>1108</v>
      </c>
      <c r="C55" s="89" t="s">
        <v>14</v>
      </c>
      <c r="D55" s="1045">
        <v>6</v>
      </c>
      <c r="E55" s="1046">
        <v>600000</v>
      </c>
      <c r="F55" s="1046">
        <f t="shared" si="4"/>
        <v>3600000</v>
      </c>
    </row>
    <row r="56" spans="1:6" x14ac:dyDescent="0.45">
      <c r="A56" s="1298"/>
      <c r="B56" s="113" t="s">
        <v>1109</v>
      </c>
      <c r="C56" s="89" t="s">
        <v>1097</v>
      </c>
      <c r="D56" s="1045">
        <v>1</v>
      </c>
      <c r="E56" s="1046">
        <v>1000000</v>
      </c>
      <c r="F56" s="1046">
        <f t="shared" si="4"/>
        <v>1000000</v>
      </c>
    </row>
    <row r="57" spans="1:6" x14ac:dyDescent="0.45">
      <c r="A57" s="1298"/>
      <c r="B57" s="113" t="s">
        <v>1098</v>
      </c>
      <c r="C57" s="89" t="s">
        <v>1110</v>
      </c>
      <c r="D57" s="1045">
        <v>1</v>
      </c>
      <c r="E57" s="1046">
        <v>6638920</v>
      </c>
      <c r="F57" s="1046">
        <f t="shared" si="4"/>
        <v>6638920</v>
      </c>
    </row>
    <row r="58" spans="1:6" x14ac:dyDescent="0.45">
      <c r="A58" s="1298"/>
      <c r="B58" s="1300" t="s">
        <v>1111</v>
      </c>
      <c r="C58" s="1300"/>
      <c r="D58" s="1300"/>
      <c r="E58" s="1300"/>
      <c r="F58" s="1048">
        <f>SUM(F52:F57)</f>
        <v>18968700</v>
      </c>
    </row>
    <row r="59" spans="1:6" ht="26.25" customHeight="1" x14ac:dyDescent="0.45">
      <c r="A59" s="1298" t="s">
        <v>1085</v>
      </c>
      <c r="B59" s="1301" t="s">
        <v>1015</v>
      </c>
      <c r="C59" s="1301"/>
      <c r="D59" s="1301"/>
      <c r="E59" s="1301"/>
      <c r="F59" s="1301"/>
    </row>
    <row r="60" spans="1:6" x14ac:dyDescent="0.45">
      <c r="A60" s="1298"/>
      <c r="B60" s="1042" t="s">
        <v>22</v>
      </c>
      <c r="C60" s="1043" t="s">
        <v>243</v>
      </c>
      <c r="D60" s="1043" t="s">
        <v>7</v>
      </c>
      <c r="E60" s="1044" t="s">
        <v>9</v>
      </c>
      <c r="F60" s="1043" t="s">
        <v>10</v>
      </c>
    </row>
    <row r="61" spans="1:6" x14ac:dyDescent="0.45">
      <c r="A61" s="1298"/>
      <c r="B61" s="113" t="s">
        <v>1100</v>
      </c>
      <c r="C61" s="89" t="s">
        <v>14</v>
      </c>
      <c r="D61" s="1045">
        <v>5</v>
      </c>
      <c r="E61" s="1046">
        <v>190000</v>
      </c>
      <c r="F61" s="1046">
        <f t="shared" ref="F61:F64" si="5">D61*E61</f>
        <v>950000</v>
      </c>
    </row>
    <row r="62" spans="1:6" x14ac:dyDescent="0.45">
      <c r="A62" s="1298"/>
      <c r="B62" s="113" t="s">
        <v>1098</v>
      </c>
      <c r="C62" s="89" t="s">
        <v>1110</v>
      </c>
      <c r="D62" s="1045">
        <v>1</v>
      </c>
      <c r="E62" s="1046">
        <v>2979106</v>
      </c>
      <c r="F62" s="1046">
        <f t="shared" si="5"/>
        <v>2979106</v>
      </c>
    </row>
    <row r="63" spans="1:6" x14ac:dyDescent="0.45">
      <c r="A63" s="1298"/>
      <c r="B63" s="113" t="s">
        <v>1112</v>
      </c>
      <c r="C63" s="89" t="s">
        <v>1097</v>
      </c>
      <c r="D63" s="1045">
        <v>1</v>
      </c>
      <c r="E63" s="1046">
        <v>1000000</v>
      </c>
      <c r="F63" s="1046">
        <f t="shared" si="5"/>
        <v>1000000</v>
      </c>
    </row>
    <row r="64" spans="1:6" x14ac:dyDescent="0.45">
      <c r="A64" s="1298"/>
      <c r="B64" s="358" t="s">
        <v>1113</v>
      </c>
      <c r="C64" s="89" t="s">
        <v>1097</v>
      </c>
      <c r="D64" s="1045">
        <v>4</v>
      </c>
      <c r="E64" s="1046">
        <v>239750</v>
      </c>
      <c r="F64" s="1046">
        <f t="shared" si="5"/>
        <v>959000</v>
      </c>
    </row>
    <row r="65" spans="1:6" x14ac:dyDescent="0.45">
      <c r="A65" s="1298"/>
      <c r="B65" s="1300" t="s">
        <v>1114</v>
      </c>
      <c r="C65" s="1300"/>
      <c r="D65" s="1300"/>
      <c r="E65" s="1300"/>
      <c r="F65" s="1048">
        <f>SUM(F61:F64)</f>
        <v>5888106</v>
      </c>
    </row>
    <row r="66" spans="1:6" ht="26.25" customHeight="1" x14ac:dyDescent="0.45">
      <c r="A66" s="1298" t="s">
        <v>1086</v>
      </c>
      <c r="B66" s="1301" t="s">
        <v>1016</v>
      </c>
      <c r="C66" s="1301"/>
      <c r="D66" s="1301"/>
      <c r="E66" s="1301"/>
      <c r="F66" s="1301"/>
    </row>
    <row r="67" spans="1:6" x14ac:dyDescent="0.45">
      <c r="A67" s="1298"/>
      <c r="B67" s="1300" t="s">
        <v>1115</v>
      </c>
      <c r="C67" s="1300"/>
      <c r="D67" s="1300"/>
      <c r="E67" s="1300"/>
      <c r="F67" s="1300"/>
    </row>
    <row r="68" spans="1:6" x14ac:dyDescent="0.45">
      <c r="A68" s="1298"/>
      <c r="B68" s="1050" t="s">
        <v>22</v>
      </c>
      <c r="C68" s="1043" t="s">
        <v>243</v>
      </c>
      <c r="D68" s="1043" t="s">
        <v>7</v>
      </c>
      <c r="E68" s="1043" t="s">
        <v>9</v>
      </c>
      <c r="F68" s="1043" t="s">
        <v>10</v>
      </c>
    </row>
    <row r="69" spans="1:6" x14ac:dyDescent="0.45">
      <c r="A69" s="1298"/>
      <c r="B69" s="358" t="s">
        <v>1116</v>
      </c>
      <c r="C69" s="89" t="s">
        <v>1017</v>
      </c>
      <c r="D69" s="86">
        <v>180</v>
      </c>
      <c r="E69" s="1046">
        <v>80000</v>
      </c>
      <c r="F69" s="1046">
        <f t="shared" ref="F69:F70" si="6">D69*E69</f>
        <v>14400000</v>
      </c>
    </row>
    <row r="70" spans="1:6" x14ac:dyDescent="0.45">
      <c r="A70" s="1298"/>
      <c r="B70" s="358" t="s">
        <v>1117</v>
      </c>
      <c r="C70" s="89" t="s">
        <v>1017</v>
      </c>
      <c r="D70" s="86">
        <v>160</v>
      </c>
      <c r="E70" s="1046">
        <v>160000</v>
      </c>
      <c r="F70" s="1046">
        <f t="shared" si="6"/>
        <v>25600000</v>
      </c>
    </row>
    <row r="71" spans="1:6" x14ac:dyDescent="0.45">
      <c r="A71" s="1298"/>
      <c r="B71" s="1300" t="s">
        <v>909</v>
      </c>
      <c r="C71" s="1300"/>
      <c r="D71" s="1300"/>
      <c r="E71" s="1300"/>
      <c r="F71" s="1051">
        <f>F69+F70</f>
        <v>40000000</v>
      </c>
    </row>
    <row r="72" spans="1:6" ht="24" customHeight="1" x14ac:dyDescent="0.45">
      <c r="A72" s="1298"/>
      <c r="B72" s="1303" t="s">
        <v>1118</v>
      </c>
      <c r="C72" s="1303"/>
      <c r="D72" s="1303"/>
      <c r="E72" s="1303"/>
      <c r="F72" s="1303"/>
    </row>
    <row r="73" spans="1:6" x14ac:dyDescent="0.45">
      <c r="A73" s="1298"/>
      <c r="B73" s="113" t="s">
        <v>1119</v>
      </c>
      <c r="C73" s="89" t="s">
        <v>1120</v>
      </c>
      <c r="D73" s="1045">
        <v>10</v>
      </c>
      <c r="E73" s="1046">
        <v>80000</v>
      </c>
      <c r="F73" s="1046">
        <f t="shared" ref="F73:F75" si="7">D73*E73</f>
        <v>800000</v>
      </c>
    </row>
    <row r="74" spans="1:6" x14ac:dyDescent="0.45">
      <c r="A74" s="1298"/>
      <c r="B74" s="113" t="s">
        <v>1121</v>
      </c>
      <c r="C74" s="89" t="s">
        <v>1120</v>
      </c>
      <c r="D74" s="1045">
        <v>50</v>
      </c>
      <c r="E74" s="1046">
        <v>80000</v>
      </c>
      <c r="F74" s="1046">
        <f t="shared" si="7"/>
        <v>4000000</v>
      </c>
    </row>
    <row r="75" spans="1:6" x14ac:dyDescent="0.45">
      <c r="A75" s="1298"/>
      <c r="B75" s="113" t="s">
        <v>1122</v>
      </c>
      <c r="C75" s="89" t="s">
        <v>280</v>
      </c>
      <c r="D75" s="1045">
        <v>1</v>
      </c>
      <c r="E75" s="1046">
        <v>53536012</v>
      </c>
      <c r="F75" s="1046">
        <f t="shared" si="7"/>
        <v>53536012</v>
      </c>
    </row>
    <row r="76" spans="1:6" x14ac:dyDescent="0.45">
      <c r="A76" s="1298"/>
      <c r="B76" s="1300" t="s">
        <v>1114</v>
      </c>
      <c r="C76" s="1300"/>
      <c r="D76" s="1300"/>
      <c r="E76" s="1300"/>
      <c r="F76" s="1051">
        <f>SUM(F73:F75)</f>
        <v>58336012</v>
      </c>
    </row>
    <row r="77" spans="1:6" x14ac:dyDescent="0.45">
      <c r="A77" s="1298"/>
      <c r="B77" s="1300" t="s">
        <v>1123</v>
      </c>
      <c r="C77" s="1300"/>
      <c r="D77" s="1300"/>
      <c r="E77" s="1300"/>
      <c r="F77" s="1051">
        <f>F76+F71</f>
        <v>98336012</v>
      </c>
    </row>
    <row r="78" spans="1:6" x14ac:dyDescent="0.45">
      <c r="A78" s="1298"/>
      <c r="B78" s="1073" t="s">
        <v>1124</v>
      </c>
      <c r="C78" s="1073"/>
      <c r="D78" s="1073"/>
      <c r="E78" s="1073"/>
      <c r="F78" s="1073"/>
    </row>
    <row r="79" spans="1:6" x14ac:dyDescent="0.45">
      <c r="A79" s="1298"/>
      <c r="B79" s="1052" t="s">
        <v>1125</v>
      </c>
      <c r="C79" s="89" t="s">
        <v>1126</v>
      </c>
      <c r="D79" s="1045">
        <v>10</v>
      </c>
      <c r="E79" s="1046">
        <v>150000</v>
      </c>
      <c r="F79" s="1046">
        <v>30000000</v>
      </c>
    </row>
    <row r="80" spans="1:6" x14ac:dyDescent="0.45">
      <c r="A80" s="1298"/>
      <c r="B80" s="358" t="s">
        <v>1127</v>
      </c>
      <c r="C80" s="89" t="s">
        <v>1097</v>
      </c>
      <c r="D80" s="1045">
        <v>1</v>
      </c>
      <c r="E80" s="1046">
        <v>1000000</v>
      </c>
      <c r="F80" s="1046">
        <v>1000000</v>
      </c>
    </row>
    <row r="81" spans="1:6" x14ac:dyDescent="0.45">
      <c r="A81" s="1298"/>
      <c r="B81" s="1300" t="s">
        <v>909</v>
      </c>
      <c r="C81" s="1300"/>
      <c r="D81" s="1300"/>
      <c r="E81" s="1300"/>
      <c r="F81" s="1051">
        <f>F79+F80</f>
        <v>31000000</v>
      </c>
    </row>
    <row r="82" spans="1:6" x14ac:dyDescent="0.45">
      <c r="A82" s="1298"/>
      <c r="B82" s="1300" t="s">
        <v>909</v>
      </c>
      <c r="C82" s="1300"/>
      <c r="D82" s="1300"/>
      <c r="E82" s="1300"/>
      <c r="F82" s="1048">
        <f>F77+F81</f>
        <v>129336012</v>
      </c>
    </row>
    <row r="83" spans="1:6" x14ac:dyDescent="0.45">
      <c r="A83" s="1293" t="s">
        <v>1018</v>
      </c>
      <c r="B83" s="1294"/>
      <c r="C83" s="1294"/>
      <c r="D83" s="1294"/>
      <c r="E83" s="1295"/>
      <c r="F83" s="1036">
        <f>F82+F65+F58+F49+F40+F30</f>
        <v>200000000</v>
      </c>
    </row>
  </sheetData>
  <mergeCells count="32">
    <mergeCell ref="B78:F78"/>
    <mergeCell ref="B81:E81"/>
    <mergeCell ref="B82:E82"/>
    <mergeCell ref="A83:E83"/>
    <mergeCell ref="A59:A65"/>
    <mergeCell ref="B59:F59"/>
    <mergeCell ref="B65:E65"/>
    <mergeCell ref="A66:A82"/>
    <mergeCell ref="B66:F66"/>
    <mergeCell ref="B67:F67"/>
    <mergeCell ref="B71:E71"/>
    <mergeCell ref="B72:F72"/>
    <mergeCell ref="B76:E76"/>
    <mergeCell ref="B77:E77"/>
    <mergeCell ref="A41:A49"/>
    <mergeCell ref="B41:F41"/>
    <mergeCell ref="B49:E49"/>
    <mergeCell ref="A50:A58"/>
    <mergeCell ref="B50:F50"/>
    <mergeCell ref="B58:E58"/>
    <mergeCell ref="A25:A30"/>
    <mergeCell ref="B25:F25"/>
    <mergeCell ref="B30:E30"/>
    <mergeCell ref="A31:A40"/>
    <mergeCell ref="B31:F31"/>
    <mergeCell ref="B40:E40"/>
    <mergeCell ref="A23:E23"/>
    <mergeCell ref="A10:F10"/>
    <mergeCell ref="A12:F12"/>
    <mergeCell ref="A13:F13"/>
    <mergeCell ref="A14:E14"/>
    <mergeCell ref="A21:E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23</vt:i4>
      </vt:variant>
    </vt:vector>
  </HeadingPairs>
  <TitlesOfParts>
    <vt:vector size="40" baseType="lpstr">
      <vt:lpstr>RESUMEN CVC</vt:lpstr>
      <vt:lpstr>1.1.11</vt:lpstr>
      <vt:lpstr>1.1.12</vt:lpstr>
      <vt:lpstr>2.1.14.1</vt:lpstr>
      <vt:lpstr>2.1.14.2</vt:lpstr>
      <vt:lpstr>2.1.14.3</vt:lpstr>
      <vt:lpstr>2.1.14.4</vt:lpstr>
      <vt:lpstr>Act 1.1.16</vt:lpstr>
      <vt:lpstr>S1_1.1.16</vt:lpstr>
      <vt:lpstr>S2_1.1.16</vt:lpstr>
      <vt:lpstr>Act_1.1.8</vt:lpstr>
      <vt:lpstr>Act_1.1.13</vt:lpstr>
      <vt:lpstr>Act_1.1.13_Obra</vt:lpstr>
      <vt:lpstr>Act_1.1.13 Interv</vt:lpstr>
      <vt:lpstr>ACT. 1.1.19</vt:lpstr>
      <vt:lpstr>ACT. 1.1.20</vt:lpstr>
      <vt:lpstr>ACT 1.1.21</vt:lpstr>
      <vt:lpstr>Act_1.1.13_Obra!Área_de_impresión</vt:lpstr>
      <vt:lpstr>CDCT</vt:lpstr>
      <vt:lpstr>CeldCanti</vt:lpstr>
      <vt:lpstr>CELDVRUNIT1</vt:lpstr>
      <vt:lpstr>CIndPresup</vt:lpstr>
      <vt:lpstr>COSTIND</vt:lpstr>
      <vt:lpstr>DescripPpto</vt:lpstr>
      <vt:lpstr>FinPpto</vt:lpstr>
      <vt:lpstr>FinPpto2</vt:lpstr>
      <vt:lpstr>FinPpto3</vt:lpstr>
      <vt:lpstr>FormLinPresup</vt:lpstr>
      <vt:lpstr>INICIOPPTO</vt:lpstr>
      <vt:lpstr>LineaPresup</vt:lpstr>
      <vt:lpstr>RCindPresup</vt:lpstr>
      <vt:lpstr>ResEquipo</vt:lpstr>
      <vt:lpstr>ResMateriales</vt:lpstr>
      <vt:lpstr>ResMO</vt:lpstr>
      <vt:lpstr>ResOtros</vt:lpstr>
      <vt:lpstr>ResUnit_CD</vt:lpstr>
      <vt:lpstr>Act_1.1.13_Obra!Títulos_a_imprimir</vt:lpstr>
      <vt:lpstr>TotalAIU</vt:lpstr>
      <vt:lpstr>TtlPpto</vt:lpstr>
      <vt:lpstr>VrUtilidad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Muñoz Pabon</dc:creator>
  <cp:lastModifiedBy>t98792</cp:lastModifiedBy>
  <dcterms:created xsi:type="dcterms:W3CDTF">2025-11-06T13:48:56Z</dcterms:created>
  <dcterms:modified xsi:type="dcterms:W3CDTF">2025-11-10T18:36:20Z</dcterms:modified>
</cp:coreProperties>
</file>