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D:\GOBER 2016-2024\GOBER_EVALUACION\91_LP-SEG-03746-2025 almacen\03_EVALUACION INICIAL LP-SEG-03746-2025\"/>
    </mc:Choice>
  </mc:AlternateContent>
  <xr:revisionPtr revIDLastSave="0" documentId="13_ncr:1_{009B73DE-4F18-414A-96A4-EFA912221E54}" xr6:coauthVersionLast="47" xr6:coauthVersionMax="47" xr10:uidLastSave="{00000000-0000-0000-0000-000000000000}"/>
  <bookViews>
    <workbookView xWindow="-120" yWindow="-120" windowWidth="20730" windowHeight="11160" tabRatio="784" firstSheet="1" activeTab="5" xr2:uid="{00000000-000D-0000-FFFF-FFFF00000000}"/>
  </bookViews>
  <sheets>
    <sheet name="SMMLV" sheetId="21" state="hidden" r:id="rId1"/>
    <sheet name="HP1" sheetId="6" r:id="rId2"/>
    <sheet name="rev 72 p1" sheetId="30" state="hidden" r:id="rId3"/>
    <sheet name="EP1" sheetId="25" state="hidden" r:id="rId4"/>
    <sheet name="prof" sheetId="32" state="hidden" r:id="rId5"/>
    <sheet name="HP2" sheetId="33" r:id="rId6"/>
    <sheet name="rev certificacion" sheetId="34" state="hidden" r:id="rId7"/>
  </sheets>
  <externalReferences>
    <externalReference r:id="rId8"/>
    <externalReference r:id="rId9"/>
    <externalReference r:id="rId10"/>
  </externalReferences>
  <definedNames>
    <definedName name="_xlnm.Print_Area" localSheetId="3">'EP1'!$A$1:$V$234</definedName>
    <definedName name="_xlnm.Print_Area" localSheetId="1">'HP1'!$A$1:$V$162</definedName>
    <definedName name="_xlnm.Print_Area" localSheetId="5">'HP2'!$A$1:$V$102</definedName>
    <definedName name="_xlnm.Print_Titles" localSheetId="3">'EP1'!$1:$5</definedName>
    <definedName name="_xlnm.Print_Titles" localSheetId="1">'HP1'!$1:$6</definedName>
    <definedName name="_xlnm.Print_Titles" localSheetId="5">'HP2'!$1:$6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H39" i="33" l="1"/>
  <c r="X39" i="33"/>
  <c r="S15" i="33"/>
  <c r="S19" i="6"/>
  <c r="U43" i="6"/>
  <c r="U44" i="6" s="1"/>
  <c r="U46" i="6"/>
  <c r="W39" i="33" l="1"/>
  <c r="B58" i="34"/>
  <c r="J52" i="33" l="1"/>
  <c r="Q48" i="33"/>
  <c r="U39" i="33"/>
  <c r="U40" i="33" s="1"/>
  <c r="U42" i="33"/>
  <c r="H3" i="33"/>
  <c r="A3" i="33"/>
  <c r="W137" i="6"/>
  <c r="K135" i="6"/>
  <c r="C54" i="32"/>
  <c r="C52" i="32"/>
  <c r="D51" i="32"/>
  <c r="C51" i="32"/>
  <c r="W123" i="6"/>
  <c r="C42" i="32"/>
  <c r="C41" i="32"/>
  <c r="C40" i="32"/>
  <c r="D41" i="32"/>
  <c r="D40" i="32"/>
  <c r="W109" i="6"/>
  <c r="K107" i="6"/>
  <c r="X96" i="6"/>
  <c r="W95" i="6"/>
  <c r="C135" i="6"/>
  <c r="C107" i="6"/>
  <c r="K121" i="6"/>
  <c r="K93" i="6"/>
  <c r="C93" i="6"/>
  <c r="E72" i="30"/>
  <c r="D71" i="30"/>
  <c r="E71" i="30" s="1"/>
  <c r="D70" i="30"/>
  <c r="E70" i="30" s="1"/>
  <c r="D69" i="30"/>
  <c r="E69" i="30" s="1"/>
  <c r="D68" i="30"/>
  <c r="E68" i="30" s="1"/>
  <c r="D67" i="30"/>
  <c r="E67" i="30" s="1"/>
  <c r="D66" i="30"/>
  <c r="E66" i="30" s="1"/>
  <c r="D61" i="30"/>
  <c r="E61" i="30" s="1"/>
  <c r="D62" i="30"/>
  <c r="E62" i="30"/>
  <c r="D63" i="30"/>
  <c r="E63" i="30" s="1"/>
  <c r="D64" i="30"/>
  <c r="E64" i="30" s="1"/>
  <c r="D65" i="30"/>
  <c r="E65" i="30" s="1"/>
  <c r="D51" i="30"/>
  <c r="E51" i="30" s="1"/>
  <c r="D52" i="30"/>
  <c r="E52" i="30" s="1"/>
  <c r="D53" i="30"/>
  <c r="E53" i="30" s="1"/>
  <c r="D54" i="30"/>
  <c r="E54" i="30" s="1"/>
  <c r="D55" i="30"/>
  <c r="E55" i="30" s="1"/>
  <c r="D56" i="30"/>
  <c r="E56" i="30" s="1"/>
  <c r="D57" i="30"/>
  <c r="E57" i="30" s="1"/>
  <c r="D58" i="30"/>
  <c r="E58" i="30" s="1"/>
  <c r="D59" i="30"/>
  <c r="E59" i="30" s="1"/>
  <c r="D60" i="30"/>
  <c r="E60" i="30" s="1"/>
  <c r="D42" i="30"/>
  <c r="E42" i="30" s="1"/>
  <c r="D43" i="30"/>
  <c r="E43" i="30"/>
  <c r="D44" i="30"/>
  <c r="E44" i="30" s="1"/>
  <c r="D45" i="30"/>
  <c r="E45" i="30"/>
  <c r="D46" i="30"/>
  <c r="E46" i="30" s="1"/>
  <c r="D47" i="30"/>
  <c r="E47" i="30" s="1"/>
  <c r="D48" i="30"/>
  <c r="E48" i="30" s="1"/>
  <c r="D49" i="30"/>
  <c r="E49" i="30" s="1"/>
  <c r="D50" i="30"/>
  <c r="E50" i="30" s="1"/>
  <c r="D31" i="30"/>
  <c r="E31" i="30" s="1"/>
  <c r="D32" i="30"/>
  <c r="E32" i="30"/>
  <c r="D33" i="30"/>
  <c r="E33" i="30"/>
  <c r="D34" i="30"/>
  <c r="E34" i="30"/>
  <c r="D35" i="30"/>
  <c r="E35" i="30" s="1"/>
  <c r="D36" i="30"/>
  <c r="E36" i="30" s="1"/>
  <c r="D37" i="30"/>
  <c r="E37" i="30" s="1"/>
  <c r="D38" i="30"/>
  <c r="E38" i="30" s="1"/>
  <c r="D39" i="30"/>
  <c r="E39" i="30" s="1"/>
  <c r="D40" i="30"/>
  <c r="E40" i="30" s="1"/>
  <c r="D41" i="30"/>
  <c r="E41" i="30" s="1"/>
  <c r="D30" i="30"/>
  <c r="E30" i="30" s="1"/>
  <c r="D29" i="30"/>
  <c r="E29" i="30" s="1"/>
  <c r="D21" i="30"/>
  <c r="E21" i="30"/>
  <c r="D22" i="30"/>
  <c r="E22" i="30"/>
  <c r="D23" i="30"/>
  <c r="E23" i="30"/>
  <c r="D24" i="30"/>
  <c r="E24" i="30"/>
  <c r="D25" i="30"/>
  <c r="E25" i="30"/>
  <c r="D26" i="30"/>
  <c r="E26" i="30" s="1"/>
  <c r="D27" i="30"/>
  <c r="E27" i="30" s="1"/>
  <c r="D28" i="30"/>
  <c r="E28" i="30" s="1"/>
  <c r="D20" i="30"/>
  <c r="E20" i="30" s="1"/>
  <c r="D4" i="30"/>
  <c r="E4" i="30" s="1"/>
  <c r="D5" i="30"/>
  <c r="E5" i="30" s="1"/>
  <c r="D6" i="30"/>
  <c r="E6" i="30" s="1"/>
  <c r="D7" i="30"/>
  <c r="E7" i="30" s="1"/>
  <c r="D8" i="30"/>
  <c r="E8" i="30" s="1"/>
  <c r="D9" i="30"/>
  <c r="E9" i="30" s="1"/>
  <c r="D10" i="30"/>
  <c r="E10" i="30" s="1"/>
  <c r="D11" i="30"/>
  <c r="E11" i="30" s="1"/>
  <c r="D12" i="30"/>
  <c r="E12" i="30" s="1"/>
  <c r="D13" i="30"/>
  <c r="E13" i="30" s="1"/>
  <c r="D14" i="30"/>
  <c r="E14" i="30" s="1"/>
  <c r="D15" i="30"/>
  <c r="E15" i="30" s="1"/>
  <c r="D16" i="30"/>
  <c r="E16" i="30" s="1"/>
  <c r="D3" i="30"/>
  <c r="E3" i="30" s="1"/>
  <c r="E17" i="30" l="1"/>
  <c r="A232" i="25" l="1"/>
  <c r="A231" i="25"/>
  <c r="Q215" i="25"/>
  <c r="Q217" i="25"/>
  <c r="Q218" i="25"/>
  <c r="Q219" i="25"/>
  <c r="Q220" i="25"/>
  <c r="Q221" i="25"/>
  <c r="Q222" i="25"/>
  <c r="Q223" i="25" l="1"/>
  <c r="N222" i="25"/>
  <c r="B222" i="25"/>
  <c r="T158" i="25"/>
  <c r="T153" i="25"/>
  <c r="T148" i="25"/>
  <c r="T143" i="25"/>
  <c r="T138" i="25"/>
  <c r="R80" i="25"/>
  <c r="R79" i="25"/>
  <c r="U84" i="25" s="1"/>
  <c r="K60" i="25"/>
  <c r="R42" i="25"/>
  <c r="R43" i="25"/>
  <c r="R44" i="25"/>
  <c r="I1" i="25"/>
  <c r="A3" i="25"/>
  <c r="G3" i="25"/>
  <c r="A2" i="25"/>
  <c r="J63" i="6"/>
  <c r="J56" i="6"/>
  <c r="Q52" i="6"/>
  <c r="N221" i="25"/>
  <c r="B221" i="25"/>
  <c r="N220" i="25"/>
  <c r="B220" i="25"/>
  <c r="L219" i="25"/>
  <c r="L218" i="25"/>
  <c r="L217" i="25"/>
  <c r="N215" i="25"/>
  <c r="M108" i="25"/>
  <c r="V100" i="25"/>
  <c r="O100" i="25"/>
  <c r="G100" i="25"/>
  <c r="F94" i="25"/>
  <c r="E94" i="25"/>
  <c r="A94" i="25"/>
  <c r="F93" i="25"/>
  <c r="E93" i="25"/>
  <c r="A93" i="25"/>
  <c r="F92" i="25"/>
  <c r="E92" i="25"/>
  <c r="A92" i="25"/>
  <c r="F91" i="25"/>
  <c r="E91" i="25"/>
  <c r="A91" i="25"/>
  <c r="A50" i="25"/>
  <c r="A48" i="25"/>
  <c r="A47" i="25"/>
  <c r="A46" i="25"/>
  <c r="W45" i="25"/>
  <c r="Q37" i="25"/>
  <c r="Q36" i="25"/>
  <c r="Q35" i="25"/>
  <c r="Q34" i="25"/>
  <c r="A28" i="25"/>
  <c r="N27" i="25"/>
  <c r="J27" i="25"/>
  <c r="O15" i="25"/>
  <c r="O22" i="25" s="1"/>
  <c r="U160" i="25" l="1"/>
  <c r="R81" i="25"/>
  <c r="U83" i="25" s="1"/>
  <c r="N216" i="25"/>
  <c r="N223" i="25" s="1"/>
  <c r="R45" i="25"/>
  <c r="R46" i="25" s="1"/>
  <c r="R126" i="25"/>
  <c r="T131" i="25" s="1"/>
  <c r="T129" i="25" l="1"/>
  <c r="U161" i="25" s="1"/>
  <c r="T130" i="25"/>
  <c r="R48" i="25"/>
  <c r="R47" i="25"/>
  <c r="R49" i="25" l="1"/>
  <c r="R50" i="25" s="1"/>
  <c r="J28" i="25" s="1"/>
  <c r="H83" i="25" l="1"/>
  <c r="O60" i="25"/>
  <c r="H3" i="6" l="1"/>
  <c r="A3" i="6"/>
  <c r="H84" i="25" l="1"/>
</calcChain>
</file>

<file path=xl/sharedStrings.xml><?xml version="1.0" encoding="utf-8"?>
<sst xmlns="http://schemas.openxmlformats.org/spreadsheetml/2006/main" count="856" uniqueCount="434">
  <si>
    <t>INFORMACION GENERAL</t>
  </si>
  <si>
    <t>CODIGO UNSPSC</t>
  </si>
  <si>
    <t>DESCRIPCION</t>
  </si>
  <si>
    <t>SI</t>
  </si>
  <si>
    <t>PRESUPUESTO OFICIAL</t>
  </si>
  <si>
    <t>OBJETO</t>
  </si>
  <si>
    <t>VALOR</t>
  </si>
  <si>
    <t>CONTRATO No.</t>
  </si>
  <si>
    <t>CONTRATANTE</t>
  </si>
  <si>
    <t>PARTICIP.</t>
  </si>
  <si>
    <t>VP CONTRATO
ACTUALIZADO SMMLV</t>
  </si>
  <si>
    <t>No.</t>
  </si>
  <si>
    <t>CUMPLE</t>
  </si>
  <si>
    <t>DOCUMENTOS ANEXOS:</t>
  </si>
  <si>
    <t>ITEM</t>
  </si>
  <si>
    <t>UND</t>
  </si>
  <si>
    <t>AÑO DE TERMINACIÓN</t>
  </si>
  <si>
    <t>PROFESIONAL PRESENTADO</t>
  </si>
  <si>
    <t>METODOS DE EVALUACIÓN DE LA OFERTA ECONÓMICA</t>
  </si>
  <si>
    <t>MEDIA ARITMÉTICA</t>
  </si>
  <si>
    <t>MEDIA ARITMÉTICA ALTA</t>
  </si>
  <si>
    <t>MEDIA GEOMETRICA CON PRESUPUESTO OFICIAL</t>
  </si>
  <si>
    <t>RANGO (INCLUSIVE)</t>
  </si>
  <si>
    <t>NUMERO</t>
  </si>
  <si>
    <t>MÉTODO</t>
  </si>
  <si>
    <t>MENOR VALOR</t>
  </si>
  <si>
    <t>DE 0.00 A 0.24</t>
  </si>
  <si>
    <t>DE 0.25 A 0.49</t>
  </si>
  <si>
    <t>DE 0.50 A 0.74</t>
  </si>
  <si>
    <t>DE 0.75 A 0.99</t>
  </si>
  <si>
    <t>PRESUPUESTO OFICIAL:</t>
  </si>
  <si>
    <t>S.M.M.L.V.</t>
  </si>
  <si>
    <t>ENTIDAD CONTRATANTE</t>
  </si>
  <si>
    <t>CANTIDAD SOLICITADA</t>
  </si>
  <si>
    <t>CLASIFICACIÓN:</t>
  </si>
  <si>
    <t>AÑO</t>
  </si>
  <si>
    <t>1.</t>
  </si>
  <si>
    <t>2.</t>
  </si>
  <si>
    <t>3.</t>
  </si>
  <si>
    <t>CODICIONES DE LOS PLIEGOS DEFINITIVOS</t>
  </si>
  <si>
    <t>CANT</t>
  </si>
  <si>
    <t>No DE MULTAS, SANCIONES O INCUMPLIMIENTOS</t>
  </si>
  <si>
    <t>PUNTAJE</t>
  </si>
  <si>
    <t>OBJETO:</t>
  </si>
  <si>
    <t>INICIO
TERMINACIÓN</t>
  </si>
  <si>
    <t>4.</t>
  </si>
  <si>
    <t>5.</t>
  </si>
  <si>
    <t>FACTOR DE EVALUACIÓN</t>
  </si>
  <si>
    <t>PUNTAJE PLIEGO DE CONDICIONES</t>
  </si>
  <si>
    <t>PUNTAJE ASIGNADO SEGÚN EVALUACIÓN</t>
  </si>
  <si>
    <t>ECONÓMICO</t>
  </si>
  <si>
    <t>APOYO A LA INDUSTRIA NACIONAL</t>
  </si>
  <si>
    <t>VERIFICACIÓN</t>
  </si>
  <si>
    <t>M2</t>
  </si>
  <si>
    <t>FOLIO</t>
  </si>
  <si>
    <t xml:space="preserve">CARTA DE COMPROMISO </t>
  </si>
  <si>
    <t>CERTIFICACIONES</t>
  </si>
  <si>
    <t>OBS</t>
  </si>
  <si>
    <t>Nombre o razón social de la entidad que certifica, dirección, teléfono, nombre de la persona que expide la certificación</t>
  </si>
  <si>
    <t>CONSECUTIVO RUP</t>
  </si>
  <si>
    <t>NO</t>
  </si>
  <si>
    <t>ALCANCE</t>
  </si>
  <si>
    <t>SMMLV</t>
  </si>
  <si>
    <t>X</t>
  </si>
  <si>
    <t>VERIFICACIÓN CANTIDADES DE OBRA</t>
  </si>
  <si>
    <t>PUNTAJE FACTOR TECNICO</t>
  </si>
  <si>
    <t>INFORMACIÓN APORTADA POR EL OFERENTE:</t>
  </si>
  <si>
    <t>POSTULADO A:</t>
  </si>
  <si>
    <t xml:space="preserve">Formación Académica: </t>
  </si>
  <si>
    <t>Experiencia General:</t>
  </si>
  <si>
    <t xml:space="preserve">Experiencia Específica: </t>
  </si>
  <si>
    <t>EVALUACIÓN TÉCNICA</t>
  </si>
  <si>
    <t>PUNTAJE PLIEGO</t>
  </si>
  <si>
    <t>PUNTAJE ASIGNADO</t>
  </si>
  <si>
    <t>ASIGNACIÓN DE MÉTODO DE EVALUACIÓN SEGÚN TRM</t>
  </si>
  <si>
    <t xml:space="preserve">El método debe ser escogido de acuerdo a los rangos establecidos en la tabla que se presenta a continuación. </t>
  </si>
  <si>
    <t>ACTIVIDAD</t>
  </si>
  <si>
    <t>VERIFICACIÓN RUP</t>
  </si>
  <si>
    <t>VERIFICACIÓN ALCANCE</t>
  </si>
  <si>
    <t>CODICION DE PLIEGOS DEFINITIVOS</t>
  </si>
  <si>
    <t>TOTAL</t>
  </si>
  <si>
    <t>CALIDAD – Desempeño del contratista en contratos anteriores</t>
  </si>
  <si>
    <t>1. CERTIFICACIONES DE CALIDAD OBTENIDA EN OTROS PROYECTOS DE OBRA SIMILARES CARACTERISTICAS</t>
  </si>
  <si>
    <t>2. FACTOR CUMPLIMIENTO CONTRATOS ANTERIORES</t>
  </si>
  <si>
    <t>3.CERTIFICACION DE CONTRATOS TERMINADOS OPORTUNAMENTE ADICIONALES</t>
  </si>
  <si>
    <t>VERIFICACIÓN DE REQUISITOS HABILITANTES</t>
  </si>
  <si>
    <t>PARA LA DETERMINACIÓN DEL MÉTODO SE TOMARÁN LOS PRIMEROS DOS DECIMALES DE LA TRM A LA FECHA DE ADJUDUCACION DEL PRESENTE PROCESO</t>
  </si>
  <si>
    <t>CERTIFICACIONES DE CALIDAD OBTENIDA EN OTROS PROYECTOS DE OBRA SIMILARES CARACTERISTICAS</t>
  </si>
  <si>
    <t>CRITERIO</t>
  </si>
  <si>
    <t>Corresponde también a criterios usados para conocer el desempeño del contratista en obras anteriores. La entidad debe determinar la convivencia de establecer como requisito para la certificación haber terminado la obra antes de tiempo o en el tiempo acordado</t>
  </si>
  <si>
    <t>CERTIFICACION DE CONTRATOS TERMINADOS OPORTUNAMENTE ADICIONALES</t>
  </si>
  <si>
    <t>PUNTAJE PARA ESTIMAR LA INDUSTRIA NACIONAL</t>
  </si>
  <si>
    <t>VERIFICACIÓN CONTRATOS EN OBRAS CIVILES</t>
  </si>
  <si>
    <t>PROPONENTE</t>
  </si>
  <si>
    <t>3. CERTIFICACION DE CONTRATOS TERMINADOS OPORTUNAMENTE ADICIONALES</t>
  </si>
  <si>
    <t>El oferente presenta los siguientes contratos para acreditar la experiencia general:</t>
  </si>
  <si>
    <t>Se procede a evaluar la oferta del proponente ya que acreditó los requisitos habilitantes requeridos en el pliego de condiciones. Por tanto, se verifica los documentos a los que se les asigna puntaje diferentes a la oferta económica como sigue a continuación:</t>
  </si>
  <si>
    <t>CANTIDAD</t>
  </si>
  <si>
    <t>VR. UNITARIO</t>
  </si>
  <si>
    <t>VR. PARCIAL</t>
  </si>
  <si>
    <t>10 PUNTOS</t>
  </si>
  <si>
    <t>5 PUNTOS</t>
  </si>
  <si>
    <t>Se asignarán máximo CINCO (5) PUNTOS al proponente que, por la efectiva prestación del servicio en contratos anteriores, no haya obtenido multas, sanciones o incumplimientos.</t>
  </si>
  <si>
    <t>PARA APOYAR LA INDUSTRIA NACIONAL A TRAVÉS DEL SISTEMA DE COMPRAS Y CONTRATACIÓN PÚBLICA, EN LA EVALUACIÓN SE ASIGNARÁN DIEZ (10) PUNTOS A LOS PROPONENTES QUE OFREZCAN BIENES O SERVICIOS NACIONALES.</t>
  </si>
  <si>
    <t>A.) LAS OFERTAS DE BIENES Y SERVICIOS NACIONALES RECIBIRÁN UN PUNTAJE DE DIEZ (10) PUNTOS Y</t>
  </si>
  <si>
    <t>B.) LAS OFERTAS DE BIENES Y SERVICIOS EXTRANJEROS QUE INCORPOREN SERVICIOS PROFESIONALES, TÉCNICOS Y OPERATIVOS NACIONALES RECIBIRÁN UN PUNTAJE DE CINCO (5) PUNTOS.</t>
  </si>
  <si>
    <t xml:space="preserve">(1) CONTRATO DEBE CUMPLIR
CON 75% ITEMS </t>
  </si>
  <si>
    <t xml:space="preserve">(2) CONTRATO DEBE CUMPLIR CON 25% ITEMS </t>
  </si>
  <si>
    <t xml:space="preserve"> </t>
  </si>
  <si>
    <t>Para finalizar, me permito presentar el cuadro resumen de la evaluación, incluyendo el puntaje asignado para el factor económico:</t>
  </si>
  <si>
    <t>REPRESENTANTE LEGAL</t>
  </si>
  <si>
    <r>
      <rPr>
        <b/>
        <u/>
        <sz val="16"/>
        <rFont val="Arial"/>
        <family val="2"/>
      </rPr>
      <t>ALCANCE:</t>
    </r>
    <r>
      <rPr>
        <b/>
        <sz val="16"/>
        <rFont val="Arial"/>
        <family val="2"/>
      </rPr>
      <t xml:space="preserve"> </t>
    </r>
    <r>
      <rPr>
        <sz val="16"/>
        <rFont val="Arial"/>
        <family val="2"/>
      </rPr>
      <t>EL CONTRATO No.00750 DE 2015 MEDIANTE CERTIFICACIÓN REFLEJA LA EJECUCIÓN DE ÍTEM 2.3 CONCRETO PARA PISO E=0,10M EN ÁREA INTERVENIDA DE MAS DE 22,98 M2, VERIFICADOS COMO SE INDICA A CONTINUACIÓN:</t>
    </r>
  </si>
  <si>
    <t>CERTIFICADO COPNIA</t>
  </si>
  <si>
    <t>EMPRENDIMIENTO Y EMPRESAS DE MUJERES</t>
  </si>
  <si>
    <t>100% PTO OFICIAL</t>
  </si>
  <si>
    <t>El Proponente debe acreditar una capacidad residual o K de Contratación igual o superior a:</t>
  </si>
  <si>
    <t>PUESTA A TIERRA</t>
  </si>
  <si>
    <t>PROPONENTE 1</t>
  </si>
  <si>
    <t>TITULO PROFESIONAL</t>
  </si>
  <si>
    <t>TITULO ESPECIALISTA</t>
  </si>
  <si>
    <t>TARJETA PROFESIONAL</t>
  </si>
  <si>
    <t>COSTO DIRECTO</t>
  </si>
  <si>
    <t>COSTO INDIRECTO</t>
  </si>
  <si>
    <t>PROYECTÓ: ING. NEFFY GELVEZ ROJAS - PROFESIONAL CONTRATADA</t>
  </si>
  <si>
    <t>VALOR ACTUALIZADO DEL CONTRATO AL AÑO 2025</t>
  </si>
  <si>
    <t>Si certifica la ejecución de CINCO (5) CONTRATOS de obras civiles en entidades públicas y ellos tengan objeto relacionado con CONSTRUCCIÓN Y/O ADECUACIÓN Y/O MANTENIMIENTO DE EDIFICACIONES PÚBLICAS ESPECIALIZADAS, cuya sumatoria de como resultado un valor total igual o superior al SETENTA Y CINCO POR CIENTO (75%) del valor del Presupuesto Oficial del presente proceso de contratación y hayan sido terminados.</t>
  </si>
  <si>
    <t>Si certifica la ejecución de TRES (3) CONTRATOS de obras civiles en entidades públicas y ellos tengan objeto relacionado con CONSTRUCCIÓN Y/O ADECUACIÓN Y/O MANTENIMIENTO DE EDIFICACIONES PÚBLICAS ESPECIALIZADAS, cuya sumatoria de como resultado un valor total igual o superior al CINCUENTA (50%) del valor del Presupuesto Oficial del presente proceso de contratación y hayan sido terminados.</t>
  </si>
  <si>
    <t>Si certifica la ejecución de DOS (2) CONTRATOS de obras civiles en entidades públicas y ellos tengan objeto relacionado con CONSTRUCCIÓN Y/O ADECUACIÓN Y/O MANTENIMIENTO DE EDIFICACIONES PÚBLICAS ESPECIALIZADAS, cuya sumatoria de como resultado un valor total igual o superior al VEINTE (20%) del valor del Presupuesto Oficial del presente proceso de contratación y hayan sido terminados.</t>
  </si>
  <si>
    <t>VERIFICACIÓN CONTRATOS TERMINADOS OPORTUNAMENTE: CONSTRUCCIÓN Y/O ADECUACIÓN Y/O MANTENIMIENTO DE EDIFICACIONES PÚBLICAS ESPECIALIZADAS</t>
  </si>
  <si>
    <t>cierre 15julio2025</t>
  </si>
  <si>
    <t>PUNTAJE
ASIGNADO</t>
  </si>
  <si>
    <r>
      <rPr>
        <sz val="16"/>
        <rFont val="Arial"/>
        <family val="2"/>
      </rPr>
      <t xml:space="preserve">POR TANTO, EL OFERENTE </t>
    </r>
    <r>
      <rPr>
        <b/>
        <sz val="16"/>
        <rFont val="Arial"/>
        <family val="2"/>
      </rPr>
      <t xml:space="preserve">CUMPLE </t>
    </r>
    <r>
      <rPr>
        <sz val="16"/>
        <rFont val="Arial"/>
        <family val="2"/>
      </rPr>
      <t>CON EL PUNTAJE PARA ESTIMAR LA INDUSTRIA NACIONAL Y SE LE OTORGA UN PUNTAJE DE</t>
    </r>
    <r>
      <rPr>
        <b/>
        <sz val="16"/>
        <rFont val="Arial"/>
        <family val="2"/>
      </rPr>
      <t xml:space="preserve"> DIEZ (10) PUNTOS.</t>
    </r>
  </si>
  <si>
    <t>Criterios diferenciales para emprendimientos y empresas de mujeres en el sistema de compras públicas 0.25 PUNTOS.</t>
  </si>
  <si>
    <t>Las Entidades también otorgarán un puntaje adicional de hasta el cero punto veinticinco puntos (0.25) del valor total de los puntos establecidos en los pliegos de condiciones o documentos equivalentes, a los proponentes que acrediten alguno de los supuestos del artículo 2.2.1.2.4.2.14 del Decreto 1860 de 2021.</t>
  </si>
  <si>
    <t>% DE DEDICACIÓN</t>
  </si>
  <si>
    <t xml:space="preserve">FECHA DE CIERRE DEL PPRESENTE PROCESO </t>
  </si>
  <si>
    <t>PLAZO DE EJECUCIÓN</t>
  </si>
  <si>
    <t>PROPONENTE 2</t>
  </si>
  <si>
    <t>INTEGRANTES</t>
  </si>
  <si>
    <t>NIT.</t>
  </si>
  <si>
    <t>PARTICIPACIÓN</t>
  </si>
  <si>
    <t>UFPS</t>
  </si>
  <si>
    <t>DIPLOMA DE ING. CIVIL
DIPLOMA DE ESPECIALISTA</t>
  </si>
  <si>
    <t>DIPLOMA DE ING. CIVIL
CERTIFICADO COPNIA</t>
  </si>
  <si>
    <t>APORTA CARTA DE COMPROMISO</t>
  </si>
  <si>
    <t>APORTA DIPLOMA COMO ING. CIVIL</t>
  </si>
  <si>
    <t>APORTA DIPLOMA COMO ESP GERENCIA DE PROYECTOS</t>
  </si>
  <si>
    <t>APORTA TARJETA PROFESIONAL</t>
  </si>
  <si>
    <t>APORTA CERTIFICADO COPNIA</t>
  </si>
  <si>
    <t>INGENIERO CIVIL</t>
  </si>
  <si>
    <t>LUIS ALBERTO GOMEZ ANGULO</t>
  </si>
  <si>
    <t>PROFESIONAL ESPECIALIZADO, GRADO 13</t>
  </si>
  <si>
    <t>Para su cálculo, el evaluador se basó en la siguiente información, de acuerdo a lo aportado por el oferente:</t>
  </si>
  <si>
    <t>Los contratos objeto de calificación deberán estar clasificado en el RUP en el código de Clasificador de bienes y servicios a 3 nivel, establecidos por la entidad para el presente proceso de selección, a saber: Código UNSPSC 721214. (2,5 PUNTOS)</t>
  </si>
  <si>
    <t>SUMATORIA CONTRATOS VALIDADOS</t>
  </si>
  <si>
    <t>6. EVALUACIÓN DE LA OFERTA</t>
  </si>
  <si>
    <t>PRESENTA SOPORTE DE CONSULTA EN EL QUE NINGUNO DE LOS INTEGRANTES REPORTA MULTAS, O OBRAS INCONCLUSAS</t>
  </si>
  <si>
    <r>
      <t xml:space="preserve">Se asignará el máximo puntaje de (14,75) PUNTOS a los proponentes que acrediten experticia adicional al mínimo exigido de conformidad con los parámetros establecidos a continuación
Se acreditará con las certificaciones correspondientes, que deberán cumplir con la ejecución de CINCO (5) contratos de obra de entidades públicas, </t>
    </r>
    <r>
      <rPr>
        <b/>
        <sz val="16"/>
        <rFont val="Arial"/>
        <family val="2"/>
      </rPr>
      <t>adicionales</t>
    </r>
    <r>
      <rPr>
        <sz val="16"/>
        <rFont val="Arial"/>
        <family val="2"/>
      </rPr>
      <t xml:space="preserve"> a los presentados para acreditar REQUISITOS HABILITANTES EXPERIENCIA GENERAL y numeral VI. EVALUACIÓN DE LA OFERTA inciso 7.2.1. CERTIFICACIONES DE CALIDAD OBTENIDA EN OTROS PROYECTOS DE OBRA SIMILARES CARACTERISTICAS, de acuerdo a las condiciones de la siguiente tabla:</t>
    </r>
  </si>
  <si>
    <t>San José de Cúcuta, xx de xxxxx de 2026</t>
  </si>
  <si>
    <t>7 MESES</t>
  </si>
  <si>
    <t>∑ MAYOR AL 100%PO (SMMLV)</t>
  </si>
  <si>
    <t>1 CONTRATO MAYOR AL 80%PO (SMMLV)</t>
  </si>
  <si>
    <t>SUMATORIA DE DOS (2) CONTRATOS (SMMLV) =</t>
  </si>
  <si>
    <t>VALOR DE UNO (1) DE LOS CONTRATOS (SMMLV) =</t>
  </si>
  <si>
    <t>RESIDENTE</t>
  </si>
  <si>
    <t>DIRECTOR</t>
  </si>
  <si>
    <t>INTEGRANTE</t>
  </si>
  <si>
    <t>En la evaluación de las ofertas, la Secretaría General del Departamento Norte de Santander realizará ponderación del factor económico y el técnico de acuerdo con los porcentajes indicados en la Tabla Puntajes por criterios de evaluación:</t>
  </si>
  <si>
    <t>PUNTAJE ADICIONAL PARA PROPONENTES CON TRABAJADORES CON DISCAPACIDAD (DECRETO 392 DE 2018)</t>
  </si>
  <si>
    <t>A. FACTOR ECONOMICO (39 PUNTOS)</t>
  </si>
  <si>
    <t>B. FACTOR TECNICO</t>
  </si>
  <si>
    <t>CERTIFICACIONES DE CALIDAD OBTENIDA EN OTROS PROYECTOS DE OBRA SIMILARES CARACTERISTICAS (30 PUNTOS)</t>
  </si>
  <si>
    <r>
      <t xml:space="preserve">La entidad solicita certificación en el que conste que el contratista durante la ejecución del contrato cumplió con todas las especificaciones técnicas y las actividades relacionadas dentro del objeto y alcance contractual para su ejecución, para el cual se tendrán en cuenta en la evaluación y asignación de puntaje, de acuerdo a la información de </t>
    </r>
    <r>
      <rPr>
        <b/>
        <sz val="16"/>
        <rFont val="Arial"/>
        <family val="2"/>
      </rPr>
      <t>DOS (2) CONTRATOS DE OBRAS CIVILES</t>
    </r>
    <r>
      <rPr>
        <sz val="16"/>
        <rFont val="Arial"/>
        <family val="2"/>
      </rPr>
      <t xml:space="preserve"> donde su objeto esté relacionado con </t>
    </r>
    <r>
      <rPr>
        <b/>
        <sz val="16"/>
        <rFont val="Arial"/>
        <family val="2"/>
      </rPr>
      <t>EDIFICACIONES PÚBLICAS ESPECIALIZADAS</t>
    </r>
    <r>
      <rPr>
        <sz val="16"/>
        <rFont val="Arial"/>
        <family val="2"/>
      </rPr>
      <t>, y cumpla los siguientes requisitos:</t>
    </r>
  </si>
  <si>
    <t>Que la sumatoria de los contratos en valor presente sea igual o superior al Presupuesto Oficial, expresado en SMMLV, correspondiente a 1.367,71 SMMLV.</t>
  </si>
  <si>
    <t>Y el valor actualizado de uno de los contratos presentados para las CERTIFICACIONES DE CALIDAD OBTENIDA EN OTROS PROYECTOS DE OBRA SIMILARES CARACTERISTICAS debe ser igual o mayor al OCHENTA POR CIENTO (80%) del presupuesto oficial expresado en SMMLV (1.094,17 SMMLV). (2,5 PUNTOS).</t>
  </si>
  <si>
    <t>Que se haya ejecutado con una ENTIDAD PÚBLICA.
Que, con las CERTIFICACIONES DE CALIDAD OBTENIDA EN OTROS PROYECTOS DE OBRA SIMILARES CARACTERISTICA suministradas, el proponente deberá demostrar mediante acta de entrega y recibo definitiva, haberse ejecutado las siguientes cantidades de obra:</t>
  </si>
  <si>
    <t>DESMONTE CUBIERTA Y/O TEJA</t>
  </si>
  <si>
    <t>TABLERO ELECTRICO</t>
  </si>
  <si>
    <t>CUBIERTA EN LAMINA Y/O TEJA</t>
  </si>
  <si>
    <t>Que, en uno de los contratos o en la sumatoria de los contratos presentados, se haya ejecutado la actividad de cielo raso en área mínima de 250,00 m2. (10 PUNTOS).</t>
  </si>
  <si>
    <t>VERIFICACIÓN CONTRATOS CON OBJETO EN EDIFICACIONES PÚBLICAS ESPECIALIZADAS</t>
  </si>
  <si>
    <t>RUP INCEL
FOLIO RUP 65</t>
  </si>
  <si>
    <t xml:space="preserve">CONSEC. 59
</t>
  </si>
  <si>
    <t xml:space="preserve">RUP ISNAF
FOLIO RUP 17
</t>
  </si>
  <si>
    <t>CONSEC. 08</t>
  </si>
  <si>
    <r>
      <t xml:space="preserve">CONSTRUCCION ACOMETIDA Y SUBESTACION ELECTRICA DE MEDIA TENSION PARA CAMBIO DE MEDIDA A 34,2 KVA SEDE COLSAG
</t>
    </r>
    <r>
      <rPr>
        <b/>
        <sz val="10"/>
        <rFont val="Arial"/>
        <family val="2"/>
      </rPr>
      <t>(INCEL, PART. 100%)</t>
    </r>
  </si>
  <si>
    <t>SEC EDUCACION, GOBERNACION NORTE DE SANTANDER</t>
  </si>
  <si>
    <r>
      <t xml:space="preserve">19 DE 2015
</t>
    </r>
    <r>
      <rPr>
        <sz val="12"/>
        <rFont val="Arial"/>
        <family val="2"/>
      </rPr>
      <t>ACTA INICIO 19MAY2015
TERMINACION
23DIC2015</t>
    </r>
  </si>
  <si>
    <r>
      <t xml:space="preserve">SAMC-SED-01842-2024
</t>
    </r>
    <r>
      <rPr>
        <sz val="12"/>
        <rFont val="Arial"/>
        <family val="2"/>
      </rPr>
      <t>ACTA INICIO 23SEP2024
TERMINACION
30ENE2025</t>
    </r>
  </si>
  <si>
    <t>Contrato, recibo final, certificado</t>
  </si>
  <si>
    <r>
      <t xml:space="preserve">ADECUACION DE LAS INSTALACIONES ELECTRICAS EN EL INSTITUTO TECNICO MARIA INMACULADA SEDE PRINCIPAL MUNICIPIO DE VILLA DEL ROSARIO Y LA INSTITUCION EDUCATIVA ANDRES BELLO SEDE PRINCIPAL MUNICIPIO DE BOCHALEMA
</t>
    </r>
    <r>
      <rPr>
        <b/>
        <sz val="10"/>
        <rFont val="Arial"/>
        <family val="2"/>
      </rPr>
      <t>(INCEL, PART. 80%, ASTRID,
PART. 20% - SOCIA ISNAF CON 50%)</t>
    </r>
  </si>
  <si>
    <t xml:space="preserve"> Contrato, recibo final, liquidacion, conformacion ut</t>
  </si>
  <si>
    <t>CONDICIONES VERIFICADAS SEGÚN ACTA FINAL DEL CONTRATO No. 19 DE 2015</t>
  </si>
  <si>
    <t>CONDICIONES VERIFICADAS SEGÚN ACTA FINAL DEL COP No. SAMC-SED-01842-2024</t>
  </si>
  <si>
    <t>1.6 SISTEMA A TIERRA</t>
  </si>
  <si>
    <t>4.1 DESMONTE ETERNIT</t>
  </si>
  <si>
    <t xml:space="preserve">2.8 - 2.9 </t>
  </si>
  <si>
    <t>5.1 CUBIERTA ETERNIT CON ESTR</t>
  </si>
  <si>
    <t xml:space="preserve">5.2 CIELO RASO </t>
  </si>
  <si>
    <r>
      <t xml:space="preserve">Para la experiencia requerida en el CAPITULO B. FACTOR TECNICO, el proponente presentó dos (2) contratos: No. 19 DE 2015 y SAMC-SED-01842-2024, los cuales estan relacionados con EDIFICACIONES PÚBLICAS ESPECIALIZADAS, ejecutados con entidad pública, registrados en el RUP y clasificados en los códigos 721214, la sumatoria del valor ejecutado de los contratos es mayor al valor del 100% del presupuesto oficial, y uno de ellos tiene un valor ejecutado mayor al 80% del presupuesto oficial. Y en la sumatoria de los contratos se cumple el alcance requerido.
Por tanto, el oferente </t>
    </r>
    <r>
      <rPr>
        <b/>
        <sz val="16"/>
        <rFont val="Arial"/>
        <family val="2"/>
      </rPr>
      <t xml:space="preserve">CUMPLE </t>
    </r>
    <r>
      <rPr>
        <sz val="16"/>
        <rFont val="Arial"/>
        <family val="2"/>
      </rPr>
      <t>con la totalidad de los requisitos establecidos en el pliego de condiciones para la experiencia exigida.</t>
    </r>
  </si>
  <si>
    <t>C. FACTOR CUMPLIMIENTO CONTRATOS ANTERIORES</t>
  </si>
  <si>
    <t>D. CERTIFICACION DE CONTRATOS TERMINADOS OPORTUNAMENTE ADICIONALES</t>
  </si>
  <si>
    <t>CONSTRUCCION DEL CABLEADO ESTRUCTURADO Y ELECTRO REGULADO PARA EL CUARTO PISO DE LOS EDIFICIOS AULAS SUR BLOQUE D, E Y F DE LA UFPS (INCEL PART 100%)</t>
  </si>
  <si>
    <t>AÑO TERMINACIÓN</t>
  </si>
  <si>
    <t>02/07/2015               25/11/2015</t>
  </si>
  <si>
    <t>14/06/2023              07/12/2023</t>
  </si>
  <si>
    <t>15/10/2021              29/07/2022</t>
  </si>
  <si>
    <t>SUMINISTRO INSTALACION Y PUESTA EN MARCHA DE AIRES ACONDICIONADOS PARA LAS DIFERENTES DEPENDENCIAS DE LA UFPS (INCEL, PART. 100%)</t>
  </si>
  <si>
    <t>13/10/2017             20/02/2018</t>
  </si>
  <si>
    <t>CONSTRUCCIÓN PUESTO DE SALUD VEREDA ASTILLEROS SECTOR LA YE, MUNICIPIO DE EL ZULIA (OMAR 100%)</t>
  </si>
  <si>
    <t>MUNICIPIO EL ZULIA</t>
  </si>
  <si>
    <t>24/03/2015             04/12/2015</t>
  </si>
  <si>
    <t>CERTIFICACION</t>
  </si>
  <si>
    <t>75% P.O. (SMMLV)</t>
  </si>
  <si>
    <t>SUMATORIA (5) CONTRATOS VALIDADOS (SMMLV)</t>
  </si>
  <si>
    <t>CONSTRUCCION DE LOS ANDENES EXTERIORES, CERRAMIENTO PERIMETRAL COLINDANTE CON CANCHA DE FUTBOL CARPINTERIA METALICA Y VIDRIO EN EL EDIFICIO DE AULAS ORIENTE DE LA UNIVERSIDAD FRANCISCO DE PAULA SANTANDER (INCEL PART 100%)</t>
  </si>
  <si>
    <t>CONSTRUCCIÓN MAMPOSTERIA PISOS INSTALACIONES HIDROSANITARIAS Y ELECTRICAS DEL EDIFICIO AULAS ORIENTE DE LA UFPS (INCEL PART 100%)</t>
  </si>
  <si>
    <r>
      <t>DE ACUERDO A LA VERIFICACIÓN, EL OFERENTE PRESENTÓ CINCO (5) CONTRATOS RELACIONADOS CON EDIFICACIONES PÚBLICAS ESPECIALIZADAS, LOS CUALES FUERON VALIDADOS, Y LA SUMATORIA DE LOS CONTRATOS EJECUTADOS ES SUPERIOR AL 75% DEL VALOR DEL PRESUPUESTO OFICIAL. POR TANTO, SE OTORGA UN PUNTAJE DE</t>
    </r>
    <r>
      <rPr>
        <b/>
        <sz val="16"/>
        <rFont val="Arial"/>
        <family val="2"/>
      </rPr>
      <t xml:space="preserve"> (14,75) PUNTOS.</t>
    </r>
  </si>
  <si>
    <t>E. PUNTAJE PARA ESTIMAR LA INDUSTRIA NACIONAL (10) PUNTOS. (FORMATO 12).</t>
  </si>
  <si>
    <t>EL OFERENTE ADJUNTÓ DOCUMENTO EN EL QUE MANIFIESTA BAJO GRAVEDAD DE JURAMENTO APOYO A LA INDUSTRIA NACIONAL.</t>
  </si>
  <si>
    <t>F. EMPRENDIMIENTOS Y EMPRESAS DE MUJERES (FORMATO 13).</t>
  </si>
  <si>
    <t>G. PUNTAJE ADICIONAL PARA PROPONENTES CON TRABAJADORES CON DISCAPACIDAD (DECRETO 392 DE 2018)</t>
  </si>
  <si>
    <t>En cumplimiento de lo establecido el Decreto 392 de 2018 y el “Articulo 2.2.1.2.4.2.6. Puntaje adicional para proponentes con trabajadores con discapacidad. En los procesos de licitaciones públicas y concursos de méritos, para incentivar el sistema de preferencias a favor de las personas con discapacidad, las entidades estatales deberán otorgar el uno por ciento (1%) del total de los puntos establecidos en el pliego de condiciones, a los proponentes que acrediten la vinculación de trabajadores con discapacidad en su planta de personal, de acuerdo con los siguientes requisitos:</t>
  </si>
  <si>
    <t>1. La persona natural, el representante legal de la persona jurídica o el revisor fiscal, según corresponda. certificará el número total de trabajadores vinculados a la planta de personal del proponente o sus integrantes a la fecha de cierre del proceso de selección.
2. Acreditar el número mínimo de personas con discapacidad en su planta de personal, de conformidad con lo señalado en el certificado expedido por el Ministerio de Trabajo, el cual deberá estar vigente a la fecha de cierre del proceso de selección.
Parágrafo. Para efectos de lo señalado en el presente artículo. Si la oferta es presentada por un consorcio, unión temporal o promesa de sociedad futura, se tendrá en cuenta la planta de personal del integrante del proponente plural que aporte como mínimo el cuarenta por ciento (40%) de la experiencia requerida para la respectiva contratación.</t>
  </si>
  <si>
    <t>PROPONENTES CON TRABAJADORES CON DISCAPACIDAD (DECRETO 392 DE 2018)</t>
  </si>
  <si>
    <r>
      <rPr>
        <b/>
        <sz val="18"/>
        <rFont val="Arial"/>
        <family val="2"/>
      </rPr>
      <t>SEGÚN LA EVALUACIÓN TÉCNICA REALIZADA EL PUNTAJE OTORGADO AL OFERENTE UNIÓN TEMPORAL S.E.D ES DE XX</t>
    </r>
    <r>
      <rPr>
        <b/>
        <u/>
        <sz val="20"/>
        <rFont val="Arial"/>
        <family val="2"/>
      </rPr>
      <t xml:space="preserve"> PUNTOS</t>
    </r>
    <r>
      <rPr>
        <b/>
        <sz val="20"/>
        <rFont val="Arial"/>
        <family val="2"/>
      </rPr>
      <t>. Y EL VALOR VERIFICADO DE LA OFERTA ECONOMICA ES DE $XXXXXXXXXXXXXXXX.</t>
    </r>
  </si>
  <si>
    <r>
      <t xml:space="preserve">El evaluador tuvo en consideración el pliego de condiciones definitivo para otorgar puntaje. El oferente aportó certificado suscrito por representante legal y contador, en el que relaciona a Astrid Daniela Villamizar Contreras con el 50% de las acciones de ISNAF VC INGENIERIA S.A.S. y a Astrid Naymalidetd Parra Villamizar con el 50% de las acciones de ISNAF VC INGENIERIA S.A.S. desde el 31 de marzo de 2025. Teniendo en cuenta lo señalado en el pliego de condiciones y la norma vigente, la participación en la persona jurídica debe haber pertenecido a las mujeres durante al menos el último año anterior a la fecha de cierre del Proceso de Selección. Por tanto, </t>
    </r>
    <r>
      <rPr>
        <b/>
        <sz val="16"/>
        <rFont val="Arial"/>
        <family val="2"/>
      </rPr>
      <t xml:space="preserve">no se otorga puntos </t>
    </r>
    <r>
      <rPr>
        <sz val="16"/>
        <rFont val="Arial"/>
        <family val="2"/>
      </rPr>
      <t>siendo que según lo reportado las acciones han pertenecido en los 9 meses.</t>
    </r>
  </si>
  <si>
    <t>El evaluador tuvo en consideración el pliego de condiciones definitivo para otorgar puntaje. Según verificación, el integrante INCEL LTDA presenta Formato de VINCULACIÓN DE PERSONAS CON DISCAPACIDAD suscrito por representante legal, en el cual certifica el número total de trabajadores vinculados a la planta de personal a la fecha de cierre del presente proceso, y adjunta certificado suscrito por Ministerio del Trabajo vigente con fecha de expedición de 10 de noviembre de 2025, criterio acreditado por el integrante que aporta como mínimo el 40% de la experiencia requerida. Por tanto, se otorga UN (1) PUNTO.</t>
  </si>
  <si>
    <t>NO CUMPLE</t>
  </si>
  <si>
    <t>5m</t>
  </si>
  <si>
    <t>SST</t>
  </si>
  <si>
    <t>2m</t>
  </si>
  <si>
    <t>San José de Cúcuta, 23 de febrero de 2026</t>
  </si>
  <si>
    <t>LP-SEG-03746-2025</t>
  </si>
  <si>
    <t>MEJORAMIENTO Y FORTALECIMIENTO INTEGRAL DEL ÁREA DE ALMACÉN DE LA GOBERNACIÓN DE NORTE DE SANTANDER</t>
  </si>
  <si>
    <t>16 DE FEBRERO DE 2026</t>
  </si>
  <si>
    <t>SMMLV 2026</t>
  </si>
  <si>
    <t>Para acreditar esta experiencia, cada proponente deberá presentar la relación de contratos ya ejecutados de la siguiente manera: UN (01) contrato terminado en el que el ejecutor demuestre con certificación y/o acta de liquidación, expedida por entidad pública o privada que ha ejecutado actividades de obra, y cuya sumatoria sea igual o superior al cien por ciento (100%) del presupuesto oficial estimado para el presente proceso de contratación.</t>
  </si>
  <si>
    <t>9.1. Criterios Técnicos Habilitantes Documentos y Requisitos de Contenido Mínimo Técnico.</t>
  </si>
  <si>
    <t>A. Experiencia</t>
  </si>
  <si>
    <t>IX. JUSTIFICACIÓN DE LOS FACTORES DE SELECCIÓN QUE PERMITAN IDENTIFICAR LA OFERTA MÁS FAVORABLE:</t>
  </si>
  <si>
    <t>Códigos estándar de productos y servicios de Naciones Unidas</t>
  </si>
  <si>
    <t>Servicios de mantenimiento y reparación de infraestructura</t>
  </si>
  <si>
    <t>Servicios de construcción de edificios públicos especializados</t>
  </si>
  <si>
    <t>Servicios de apoyo para la construcción</t>
  </si>
  <si>
    <t>CONSORCIO CONSTRUCTORES UNIDOS 148</t>
  </si>
  <si>
    <t>IDC OBRAS CIVILES S.A.S</t>
  </si>
  <si>
    <t>COTES Y COTES SAS</t>
  </si>
  <si>
    <t>900336724-1</t>
  </si>
  <si>
    <t>901386951-4</t>
  </si>
  <si>
    <t>DISEÑOS, DEMOLICION, REFORZAMIENTO ESTRUCTURAL, AMPLIACION Y CONSTRUCCION DE EDIFICACION COMERCIAL DE AUTORIENTAL SAS</t>
  </si>
  <si>
    <t>AUTO ORIENTAL S.A.S</t>
  </si>
  <si>
    <r>
      <t xml:space="preserve">001 DE 2019
</t>
    </r>
    <r>
      <rPr>
        <sz val="10"/>
        <rFont val="Arial"/>
        <family val="2"/>
      </rPr>
      <t>ACTA INICIO 08AGO2019
TERMINACION
20NOV2020</t>
    </r>
  </si>
  <si>
    <r>
      <t>CONSEC. 7</t>
    </r>
    <r>
      <rPr>
        <sz val="10"/>
        <rFont val="Arial"/>
        <family val="2"/>
      </rPr>
      <t xml:space="preserve">
RUP COTES
FOLIO RUP 28
CODIGO
721033
721214
721015</t>
    </r>
  </si>
  <si>
    <t>3.136,00 &gt;</t>
  </si>
  <si>
    <r>
      <t xml:space="preserve">Para la experiencia requerida en el numeral 9.1 del capitulo IX. JUSTIFICACIÓN DE LOS FACTORES DE SELECCIÓN QUE PERMITAN IDENTIFICAR LA OFERTA MÁS FAVORABLE, el proponente presentó un (1) contrato: No. 001 DE 2019, aportando certificación expedida el 16 de diciembre de 2020. El contrato está terminado, ejecutado con entidad privada, esta registrado en el RUP y clasificado con los códigos 721033, 721214, 721015, el valor del contrato es superior al 100% del presupuesto oficial.
Por tanto, una vez vertificados los documentos, el oferente </t>
    </r>
    <r>
      <rPr>
        <b/>
        <sz val="16"/>
        <rFont val="Arial"/>
        <family val="2"/>
      </rPr>
      <t>CUMPLE</t>
    </r>
    <r>
      <rPr>
        <sz val="16"/>
        <rFont val="Arial"/>
        <family val="2"/>
      </rPr>
      <t xml:space="preserve"> con la totalidad de los requisitos establecidos en el pliego de condiciones para la experiencia.</t>
    </r>
  </si>
  <si>
    <t>C5. Capacidad Residual</t>
  </si>
  <si>
    <r>
      <rPr>
        <b/>
        <sz val="14"/>
        <rFont val="Arial"/>
        <family val="2"/>
      </rPr>
      <t xml:space="preserve">1. SCE. </t>
    </r>
    <r>
      <rPr>
        <sz val="14"/>
        <rFont val="Arial"/>
        <family val="2"/>
      </rPr>
      <t>LISTA DE CONTRATOS EN EJECUCIÓN.</t>
    </r>
  </si>
  <si>
    <r>
      <rPr>
        <b/>
        <sz val="14"/>
        <rFont val="Arial"/>
        <family val="2"/>
      </rPr>
      <t xml:space="preserve">2. CAPACIDAD DE ORGANIZACIÓN. </t>
    </r>
    <r>
      <rPr>
        <sz val="14"/>
        <rFont val="Arial"/>
        <family val="2"/>
      </rPr>
      <t>ESTADO DE RESULTADOS Y BALANCE GENERAL DEL MEJOR INGRESO OPERACIONAL DE LOS ULTIMOS 5 AÑOS.</t>
    </r>
  </si>
  <si>
    <r>
      <rPr>
        <b/>
        <sz val="14"/>
        <rFont val="Arial"/>
        <family val="2"/>
      </rPr>
      <t>3. EXPERIENCIA</t>
    </r>
    <r>
      <rPr>
        <sz val="14"/>
        <rFont val="Arial"/>
        <family val="2"/>
      </rPr>
      <t>. VALOR TOTAL DE LOS CONTRATOS INSCRITOS EN EL RUP EN EL SEGMENTO 72.</t>
    </r>
  </si>
  <si>
    <r>
      <rPr>
        <b/>
        <sz val="14"/>
        <rFont val="Arial"/>
        <family val="2"/>
      </rPr>
      <t>4. CAPACIDAD TÉCNICA.</t>
    </r>
    <r>
      <rPr>
        <sz val="14"/>
        <rFont val="Arial"/>
        <family val="2"/>
      </rPr>
      <t xml:space="preserve"> FORMATO EN EL QUE INDIQUE NUMERO DE SOCIOS O PROFESIONALES DE ARQUITECTURA, INGENIERÍA Y GEOLOGÍA VINCULADOS.</t>
    </r>
  </si>
  <si>
    <r>
      <rPr>
        <b/>
        <sz val="14"/>
        <rFont val="Arial"/>
        <family val="2"/>
      </rPr>
      <t xml:space="preserve">5. CAPACIDAD FINANCIERA. </t>
    </r>
    <r>
      <rPr>
        <sz val="14"/>
        <rFont val="Arial"/>
        <family val="2"/>
      </rPr>
      <t>INDICE DE LIQUIDEZ.</t>
    </r>
  </si>
  <si>
    <t>ADJUNTA FORMATO CAPACIDAD TÉCNICA
Relacionando Profesionales vinculados: 2</t>
  </si>
  <si>
    <r>
      <t xml:space="preserve">ADJUNTA FORMATO CAPACIDAD TÉCNICA
Relacionando Profesionales vinculados: 4, sin embargo no se refleja vigencia que vincule a los profesionales en la empresa. </t>
    </r>
    <r>
      <rPr>
        <b/>
        <sz val="16"/>
        <color rgb="FFFF0000"/>
        <rFont val="Arial"/>
        <family val="2"/>
      </rPr>
      <t>Por tanto, se solicita aclarar si los profesionales relacionados se encuentran a la fecha de cierre vinculados a la empresa.</t>
    </r>
  </si>
  <si>
    <t>COTES</t>
  </si>
  <si>
    <t>IDC</t>
  </si>
  <si>
    <r>
      <t xml:space="preserve">De acuerdo a la información aportada se solicita al oferente subsanar los documentos señalados con el fin de poder dar uso a la aplicación para establecer la capacidad residual según Colombia Compra Eficiente.
Por tanto, una vez vertificados los documentos, el oferente </t>
    </r>
    <r>
      <rPr>
        <b/>
        <sz val="16"/>
        <rFont val="Arial"/>
        <family val="2"/>
      </rPr>
      <t>NO CUMPLE</t>
    </r>
    <r>
      <rPr>
        <sz val="16"/>
        <rFont val="Arial"/>
        <family val="2"/>
      </rPr>
      <t xml:space="preserve"> con la totalidad de los requisitos establecidos en el pliego de condiciones para el cálculo de la capacidad residual.</t>
    </r>
  </si>
  <si>
    <t>D. Condiciones técnicas mínimas</t>
  </si>
  <si>
    <t>D1 Personal Profesional Mínimo Requerido</t>
  </si>
  <si>
    <t>Cada uno de los proponentes deberá adjuntar un documento debidamente firmado en original, en el cual manifiesta que suministrará el siguiente personal para el cumplimiento de las obligaciones, de la ejecución del objeto y del alcance del objeto contractual, con dicho documento adjuntará las hojas de vida correspondientes de acuerdo a cada uno de los perfiles descritos.</t>
  </si>
  <si>
    <t>Director de obra</t>
  </si>
  <si>
    <t>Residente de obra</t>
  </si>
  <si>
    <t>Almacenista</t>
  </si>
  <si>
    <t>CARGO A DESEMPEÑAR</t>
  </si>
  <si>
    <t>Ingeniería civil (Especialista en gerencia de proyectos)</t>
  </si>
  <si>
    <t>No menor a diez (10) años contados entre la fecha de
expedición de la matrícula profesional y la fecha de cierre del plazo del presente proceso de selección.</t>
  </si>
  <si>
    <t>Siete (07) años de experiencia ejerciendo como DIRECTORA de proyectos de obra.</t>
  </si>
  <si>
    <t>No menor a diez (10) años contados entre la fecha de expedición de la matrícula profesional y la fecha de cierre del plazo del presente proceso de selección.</t>
  </si>
  <si>
    <t>Cuatro (04) años de experiencia ejerciendo como RESIDENTE de proyectos de obra.</t>
  </si>
  <si>
    <t>Coordinador SST y plan de manejo ambiental</t>
  </si>
  <si>
    <t>Ingeniero ambiental (Especialista en gestión de la
seguridad y salud en el trabajo)</t>
  </si>
  <si>
    <t>Tres (03) años ejerciendo como Coordinador de Seguridad y salud en el trabajo y plan de manejo ambiental.</t>
  </si>
  <si>
    <t>Tecnologo en obras civiles</t>
  </si>
  <si>
    <t xml:space="preserve">No menor de cuatro (4) años contados entre la fecha de
expedición de la matricula profesional y la fecha de cierre del plazo del presente proceso de selección. </t>
  </si>
  <si>
    <t>Dos (02) años ejerciendo como almacenista en proyectos de obra.</t>
  </si>
  <si>
    <t>HOJA DE VIDA</t>
  </si>
  <si>
    <t>ADJUNTA FORMATO. Relaciona 4 contratos.</t>
  </si>
  <si>
    <r>
      <t xml:space="preserve">ADJUNTA FORMATO en el que reporta el Mayor ingreso operacional por valor $38.603.842.625, no adjunta estado de resultados ni balance general.
</t>
    </r>
    <r>
      <rPr>
        <b/>
        <sz val="16"/>
        <color rgb="FFFF0000"/>
        <rFont val="Arial"/>
        <family val="2"/>
      </rPr>
      <t>Se solicita subsanar: Allegar estado de resultados auditado que contenga el mejor ingreso operacional de los últimos cinco (5) años, el balance general auditado del último año, los cuales deben estar suscritos por el representante legal y el revisor fiscal, documentos del revisor fiscal. (cc, tp, certificado junta de contadores vigente).</t>
    </r>
  </si>
  <si>
    <r>
      <t xml:space="preserve">ADJUNTA FORMATO, sin embargo los valores relacionados no coinciden con los reportados en el RUP.
</t>
    </r>
    <r>
      <rPr>
        <b/>
        <sz val="16"/>
        <color rgb="FFFF0000"/>
        <rFont val="Arial"/>
        <family val="2"/>
      </rPr>
      <t>Se solicita subsanar: Diligenciar el formato de forma correcta de los contratos ejecutados e inscritos en el RUP con el Segmento 72, indicando consecutivo según RUP, SMMLV, % participación, valor ejecutado actualizado a 2026</t>
    </r>
  </si>
  <si>
    <r>
      <t xml:space="preserve">ADJUNTA FORMATO. Relaciona 9 contratos.
</t>
    </r>
    <r>
      <rPr>
        <b/>
        <sz val="16"/>
        <color rgb="FFFF0000"/>
        <rFont val="Arial"/>
        <family val="2"/>
      </rPr>
      <t>Se solicita subsanar: Indicar la fecha de suspensión de los contratos que relaciona con SI suspendidos, y aclarar si los contratos que relacionado como sin contrato solo tienen adjudicación o si a cierre del proceso ya se encontraban celebrados.</t>
    </r>
  </si>
  <si>
    <r>
      <t xml:space="preserve">ADJUNTA FORMATO en el que reporta el Mayor ingreso operacional por valor $1.903.349.758,00 del año 2024.
</t>
    </r>
    <r>
      <rPr>
        <b/>
        <sz val="16"/>
        <color rgb="FFFF0000"/>
        <rFont val="Arial"/>
        <family val="2"/>
      </rPr>
      <t>Se solicita subsanar: Allegar estado de resultados auditado que contenga el mejor ingreso operacional de los últimos cinco (5) años, el balance general auditado del último año, los cuales deben estar suscritos por el representante legal y el revisor fiscal, documentos del revisor fiscal. (cedula, tarjeta profesional, certificado vigente).</t>
    </r>
  </si>
  <si>
    <t>El oferente presentó soportes para el siguiente equipo de trabajo minimo requerido, sin embargo debe allegar documento suscrito en el que manifieste que suministrará el personal relacionado para el cumplimiento de las obligaciones, de la ejecución del objeto y del alcance del objeto contractual.</t>
  </si>
  <si>
    <t>APORTA HOJA DE VIDA</t>
  </si>
  <si>
    <t>INGENIERO CIVIL
DESDE 20 FEBRERO 2014
EXPERIENCIA
11 AÑOS Y 11 MESES</t>
  </si>
  <si>
    <t>7M</t>
  </si>
  <si>
    <t>RESIDENTE XXXX
06JUN2020-09FEB2026
SUPERVISORA XXXXX</t>
  </si>
  <si>
    <t>POSTULADO</t>
  </si>
  <si>
    <t>PROFESIONAL</t>
  </si>
  <si>
    <t>INGENIERO CIVIL y ESP. EN GERENCIA DE PROYECTOS</t>
  </si>
  <si>
    <t>Viviana Osorio Jaramillo</t>
  </si>
  <si>
    <t>Heber Alexander Lindarte Moncada</t>
  </si>
  <si>
    <t>Debe Subsanar</t>
  </si>
  <si>
    <t>INGENIERO CIVIL
DESDE 20 DICIEMBRE 2007
EXPERIENCIA
18 AÑOS Y 1 MES</t>
  </si>
  <si>
    <t>residente</t>
  </si>
  <si>
    <t>no valida, no es director</t>
  </si>
  <si>
    <t>palustre</t>
  </si>
  <si>
    <t>idc</t>
  </si>
  <si>
    <t>director</t>
  </si>
  <si>
    <t>codimo</t>
  </si>
  <si>
    <t>supervisora</t>
  </si>
  <si>
    <t>U nacional</t>
  </si>
  <si>
    <t>director interv</t>
  </si>
  <si>
    <t>construjardin</t>
  </si>
  <si>
    <t>consorcio tunal</t>
  </si>
  <si>
    <t>director proy</t>
  </si>
  <si>
    <t>min defensa</t>
  </si>
  <si>
    <t>ut herran</t>
  </si>
  <si>
    <t>residente obra</t>
  </si>
  <si>
    <t>4m, 10d</t>
  </si>
  <si>
    <t>5años, 8m, 4d</t>
  </si>
  <si>
    <t>DE ACUERDO A CERTIFICACIONES APORTADAS ACREDITA 5 AÑOS Y 8 MESES</t>
  </si>
  <si>
    <t>ut parque colon</t>
  </si>
  <si>
    <t>5m, 14d</t>
  </si>
  <si>
    <t>ut vias claret</t>
  </si>
  <si>
    <t>6m, 20d</t>
  </si>
  <si>
    <t>angelica patiño</t>
  </si>
  <si>
    <t>residente interv</t>
  </si>
  <si>
    <t>no valida, no es residente obra</t>
  </si>
  <si>
    <t>gerardo</t>
  </si>
  <si>
    <t>ut pav 2016</t>
  </si>
  <si>
    <t>interv obra</t>
  </si>
  <si>
    <t>municipio cucutilla</t>
  </si>
  <si>
    <t>interventor</t>
  </si>
  <si>
    <t>consorcio msd</t>
  </si>
  <si>
    <t>ut asturias</t>
  </si>
  <si>
    <t>3m</t>
  </si>
  <si>
    <t>copavicol</t>
  </si>
  <si>
    <t>3m, 4d</t>
  </si>
  <si>
    <t>ut</t>
  </si>
  <si>
    <t>6m, 1d</t>
  </si>
  <si>
    <t>carlos cardenas</t>
  </si>
  <si>
    <t>vivitar</t>
  </si>
  <si>
    <t>4m, 15d</t>
  </si>
  <si>
    <t>JC nieto</t>
  </si>
  <si>
    <t>NTN</t>
  </si>
  <si>
    <t>maritza</t>
  </si>
  <si>
    <t>1m, 22d</t>
  </si>
  <si>
    <t>1m, 28d</t>
  </si>
  <si>
    <t>alix</t>
  </si>
  <si>
    <t>intervntoria</t>
  </si>
  <si>
    <t>5m, 3d</t>
  </si>
  <si>
    <t>incimel</t>
  </si>
  <si>
    <t>2m, 15d</t>
  </si>
  <si>
    <t>alonso</t>
  </si>
  <si>
    <t>2m, 25d</t>
  </si>
  <si>
    <t>ingecon</t>
  </si>
  <si>
    <t>inspector interv</t>
  </si>
  <si>
    <t>APORTA CERTIFICACIONES QUE SOLO SUMAN 5 AÑOS Y 7 MESES DE EXPERIENCIA COMO DIRECTORA OBRA</t>
  </si>
  <si>
    <t>DE ACUERDO A CERTIFICACIONES APORTADAS ACREDITA 4 AÑOS Y 11 MESES</t>
  </si>
  <si>
    <t>APORTA CERTIFICACIONES QUE SUMAN 4 AÑOS Y 11 MESES DE EXPERIENCIA COMO RESIDENTE OBRA</t>
  </si>
  <si>
    <t>Elkin Andrés Galvis Sánchez</t>
  </si>
  <si>
    <t>INGENIERO AMBIENTAL y ESP. EN GESTION DE LA SST</t>
  </si>
  <si>
    <t>DIPLOMA DE ING. AMBIENTAL
DIPLOMA DE ESPECIALISTA</t>
  </si>
  <si>
    <t>Coordinador SST</t>
  </si>
  <si>
    <t>CERTIFICACIONES EN LAS QUE ACREDITA EXPERIENCIA COMO RESIDENTE DE OBRA</t>
  </si>
  <si>
    <t>CERTIFICACIONES EN LAS QUE ACREDITA EXPERIENCIA COMO DIRECTORA DE OBRA</t>
  </si>
  <si>
    <t>No menor de cinco (5) años contados entre la fecha de expedición de la matrícula profesional y la fecha de cierre del plazo del presente proceso de selección.</t>
  </si>
  <si>
    <t>Manifiesta compromiso como DIRECTOR DE OBRA en la disponibilidad establecida</t>
  </si>
  <si>
    <t>Manifiesta compromiso como RESIDENTE DE OBRA en la disponibilidad establecida</t>
  </si>
  <si>
    <t>Manifiesta compromiso como CSST en la disponibilidad establecida</t>
  </si>
  <si>
    <t>APORTA DIPLOMA COMO ING. AMBIENTAL</t>
  </si>
  <si>
    <t>APORTA DIPLOMA COMO ESP. EN GESTION DE LA SST</t>
  </si>
  <si>
    <t>INGENIERO CIVIL
DESDE 08 JULIO 2016
EXPERIENCIA
9 AÑOS Y 7 MESES</t>
  </si>
  <si>
    <t>DIPLOMA DE ING. AMBIENTAL
CERTIFICADO COPNIA</t>
  </si>
  <si>
    <t>SINCOC</t>
  </si>
  <si>
    <t>coord sst</t>
  </si>
  <si>
    <t>12m, 26d</t>
  </si>
  <si>
    <t>ut corazon barrios</t>
  </si>
  <si>
    <t>contabiliza desde 1abr</t>
  </si>
  <si>
    <t>construcol</t>
  </si>
  <si>
    <t>contabiliza desde 1sep</t>
  </si>
  <si>
    <t>12m, 11m,, 2d</t>
  </si>
  <si>
    <t>DE ACUERDO A CERTIFICACIONES APORTADAS ACREDITA 3 AÑOS Y 7 MESES</t>
  </si>
  <si>
    <t>APORTA CERTIFICACIONES QUE SUMAN 3 AÑOS Y 7 MESES DE EXPERIENCIA COMO COORDINADOR SST Y AMBIENTAL</t>
  </si>
  <si>
    <t>CERTIFICACIONES EN LAS QUE ACREDITA EXPERIENCIA COMO COORDINADOR SST Y AMBIENTAL</t>
  </si>
  <si>
    <t>Jesus Ivan Aparicio Rubio</t>
  </si>
  <si>
    <t>TECNOLOGO EN OBRAS
DESDE 10 JUNIO 2021
EXPERIENCIA
4 AÑOS Y 8 MESES</t>
  </si>
  <si>
    <t>DIPLOMA DE TECNOLOGO
CERTIFICADO COPNIA</t>
  </si>
  <si>
    <t xml:space="preserve">DIPLOMA DE TEC. OBRAS </t>
  </si>
  <si>
    <t>Manifiesta compromiso como Almacenista</t>
  </si>
  <si>
    <t>TITULO TECNOLOGO</t>
  </si>
  <si>
    <t>APORTA DIPLOMA COMO TECNOLOGO EN OBRAS CIVILES</t>
  </si>
  <si>
    <t>APORTA TARJETA TECNOLOGO</t>
  </si>
  <si>
    <t>ALAMCENISTA</t>
  </si>
  <si>
    <t>almacenista</t>
  </si>
  <si>
    <t>24m</t>
  </si>
  <si>
    <t>DE ACUERDO A CERTIFICACIÓN APORTADA ACREDITA 2 AÑOS</t>
  </si>
  <si>
    <t>CERTIFICACIO EN LA QUE ACREDITA EXPERIENCIA COMO ALMACENISTA</t>
  </si>
  <si>
    <t>ANTECEDENTES</t>
  </si>
  <si>
    <t>APORTA CERTIFICACIONES DE ANTECEDENTES</t>
  </si>
  <si>
    <t>APORTA CERTIFICACIONES QUE SUMAN 2 AÑOS DE EXPERIENCIA COMO ALMACENISTA</t>
  </si>
  <si>
    <r>
      <t xml:space="preserve">De acuerdo a la verificación relacionada anteriormente, el oferente aportó información requerida para acreditar la experiencia de los profesionales postulados para director de obra, residente de obra, profesional SST, almacenista. De lo cual, debe subsanar allegando certificaciones que permitan acreditar la experiencia especifica total requerida para el cargo de director de obra, y allegar documento suscrito en el que manifieste que suministrará el personal postulado (describiendo cargo y nombre del profesional) para el cumplimiento de las obligaciones, de la ejecución del objeto y del alcance del objeto contractual. Por tanto, el oferente </t>
    </r>
    <r>
      <rPr>
        <b/>
        <sz val="16"/>
        <rFont val="Arial"/>
        <family val="2"/>
      </rPr>
      <t>NO CUMPLE</t>
    </r>
    <r>
      <rPr>
        <sz val="16"/>
        <rFont val="Arial"/>
        <family val="2"/>
      </rPr>
      <t xml:space="preserve"> con la totalidad de los requisitos para la experiencia del equipo de trabajo mínimo requerido y debe subsanar lo señalado.</t>
    </r>
  </si>
  <si>
    <r>
      <rPr>
        <b/>
        <sz val="20"/>
        <rFont val="Arial"/>
        <family val="2"/>
      </rPr>
      <t xml:space="preserve">FINALMENTE, COMO RESULTADO DE LA VERIFICACIÓN DE LOS REQUISITOS HABILITANTES PARA EL COMPONENTE TÉCNICO, SE CONCLUYE QUE EL OFERENTE CONSORCIO CONSTRUCTORES UNIDOS 148 ES </t>
    </r>
    <r>
      <rPr>
        <b/>
        <u/>
        <sz val="22"/>
        <rFont val="Arial"/>
        <family val="2"/>
      </rPr>
      <t>INHABILITADO,</t>
    </r>
    <r>
      <rPr>
        <b/>
        <sz val="22"/>
        <rFont val="Arial"/>
        <family val="2"/>
      </rPr>
      <t xml:space="preserve"> y debe subsanar lo señalado.</t>
    </r>
  </si>
  <si>
    <t>CONSTRUCCIONES MONTAJES Y PARTES ELECTRICAS SAS</t>
  </si>
  <si>
    <t>NIT</t>
  </si>
  <si>
    <t>900320303-4</t>
  </si>
  <si>
    <t>MARISELA BERNAL AGUIRRE
C.C. 52.959.207 de Bogotá DC</t>
  </si>
  <si>
    <t>VIVIANA OSORIO JARAMILLO
C.C. 1.090.406.524 de Cúcuta</t>
  </si>
  <si>
    <t>MANO DE OBRA
CIVIL, INCLUYE
EXC, RELLENOS,
CIMENT, CERRAM, OBRA ELÉCTRICA, TRAMITES, MONTAJE, Y ACTIVIDADES COMPLEMENTARIAS PARA RADIOBASES DE TELECOMUNICACIO
NES.</t>
  </si>
  <si>
    <r>
      <rPr>
        <sz val="12"/>
        <rFont val="Arial"/>
        <family val="2"/>
      </rPr>
      <t>NO ESPECIFICA</t>
    </r>
    <r>
      <rPr>
        <sz val="16"/>
        <rFont val="Arial"/>
        <family val="2"/>
      </rPr>
      <t xml:space="preserve">
</t>
    </r>
    <r>
      <rPr>
        <sz val="10"/>
        <rFont val="Arial"/>
        <family val="2"/>
      </rPr>
      <t>ACTA INICIO 10FEB2022
TERMINACION
14DIC2022</t>
    </r>
  </si>
  <si>
    <t>GOLDEN OPERACIONES SAS</t>
  </si>
  <si>
    <t>VALOR EJECUTADO, MAYOR O IGUAL AL 100% P.O. (según numeral 9.1)</t>
  </si>
  <si>
    <r>
      <t>CONSEC. 35</t>
    </r>
    <r>
      <rPr>
        <sz val="10"/>
        <rFont val="Arial"/>
        <family val="2"/>
      </rPr>
      <t xml:space="preserve">
RUP CONSMOELEC
FOLIO RUP 59
CODIGO
</t>
    </r>
    <r>
      <rPr>
        <sz val="10"/>
        <color rgb="FFFF0000"/>
        <rFont val="Arial"/>
        <family val="2"/>
      </rPr>
      <t xml:space="preserve">721033
721015 </t>
    </r>
  </si>
  <si>
    <t>El proponente deberá indicar el consecutivo del contrato que presenta como experiencia resaltando en su RUP con color fluorescente cada uno de los códigos a acreditar, que deberán corresponder a los señalados en la siguiente tabla:</t>
  </si>
  <si>
    <t>% Dedicación</t>
  </si>
  <si>
    <t>Cargo</t>
  </si>
  <si>
    <t xml:space="preserve">No menor de cuatro (4) años contados entre la fecha de expedición de la matricula profesional y la fecha de cierre del plazo del presente proceso de selección. </t>
  </si>
  <si>
    <t>EL OFERENTE NO POSTULÓ PROFESIONAL</t>
  </si>
  <si>
    <r>
      <t xml:space="preserve">El oferente no aportó formatos para el registro de la información en el aplicativo de cálculo de capacidad residual de Colombia Compra Eficiente. Por tanto, el oferente </t>
    </r>
    <r>
      <rPr>
        <b/>
        <sz val="16"/>
        <rFont val="Arial"/>
        <family val="2"/>
      </rPr>
      <t>NO CUMPLE</t>
    </r>
    <r>
      <rPr>
        <sz val="16"/>
        <rFont val="Arial"/>
        <family val="2"/>
      </rPr>
      <t xml:space="preserve"> con la totalidad de los requisitos establecidos para el cálculo de la capacidad residual, y debe subsanar la información de acuerdo a lo establecido en el pliego de condiciones electronico y formatos del proceso.</t>
    </r>
  </si>
  <si>
    <r>
      <rPr>
        <b/>
        <sz val="20"/>
        <rFont val="Arial"/>
        <family val="2"/>
      </rPr>
      <t xml:space="preserve">FINALMENTE, COMO RESULTADO DE LA VERIFICACIÓN DE LOS REQUISITOS HABILITANTES PARA EL COMPONENTE TÉCNICO, SE CONCLUYE QUE EL OFERENTE CONSTRUCCIONES MONTAJES Y PARTES ELECTRICAS SAS ES </t>
    </r>
    <r>
      <rPr>
        <b/>
        <u/>
        <sz val="22"/>
        <rFont val="Arial"/>
        <family val="2"/>
      </rPr>
      <t>INHABILITADO.</t>
    </r>
  </si>
  <si>
    <r>
      <t xml:space="preserve">COTES Y COTES SAS
</t>
    </r>
    <r>
      <rPr>
        <sz val="9"/>
        <rFont val="Arial"/>
        <family val="2"/>
      </rPr>
      <t xml:space="preserve">
</t>
    </r>
    <r>
      <rPr>
        <b/>
        <sz val="10"/>
        <rFont val="Arial"/>
        <family val="2"/>
      </rPr>
      <t>Aporta: Certificación en la que describe la ejecución de un contrato de obra</t>
    </r>
  </si>
  <si>
    <t>item</t>
  </si>
  <si>
    <t>valor</t>
  </si>
  <si>
    <t>VALOR DEL CONTRATO EJECUTADO ACREDITADO (SMMLV)</t>
  </si>
  <si>
    <r>
      <t xml:space="preserve">CONSTRUCCIONES MONTAJES Y PARTES ELECTRICAS SAS
</t>
    </r>
    <r>
      <rPr>
        <sz val="9"/>
        <rFont val="Arial"/>
        <family val="2"/>
      </rPr>
      <t xml:space="preserve">
</t>
    </r>
    <r>
      <rPr>
        <b/>
        <sz val="10"/>
        <color rgb="FFFF0000"/>
        <rFont val="Arial"/>
        <family val="2"/>
      </rPr>
      <t>Aporta: Certificación en la que describe la ejecución de actividades</t>
    </r>
  </si>
  <si>
    <t>CERTIFICADO</t>
  </si>
  <si>
    <t>VALOR VALIDADO DE LA CERTIFICACIÓN APORTADA (SMMLV)</t>
  </si>
  <si>
    <t>1.673,99 &gt;</t>
  </si>
  <si>
    <t>NO ADJUNTA FORMATO ni presentó estado de resultados auditado que contenga el mejor ingreso operacional de los últimos cinco (5) años, el balance general auditado del último año, documentos del contador y/o revisor fiscal. (cedula, tarjeta profesional, certificado vigente).</t>
  </si>
  <si>
    <t>NO ADJUNTA FORMATO en el que relacione contratos ejecutados e inscritos en el RUP con el Segmento 72, indicando consecutivo según RUP, SMMLV, % participación, valor ejecutado actualizado a 2026.</t>
  </si>
  <si>
    <t>NO ADJUNTA FORMATO que relacione si tiene o no contratos en ejecución.</t>
  </si>
  <si>
    <t>NO ADJUNTA FORMATO que relacione los profesionales vinculados.</t>
  </si>
  <si>
    <r>
      <t xml:space="preserve">Para la experiencia requerida en el numeral 9.1 del capitulo IX. JUSTIFICACIÓN DE LOS FACTORES DE SELECCIÓN QUE PERMITAN IDENTIFICAR LA OFERTA MÁS FAVORABLE, el proponente presentó una certificación en la que se describe la ejecución de actividades y no de un contrato, de lo cual discrimina las actividades ejecutadas y para lo cual solo se tuvo en cuenta las actividades de obra. En la certificación se acredita haber ejecutado actividades con entidad privada, la ejecución esta registrada en el RUP y clasificado solo con los códigos </t>
    </r>
    <r>
      <rPr>
        <u/>
        <sz val="16"/>
        <rFont val="Arial"/>
        <family val="2"/>
      </rPr>
      <t>721033, 721015</t>
    </r>
    <r>
      <rPr>
        <sz val="16"/>
        <rFont val="Arial"/>
        <family val="2"/>
      </rPr>
      <t xml:space="preserve">, el valor validado es menor al 100% del presupuesto oficial.
Por tanto, una vez vertificados los documentos, el oferente </t>
    </r>
    <r>
      <rPr>
        <b/>
        <sz val="16"/>
        <rFont val="Arial"/>
        <family val="2"/>
      </rPr>
      <t>NO CUMPLE</t>
    </r>
    <r>
      <rPr>
        <sz val="16"/>
        <rFont val="Arial"/>
        <family val="2"/>
      </rPr>
      <t xml:space="preserve"> con la totalidad de los requisitos establecidos en el pliego de condiciones para la experiencia requerida.</t>
    </r>
  </si>
  <si>
    <r>
      <t>El oferente no postuló el equipo de trabajo mínimo requerido y no aportó documentos soportes de profesionales. Por tanto, el oferente</t>
    </r>
    <r>
      <rPr>
        <b/>
        <sz val="16"/>
        <rFont val="Arial"/>
        <family val="2"/>
      </rPr>
      <t xml:space="preserve"> NO CUMPLE </t>
    </r>
    <r>
      <rPr>
        <sz val="16"/>
        <rFont val="Arial"/>
        <family val="2"/>
      </rPr>
      <t>con la totalidad de los requisitos establecidos.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</si>
</sst>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quot;$&quot;\ #,##0.00"/>
    <numFmt numFmtId="167" formatCode="_ &quot;$&quot;\ * #,##0.00_ ;_ &quot;$&quot;\ * \-#,##0.00_ ;_ &quot;$&quot;\ * &quot;-&quot;??_ ;_ @_ "/>
    <numFmt numFmtId="168" formatCode="_(&quot;$&quot;* #,##0_);_(&quot;$&quot;* \(#,##0\);_(&quot;$&quot;* &quot;-&quot;??_);_(@_)"/>
    <numFmt numFmtId="169" formatCode="[$-409]d\-mmm\-yy;@"/>
    <numFmt numFmtId="170" formatCode="_-* #,##0.00\ _€_-;\-* #,##0.00\ _€_-;_-* &quot;-&quot;??\ _€_-;_-@_-"/>
    <numFmt numFmtId="171" formatCode="0_ ;\-0\ "/>
    <numFmt numFmtId="172" formatCode="_-[$$-240A]* #,##0.00_-;\-[$$-240A]* #,##0.00_-;_-[$$-240A]* &quot;-&quot;??_-;_-@_-"/>
    <numFmt numFmtId="173" formatCode="_-[$$-240A]\ * #,##0.00_-;\-[$$-240A]\ * #,##0.00_-;_-[$$-240A]\ * &quot;-&quot;??_-;_-@_-"/>
    <numFmt numFmtId="174" formatCode="_-[$$-240A]\ * #,##0_-;\-[$$-240A]\ * #,##0_-;_-[$$-240A]\ * &quot;-&quot;??_-;_-@_-"/>
  </numFmts>
  <fonts count="44" x14ac:knownFonts="1">
    <font>
      <sz val="10"/>
      <name val="Arial"/>
    </font>
    <font>
      <sz val="11"/>
      <color theme="1"/>
      <name val="Calibri"/>
      <family val="2"/>
      <scheme val="minor"/>
    </font>
    <font>
      <sz val="11"/>
      <color theme="1"/>
      <name val="Calibri"/>
      <family val="2"/>
      <scheme val="minor"/>
    </font>
    <font>
      <b/>
      <sz val="14"/>
      <name val="Arial"/>
      <family val="2"/>
    </font>
    <font>
      <b/>
      <sz val="13"/>
      <name val="Arial"/>
      <family val="2"/>
    </font>
    <font>
      <sz val="12"/>
      <name val="Arial"/>
      <family val="2"/>
    </font>
    <font>
      <b/>
      <sz val="12"/>
      <name val="Arial"/>
      <family val="2"/>
    </font>
    <font>
      <b/>
      <sz val="11"/>
      <name val="Arial"/>
      <family val="2"/>
    </font>
    <font>
      <sz val="10"/>
      <name val="Arial"/>
      <family val="2"/>
    </font>
    <font>
      <sz val="10"/>
      <color theme="1"/>
      <name val="Calibri"/>
      <family val="2"/>
      <scheme val="minor"/>
    </font>
    <font>
      <sz val="10"/>
      <name val="Calibri"/>
      <family val="2"/>
      <scheme val="minor"/>
    </font>
    <font>
      <sz val="13"/>
      <name val="Arial"/>
      <family val="2"/>
    </font>
    <font>
      <u/>
      <sz val="12"/>
      <name val="Arial"/>
      <family val="2"/>
    </font>
    <font>
      <sz val="14"/>
      <name val="Arial"/>
      <family val="2"/>
    </font>
    <font>
      <sz val="12"/>
      <color theme="1"/>
      <name val="Arial"/>
      <family val="2"/>
    </font>
    <font>
      <b/>
      <sz val="12"/>
      <color theme="1"/>
      <name val="Arial"/>
      <family val="2"/>
    </font>
    <font>
      <b/>
      <sz val="10"/>
      <name val="Arial"/>
      <family val="2"/>
    </font>
    <font>
      <b/>
      <sz val="16"/>
      <name val="Arial"/>
      <family val="2"/>
    </font>
    <font>
      <sz val="10"/>
      <color theme="0"/>
      <name val="Calibri"/>
      <family val="2"/>
      <scheme val="minor"/>
    </font>
    <font>
      <b/>
      <sz val="18"/>
      <name val="Arial"/>
      <family val="2"/>
    </font>
    <font>
      <sz val="14"/>
      <color theme="1"/>
      <name val="Arial"/>
      <family val="2"/>
    </font>
    <font>
      <sz val="16"/>
      <name val="Arial"/>
      <family val="2"/>
    </font>
    <font>
      <b/>
      <sz val="14"/>
      <color theme="1"/>
      <name val="Arial"/>
      <family val="2"/>
    </font>
    <font>
      <b/>
      <u/>
      <sz val="16"/>
      <name val="Arial"/>
      <family val="2"/>
    </font>
    <font>
      <sz val="15"/>
      <name val="Arial"/>
      <family val="2"/>
    </font>
    <font>
      <b/>
      <sz val="20"/>
      <name val="Arial"/>
      <family val="2"/>
    </font>
    <font>
      <sz val="16"/>
      <color theme="1"/>
      <name val="Arial"/>
      <family val="2"/>
    </font>
    <font>
      <b/>
      <sz val="22"/>
      <name val="Arial"/>
      <family val="2"/>
    </font>
    <font>
      <b/>
      <u/>
      <sz val="22"/>
      <name val="Arial"/>
      <family val="2"/>
    </font>
    <font>
      <b/>
      <u/>
      <sz val="20"/>
      <name val="Arial"/>
      <family val="2"/>
    </font>
    <font>
      <b/>
      <sz val="9"/>
      <color theme="1"/>
      <name val="Arial"/>
      <family val="2"/>
    </font>
    <font>
      <b/>
      <sz val="9"/>
      <name val="Arial"/>
      <family val="2"/>
    </font>
    <font>
      <b/>
      <sz val="14"/>
      <color theme="1"/>
      <name val="Arial Narrow"/>
      <family val="2"/>
    </font>
    <font>
      <sz val="9"/>
      <name val="Arial"/>
      <family val="2"/>
    </font>
    <font>
      <b/>
      <sz val="14"/>
      <color rgb="FFFF0000"/>
      <name val="Arial"/>
      <family val="2"/>
    </font>
    <font>
      <b/>
      <sz val="16"/>
      <color rgb="FFFF0000"/>
      <name val="Arial"/>
      <family val="2"/>
    </font>
    <font>
      <b/>
      <sz val="11"/>
      <color theme="1"/>
      <name val="Arial"/>
      <family val="2"/>
    </font>
    <font>
      <sz val="12"/>
      <color rgb="FFFF0000"/>
      <name val="Arial"/>
      <family val="2"/>
    </font>
    <font>
      <sz val="11"/>
      <name val="Arial"/>
      <family val="2"/>
    </font>
    <font>
      <u/>
      <sz val="16"/>
      <name val="Arial"/>
      <family val="2"/>
    </font>
    <font>
      <sz val="10"/>
      <color rgb="FFFF0000"/>
      <name val="Arial"/>
      <family val="2"/>
    </font>
    <font>
      <b/>
      <sz val="12"/>
      <color rgb="FFFF0000"/>
      <name val="Arial"/>
      <family val="2"/>
    </font>
    <font>
      <b/>
      <sz val="10"/>
      <color rgb="FFFF0000"/>
      <name val="Arial"/>
      <family val="2"/>
    </font>
    <font>
      <sz val="14"/>
      <color rgb="FFFF0000"/>
      <name val="Arial"/>
      <family val="2"/>
    </font>
  </fonts>
  <fills count="10">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FF00"/>
        <bgColor indexed="64"/>
      </patternFill>
    </fill>
    <fill>
      <patternFill patternType="solid">
        <fgColor theme="7" tint="0.79998168889431442"/>
        <bgColor indexed="64"/>
      </patternFill>
    </fill>
    <fill>
      <patternFill patternType="solid">
        <fgColor theme="7" tint="0.59999389629810485"/>
        <bgColor indexed="64"/>
      </patternFill>
    </fill>
    <fill>
      <patternFill patternType="solid">
        <fgColor theme="0" tint="-0.14999847407452621"/>
        <bgColor indexed="64"/>
      </patternFill>
    </fill>
    <fill>
      <patternFill patternType="solid">
        <fgColor rgb="FFFFC000"/>
        <bgColor indexed="64"/>
      </patternFill>
    </fill>
    <fill>
      <patternFill patternType="solid">
        <fgColor theme="4"/>
        <bgColor indexed="64"/>
      </patternFill>
    </fill>
  </fills>
  <borders count="23">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s>
  <cellStyleXfs count="15">
    <xf numFmtId="0" fontId="0" fillId="0" borderId="0"/>
    <xf numFmtId="43" fontId="8" fillId="0" borderId="0" applyFont="0" applyFill="0" applyBorder="0" applyAlignment="0" applyProtection="0"/>
    <xf numFmtId="165" fontId="8" fillId="0" borderId="0" applyFont="0" applyFill="0" applyBorder="0" applyAlignment="0" applyProtection="0"/>
    <xf numFmtId="9" fontId="8" fillId="0" borderId="0" applyFont="0" applyFill="0" applyBorder="0" applyAlignment="0" applyProtection="0"/>
    <xf numFmtId="0" fontId="8" fillId="0" borderId="0"/>
    <xf numFmtId="0" fontId="8" fillId="0" borderId="0"/>
    <xf numFmtId="0" fontId="2" fillId="0" borderId="0"/>
    <xf numFmtId="9" fontId="2" fillId="0" borderId="0" applyFont="0" applyFill="0" applyBorder="0" applyAlignment="0" applyProtection="0"/>
    <xf numFmtId="170" fontId="2" fillId="0" borderId="0" applyFont="0" applyFill="0" applyBorder="0" applyAlignment="0" applyProtection="0"/>
    <xf numFmtId="0" fontId="8" fillId="0" borderId="0"/>
    <xf numFmtId="165" fontId="8" fillId="0" borderId="0" applyFont="0" applyFill="0" applyBorder="0" applyAlignment="0" applyProtection="0"/>
    <xf numFmtId="43" fontId="8" fillId="0" borderId="0" applyFont="0" applyFill="0" applyBorder="0" applyAlignment="0" applyProtection="0"/>
    <xf numFmtId="0" fontId="1" fillId="0" borderId="0"/>
    <xf numFmtId="9" fontId="1" fillId="0" borderId="0" applyFont="0" applyFill="0" applyBorder="0" applyAlignment="0" applyProtection="0"/>
    <xf numFmtId="170" fontId="1" fillId="0" borderId="0" applyFont="0" applyFill="0" applyBorder="0" applyAlignment="0" applyProtection="0"/>
  </cellStyleXfs>
  <cellXfs count="651">
    <xf numFmtId="0" fontId="0" fillId="0" borderId="0" xfId="0"/>
    <xf numFmtId="0" fontId="5" fillId="0" borderId="0" xfId="0" applyFont="1" applyAlignment="1">
      <alignment vertical="center"/>
    </xf>
    <xf numFmtId="0" fontId="5" fillId="0" borderId="0" xfId="0" applyFont="1" applyAlignment="1">
      <alignment wrapText="1"/>
    </xf>
    <xf numFmtId="0" fontId="9" fillId="3" borderId="0" xfId="0" applyFont="1" applyFill="1" applyAlignment="1">
      <alignment horizontal="center" vertical="center"/>
    </xf>
    <xf numFmtId="168" fontId="9" fillId="3" borderId="0" xfId="2" applyNumberFormat="1" applyFont="1" applyFill="1" applyAlignment="1">
      <alignment horizontal="center" vertical="center"/>
    </xf>
    <xf numFmtId="168" fontId="10" fillId="3" borderId="0" xfId="2" applyNumberFormat="1" applyFont="1" applyFill="1" applyBorder="1" applyAlignment="1">
      <alignment horizontal="center" vertical="center" wrapText="1"/>
    </xf>
    <xf numFmtId="14" fontId="10" fillId="3" borderId="0" xfId="0" applyNumberFormat="1" applyFont="1" applyFill="1" applyBorder="1" applyAlignment="1">
      <alignment horizontal="center" vertical="center" wrapText="1"/>
    </xf>
    <xf numFmtId="0" fontId="10" fillId="3" borderId="0" xfId="0" applyNumberFormat="1" applyFont="1" applyFill="1" applyBorder="1" applyAlignment="1">
      <alignment horizontal="center" vertical="center" wrapText="1"/>
    </xf>
    <xf numFmtId="0" fontId="10" fillId="3" borderId="0" xfId="0" applyFont="1" applyFill="1" applyBorder="1" applyAlignment="1">
      <alignment horizontal="center" vertical="center" wrapText="1"/>
    </xf>
    <xf numFmtId="9" fontId="10" fillId="3" borderId="0" xfId="3" applyFont="1" applyFill="1" applyBorder="1" applyAlignment="1">
      <alignment horizontal="center" vertical="center" wrapText="1"/>
    </xf>
    <xf numFmtId="0" fontId="5" fillId="0" borderId="0" xfId="4" applyFont="1" applyBorder="1" applyAlignment="1">
      <alignment vertical="center" wrapText="1"/>
    </xf>
    <xf numFmtId="0" fontId="6" fillId="0" borderId="0" xfId="4" applyFont="1" applyAlignment="1">
      <alignment horizontal="center" vertical="center" wrapText="1"/>
    </xf>
    <xf numFmtId="0" fontId="6" fillId="0" borderId="0" xfId="4" applyFont="1" applyAlignment="1">
      <alignment vertical="center" wrapText="1"/>
    </xf>
    <xf numFmtId="0" fontId="5" fillId="0" borderId="0" xfId="4" applyFont="1" applyAlignment="1">
      <alignment vertical="center" wrapText="1"/>
    </xf>
    <xf numFmtId="0" fontId="5" fillId="0" borderId="0" xfId="4" applyFont="1" applyAlignment="1">
      <alignment vertical="center"/>
    </xf>
    <xf numFmtId="1" fontId="12" fillId="0" borderId="0" xfId="4" applyNumberFormat="1" applyFont="1" applyBorder="1" applyAlignment="1">
      <alignment horizontal="center" vertical="center" wrapText="1"/>
    </xf>
    <xf numFmtId="166" fontId="5" fillId="0" borderId="0" xfId="4" applyNumberFormat="1" applyFont="1" applyBorder="1" applyAlignment="1">
      <alignment horizontal="center" vertical="center" wrapText="1"/>
    </xf>
    <xf numFmtId="0" fontId="5" fillId="0" borderId="0" xfId="4" applyFont="1" applyAlignment="1">
      <alignment horizontal="justify" vertical="center" wrapText="1"/>
    </xf>
    <xf numFmtId="0" fontId="13" fillId="0" borderId="0" xfId="4" applyFont="1" applyBorder="1" applyAlignment="1">
      <alignment horizontal="left" vertical="center" wrapText="1"/>
    </xf>
    <xf numFmtId="0" fontId="5" fillId="0" borderId="0" xfId="4" applyFont="1" applyAlignment="1">
      <alignment horizontal="left" vertical="center" wrapText="1"/>
    </xf>
    <xf numFmtId="0" fontId="11" fillId="0" borderId="0" xfId="4" applyFont="1" applyAlignment="1">
      <alignment horizontal="center" vertical="center" wrapText="1"/>
    </xf>
    <xf numFmtId="0" fontId="11" fillId="0" borderId="0" xfId="4" applyFont="1" applyAlignment="1">
      <alignment vertical="center" wrapText="1"/>
    </xf>
    <xf numFmtId="0" fontId="14" fillId="0" borderId="0" xfId="4" applyFont="1" applyBorder="1" applyAlignment="1">
      <alignment vertical="center" wrapText="1"/>
    </xf>
    <xf numFmtId="0" fontId="15" fillId="0" borderId="0" xfId="4" applyFont="1" applyBorder="1" applyAlignment="1">
      <alignment vertical="center" wrapText="1"/>
    </xf>
    <xf numFmtId="0" fontId="5" fillId="0" borderId="10" xfId="4" applyFont="1" applyBorder="1" applyAlignment="1">
      <alignment horizontal="left" vertical="center" wrapText="1"/>
    </xf>
    <xf numFmtId="167" fontId="5" fillId="0" borderId="0" xfId="2" applyNumberFormat="1" applyFont="1" applyAlignment="1">
      <alignment horizontal="center" vertical="center" wrapText="1"/>
    </xf>
    <xf numFmtId="4" fontId="5" fillId="0" borderId="0" xfId="4" applyNumberFormat="1" applyFont="1" applyAlignment="1">
      <alignment vertical="center" wrapText="1"/>
    </xf>
    <xf numFmtId="0" fontId="3" fillId="0" borderId="0" xfId="0" applyFont="1" applyAlignment="1">
      <alignment wrapText="1"/>
    </xf>
    <xf numFmtId="169" fontId="10" fillId="3" borderId="0" xfId="0" applyNumberFormat="1" applyFont="1" applyFill="1" applyBorder="1" applyAlignment="1">
      <alignment horizontal="center" vertical="center" wrapText="1"/>
    </xf>
    <xf numFmtId="167" fontId="5" fillId="0" borderId="0" xfId="2" applyNumberFormat="1" applyFont="1" applyFill="1" applyAlignment="1">
      <alignment horizontal="justify" vertical="center" wrapText="1"/>
    </xf>
    <xf numFmtId="4" fontId="5" fillId="0" borderId="0" xfId="4" applyNumberFormat="1" applyFont="1" applyFill="1" applyAlignment="1">
      <alignment horizontal="justify" vertical="center" wrapText="1"/>
    </xf>
    <xf numFmtId="0" fontId="5" fillId="0" borderId="0" xfId="4" applyFont="1" applyFill="1" applyAlignment="1">
      <alignment vertical="center" wrapText="1"/>
    </xf>
    <xf numFmtId="0" fontId="5" fillId="0" borderId="0" xfId="4" applyFont="1" applyFill="1" applyBorder="1" applyAlignment="1">
      <alignment horizontal="center" vertical="center" wrapText="1"/>
    </xf>
    <xf numFmtId="167" fontId="5" fillId="0" borderId="0" xfId="2" applyNumberFormat="1" applyFont="1" applyFill="1" applyAlignment="1">
      <alignment horizontal="center" vertical="center" wrapText="1"/>
    </xf>
    <xf numFmtId="4" fontId="5" fillId="0" borderId="0" xfId="4" applyNumberFormat="1" applyFont="1" applyFill="1" applyAlignment="1">
      <alignment vertical="center" wrapText="1"/>
    </xf>
    <xf numFmtId="43" fontId="5" fillId="0" borderId="0" xfId="1" applyFont="1" applyAlignment="1">
      <alignment vertical="center" wrapText="1"/>
    </xf>
    <xf numFmtId="4" fontId="3" fillId="0" borderId="0" xfId="0" applyNumberFormat="1" applyFont="1" applyFill="1" applyBorder="1" applyAlignment="1">
      <alignment horizontal="right" vertical="center" wrapText="1"/>
    </xf>
    <xf numFmtId="0" fontId="6" fillId="0" borderId="0" xfId="0" applyFont="1" applyAlignment="1">
      <alignment horizontal="center" vertical="center" wrapText="1"/>
    </xf>
    <xf numFmtId="9" fontId="5" fillId="0" borderId="0" xfId="0" applyNumberFormat="1" applyFont="1" applyFill="1" applyBorder="1" applyAlignment="1">
      <alignment horizontal="center" vertical="center" wrapText="1"/>
    </xf>
    <xf numFmtId="0" fontId="6" fillId="0" borderId="0" xfId="0" applyFont="1" applyAlignment="1">
      <alignment vertical="center" wrapText="1"/>
    </xf>
    <xf numFmtId="0" fontId="5" fillId="0" borderId="0" xfId="0" applyFont="1" applyFill="1" applyAlignment="1">
      <alignment vertical="center"/>
    </xf>
    <xf numFmtId="0" fontId="11" fillId="0" borderId="0" xfId="4" applyFont="1" applyAlignment="1">
      <alignment vertical="top" wrapText="1"/>
    </xf>
    <xf numFmtId="0" fontId="5" fillId="0" borderId="0" xfId="4" applyFont="1" applyFill="1" applyAlignment="1">
      <alignment horizontal="justify" vertical="center" wrapText="1"/>
    </xf>
    <xf numFmtId="0" fontId="5" fillId="0" borderId="0" xfId="4" applyFont="1" applyAlignment="1">
      <alignment horizontal="center" vertical="center" wrapText="1"/>
    </xf>
    <xf numFmtId="0" fontId="5" fillId="0" borderId="0" xfId="4" applyFont="1" applyBorder="1" applyAlignment="1">
      <alignment horizontal="center" vertical="center" wrapText="1"/>
    </xf>
    <xf numFmtId="0" fontId="6" fillId="0" borderId="0" xfId="4" applyFont="1" applyBorder="1" applyAlignment="1">
      <alignment horizontal="center" vertical="center" wrapText="1"/>
    </xf>
    <xf numFmtId="0" fontId="6" fillId="0" borderId="0" xfId="4" applyFont="1" applyFill="1" applyAlignment="1">
      <alignment horizontal="left" vertical="center" wrapText="1"/>
    </xf>
    <xf numFmtId="0" fontId="6" fillId="0" borderId="0" xfId="4" applyFont="1" applyAlignment="1">
      <alignment horizontal="left" vertical="center" wrapText="1"/>
    </xf>
    <xf numFmtId="0" fontId="5" fillId="0" borderId="0" xfId="4" applyNumberFormat="1" applyFont="1" applyFill="1" applyBorder="1" applyAlignment="1">
      <alignment horizontal="center" vertical="center" wrapText="1"/>
    </xf>
    <xf numFmtId="0" fontId="6" fillId="0" borderId="0" xfId="4" applyFont="1" applyFill="1" applyBorder="1" applyAlignment="1">
      <alignment horizontal="center" vertical="center" wrapText="1"/>
    </xf>
    <xf numFmtId="0" fontId="13" fillId="0" borderId="0" xfId="4" applyFont="1" applyFill="1" applyAlignment="1">
      <alignment vertical="center" wrapText="1"/>
    </xf>
    <xf numFmtId="0" fontId="5" fillId="0" borderId="0" xfId="0" applyFont="1" applyFill="1" applyBorder="1" applyAlignment="1">
      <alignment horizontal="left" vertical="center" wrapText="1"/>
    </xf>
    <xf numFmtId="0" fontId="5" fillId="0" borderId="10" xfId="0" applyFont="1" applyFill="1" applyBorder="1" applyAlignment="1">
      <alignment horizontal="center" vertical="center" wrapText="1"/>
    </xf>
    <xf numFmtId="0" fontId="16" fillId="0" borderId="4" xfId="4" applyFont="1" applyBorder="1" applyAlignment="1">
      <alignment horizontal="center" vertical="center" wrapText="1"/>
    </xf>
    <xf numFmtId="0" fontId="13" fillId="0" borderId="0" xfId="0" applyFont="1" applyFill="1" applyAlignment="1">
      <alignment horizontal="justify" vertical="center" wrapText="1"/>
    </xf>
    <xf numFmtId="0" fontId="3" fillId="0" borderId="0" xfId="0" applyFont="1" applyFill="1" applyAlignment="1">
      <alignment horizontal="justify" vertical="center" wrapText="1"/>
    </xf>
    <xf numFmtId="0" fontId="9" fillId="0" borderId="0" xfId="0" applyFont="1" applyFill="1" applyAlignment="1">
      <alignment vertical="center"/>
    </xf>
    <xf numFmtId="0" fontId="5" fillId="0" borderId="0" xfId="0" applyFont="1" applyAlignment="1">
      <alignment vertical="center" wrapText="1"/>
    </xf>
    <xf numFmtId="0" fontId="6" fillId="0" borderId="0" xfId="0" applyFont="1" applyFill="1" applyAlignment="1">
      <alignment vertical="center"/>
    </xf>
    <xf numFmtId="0" fontId="8" fillId="0" borderId="0" xfId="0" applyFont="1" applyAlignment="1">
      <alignment vertical="center" wrapText="1"/>
    </xf>
    <xf numFmtId="0" fontId="7" fillId="0" borderId="0" xfId="0" applyFont="1" applyAlignment="1">
      <alignment vertical="center"/>
    </xf>
    <xf numFmtId="0" fontId="9" fillId="2" borderId="0" xfId="0" applyFont="1" applyFill="1" applyAlignment="1">
      <alignment vertical="center"/>
    </xf>
    <xf numFmtId="0" fontId="10" fillId="3" borderId="0" xfId="0" applyFont="1" applyFill="1" applyAlignment="1">
      <alignment vertical="center"/>
    </xf>
    <xf numFmtId="0" fontId="10" fillId="0" borderId="0" xfId="0" applyFont="1" applyFill="1" applyBorder="1" applyAlignment="1">
      <alignment vertical="center" wrapText="1"/>
    </xf>
    <xf numFmtId="0" fontId="18" fillId="0" borderId="0" xfId="0" applyFont="1" applyFill="1" applyBorder="1" applyAlignment="1">
      <alignment vertical="center" wrapText="1"/>
    </xf>
    <xf numFmtId="0" fontId="13" fillId="0" borderId="0" xfId="0" applyFont="1" applyFill="1" applyAlignment="1">
      <alignment horizontal="center" vertical="center" wrapText="1"/>
    </xf>
    <xf numFmtId="0" fontId="3" fillId="0" borderId="0" xfId="0" applyFont="1" applyFill="1" applyAlignment="1">
      <alignment vertical="center" wrapText="1"/>
    </xf>
    <xf numFmtId="0" fontId="3" fillId="0" borderId="0" xfId="0" applyFont="1" applyFill="1" applyAlignment="1">
      <alignment horizontal="center" vertical="center"/>
    </xf>
    <xf numFmtId="0" fontId="13" fillId="0" borderId="0" xfId="4" applyFont="1" applyAlignment="1">
      <alignment vertical="center" wrapText="1"/>
    </xf>
    <xf numFmtId="0" fontId="13" fillId="0" borderId="0" xfId="4" applyFont="1" applyAlignment="1">
      <alignment horizontal="center" vertical="center" wrapText="1"/>
    </xf>
    <xf numFmtId="167" fontId="13" fillId="0" borderId="0" xfId="2" applyNumberFormat="1" applyFont="1" applyAlignment="1">
      <alignment horizontal="center" vertical="center" wrapText="1"/>
    </xf>
    <xf numFmtId="4" fontId="13" fillId="0" borderId="0" xfId="4" applyNumberFormat="1" applyFont="1" applyAlignment="1">
      <alignment vertical="center" wrapText="1"/>
    </xf>
    <xf numFmtId="0" fontId="13" fillId="0" borderId="0" xfId="4" applyFont="1" applyFill="1" applyAlignment="1">
      <alignment horizontal="center" vertical="center" wrapText="1"/>
    </xf>
    <xf numFmtId="167" fontId="13" fillId="0" borderId="0" xfId="2" applyNumberFormat="1" applyFont="1" applyFill="1" applyAlignment="1">
      <alignment horizontal="center" vertical="center" wrapText="1"/>
    </xf>
    <xf numFmtId="4" fontId="13" fillId="0" borderId="0" xfId="4" applyNumberFormat="1" applyFont="1" applyFill="1" applyAlignment="1">
      <alignment vertical="center" wrapText="1"/>
    </xf>
    <xf numFmtId="43" fontId="5" fillId="0" borderId="0" xfId="1" applyFont="1" applyAlignment="1">
      <alignment vertical="center"/>
    </xf>
    <xf numFmtId="0" fontId="3" fillId="0" borderId="0" xfId="0" applyFont="1" applyFill="1" applyAlignment="1">
      <alignment horizontal="center" vertical="center"/>
    </xf>
    <xf numFmtId="0" fontId="21" fillId="0" borderId="0" xfId="4" applyFont="1" applyFill="1" applyAlignment="1">
      <alignment vertical="center" wrapText="1"/>
    </xf>
    <xf numFmtId="0" fontId="21" fillId="0" borderId="0" xfId="4" applyFont="1" applyAlignment="1">
      <alignment vertical="center" wrapText="1"/>
    </xf>
    <xf numFmtId="0" fontId="21" fillId="0" borderId="0" xfId="4" applyFont="1" applyBorder="1" applyAlignment="1">
      <alignment vertical="center" wrapText="1"/>
    </xf>
    <xf numFmtId="0" fontId="21" fillId="0" borderId="0" xfId="4" applyFont="1" applyBorder="1" applyAlignment="1">
      <alignment horizontal="justify" vertical="center" wrapText="1"/>
    </xf>
    <xf numFmtId="0" fontId="17" fillId="0" borderId="0" xfId="4" applyFont="1" applyBorder="1" applyAlignment="1">
      <alignment horizontal="left" vertical="center" wrapText="1"/>
    </xf>
    <xf numFmtId="0" fontId="3" fillId="0" borderId="0" xfId="0" applyFont="1" applyFill="1" applyAlignment="1">
      <alignment vertical="center" wrapText="1"/>
    </xf>
    <xf numFmtId="0" fontId="17" fillId="0" borderId="0" xfId="4" applyFont="1" applyBorder="1" applyAlignment="1">
      <alignment horizontal="center" vertical="center" wrapText="1"/>
    </xf>
    <xf numFmtId="0" fontId="3" fillId="0" borderId="0" xfId="0" applyFont="1" applyFill="1" applyAlignment="1">
      <alignment horizontal="center" vertical="center" wrapText="1"/>
    </xf>
    <xf numFmtId="0" fontId="21" fillId="0" borderId="4" xfId="2" quotePrefix="1" applyNumberFormat="1" applyFont="1" applyFill="1" applyBorder="1" applyAlignment="1">
      <alignment horizontal="center" vertical="center" wrapText="1"/>
    </xf>
    <xf numFmtId="0" fontId="5" fillId="0" borderId="0" xfId="4" applyFont="1" applyAlignment="1">
      <alignment horizontal="center" vertical="center"/>
    </xf>
    <xf numFmtId="0" fontId="13" fillId="0" borderId="0" xfId="4" applyFont="1" applyBorder="1" applyAlignment="1">
      <alignment horizontal="center" vertical="center" wrapText="1"/>
    </xf>
    <xf numFmtId="0" fontId="11" fillId="0" borderId="0" xfId="4" applyFont="1" applyAlignment="1">
      <alignment horizontal="center" vertical="top" wrapText="1"/>
    </xf>
    <xf numFmtId="0" fontId="15" fillId="0" borderId="0" xfId="4" applyFont="1" applyBorder="1" applyAlignment="1">
      <alignment horizontal="center" vertical="center" wrapText="1"/>
    </xf>
    <xf numFmtId="0" fontId="5" fillId="0" borderId="10" xfId="4" applyFont="1" applyBorder="1" applyAlignment="1">
      <alignment horizontal="center" vertical="center" wrapText="1"/>
    </xf>
    <xf numFmtId="43" fontId="6" fillId="0" borderId="0" xfId="1" applyFont="1" applyAlignment="1">
      <alignment horizontal="center" vertical="center" wrapText="1"/>
    </xf>
    <xf numFmtId="43" fontId="5" fillId="0" borderId="0" xfId="1" applyFont="1" applyBorder="1" applyAlignment="1">
      <alignment horizontal="center" vertical="center" wrapText="1"/>
    </xf>
    <xf numFmtId="43" fontId="5" fillId="0" borderId="0" xfId="1" applyFont="1" applyAlignment="1">
      <alignment horizontal="justify" vertical="center" wrapText="1"/>
    </xf>
    <xf numFmtId="43" fontId="13" fillId="0" borderId="0" xfId="1" applyFont="1" applyBorder="1" applyAlignment="1">
      <alignment horizontal="left" vertical="center" wrapText="1"/>
    </xf>
    <xf numFmtId="43" fontId="21" fillId="0" borderId="0" xfId="1" applyFont="1" applyBorder="1" applyAlignment="1">
      <alignment vertical="center" wrapText="1"/>
    </xf>
    <xf numFmtId="43" fontId="5" fillId="0" borderId="0" xfId="1" applyFont="1" applyAlignment="1">
      <alignment horizontal="left" vertical="center" wrapText="1"/>
    </xf>
    <xf numFmtId="43" fontId="3" fillId="0" borderId="0" xfId="1" applyFont="1" applyFill="1" applyBorder="1" applyAlignment="1">
      <alignment horizontal="center" vertical="center" wrapText="1"/>
    </xf>
    <xf numFmtId="43" fontId="11" fillId="0" borderId="0" xfId="1" applyFont="1" applyAlignment="1">
      <alignment horizontal="center" vertical="center" wrapText="1"/>
    </xf>
    <xf numFmtId="43" fontId="11" fillId="0" borderId="0" xfId="1" applyFont="1" applyAlignment="1">
      <alignment vertical="top" wrapText="1"/>
    </xf>
    <xf numFmtId="43" fontId="3" fillId="0" borderId="4" xfId="1" applyFont="1" applyFill="1" applyBorder="1" applyAlignment="1">
      <alignment horizontal="center" vertical="center"/>
    </xf>
    <xf numFmtId="43" fontId="5" fillId="0" borderId="0" xfId="1" applyFont="1" applyFill="1" applyAlignment="1">
      <alignment horizontal="center" vertical="center" wrapText="1"/>
    </xf>
    <xf numFmtId="43" fontId="15" fillId="0" borderId="0" xfId="1" applyFont="1" applyBorder="1" applyAlignment="1">
      <alignment vertical="center" wrapText="1"/>
    </xf>
    <xf numFmtId="43" fontId="6" fillId="0" borderId="0" xfId="1" applyFont="1" applyAlignment="1">
      <alignment vertical="center" wrapText="1"/>
    </xf>
    <xf numFmtId="43" fontId="5" fillId="0" borderId="10" xfId="1" applyFont="1" applyBorder="1" applyAlignment="1">
      <alignment horizontal="left" vertical="center" wrapText="1"/>
    </xf>
    <xf numFmtId="43" fontId="5" fillId="0" borderId="0" xfId="1" applyFont="1" applyAlignment="1">
      <alignment horizontal="center" vertical="center" wrapText="1"/>
    </xf>
    <xf numFmtId="43" fontId="6" fillId="0" borderId="0" xfId="1" applyFont="1" applyAlignment="1">
      <alignment horizontal="left" vertical="center" wrapText="1"/>
    </xf>
    <xf numFmtId="43" fontId="13" fillId="0" borderId="0" xfId="1" applyFont="1" applyAlignment="1">
      <alignment horizontal="center" vertical="center" wrapText="1"/>
    </xf>
    <xf numFmtId="43" fontId="13" fillId="0" borderId="0" xfId="1" applyFont="1" applyFill="1" applyAlignment="1">
      <alignment horizontal="center" vertical="center" wrapText="1"/>
    </xf>
    <xf numFmtId="43" fontId="5" fillId="0" borderId="0" xfId="1" applyFont="1" applyFill="1" applyAlignment="1">
      <alignment horizontal="justify" vertical="center" wrapText="1"/>
    </xf>
    <xf numFmtId="43" fontId="6" fillId="0" borderId="0" xfId="1" applyFont="1" applyFill="1" applyAlignment="1">
      <alignment horizontal="left" vertical="center" wrapText="1"/>
    </xf>
    <xf numFmtId="43" fontId="3" fillId="0" borderId="0" xfId="1" applyFont="1" applyFill="1" applyAlignment="1">
      <alignment vertical="center" wrapText="1"/>
    </xf>
    <xf numFmtId="43" fontId="12" fillId="0" borderId="0" xfId="1" applyFont="1" applyBorder="1" applyAlignment="1">
      <alignment horizontal="center" vertical="center" wrapText="1"/>
    </xf>
    <xf numFmtId="43" fontId="17" fillId="0" borderId="0" xfId="1" applyFont="1" applyBorder="1" applyAlignment="1">
      <alignment horizontal="left" vertical="center" wrapText="1"/>
    </xf>
    <xf numFmtId="43" fontId="3" fillId="0" borderId="0" xfId="1" applyFont="1" applyFill="1" applyBorder="1" applyAlignment="1">
      <alignment horizontal="right" vertical="center" wrapText="1"/>
    </xf>
    <xf numFmtId="43" fontId="6" fillId="0" borderId="0" xfId="1" applyFont="1" applyFill="1" applyBorder="1" applyAlignment="1">
      <alignment horizontal="center" vertical="center" wrapText="1"/>
    </xf>
    <xf numFmtId="43" fontId="13" fillId="0" borderId="0" xfId="1" applyFont="1" applyAlignment="1">
      <alignment vertical="center" wrapText="1"/>
    </xf>
    <xf numFmtId="43" fontId="13" fillId="0" borderId="0" xfId="1" applyFont="1" applyFill="1" applyAlignment="1">
      <alignment vertical="center" wrapText="1"/>
    </xf>
    <xf numFmtId="43" fontId="5" fillId="0" borderId="0" xfId="1" applyFont="1" applyFill="1" applyAlignment="1">
      <alignment vertical="center" wrapText="1"/>
    </xf>
    <xf numFmtId="0" fontId="26" fillId="0" borderId="0" xfId="2" applyNumberFormat="1" applyFont="1" applyFill="1" applyBorder="1" applyAlignment="1">
      <alignment horizontal="center" vertical="center" wrapText="1"/>
    </xf>
    <xf numFmtId="0" fontId="26" fillId="0" borderId="0" xfId="4" applyFont="1" applyFill="1" applyBorder="1" applyAlignment="1">
      <alignment horizontal="center" vertical="center" wrapText="1"/>
    </xf>
    <xf numFmtId="4" fontId="26" fillId="0" borderId="0" xfId="4" applyNumberFormat="1" applyFont="1" applyFill="1" applyBorder="1" applyAlignment="1">
      <alignment horizontal="center" vertical="center" wrapText="1"/>
    </xf>
    <xf numFmtId="10" fontId="26" fillId="0" borderId="0" xfId="4" applyNumberFormat="1" applyFont="1" applyFill="1" applyBorder="1" applyAlignment="1">
      <alignment horizontal="center" vertical="center" wrapText="1"/>
    </xf>
    <xf numFmtId="43" fontId="26" fillId="0" borderId="0" xfId="1" applyFont="1" applyFill="1" applyBorder="1" applyAlignment="1">
      <alignment horizontal="center" vertical="center" wrapText="1"/>
    </xf>
    <xf numFmtId="0" fontId="21" fillId="0" borderId="0" xfId="0" applyFont="1" applyAlignment="1">
      <alignment vertical="center"/>
    </xf>
    <xf numFmtId="0" fontId="21" fillId="0" borderId="0" xfId="4" applyFont="1" applyAlignment="1">
      <alignment horizontal="left" vertical="center" wrapText="1"/>
    </xf>
    <xf numFmtId="43" fontId="21" fillId="0" borderId="0" xfId="1" applyFont="1" applyAlignment="1">
      <alignment vertical="center" wrapText="1"/>
    </xf>
    <xf numFmtId="0" fontId="17" fillId="0" borderId="0" xfId="4" applyFont="1" applyBorder="1" applyAlignment="1">
      <alignment horizontal="right" vertical="center" wrapText="1"/>
    </xf>
    <xf numFmtId="43" fontId="17" fillId="0" borderId="0" xfId="1" applyFont="1" applyBorder="1" applyAlignment="1">
      <alignment horizontal="right" vertical="center" wrapText="1"/>
    </xf>
    <xf numFmtId="4" fontId="17" fillId="0" borderId="0" xfId="4" applyNumberFormat="1" applyFont="1" applyBorder="1" applyAlignment="1">
      <alignment horizontal="center" vertical="center" wrapText="1"/>
    </xf>
    <xf numFmtId="0" fontId="21" fillId="0" borderId="0" xfId="4" applyFont="1" applyAlignment="1">
      <alignment horizontal="center" vertical="center" wrapText="1"/>
    </xf>
    <xf numFmtId="43" fontId="21" fillId="0" borderId="0" xfId="1" applyFont="1" applyAlignment="1">
      <alignment horizontal="center" vertical="center" wrapText="1"/>
    </xf>
    <xf numFmtId="43" fontId="21" fillId="0" borderId="0" xfId="1" applyFont="1" applyAlignment="1">
      <alignment horizontal="left" vertical="center" wrapText="1"/>
    </xf>
    <xf numFmtId="0" fontId="17" fillId="0" borderId="0" xfId="4" applyFont="1" applyFill="1" applyAlignment="1">
      <alignment horizontal="center" vertical="center" wrapText="1"/>
    </xf>
    <xf numFmtId="43" fontId="17" fillId="0" borderId="0" xfId="1" applyFont="1" applyFill="1" applyAlignment="1">
      <alignment horizontal="left" vertical="center" wrapText="1"/>
    </xf>
    <xf numFmtId="167" fontId="21" fillId="0" borderId="0" xfId="2" applyNumberFormat="1" applyFont="1" applyAlignment="1">
      <alignment horizontal="justify" vertical="center" wrapText="1"/>
    </xf>
    <xf numFmtId="4" fontId="21" fillId="0" borderId="0" xfId="4" applyNumberFormat="1" applyFont="1" applyAlignment="1">
      <alignment horizontal="justify" vertical="center" wrapText="1"/>
    </xf>
    <xf numFmtId="43" fontId="21" fillId="0" borderId="0" xfId="1" applyFont="1" applyAlignment="1">
      <alignment horizontal="justify" vertical="center" wrapText="1"/>
    </xf>
    <xf numFmtId="14" fontId="26" fillId="0" borderId="0" xfId="4" applyNumberFormat="1" applyFont="1" applyFill="1" applyBorder="1" applyAlignment="1">
      <alignment horizontal="center" vertical="center" wrapText="1"/>
    </xf>
    <xf numFmtId="0" fontId="21" fillId="0" borderId="0" xfId="0" applyFont="1" applyFill="1" applyAlignment="1">
      <alignment horizontal="center"/>
    </xf>
    <xf numFmtId="43" fontId="21" fillId="0" borderId="0" xfId="1" applyFont="1" applyFill="1" applyAlignment="1">
      <alignment horizontal="center"/>
    </xf>
    <xf numFmtId="0" fontId="11" fillId="0" borderId="4" xfId="4" applyFont="1" applyFill="1" applyBorder="1" applyAlignment="1">
      <alignment horizontal="center" vertical="center" wrapText="1"/>
    </xf>
    <xf numFmtId="0" fontId="3" fillId="0" borderId="0" xfId="0" applyFont="1" applyFill="1" applyAlignment="1">
      <alignment horizontal="justify" vertical="center" wrapText="1"/>
    </xf>
    <xf numFmtId="0" fontId="21" fillId="0" borderId="4" xfId="1" applyNumberFormat="1" applyFont="1" applyFill="1" applyBorder="1" applyAlignment="1">
      <alignment horizontal="center" vertical="center" wrapText="1"/>
    </xf>
    <xf numFmtId="4" fontId="3" fillId="0" borderId="4" xfId="4" applyNumberFormat="1" applyFont="1" applyFill="1" applyBorder="1" applyAlignment="1">
      <alignment horizontal="center" vertical="center" wrapText="1"/>
    </xf>
    <xf numFmtId="0" fontId="3" fillId="0" borderId="4" xfId="4" applyFont="1" applyFill="1" applyBorder="1" applyAlignment="1">
      <alignment vertical="center" wrapText="1"/>
    </xf>
    <xf numFmtId="4" fontId="20" fillId="0" borderId="4" xfId="4" applyNumberFormat="1" applyFont="1" applyFill="1" applyBorder="1" applyAlignment="1">
      <alignment horizontal="center" vertical="center" wrapText="1"/>
    </xf>
    <xf numFmtId="0" fontId="30" fillId="0" borderId="4" xfId="4" applyFont="1" applyFill="1" applyBorder="1" applyAlignment="1">
      <alignment horizontal="center" vertical="center" wrapText="1"/>
    </xf>
    <xf numFmtId="0" fontId="7" fillId="0" borderId="4" xfId="0" applyFont="1" applyFill="1" applyBorder="1" applyAlignment="1">
      <alignment horizontal="center" vertical="center" wrapText="1"/>
    </xf>
    <xf numFmtId="1" fontId="24" fillId="0" borderId="4" xfId="4" applyNumberFormat="1" applyFont="1" applyFill="1" applyBorder="1" applyAlignment="1">
      <alignment horizontal="center" vertical="center" wrapText="1"/>
    </xf>
    <xf numFmtId="43" fontId="31" fillId="0" borderId="4" xfId="1" applyFont="1" applyBorder="1" applyAlignment="1">
      <alignment horizontal="center" vertical="center" wrapText="1"/>
    </xf>
    <xf numFmtId="43" fontId="6" fillId="0" borderId="0" xfId="1" applyFont="1" applyFill="1" applyAlignment="1">
      <alignment horizontal="center" vertical="center" wrapText="1"/>
    </xf>
    <xf numFmtId="0" fontId="8" fillId="0" borderId="0" xfId="0" applyFont="1" applyAlignment="1">
      <alignment horizontal="center"/>
    </xf>
    <xf numFmtId="173" fontId="8" fillId="0" borderId="0" xfId="0" applyNumberFormat="1" applyFont="1" applyAlignment="1">
      <alignment horizontal="center"/>
    </xf>
    <xf numFmtId="0" fontId="5" fillId="0" borderId="4" xfId="4" applyFont="1" applyBorder="1" applyAlignment="1">
      <alignment horizontal="center" vertical="center"/>
    </xf>
    <xf numFmtId="173" fontId="5" fillId="0" borderId="4" xfId="2" applyNumberFormat="1" applyFont="1" applyBorder="1" applyAlignment="1">
      <alignment horizontal="center" vertical="center"/>
    </xf>
    <xf numFmtId="0" fontId="0" fillId="0" borderId="0" xfId="0" applyAlignment="1">
      <alignment horizontal="center"/>
    </xf>
    <xf numFmtId="173" fontId="0" fillId="0" borderId="0" xfId="0" applyNumberFormat="1" applyAlignment="1">
      <alignment horizontal="center"/>
    </xf>
    <xf numFmtId="0" fontId="13" fillId="0" borderId="4" xfId="4" applyNumberFormat="1" applyFont="1" applyFill="1" applyBorder="1" applyAlignment="1">
      <alignment horizontal="center" vertical="center" wrapText="1"/>
    </xf>
    <xf numFmtId="0" fontId="5" fillId="0" borderId="0" xfId="0" applyFont="1" applyFill="1" applyBorder="1" applyAlignment="1">
      <alignment horizontal="left" vertical="center" wrapText="1"/>
    </xf>
    <xf numFmtId="0" fontId="6" fillId="0" borderId="0" xfId="4" applyFont="1" applyFill="1" applyAlignment="1">
      <alignment horizontal="center" vertical="center" wrapText="1"/>
    </xf>
    <xf numFmtId="14" fontId="10" fillId="3" borderId="0" xfId="0" applyNumberFormat="1" applyFont="1" applyFill="1" applyAlignment="1">
      <alignment horizontal="center" vertical="center" wrapText="1"/>
    </xf>
    <xf numFmtId="0" fontId="10" fillId="3" borderId="0" xfId="0" applyFont="1" applyFill="1" applyAlignment="1">
      <alignment horizontal="center" vertical="center" wrapText="1"/>
    </xf>
    <xf numFmtId="0" fontId="21" fillId="0" borderId="4" xfId="4" applyFont="1" applyFill="1" applyBorder="1" applyAlignment="1">
      <alignment horizontal="center" vertical="center"/>
    </xf>
    <xf numFmtId="4" fontId="26" fillId="0" borderId="4" xfId="4" applyNumberFormat="1" applyFont="1" applyFill="1" applyBorder="1" applyAlignment="1">
      <alignment vertical="center"/>
    </xf>
    <xf numFmtId="43" fontId="3" fillId="0" borderId="4" xfId="1" applyFont="1" applyFill="1" applyBorder="1" applyAlignment="1">
      <alignment vertical="center" wrapText="1"/>
    </xf>
    <xf numFmtId="0" fontId="17" fillId="0" borderId="0" xfId="0" applyFont="1" applyFill="1" applyBorder="1" applyAlignment="1">
      <alignment horizontal="center" vertical="center" wrapText="1"/>
    </xf>
    <xf numFmtId="0" fontId="13" fillId="0" borderId="0" xfId="0" applyFont="1" applyFill="1" applyAlignment="1">
      <alignment horizontal="justify" vertical="center" wrapText="1"/>
    </xf>
    <xf numFmtId="0" fontId="17" fillId="0" borderId="0" xfId="0" applyFont="1" applyAlignment="1">
      <alignment horizontal="center" vertical="center" wrapText="1"/>
    </xf>
    <xf numFmtId="0" fontId="17" fillId="0" borderId="0" xfId="0" applyFont="1" applyAlignment="1">
      <alignment vertical="center" wrapText="1"/>
    </xf>
    <xf numFmtId="0" fontId="17" fillId="0" borderId="0" xfId="0" applyFont="1" applyFill="1" applyAlignment="1">
      <alignment vertical="center"/>
    </xf>
    <xf numFmtId="0" fontId="13" fillId="0" borderId="0" xfId="0" applyFont="1" applyFill="1" applyBorder="1" applyAlignment="1">
      <alignment horizontal="center" vertical="center" wrapText="1"/>
    </xf>
    <xf numFmtId="0" fontId="6" fillId="0" borderId="0" xfId="0" applyFont="1" applyFill="1" applyAlignment="1">
      <alignment horizontal="center" vertical="center"/>
    </xf>
    <xf numFmtId="0" fontId="21" fillId="0" borderId="0" xfId="0" applyFont="1" applyFill="1" applyBorder="1" applyAlignment="1">
      <alignment horizontal="left" vertical="center" wrapText="1"/>
    </xf>
    <xf numFmtId="0" fontId="3" fillId="0" borderId="0" xfId="0" applyFont="1" applyFill="1" applyBorder="1" applyAlignment="1">
      <alignment horizontal="center" vertical="center" wrapText="1"/>
    </xf>
    <xf numFmtId="0" fontId="17" fillId="0" borderId="0" xfId="0" applyFont="1" applyFill="1" applyAlignment="1">
      <alignment horizontal="justify" vertical="center"/>
    </xf>
    <xf numFmtId="0" fontId="5" fillId="0" borderId="0" xfId="0" applyFont="1" applyFill="1" applyBorder="1" applyAlignment="1">
      <alignment horizontal="left" vertical="center" wrapText="1"/>
    </xf>
    <xf numFmtId="0" fontId="21" fillId="0" borderId="0" xfId="4" applyFont="1" applyBorder="1" applyAlignment="1">
      <alignment horizontal="center" vertical="center" wrapText="1"/>
    </xf>
    <xf numFmtId="0" fontId="3" fillId="0" borderId="4" xfId="4" applyFont="1" applyBorder="1" applyAlignment="1">
      <alignment horizontal="center" vertical="center" wrapText="1"/>
    </xf>
    <xf numFmtId="0" fontId="3" fillId="0" borderId="4" xfId="4" applyFont="1" applyFill="1" applyBorder="1" applyAlignment="1">
      <alignment horizontal="center" vertical="center"/>
    </xf>
    <xf numFmtId="0" fontId="5" fillId="0" borderId="0" xfId="4" applyFont="1" applyFill="1" applyAlignment="1">
      <alignment horizontal="center" vertical="center" wrapText="1"/>
    </xf>
    <xf numFmtId="0" fontId="13" fillId="0" borderId="4" xfId="4" applyFont="1" applyFill="1" applyBorder="1" applyAlignment="1">
      <alignment horizontal="center" vertical="center" wrapText="1"/>
    </xf>
    <xf numFmtId="0" fontId="3" fillId="0" borderId="4" xfId="4" applyFont="1" applyFill="1" applyBorder="1" applyAlignment="1">
      <alignment horizontal="center" vertical="center" wrapText="1"/>
    </xf>
    <xf numFmtId="0" fontId="21" fillId="0" borderId="0" xfId="4" applyFont="1" applyFill="1" applyAlignment="1">
      <alignment horizontal="justify" vertical="center" wrapText="1"/>
    </xf>
    <xf numFmtId="0" fontId="17" fillId="0" borderId="0" xfId="4" applyFont="1" applyFill="1" applyBorder="1" applyAlignment="1">
      <alignment horizontal="center" vertical="center" wrapText="1"/>
    </xf>
    <xf numFmtId="0" fontId="17" fillId="0" borderId="0" xfId="4" applyFont="1" applyFill="1" applyAlignment="1">
      <alignment horizontal="left" vertical="center" wrapText="1"/>
    </xf>
    <xf numFmtId="0" fontId="6" fillId="0" borderId="4" xfId="4" applyFont="1" applyFill="1" applyBorder="1" applyAlignment="1">
      <alignment horizontal="center" vertical="center" wrapText="1"/>
    </xf>
    <xf numFmtId="43" fontId="3" fillId="0" borderId="4" xfId="1" applyFont="1" applyFill="1" applyBorder="1" applyAlignment="1">
      <alignment horizontal="center" vertical="center" wrapText="1"/>
    </xf>
    <xf numFmtId="0" fontId="21" fillId="0" borderId="0" xfId="4" applyFont="1" applyAlignment="1">
      <alignment horizontal="justify" vertical="center" wrapText="1"/>
    </xf>
    <xf numFmtId="0" fontId="32" fillId="7" borderId="4" xfId="0" applyFont="1" applyFill="1" applyBorder="1" applyAlignment="1">
      <alignment horizontal="center" vertical="center" wrapText="1"/>
    </xf>
    <xf numFmtId="44" fontId="6" fillId="0" borderId="0" xfId="4" applyNumberFormat="1" applyFont="1" applyAlignment="1">
      <alignment vertical="center" wrapText="1"/>
    </xf>
    <xf numFmtId="4" fontId="14" fillId="0" borderId="4" xfId="4" applyNumberFormat="1" applyFont="1" applyFill="1" applyBorder="1" applyAlignment="1">
      <alignment vertical="center" wrapText="1"/>
    </xf>
    <xf numFmtId="10" fontId="21" fillId="0" borderId="0" xfId="0" applyNumberFormat="1" applyFont="1" applyFill="1" applyBorder="1" applyAlignment="1">
      <alignment horizontal="center" vertical="center" wrapText="1"/>
    </xf>
    <xf numFmtId="43" fontId="8" fillId="0" borderId="0" xfId="1" applyFont="1"/>
    <xf numFmtId="43" fontId="0" fillId="0" borderId="0" xfId="1" applyFont="1"/>
    <xf numFmtId="43" fontId="6" fillId="0" borderId="4" xfId="1" applyFont="1" applyFill="1" applyBorder="1" applyAlignment="1">
      <alignment vertical="center" wrapText="1"/>
    </xf>
    <xf numFmtId="167" fontId="21" fillId="0" borderId="0" xfId="2" applyNumberFormat="1" applyFont="1" applyFill="1" applyAlignment="1">
      <alignment horizontal="justify" vertical="center" wrapText="1"/>
    </xf>
    <xf numFmtId="4" fontId="21" fillId="0" borderId="0" xfId="4" applyNumberFormat="1" applyFont="1" applyFill="1" applyAlignment="1">
      <alignment horizontal="justify" vertical="center" wrapText="1"/>
    </xf>
    <xf numFmtId="0" fontId="21" fillId="0" borderId="0" xfId="4" applyFont="1" applyFill="1" applyAlignment="1">
      <alignment horizontal="center" vertical="center" wrapText="1"/>
    </xf>
    <xf numFmtId="43" fontId="21" fillId="0" borderId="0" xfId="1" applyFont="1" applyFill="1" applyAlignment="1">
      <alignment horizontal="justify" vertical="center" wrapText="1"/>
    </xf>
    <xf numFmtId="0" fontId="0" fillId="0" borderId="0" xfId="0" applyAlignment="1">
      <alignment horizontal="center" vertical="center"/>
    </xf>
    <xf numFmtId="0" fontId="0" fillId="0" borderId="0" xfId="0" applyAlignment="1">
      <alignment vertical="center"/>
    </xf>
    <xf numFmtId="0" fontId="8" fillId="0" borderId="0" xfId="0" applyFont="1" applyAlignment="1">
      <alignment vertical="center"/>
    </xf>
    <xf numFmtId="14" fontId="0" fillId="0" borderId="0" xfId="0" applyNumberFormat="1" applyAlignment="1">
      <alignment vertical="center"/>
    </xf>
    <xf numFmtId="0" fontId="17" fillId="0" borderId="0" xfId="0" applyFont="1" applyFill="1" applyBorder="1" applyAlignment="1">
      <alignment horizontal="center" vertical="center" wrapText="1"/>
    </xf>
    <xf numFmtId="0" fontId="17" fillId="0" borderId="4" xfId="0" applyFont="1" applyFill="1" applyBorder="1" applyAlignment="1">
      <alignment horizontal="center" vertical="center" wrapText="1"/>
    </xf>
    <xf numFmtId="0" fontId="5" fillId="0" borderId="10" xfId="0" applyFont="1" applyFill="1" applyBorder="1" applyAlignment="1">
      <alignment horizontal="center" vertical="center" wrapText="1"/>
    </xf>
    <xf numFmtId="0" fontId="21" fillId="0" borderId="0" xfId="0" applyFont="1" applyFill="1" applyBorder="1" applyAlignment="1">
      <alignment horizontal="left" vertical="center" wrapText="1"/>
    </xf>
    <xf numFmtId="0" fontId="21" fillId="0" borderId="4" xfId="0" applyFont="1" applyFill="1" applyBorder="1" applyAlignment="1">
      <alignment horizontal="center" vertical="center" wrapText="1"/>
    </xf>
    <xf numFmtId="0" fontId="8" fillId="0" borderId="0" xfId="0" applyFont="1" applyAlignment="1">
      <alignment horizontal="left" vertical="center"/>
    </xf>
    <xf numFmtId="0" fontId="8" fillId="0" borderId="0" xfId="0" applyFont="1" applyAlignment="1">
      <alignment horizontal="center" vertical="center"/>
    </xf>
    <xf numFmtId="173" fontId="0" fillId="0" borderId="0" xfId="0" applyNumberFormat="1"/>
    <xf numFmtId="0" fontId="37" fillId="0" borderId="0" xfId="0" applyFont="1" applyAlignment="1">
      <alignment vertical="center" wrapText="1"/>
    </xf>
    <xf numFmtId="4" fontId="17" fillId="0" borderId="10" xfId="0" applyNumberFormat="1" applyFont="1" applyBorder="1" applyAlignment="1">
      <alignment vertical="center" wrapText="1"/>
    </xf>
    <xf numFmtId="9" fontId="0" fillId="0" borderId="0" xfId="3" applyFont="1"/>
    <xf numFmtId="173" fontId="0" fillId="0" borderId="0" xfId="2" applyNumberFormat="1" applyFont="1"/>
    <xf numFmtId="173" fontId="16" fillId="0" borderId="0" xfId="0" applyNumberFormat="1" applyFont="1"/>
    <xf numFmtId="0" fontId="21" fillId="0" borderId="0" xfId="0" applyFont="1" applyFill="1" applyAlignment="1">
      <alignment horizontal="center" vertical="center" wrapText="1"/>
    </xf>
    <xf numFmtId="15" fontId="0" fillId="0" borderId="0" xfId="0" applyNumberFormat="1" applyAlignment="1">
      <alignment vertical="center"/>
    </xf>
    <xf numFmtId="14" fontId="8" fillId="0" borderId="0" xfId="0" applyNumberFormat="1" applyFont="1" applyAlignment="1">
      <alignment horizontal="center" vertical="center"/>
    </xf>
    <xf numFmtId="14" fontId="8" fillId="0" borderId="0" xfId="0" applyNumberFormat="1" applyFont="1" applyAlignment="1">
      <alignment vertical="center"/>
    </xf>
    <xf numFmtId="15" fontId="8" fillId="0" borderId="0" xfId="0" applyNumberFormat="1" applyFont="1" applyAlignment="1">
      <alignment vertical="center"/>
    </xf>
    <xf numFmtId="168" fontId="9" fillId="3" borderId="0" xfId="2" applyNumberFormat="1" applyFont="1" applyFill="1" applyAlignment="1">
      <alignment horizontal="center" vertical="center"/>
    </xf>
    <xf numFmtId="168" fontId="10" fillId="3" borderId="0" xfId="2" applyNumberFormat="1" applyFont="1" applyFill="1" applyBorder="1" applyAlignment="1">
      <alignment horizontal="center" vertical="center" wrapText="1"/>
    </xf>
    <xf numFmtId="9" fontId="10" fillId="3" borderId="0" xfId="3" applyFont="1" applyFill="1" applyBorder="1" applyAlignment="1">
      <alignment horizontal="center" vertical="center" wrapText="1"/>
    </xf>
    <xf numFmtId="0" fontId="21" fillId="0" borderId="4" xfId="4" applyFont="1" applyFill="1" applyBorder="1" applyAlignment="1">
      <alignment horizontal="center" vertical="center" wrapText="1"/>
    </xf>
    <xf numFmtId="0" fontId="21" fillId="0" borderId="0" xfId="0" applyFont="1" applyFill="1" applyBorder="1" applyAlignment="1">
      <alignment horizontal="left" vertical="center" wrapText="1"/>
    </xf>
    <xf numFmtId="0" fontId="6" fillId="0" borderId="8" xfId="0" applyFont="1" applyFill="1" applyBorder="1" applyAlignment="1">
      <alignment vertical="center" wrapText="1"/>
    </xf>
    <xf numFmtId="0" fontId="6" fillId="0" borderId="0" xfId="0" applyFont="1" applyFill="1" applyBorder="1" applyAlignment="1">
      <alignment vertical="center" wrapText="1"/>
    </xf>
    <xf numFmtId="0" fontId="6" fillId="0" borderId="9" xfId="0" applyFont="1" applyFill="1" applyBorder="1" applyAlignment="1">
      <alignment vertical="center" wrapText="1"/>
    </xf>
    <xf numFmtId="0" fontId="7" fillId="0" borderId="4" xfId="0" applyFont="1" applyFill="1" applyBorder="1" applyAlignment="1">
      <alignment horizontal="center" vertical="center" wrapText="1"/>
    </xf>
    <xf numFmtId="0" fontId="21" fillId="0" borderId="4" xfId="4" applyFont="1" applyFill="1" applyBorder="1" applyAlignment="1">
      <alignment horizontal="center" vertical="center" wrapText="1"/>
    </xf>
    <xf numFmtId="43" fontId="8" fillId="0" borderId="0" xfId="1" applyFont="1" applyAlignment="1">
      <alignment vertical="center" wrapText="1"/>
    </xf>
    <xf numFmtId="0" fontId="3" fillId="0" borderId="1" xfId="0" applyFont="1" applyFill="1" applyBorder="1" applyAlignment="1">
      <alignment horizontal="center" vertical="center" wrapText="1"/>
    </xf>
    <xf numFmtId="0" fontId="3" fillId="0" borderId="3" xfId="0" applyFont="1" applyFill="1" applyBorder="1" applyAlignment="1">
      <alignment horizontal="center" vertical="center" wrapText="1"/>
    </xf>
    <xf numFmtId="49" fontId="21" fillId="0" borderId="4" xfId="0" applyNumberFormat="1" applyFont="1" applyFill="1" applyBorder="1" applyAlignment="1">
      <alignment horizontal="justify" vertical="center" wrapText="1"/>
    </xf>
    <xf numFmtId="0" fontId="17" fillId="6" borderId="0" xfId="0" applyFont="1" applyFill="1" applyAlignment="1">
      <alignment horizontal="left" vertical="center"/>
    </xf>
    <xf numFmtId="0" fontId="13" fillId="0" borderId="2" xfId="0" applyFont="1" applyFill="1" applyBorder="1" applyAlignment="1">
      <alignment horizontal="center" vertical="center" wrapText="1"/>
    </xf>
    <xf numFmtId="0" fontId="17" fillId="0" borderId="4" xfId="0" applyFont="1" applyBorder="1" applyAlignment="1">
      <alignment horizontal="center" vertical="center" wrapText="1"/>
    </xf>
    <xf numFmtId="0" fontId="21" fillId="0" borderId="4" xfId="0" applyFont="1" applyFill="1" applyBorder="1" applyAlignment="1">
      <alignment horizontal="center" vertical="center" wrapText="1"/>
    </xf>
    <xf numFmtId="9" fontId="21" fillId="0" borderId="4" xfId="0" applyNumberFormat="1" applyFont="1" applyFill="1" applyBorder="1" applyAlignment="1">
      <alignment horizontal="center" vertical="center" wrapText="1"/>
    </xf>
    <xf numFmtId="0" fontId="21" fillId="0" borderId="1" xfId="4" applyFont="1" applyFill="1" applyBorder="1" applyAlignment="1">
      <alignment horizontal="center" vertical="center" wrapText="1"/>
    </xf>
    <xf numFmtId="0" fontId="21" fillId="0" borderId="3" xfId="4" applyFont="1" applyFill="1" applyBorder="1" applyAlignment="1">
      <alignment horizontal="center" vertical="center" wrapText="1"/>
    </xf>
    <xf numFmtId="0" fontId="7" fillId="0" borderId="4" xfId="0" applyFont="1" applyFill="1" applyBorder="1" applyAlignment="1">
      <alignment horizontal="center" vertical="center" wrapText="1"/>
    </xf>
    <xf numFmtId="0" fontId="17" fillId="5" borderId="0" xfId="0" applyFont="1" applyFill="1" applyAlignment="1">
      <alignment horizontal="left" vertical="center"/>
    </xf>
    <xf numFmtId="167" fontId="7" fillId="0" borderId="6" xfId="2" applyNumberFormat="1" applyFont="1" applyFill="1" applyBorder="1" applyAlignment="1">
      <alignment horizontal="center" vertical="center" wrapText="1"/>
    </xf>
    <xf numFmtId="167" fontId="7" fillId="0" borderId="5" xfId="2" applyNumberFormat="1" applyFont="1" applyFill="1" applyBorder="1" applyAlignment="1">
      <alignment horizontal="center" vertical="center" wrapText="1"/>
    </xf>
    <xf numFmtId="167" fontId="7" fillId="0" borderId="7" xfId="2" applyNumberFormat="1" applyFont="1" applyFill="1" applyBorder="1" applyAlignment="1">
      <alignment horizontal="center" vertical="center" wrapText="1"/>
    </xf>
    <xf numFmtId="167" fontId="7" fillId="0" borderId="12" xfId="2" applyNumberFormat="1" applyFont="1" applyFill="1" applyBorder="1" applyAlignment="1">
      <alignment horizontal="center" vertical="center" wrapText="1"/>
    </xf>
    <xf numFmtId="167" fontId="7" fillId="0" borderId="10" xfId="2" applyNumberFormat="1" applyFont="1" applyFill="1" applyBorder="1" applyAlignment="1">
      <alignment horizontal="center" vertical="center" wrapText="1"/>
    </xf>
    <xf numFmtId="167" fontId="7" fillId="0" borderId="11" xfId="2"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7" fillId="0" borderId="3" xfId="0" applyFont="1" applyFill="1" applyBorder="1" applyAlignment="1">
      <alignment horizontal="center" vertical="center" wrapText="1"/>
    </xf>
    <xf numFmtId="4" fontId="17" fillId="0" borderId="1" xfId="0" applyNumberFormat="1" applyFont="1" applyBorder="1" applyAlignment="1">
      <alignment horizontal="center" vertical="center" wrapText="1"/>
    </xf>
    <xf numFmtId="4" fontId="17" fillId="0" borderId="3" xfId="0" applyNumberFormat="1" applyFont="1" applyBorder="1" applyAlignment="1">
      <alignment horizontal="center" vertical="center" wrapText="1"/>
    </xf>
    <xf numFmtId="0" fontId="17" fillId="6" borderId="0" xfId="0" applyFont="1" applyFill="1" applyAlignment="1">
      <alignment horizontal="left" vertical="center" wrapText="1"/>
    </xf>
    <xf numFmtId="0" fontId="21" fillId="0" borderId="0" xfId="0" applyFont="1" applyFill="1" applyAlignment="1">
      <alignment horizontal="center" vertical="center" wrapText="1"/>
    </xf>
    <xf numFmtId="0" fontId="21" fillId="0" borderId="0" xfId="0" applyFont="1" applyFill="1" applyBorder="1" applyAlignment="1">
      <alignment horizontal="justify" vertical="center" wrapText="1"/>
    </xf>
    <xf numFmtId="0" fontId="21" fillId="0" borderId="10" xfId="0" applyFont="1" applyFill="1" applyBorder="1" applyAlignment="1">
      <alignment horizontal="center" vertical="center" wrapText="1"/>
    </xf>
    <xf numFmtId="0" fontId="16" fillId="0" borderId="0" xfId="0" applyFont="1" applyFill="1" applyAlignment="1">
      <alignment horizontal="left" vertical="center"/>
    </xf>
    <xf numFmtId="49" fontId="13" fillId="0" borderId="0" xfId="0" applyNumberFormat="1" applyFont="1" applyFill="1" applyBorder="1" applyAlignment="1">
      <alignment horizontal="center" vertical="center" wrapText="1"/>
    </xf>
    <xf numFmtId="0" fontId="21" fillId="0" borderId="0" xfId="0" applyFont="1" applyFill="1" applyBorder="1" applyAlignment="1">
      <alignment horizontal="center" vertical="center" wrapText="1"/>
    </xf>
    <xf numFmtId="0" fontId="21" fillId="0" borderId="0" xfId="0" applyFont="1" applyFill="1" applyBorder="1" applyAlignment="1">
      <alignment horizontal="left" vertical="center" wrapText="1"/>
    </xf>
    <xf numFmtId="0" fontId="17" fillId="0" borderId="0" xfId="0" applyFont="1" applyFill="1" applyBorder="1" applyAlignment="1">
      <alignment horizontal="left" vertical="center" wrapText="1"/>
    </xf>
    <xf numFmtId="0" fontId="3" fillId="0" borderId="0" xfId="0" applyFont="1" applyFill="1" applyBorder="1" applyAlignment="1">
      <alignment horizontal="center" vertical="center" wrapText="1"/>
    </xf>
    <xf numFmtId="0" fontId="19" fillId="0" borderId="0" xfId="0" applyFont="1" applyFill="1" applyAlignment="1">
      <alignment horizontal="center" vertical="center"/>
    </xf>
    <xf numFmtId="0" fontId="19" fillId="0" borderId="16" xfId="4" applyFont="1" applyFill="1" applyBorder="1" applyAlignment="1">
      <alignment horizontal="justify" vertical="center" wrapText="1"/>
    </xf>
    <xf numFmtId="0" fontId="19" fillId="0" borderId="17" xfId="4" applyFont="1" applyFill="1" applyBorder="1" applyAlignment="1">
      <alignment horizontal="justify" vertical="center" wrapText="1"/>
    </xf>
    <xf numFmtId="0" fontId="19" fillId="0" borderId="18" xfId="4" applyFont="1" applyFill="1" applyBorder="1" applyAlignment="1">
      <alignment horizontal="justify" vertical="center" wrapText="1"/>
    </xf>
    <xf numFmtId="0" fontId="17" fillId="5" borderId="0" xfId="0" applyFont="1" applyFill="1" applyBorder="1" applyAlignment="1">
      <alignment horizontal="left" vertical="center"/>
    </xf>
    <xf numFmtId="0" fontId="34" fillId="0" borderId="4"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5" fillId="0" borderId="4"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13" fillId="0" borderId="4" xfId="5" applyFont="1" applyFill="1" applyBorder="1" applyAlignment="1">
      <alignment horizontal="justify" vertical="center" wrapText="1"/>
    </xf>
    <xf numFmtId="0" fontId="13" fillId="0" borderId="4" xfId="5" applyFont="1" applyFill="1" applyBorder="1" applyAlignment="1">
      <alignment horizontal="center" vertical="center" wrapText="1"/>
    </xf>
    <xf numFmtId="0" fontId="13" fillId="0" borderId="6" xfId="0" applyFont="1" applyFill="1" applyBorder="1" applyAlignment="1">
      <alignment horizontal="center" vertical="center" wrapText="1"/>
    </xf>
    <xf numFmtId="0" fontId="13" fillId="0" borderId="5" xfId="0" applyFont="1" applyFill="1" applyBorder="1" applyAlignment="1">
      <alignment horizontal="center" vertical="center" wrapText="1"/>
    </xf>
    <xf numFmtId="0" fontId="13" fillId="0" borderId="7" xfId="0" applyFont="1" applyFill="1" applyBorder="1" applyAlignment="1">
      <alignment horizontal="center" vertical="center" wrapText="1"/>
    </xf>
    <xf numFmtId="0" fontId="17" fillId="0" borderId="0" xfId="0" applyFont="1" applyFill="1" applyBorder="1" applyAlignment="1">
      <alignment horizontal="center" vertical="center" wrapText="1"/>
    </xf>
    <xf numFmtId="166" fontId="21" fillId="0" borderId="0" xfId="0" applyNumberFormat="1" applyFont="1" applyFill="1" applyBorder="1" applyAlignment="1">
      <alignment horizontal="center" vertical="center" wrapText="1"/>
    </xf>
    <xf numFmtId="9" fontId="21" fillId="0" borderId="1" xfId="4" applyNumberFormat="1" applyFont="1" applyFill="1" applyBorder="1" applyAlignment="1">
      <alignment horizontal="center" vertical="center" wrapText="1"/>
    </xf>
    <xf numFmtId="9" fontId="21" fillId="0" borderId="3" xfId="4" applyNumberFormat="1" applyFont="1" applyFill="1" applyBorder="1" applyAlignment="1">
      <alignment horizontal="center" vertical="center" wrapText="1"/>
    </xf>
    <xf numFmtId="0" fontId="7" fillId="0" borderId="6" xfId="0" applyFont="1" applyFill="1" applyBorder="1" applyAlignment="1">
      <alignment horizontal="center" vertical="center" wrapText="1"/>
    </xf>
    <xf numFmtId="0" fontId="7" fillId="0" borderId="5"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12" xfId="0" applyFont="1" applyFill="1" applyBorder="1" applyAlignment="1">
      <alignment horizontal="center" vertical="center" wrapText="1"/>
    </xf>
    <xf numFmtId="0" fontId="7" fillId="0" borderId="10" xfId="0" applyFont="1" applyFill="1" applyBorder="1" applyAlignment="1">
      <alignment horizontal="center" vertical="center" wrapText="1"/>
    </xf>
    <xf numFmtId="0" fontId="7" fillId="0" borderId="11" xfId="0" applyFont="1" applyFill="1" applyBorder="1" applyAlignment="1">
      <alignment horizontal="center" vertical="center" wrapText="1"/>
    </xf>
    <xf numFmtId="4" fontId="21" fillId="0" borderId="4" xfId="0" applyNumberFormat="1" applyFont="1" applyFill="1" applyBorder="1" applyAlignment="1">
      <alignment horizontal="center" vertical="center" wrapText="1"/>
    </xf>
    <xf numFmtId="0" fontId="21" fillId="0" borderId="4" xfId="0" applyFont="1" applyBorder="1" applyAlignment="1">
      <alignment horizontal="justify" vertical="center" wrapText="1"/>
    </xf>
    <xf numFmtId="0" fontId="21" fillId="0" borderId="4" xfId="0" applyFont="1" applyBorder="1" applyAlignment="1">
      <alignment horizontal="justify" vertical="center"/>
    </xf>
    <xf numFmtId="0" fontId="6" fillId="0" borderId="0" xfId="0" applyFont="1" applyFill="1" applyBorder="1" applyAlignment="1">
      <alignment horizontal="center" vertical="center" wrapText="1"/>
    </xf>
    <xf numFmtId="0" fontId="13" fillId="0" borderId="1" xfId="0" applyFont="1" applyBorder="1" applyAlignment="1">
      <alignment horizontal="center" vertical="center" wrapText="1"/>
    </xf>
    <xf numFmtId="0" fontId="13" fillId="0" borderId="2" xfId="0" applyFont="1" applyBorder="1" applyAlignment="1">
      <alignment horizontal="center" vertical="center" wrapText="1"/>
    </xf>
    <xf numFmtId="0" fontId="13" fillId="0" borderId="3" xfId="0" applyFont="1" applyBorder="1" applyAlignment="1">
      <alignment horizontal="center" vertical="center" wrapText="1"/>
    </xf>
    <xf numFmtId="0" fontId="13" fillId="0" borderId="1" xfId="0" applyFont="1" applyFill="1" applyBorder="1" applyAlignment="1">
      <alignment horizontal="center" vertical="center" wrapText="1"/>
    </xf>
    <xf numFmtId="0" fontId="13" fillId="0" borderId="3" xfId="0" applyFont="1" applyFill="1" applyBorder="1" applyAlignment="1">
      <alignment horizontal="center" vertical="center" wrapText="1"/>
    </xf>
    <xf numFmtId="0" fontId="21" fillId="0" borderId="1" xfId="0" applyFont="1" applyBorder="1" applyAlignment="1">
      <alignment horizontal="center" vertical="center" wrapText="1"/>
    </xf>
    <xf numFmtId="0" fontId="21" fillId="0" borderId="2" xfId="0" applyFont="1" applyBorder="1" applyAlignment="1">
      <alignment horizontal="center" vertical="center" wrapText="1"/>
    </xf>
    <xf numFmtId="0" fontId="21" fillId="0" borderId="3" xfId="0" applyFont="1" applyBorder="1" applyAlignment="1">
      <alignment horizontal="center" vertical="center" wrapText="1"/>
    </xf>
    <xf numFmtId="0" fontId="17" fillId="0" borderId="1" xfId="0" applyFont="1" applyFill="1" applyBorder="1" applyAlignment="1">
      <alignment horizontal="center" vertical="center" wrapText="1"/>
    </xf>
    <xf numFmtId="0" fontId="17" fillId="0" borderId="2" xfId="0" applyFont="1" applyFill="1" applyBorder="1" applyAlignment="1">
      <alignment horizontal="center" vertical="center" wrapText="1"/>
    </xf>
    <xf numFmtId="0" fontId="17" fillId="0" borderId="3" xfId="0" applyFont="1" applyFill="1" applyBorder="1" applyAlignment="1">
      <alignment horizontal="center" vertical="center" wrapText="1"/>
    </xf>
    <xf numFmtId="0" fontId="11" fillId="0" borderId="1" xfId="4" applyFont="1" applyFill="1" applyBorder="1" applyAlignment="1">
      <alignment horizontal="center" vertical="center" wrapText="1"/>
    </xf>
    <xf numFmtId="0" fontId="11" fillId="0" borderId="2" xfId="4" applyFont="1" applyFill="1" applyBorder="1" applyAlignment="1">
      <alignment horizontal="center" vertical="center" wrapText="1"/>
    </xf>
    <xf numFmtId="0" fontId="11" fillId="0" borderId="3" xfId="4" applyFont="1" applyFill="1" applyBorder="1" applyAlignment="1">
      <alignment horizontal="center" vertical="center" wrapText="1"/>
    </xf>
    <xf numFmtId="173" fontId="13" fillId="0" borderId="1" xfId="4" applyNumberFormat="1" applyFont="1" applyFill="1" applyBorder="1" applyAlignment="1">
      <alignment horizontal="center" vertical="center" wrapText="1"/>
    </xf>
    <xf numFmtId="173" fontId="13" fillId="0" borderId="2" xfId="4" applyNumberFormat="1" applyFont="1" applyFill="1" applyBorder="1" applyAlignment="1">
      <alignment horizontal="center" vertical="center" wrapText="1"/>
    </xf>
    <xf numFmtId="173" fontId="13" fillId="0" borderId="3" xfId="4" applyNumberFormat="1" applyFont="1" applyFill="1" applyBorder="1" applyAlignment="1">
      <alignment horizontal="center" vertical="center" wrapText="1"/>
    </xf>
    <xf numFmtId="0" fontId="13" fillId="0" borderId="1" xfId="10" applyNumberFormat="1" applyFont="1" applyFill="1" applyBorder="1" applyAlignment="1">
      <alignment horizontal="center" vertical="center" wrapText="1"/>
    </xf>
    <xf numFmtId="0" fontId="13" fillId="0" borderId="2" xfId="10" applyNumberFormat="1" applyFont="1" applyFill="1" applyBorder="1" applyAlignment="1">
      <alignment horizontal="center" vertical="center" wrapText="1"/>
    </xf>
    <xf numFmtId="0" fontId="13" fillId="0" borderId="3" xfId="10" applyNumberFormat="1" applyFont="1" applyFill="1" applyBorder="1" applyAlignment="1">
      <alignment horizontal="center" vertical="center" wrapText="1"/>
    </xf>
    <xf numFmtId="0" fontId="17" fillId="6" borderId="0" xfId="0" applyFont="1" applyFill="1" applyAlignment="1">
      <alignment vertical="center"/>
    </xf>
    <xf numFmtId="0" fontId="21" fillId="0" borderId="0" xfId="0" applyFont="1" applyFill="1" applyAlignment="1">
      <alignment horizontal="justify" vertical="center" wrapText="1"/>
    </xf>
    <xf numFmtId="0" fontId="21" fillId="0" borderId="0" xfId="0" applyFont="1" applyFill="1" applyAlignment="1">
      <alignment horizontal="justify" vertical="center"/>
    </xf>
    <xf numFmtId="0" fontId="21" fillId="0" borderId="0" xfId="0" applyFont="1" applyFill="1" applyAlignment="1">
      <alignment horizontal="left" vertical="center" wrapText="1"/>
    </xf>
    <xf numFmtId="0" fontId="17" fillId="6" borderId="0" xfId="0" applyFont="1" applyFill="1" applyBorder="1" applyAlignment="1">
      <alignment horizontal="left" vertical="center" wrapText="1"/>
    </xf>
    <xf numFmtId="0" fontId="17" fillId="0" borderId="0" xfId="0" applyFont="1" applyFill="1" applyAlignment="1">
      <alignment horizontal="right" vertical="center" wrapText="1"/>
    </xf>
    <xf numFmtId="0" fontId="17" fillId="0" borderId="0" xfId="0" applyFont="1" applyFill="1" applyAlignment="1">
      <alignment horizontal="left" vertical="center" wrapText="1"/>
    </xf>
    <xf numFmtId="0" fontId="3" fillId="0" borderId="2" xfId="0" applyFont="1" applyFill="1" applyBorder="1" applyAlignment="1">
      <alignment horizontal="center" vertical="center" wrapText="1"/>
    </xf>
    <xf numFmtId="0" fontId="21" fillId="0" borderId="1" xfId="0" applyFont="1" applyFill="1" applyBorder="1" applyAlignment="1">
      <alignment horizontal="center" vertical="center" wrapText="1"/>
    </xf>
    <xf numFmtId="0" fontId="21" fillId="0" borderId="2" xfId="0" applyFont="1" applyFill="1" applyBorder="1" applyAlignment="1">
      <alignment horizontal="center" vertical="center" wrapText="1"/>
    </xf>
    <xf numFmtId="0" fontId="21" fillId="0" borderId="3" xfId="0" applyFont="1" applyFill="1" applyBorder="1" applyAlignment="1">
      <alignment horizontal="center" vertical="center" wrapText="1"/>
    </xf>
    <xf numFmtId="0" fontId="17" fillId="0" borderId="0" xfId="0" applyFont="1" applyFill="1" applyAlignment="1">
      <alignment horizontal="center" vertical="center" wrapText="1"/>
    </xf>
    <xf numFmtId="0" fontId="4" fillId="0" borderId="0" xfId="0" applyFont="1" applyAlignment="1">
      <alignment horizontal="center" vertical="center" wrapText="1"/>
    </xf>
    <xf numFmtId="0" fontId="17" fillId="0" borderId="1" xfId="0" applyFont="1" applyBorder="1" applyAlignment="1">
      <alignment horizontal="right" vertical="center" wrapText="1"/>
    </xf>
    <xf numFmtId="0" fontId="17" fillId="0" borderId="2" xfId="0" applyFont="1" applyBorder="1" applyAlignment="1">
      <alignment horizontal="right" vertical="center" wrapText="1"/>
    </xf>
    <xf numFmtId="0" fontId="17" fillId="0" borderId="3" xfId="0" applyFont="1" applyBorder="1" applyAlignment="1">
      <alignment horizontal="right" vertical="center" wrapText="1"/>
    </xf>
    <xf numFmtId="4" fontId="17" fillId="0" borderId="1" xfId="0" applyNumberFormat="1" applyFont="1" applyBorder="1" applyAlignment="1">
      <alignment horizontal="right" vertical="center" wrapText="1"/>
    </xf>
    <xf numFmtId="4" fontId="17" fillId="0" borderId="3" xfId="0" applyNumberFormat="1" applyFont="1" applyBorder="1" applyAlignment="1">
      <alignment horizontal="right" vertical="center" wrapText="1"/>
    </xf>
    <xf numFmtId="0" fontId="17" fillId="0" borderId="4" xfId="0" applyFont="1" applyBorder="1" applyAlignment="1">
      <alignment horizontal="right" vertical="center" wrapText="1"/>
    </xf>
    <xf numFmtId="0" fontId="17" fillId="0" borderId="4" xfId="0" applyFont="1" applyBorder="1" applyAlignment="1">
      <alignment horizontal="right" vertical="center"/>
    </xf>
    <xf numFmtId="0" fontId="17" fillId="5" borderId="16" xfId="0" applyFont="1" applyFill="1" applyBorder="1" applyAlignment="1">
      <alignment horizontal="right" vertical="center" wrapText="1"/>
    </xf>
    <xf numFmtId="0" fontId="17" fillId="5" borderId="17" xfId="0" applyFont="1" applyFill="1" applyBorder="1" applyAlignment="1">
      <alignment horizontal="right" vertical="center" wrapText="1"/>
    </xf>
    <xf numFmtId="0" fontId="17" fillId="5" borderId="21" xfId="0" applyFont="1" applyFill="1" applyBorder="1" applyAlignment="1">
      <alignment horizontal="right" vertical="center" wrapText="1"/>
    </xf>
    <xf numFmtId="166" fontId="17" fillId="0" borderId="22" xfId="0" applyNumberFormat="1" applyFont="1" applyFill="1" applyBorder="1" applyAlignment="1">
      <alignment horizontal="right" vertical="center" wrapText="1"/>
    </xf>
    <xf numFmtId="166" fontId="17" fillId="0" borderId="17" xfId="0" applyNumberFormat="1" applyFont="1" applyFill="1" applyBorder="1" applyAlignment="1">
      <alignment horizontal="right" vertical="center" wrapText="1"/>
    </xf>
    <xf numFmtId="166" fontId="17" fillId="0" borderId="18" xfId="0" applyNumberFormat="1" applyFont="1" applyFill="1" applyBorder="1" applyAlignment="1">
      <alignment horizontal="right" vertical="center" wrapText="1"/>
    </xf>
    <xf numFmtId="0" fontId="17" fillId="5" borderId="16" xfId="0" applyFont="1" applyFill="1" applyBorder="1" applyAlignment="1">
      <alignment horizontal="right" vertical="center"/>
    </xf>
    <xf numFmtId="0" fontId="17" fillId="5" borderId="17" xfId="0" applyFont="1" applyFill="1" applyBorder="1" applyAlignment="1">
      <alignment horizontal="right" vertical="center"/>
    </xf>
    <xf numFmtId="0" fontId="17" fillId="5" borderId="21" xfId="0" applyFont="1" applyFill="1" applyBorder="1" applyAlignment="1">
      <alignment horizontal="right" vertical="center"/>
    </xf>
    <xf numFmtId="43" fontId="17" fillId="0" borderId="22" xfId="1" applyFont="1" applyFill="1" applyBorder="1" applyAlignment="1">
      <alignment horizontal="right" vertical="center" wrapText="1"/>
    </xf>
    <xf numFmtId="43" fontId="17" fillId="0" borderId="17" xfId="1" applyFont="1" applyFill="1" applyBorder="1" applyAlignment="1">
      <alignment horizontal="right" vertical="center" wrapText="1"/>
    </xf>
    <xf numFmtId="43" fontId="17" fillId="0" borderId="18" xfId="1" applyFont="1" applyFill="1" applyBorder="1" applyAlignment="1">
      <alignment horizontal="right" vertical="center" wrapText="1"/>
    </xf>
    <xf numFmtId="0" fontId="17" fillId="0" borderId="1" xfId="0" applyFont="1" applyFill="1" applyBorder="1" applyAlignment="1">
      <alignment horizontal="right" vertical="center" wrapText="1"/>
    </xf>
    <xf numFmtId="0" fontId="17" fillId="0" borderId="2" xfId="0" applyFont="1" applyFill="1" applyBorder="1" applyAlignment="1">
      <alignment horizontal="right" vertical="center" wrapText="1"/>
    </xf>
    <xf numFmtId="0" fontId="17" fillId="0" borderId="3" xfId="0" applyFont="1" applyFill="1" applyBorder="1" applyAlignment="1">
      <alignment horizontal="right" vertical="center" wrapText="1"/>
    </xf>
    <xf numFmtId="4" fontId="17" fillId="0" borderId="1" xfId="0" applyNumberFormat="1" applyFont="1" applyFill="1" applyBorder="1" applyAlignment="1">
      <alignment horizontal="center" vertical="center" wrapText="1"/>
    </xf>
    <xf numFmtId="4" fontId="17" fillId="0" borderId="3" xfId="0" applyNumberFormat="1" applyFont="1" applyFill="1" applyBorder="1" applyAlignment="1">
      <alignment horizontal="center" vertical="center" wrapText="1"/>
    </xf>
    <xf numFmtId="0" fontId="21" fillId="0" borderId="0" xfId="0" applyFont="1" applyAlignment="1">
      <alignment horizontal="left" vertical="center" wrapText="1"/>
    </xf>
    <xf numFmtId="43" fontId="11" fillId="0" borderId="1" xfId="4" applyNumberFormat="1" applyFont="1" applyFill="1" applyBorder="1" applyAlignment="1">
      <alignment horizontal="center" vertical="center" wrapText="1"/>
    </xf>
    <xf numFmtId="43" fontId="11" fillId="0" borderId="2" xfId="4" applyNumberFormat="1" applyFont="1" applyFill="1" applyBorder="1" applyAlignment="1">
      <alignment horizontal="center" vertical="center" wrapText="1"/>
    </xf>
    <xf numFmtId="43" fontId="11" fillId="0" borderId="3" xfId="4" applyNumberFormat="1" applyFont="1" applyFill="1" applyBorder="1" applyAlignment="1">
      <alignment horizontal="center" vertical="center" wrapText="1"/>
    </xf>
    <xf numFmtId="0" fontId="3" fillId="0" borderId="4" xfId="0" applyFont="1" applyFill="1" applyBorder="1" applyAlignment="1">
      <alignment horizontal="center" vertical="center"/>
    </xf>
    <xf numFmtId="0" fontId="13" fillId="0" borderId="4" xfId="0" applyFont="1" applyBorder="1" applyAlignment="1">
      <alignment horizontal="center" vertical="center" wrapText="1"/>
    </xf>
    <xf numFmtId="0" fontId="21" fillId="0" borderId="5" xfId="0" applyFont="1" applyFill="1" applyBorder="1" applyAlignment="1">
      <alignment horizontal="center" vertical="center" wrapText="1"/>
    </xf>
    <xf numFmtId="0" fontId="13" fillId="0" borderId="4"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6" fillId="0" borderId="10" xfId="0" applyFont="1" applyFill="1" applyBorder="1" applyAlignment="1">
      <alignment horizontal="center" vertical="center" wrapText="1"/>
    </xf>
    <xf numFmtId="9" fontId="3" fillId="0" borderId="4" xfId="0" applyNumberFormat="1" applyFont="1" applyFill="1" applyBorder="1" applyAlignment="1">
      <alignment horizontal="center" vertical="center" wrapText="1"/>
    </xf>
    <xf numFmtId="9" fontId="13" fillId="0" borderId="4" xfId="0" applyNumberFormat="1" applyFont="1" applyFill="1" applyBorder="1" applyAlignment="1">
      <alignment horizontal="center" vertical="center" wrapText="1"/>
    </xf>
    <xf numFmtId="0" fontId="17" fillId="0" borderId="6" xfId="0" applyFont="1" applyFill="1" applyBorder="1" applyAlignment="1">
      <alignment horizontal="center" vertical="center" wrapText="1"/>
    </xf>
    <xf numFmtId="0" fontId="17" fillId="0" borderId="5" xfId="0" applyFont="1" applyFill="1" applyBorder="1" applyAlignment="1">
      <alignment horizontal="center" vertical="center" wrapText="1"/>
    </xf>
    <xf numFmtId="0" fontId="17" fillId="0" borderId="7" xfId="0" applyFont="1" applyFill="1" applyBorder="1" applyAlignment="1">
      <alignment horizontal="center" vertical="center" wrapText="1"/>
    </xf>
    <xf numFmtId="0" fontId="17" fillId="0" borderId="12" xfId="0" applyFont="1" applyFill="1" applyBorder="1" applyAlignment="1">
      <alignment horizontal="center" vertical="center" wrapText="1"/>
    </xf>
    <xf numFmtId="0" fontId="17" fillId="0" borderId="10" xfId="0" applyFont="1" applyFill="1" applyBorder="1" applyAlignment="1">
      <alignment horizontal="center" vertical="center" wrapText="1"/>
    </xf>
    <xf numFmtId="0" fontId="17" fillId="0" borderId="11" xfId="0" applyFont="1" applyFill="1" applyBorder="1" applyAlignment="1">
      <alignment horizontal="center" vertical="center" wrapText="1"/>
    </xf>
    <xf numFmtId="49" fontId="21" fillId="0" borderId="4" xfId="5" applyNumberFormat="1" applyFont="1" applyBorder="1" applyAlignment="1">
      <alignment horizontal="justify" vertical="center" wrapText="1"/>
    </xf>
    <xf numFmtId="0" fontId="8" fillId="8" borderId="0" xfId="0" applyFont="1" applyFill="1" applyAlignment="1">
      <alignment horizontal="center"/>
    </xf>
    <xf numFmtId="0" fontId="0" fillId="8" borderId="0" xfId="0" applyFill="1" applyAlignment="1">
      <alignment horizontal="center"/>
    </xf>
    <xf numFmtId="0" fontId="17" fillId="0" borderId="1" xfId="4" applyFont="1" applyBorder="1" applyAlignment="1">
      <alignment horizontal="center" vertical="center" wrapText="1"/>
    </xf>
    <xf numFmtId="0" fontId="17" fillId="0" borderId="2" xfId="4" applyFont="1" applyBorder="1" applyAlignment="1">
      <alignment horizontal="center" vertical="center" wrapText="1"/>
    </xf>
    <xf numFmtId="0" fontId="17" fillId="0" borderId="3" xfId="4" applyFont="1" applyBorder="1" applyAlignment="1">
      <alignment horizontal="center" vertical="center" wrapText="1"/>
    </xf>
    <xf numFmtId="0" fontId="17" fillId="0" borderId="1" xfId="4" applyFont="1" applyFill="1" applyBorder="1" applyAlignment="1">
      <alignment horizontal="left" vertical="center" wrapText="1"/>
    </xf>
    <xf numFmtId="0" fontId="17" fillId="0" borderId="2" xfId="4" applyFont="1" applyFill="1" applyBorder="1" applyAlignment="1">
      <alignment horizontal="left" vertical="center" wrapText="1"/>
    </xf>
    <xf numFmtId="0" fontId="17" fillId="0" borderId="3" xfId="4" applyFont="1" applyFill="1" applyBorder="1" applyAlignment="1">
      <alignment horizontal="left" vertical="center" wrapText="1"/>
    </xf>
    <xf numFmtId="0" fontId="17" fillId="6" borderId="0" xfId="4" applyFont="1" applyFill="1" applyBorder="1" applyAlignment="1">
      <alignment horizontal="justify" vertical="center" wrapText="1"/>
    </xf>
    <xf numFmtId="0" fontId="21" fillId="0" borderId="0" xfId="4" applyFont="1" applyFill="1" applyAlignment="1">
      <alignment horizontal="justify" vertical="center" wrapText="1"/>
    </xf>
    <xf numFmtId="0" fontId="17" fillId="5" borderId="0" xfId="4" applyFont="1" applyFill="1" applyAlignment="1">
      <alignment horizontal="left" vertical="center" wrapText="1"/>
    </xf>
    <xf numFmtId="0" fontId="21" fillId="0" borderId="1" xfId="4" applyFont="1" applyFill="1" applyBorder="1" applyAlignment="1">
      <alignment horizontal="justify" vertical="center" wrapText="1"/>
    </xf>
    <xf numFmtId="0" fontId="21" fillId="0" borderId="2" xfId="4" applyFont="1" applyFill="1" applyBorder="1" applyAlignment="1">
      <alignment horizontal="justify" vertical="center" wrapText="1"/>
    </xf>
    <xf numFmtId="0" fontId="21" fillId="0" borderId="3" xfId="4" applyFont="1" applyFill="1" applyBorder="1" applyAlignment="1">
      <alignment horizontal="justify" vertical="center" wrapText="1"/>
    </xf>
    <xf numFmtId="0" fontId="21" fillId="0" borderId="2" xfId="4" applyFont="1" applyFill="1" applyBorder="1" applyAlignment="1">
      <alignment horizontal="center" vertical="center" wrapText="1"/>
    </xf>
    <xf numFmtId="0" fontId="17" fillId="0" borderId="4" xfId="4" applyFont="1" applyFill="1" applyBorder="1" applyAlignment="1">
      <alignment horizontal="center" vertical="center" wrapText="1"/>
    </xf>
    <xf numFmtId="0" fontId="17" fillId="0" borderId="4" xfId="4" applyFont="1" applyBorder="1" applyAlignment="1">
      <alignment horizontal="center" vertical="center" wrapText="1"/>
    </xf>
    <xf numFmtId="0" fontId="21" fillId="4" borderId="1" xfId="4" applyFont="1" applyFill="1" applyBorder="1" applyAlignment="1">
      <alignment horizontal="justify" vertical="center" wrapText="1"/>
    </xf>
    <xf numFmtId="0" fontId="21" fillId="4" borderId="2" xfId="4" applyFont="1" applyFill="1" applyBorder="1" applyAlignment="1">
      <alignment horizontal="justify" vertical="center" wrapText="1"/>
    </xf>
    <xf numFmtId="0" fontId="21" fillId="4" borderId="3" xfId="4" applyFont="1" applyFill="1" applyBorder="1" applyAlignment="1">
      <alignment horizontal="justify" vertical="center" wrapText="1"/>
    </xf>
    <xf numFmtId="0" fontId="17" fillId="0" borderId="1" xfId="4" applyFont="1" applyFill="1" applyBorder="1" applyAlignment="1">
      <alignment horizontal="center" vertical="center" wrapText="1"/>
    </xf>
    <xf numFmtId="0" fontId="17" fillId="0" borderId="2" xfId="4" applyFont="1" applyFill="1" applyBorder="1" applyAlignment="1">
      <alignment horizontal="center" vertical="center" wrapText="1"/>
    </xf>
    <xf numFmtId="0" fontId="17" fillId="0" borderId="3" xfId="4" applyFont="1" applyFill="1" applyBorder="1" applyAlignment="1">
      <alignment horizontal="center" vertical="center" wrapText="1"/>
    </xf>
    <xf numFmtId="2" fontId="17" fillId="0" borderId="1" xfId="4" applyNumberFormat="1" applyFont="1" applyFill="1" applyBorder="1" applyAlignment="1">
      <alignment horizontal="center" vertical="center" wrapText="1"/>
    </xf>
    <xf numFmtId="2" fontId="17" fillId="0" borderId="2" xfId="4" applyNumberFormat="1" applyFont="1" applyFill="1" applyBorder="1" applyAlignment="1">
      <alignment horizontal="center" vertical="center" wrapText="1"/>
    </xf>
    <xf numFmtId="2" fontId="17" fillId="0" borderId="3" xfId="4" applyNumberFormat="1" applyFont="1" applyFill="1" applyBorder="1" applyAlignment="1">
      <alignment horizontal="center" vertical="center" wrapText="1"/>
    </xf>
    <xf numFmtId="0" fontId="17" fillId="0" borderId="6" xfId="4" applyFont="1" applyFill="1" applyBorder="1" applyAlignment="1">
      <alignment horizontal="center" vertical="center" wrapText="1"/>
    </xf>
    <xf numFmtId="0" fontId="17" fillId="0" borderId="5" xfId="4" applyFont="1" applyFill="1" applyBorder="1" applyAlignment="1">
      <alignment horizontal="center" vertical="center" wrapText="1"/>
    </xf>
    <xf numFmtId="0" fontId="17" fillId="0" borderId="7" xfId="4" applyFont="1" applyFill="1" applyBorder="1" applyAlignment="1">
      <alignment horizontal="center" vertical="center" wrapText="1"/>
    </xf>
    <xf numFmtId="0" fontId="17" fillId="0" borderId="8" xfId="4" applyFont="1" applyFill="1" applyBorder="1" applyAlignment="1">
      <alignment horizontal="center" vertical="center" wrapText="1"/>
    </xf>
    <xf numFmtId="0" fontId="17" fillId="0" borderId="0" xfId="4" applyFont="1" applyFill="1" applyBorder="1" applyAlignment="1">
      <alignment horizontal="center" vertical="center" wrapText="1"/>
    </xf>
    <xf numFmtId="0" fontId="17" fillId="0" borderId="9" xfId="4" applyFont="1" applyFill="1" applyBorder="1" applyAlignment="1">
      <alignment horizontal="center" vertical="center" wrapText="1"/>
    </xf>
    <xf numFmtId="0" fontId="17" fillId="0" borderId="12" xfId="4" applyFont="1" applyFill="1" applyBorder="1" applyAlignment="1">
      <alignment horizontal="center" vertical="center" wrapText="1"/>
    </xf>
    <xf numFmtId="0" fontId="17" fillId="0" borderId="10" xfId="4" applyFont="1" applyFill="1" applyBorder="1" applyAlignment="1">
      <alignment horizontal="center" vertical="center" wrapText="1"/>
    </xf>
    <xf numFmtId="0" fontId="17" fillId="0" borderId="11" xfId="4" applyFont="1" applyFill="1" applyBorder="1" applyAlignment="1">
      <alignment horizontal="center" vertical="center" wrapText="1"/>
    </xf>
    <xf numFmtId="1" fontId="17" fillId="0" borderId="8" xfId="4" applyNumberFormat="1" applyFont="1" applyFill="1" applyBorder="1" applyAlignment="1">
      <alignment horizontal="center" vertical="center" wrapText="1"/>
    </xf>
    <xf numFmtId="0" fontId="21" fillId="0" borderId="4" xfId="4" applyFont="1" applyFill="1" applyBorder="1" applyAlignment="1">
      <alignment horizontal="center" vertical="center" wrapText="1"/>
    </xf>
    <xf numFmtId="0" fontId="21" fillId="0" borderId="1" xfId="4" applyFont="1" applyFill="1" applyBorder="1" applyAlignment="1">
      <alignment horizontal="left" vertical="center" wrapText="1"/>
    </xf>
    <xf numFmtId="0" fontId="21" fillId="0" borderId="2" xfId="4" applyFont="1" applyFill="1" applyBorder="1" applyAlignment="1">
      <alignment horizontal="left" vertical="center" wrapText="1"/>
    </xf>
    <xf numFmtId="0" fontId="21" fillId="0" borderId="3" xfId="4" applyFont="1" applyFill="1" applyBorder="1" applyAlignment="1">
      <alignment horizontal="left" vertical="center" wrapText="1"/>
    </xf>
    <xf numFmtId="1" fontId="17" fillId="4" borderId="8" xfId="4" applyNumberFormat="1" applyFont="1" applyFill="1" applyBorder="1" applyAlignment="1">
      <alignment horizontal="center" vertical="center" wrapText="1"/>
    </xf>
    <xf numFmtId="0" fontId="17" fillId="4" borderId="0" xfId="4" applyFont="1" applyFill="1" applyBorder="1" applyAlignment="1">
      <alignment horizontal="center" vertical="center" wrapText="1"/>
    </xf>
    <xf numFmtId="0" fontId="17" fillId="4" borderId="9" xfId="4" applyFont="1" applyFill="1" applyBorder="1" applyAlignment="1">
      <alignment horizontal="center" vertical="center" wrapText="1"/>
    </xf>
    <xf numFmtId="0" fontId="17" fillId="4" borderId="1" xfId="4" applyFont="1" applyFill="1" applyBorder="1" applyAlignment="1">
      <alignment horizontal="center" vertical="center" wrapText="1"/>
    </xf>
    <xf numFmtId="0" fontId="17" fillId="4" borderId="2" xfId="4" applyFont="1" applyFill="1" applyBorder="1" applyAlignment="1">
      <alignment horizontal="center" vertical="center" wrapText="1"/>
    </xf>
    <xf numFmtId="0" fontId="17" fillId="4" borderId="3" xfId="4" applyFont="1" applyFill="1" applyBorder="1" applyAlignment="1">
      <alignment horizontal="center" vertical="center" wrapText="1"/>
    </xf>
    <xf numFmtId="0" fontId="21" fillId="0" borderId="0" xfId="4" applyFont="1" applyFill="1" applyBorder="1" applyAlignment="1">
      <alignment horizontal="justify" vertical="center" wrapText="1"/>
    </xf>
    <xf numFmtId="0" fontId="22" fillId="0" borderId="13" xfId="9" applyFont="1" applyBorder="1" applyAlignment="1">
      <alignment horizontal="center" vertical="center" wrapText="1"/>
    </xf>
    <xf numFmtId="0" fontId="22" fillId="0" borderId="15" xfId="9" applyFont="1" applyBorder="1" applyAlignment="1">
      <alignment horizontal="center" vertical="center" wrapText="1"/>
    </xf>
    <xf numFmtId="0" fontId="22" fillId="0" borderId="14" xfId="9" applyFont="1" applyBorder="1" applyAlignment="1">
      <alignment horizontal="center" vertical="center" wrapText="1"/>
    </xf>
    <xf numFmtId="0" fontId="36" fillId="0" borderId="1" xfId="9" applyFont="1" applyBorder="1" applyAlignment="1">
      <alignment horizontal="center" vertical="center" wrapText="1"/>
    </xf>
    <xf numFmtId="0" fontId="36" fillId="0" borderId="2" xfId="9" applyFont="1" applyBorder="1" applyAlignment="1">
      <alignment horizontal="center" vertical="center" wrapText="1"/>
    </xf>
    <xf numFmtId="0" fontId="36" fillId="0" borderId="3" xfId="9" applyFont="1" applyBorder="1" applyAlignment="1">
      <alignment horizontal="center" vertical="center" wrapText="1"/>
    </xf>
    <xf numFmtId="0" fontId="7" fillId="0" borderId="1" xfId="9" applyFont="1" applyBorder="1" applyAlignment="1">
      <alignment horizontal="center" vertical="center" wrapText="1"/>
    </xf>
    <xf numFmtId="0" fontId="7" fillId="0" borderId="2" xfId="9" applyFont="1" applyBorder="1" applyAlignment="1">
      <alignment horizontal="center" vertical="center" wrapText="1"/>
    </xf>
    <xf numFmtId="0" fontId="7" fillId="0" borderId="3" xfId="9" applyFont="1" applyBorder="1" applyAlignment="1">
      <alignment horizontal="center" vertical="center" wrapText="1"/>
    </xf>
    <xf numFmtId="0" fontId="3" fillId="0" borderId="4" xfId="9" applyFont="1" applyBorder="1" applyAlignment="1">
      <alignment horizontal="center" vertical="center" wrapText="1"/>
    </xf>
    <xf numFmtId="0" fontId="26" fillId="0" borderId="1" xfId="9" applyFont="1" applyBorder="1" applyAlignment="1">
      <alignment horizontal="center" vertical="center" wrapText="1"/>
    </xf>
    <xf numFmtId="0" fontId="26" fillId="0" borderId="3" xfId="9" applyFont="1" applyBorder="1" applyAlignment="1">
      <alignment horizontal="center" vertical="center" wrapText="1"/>
    </xf>
    <xf numFmtId="172" fontId="20" fillId="0" borderId="4" xfId="9" applyNumberFormat="1" applyFont="1" applyBorder="1" applyAlignment="1">
      <alignment horizontal="center" vertical="center" wrapText="1"/>
    </xf>
    <xf numFmtId="0" fontId="20" fillId="0" borderId="4" xfId="9" applyFont="1" applyBorder="1" applyAlignment="1">
      <alignment horizontal="center" vertical="center" wrapText="1"/>
    </xf>
    <xf numFmtId="14" fontId="26" fillId="0" borderId="4" xfId="9" applyNumberFormat="1" applyFont="1" applyBorder="1" applyAlignment="1">
      <alignment horizontal="center" vertical="center" wrapText="1"/>
    </xf>
    <xf numFmtId="0" fontId="6" fillId="0" borderId="4" xfId="9" applyFont="1" applyBorder="1" applyAlignment="1">
      <alignment horizontal="center" vertical="center" wrapText="1"/>
    </xf>
    <xf numFmtId="0" fontId="26" fillId="0" borderId="4" xfId="9" applyFont="1" applyBorder="1" applyAlignment="1">
      <alignment horizontal="center" vertical="center" wrapText="1"/>
    </xf>
    <xf numFmtId="0" fontId="7" fillId="0" borderId="4" xfId="9" applyFont="1" applyBorder="1" applyAlignment="1">
      <alignment horizontal="center" vertical="center" wrapText="1"/>
    </xf>
    <xf numFmtId="0" fontId="3" fillId="0" borderId="4" xfId="4" applyFont="1" applyFill="1" applyBorder="1" applyAlignment="1">
      <alignment horizontal="center" vertical="center" wrapText="1"/>
    </xf>
    <xf numFmtId="166" fontId="20" fillId="0" borderId="4" xfId="4" applyNumberFormat="1" applyFont="1" applyFill="1" applyBorder="1" applyAlignment="1">
      <alignment horizontal="center" vertical="center" wrapText="1"/>
    </xf>
    <xf numFmtId="0" fontId="20" fillId="0" borderId="4" xfId="4" applyFont="1" applyFill="1" applyBorder="1" applyAlignment="1">
      <alignment horizontal="center" vertical="center" wrapText="1"/>
    </xf>
    <xf numFmtId="0" fontId="5" fillId="0" borderId="5" xfId="4" applyFont="1" applyBorder="1" applyAlignment="1">
      <alignment horizontal="center" vertical="center" wrapText="1"/>
    </xf>
    <xf numFmtId="0" fontId="17" fillId="5" borderId="0" xfId="0" applyFont="1" applyFill="1" applyBorder="1" applyAlignment="1">
      <alignment horizontal="left" wrapText="1"/>
    </xf>
    <xf numFmtId="43" fontId="20" fillId="0" borderId="4" xfId="9" applyNumberFormat="1" applyFont="1" applyBorder="1" applyAlignment="1">
      <alignment horizontal="center" vertical="center" wrapText="1"/>
    </xf>
    <xf numFmtId="0" fontId="13" fillId="0" borderId="1" xfId="9" applyFont="1" applyBorder="1" applyAlignment="1">
      <alignment horizontal="center" vertical="center" wrapText="1"/>
    </xf>
    <xf numFmtId="0" fontId="13" fillId="0" borderId="2" xfId="9" applyFont="1" applyBorder="1" applyAlignment="1">
      <alignment horizontal="center" vertical="center" wrapText="1"/>
    </xf>
    <xf numFmtId="0" fontId="13" fillId="0" borderId="3" xfId="9" applyFont="1" applyBorder="1" applyAlignment="1">
      <alignment horizontal="center" vertical="center" wrapText="1"/>
    </xf>
    <xf numFmtId="0" fontId="24" fillId="0" borderId="1" xfId="4" applyFont="1" applyFill="1" applyBorder="1" applyAlignment="1">
      <alignment horizontal="justify" vertical="center" wrapText="1"/>
    </xf>
    <xf numFmtId="0" fontId="24" fillId="0" borderId="2" xfId="4" applyFont="1" applyFill="1" applyBorder="1" applyAlignment="1">
      <alignment horizontal="justify" vertical="center" wrapText="1"/>
    </xf>
    <xf numFmtId="0" fontId="24" fillId="0" borderId="3" xfId="4" applyFont="1" applyFill="1" applyBorder="1" applyAlignment="1">
      <alignment horizontal="justify" vertical="center" wrapText="1"/>
    </xf>
    <xf numFmtId="0" fontId="7" fillId="0" borderId="0" xfId="0" applyFont="1" applyAlignment="1">
      <alignment horizontal="left" vertical="center"/>
    </xf>
    <xf numFmtId="0" fontId="17" fillId="0" borderId="4" xfId="4" applyFont="1" applyFill="1" applyBorder="1" applyAlignment="1">
      <alignment horizontal="left" vertical="center" wrapText="1"/>
    </xf>
    <xf numFmtId="4" fontId="17" fillId="0" borderId="4" xfId="0" applyNumberFormat="1" applyFont="1" applyBorder="1" applyAlignment="1">
      <alignment horizontal="center" vertical="center" wrapText="1"/>
    </xf>
    <xf numFmtId="0" fontId="19" fillId="0" borderId="4" xfId="4" applyFont="1" applyFill="1" applyBorder="1" applyAlignment="1">
      <alignment horizontal="center" vertical="center" wrapText="1"/>
    </xf>
    <xf numFmtId="0" fontId="25" fillId="0" borderId="1" xfId="4" applyFont="1" applyFill="1" applyBorder="1" applyAlignment="1">
      <alignment horizontal="center" vertical="center" wrapText="1"/>
    </xf>
    <xf numFmtId="0" fontId="25" fillId="0" borderId="2" xfId="4" applyFont="1" applyFill="1" applyBorder="1" applyAlignment="1">
      <alignment horizontal="center" vertical="center" wrapText="1"/>
    </xf>
    <xf numFmtId="0" fontId="25" fillId="0" borderId="3" xfId="4" applyFont="1" applyFill="1" applyBorder="1" applyAlignment="1">
      <alignment horizontal="center" vertical="center" wrapText="1"/>
    </xf>
    <xf numFmtId="1" fontId="25" fillId="0" borderId="4" xfId="4" applyNumberFormat="1" applyFont="1" applyFill="1" applyBorder="1" applyAlignment="1">
      <alignment horizontal="center" vertical="center" wrapText="1"/>
    </xf>
    <xf numFmtId="0" fontId="25" fillId="0" borderId="4" xfId="4" applyFont="1" applyFill="1" applyBorder="1" applyAlignment="1">
      <alignment horizontal="center" vertical="center" wrapText="1"/>
    </xf>
    <xf numFmtId="0" fontId="21" fillId="0" borderId="0" xfId="4" applyFont="1" applyBorder="1" applyAlignment="1">
      <alignment horizontal="center" vertical="center" wrapText="1"/>
    </xf>
    <xf numFmtId="0" fontId="17" fillId="4" borderId="16" xfId="0" applyFont="1" applyFill="1" applyBorder="1" applyAlignment="1">
      <alignment horizontal="center" vertical="center" wrapText="1"/>
    </xf>
    <xf numFmtId="0" fontId="17" fillId="4" borderId="17" xfId="0" applyFont="1" applyFill="1" applyBorder="1" applyAlignment="1">
      <alignment horizontal="center" vertical="center" wrapText="1"/>
    </xf>
    <xf numFmtId="0" fontId="17" fillId="4" borderId="18" xfId="0" applyFont="1" applyFill="1" applyBorder="1" applyAlignment="1">
      <alignment horizontal="center" vertical="center" wrapText="1"/>
    </xf>
    <xf numFmtId="2" fontId="17" fillId="4" borderId="1" xfId="4" applyNumberFormat="1" applyFont="1" applyFill="1" applyBorder="1" applyAlignment="1">
      <alignment horizontal="center" vertical="center" wrapText="1"/>
    </xf>
    <xf numFmtId="2" fontId="17" fillId="4" borderId="2" xfId="4" applyNumberFormat="1" applyFont="1" applyFill="1" applyBorder="1" applyAlignment="1">
      <alignment horizontal="center" vertical="center" wrapText="1"/>
    </xf>
    <xf numFmtId="2" fontId="17" fillId="4" borderId="3" xfId="4" applyNumberFormat="1" applyFont="1" applyFill="1" applyBorder="1" applyAlignment="1">
      <alignment horizontal="center" vertical="center" wrapText="1"/>
    </xf>
    <xf numFmtId="0" fontId="21" fillId="0" borderId="0" xfId="4" applyFont="1" applyFill="1" applyAlignment="1">
      <alignment horizontal="left" vertical="center" wrapText="1"/>
    </xf>
    <xf numFmtId="0" fontId="17" fillId="0" borderId="0" xfId="4" applyFont="1" applyFill="1" applyAlignment="1">
      <alignment horizontal="justify" vertical="center" wrapText="1"/>
    </xf>
    <xf numFmtId="2" fontId="21" fillId="0" borderId="1" xfId="4" applyNumberFormat="1" applyFont="1" applyFill="1" applyBorder="1" applyAlignment="1">
      <alignment horizontal="center" vertical="center" wrapText="1"/>
    </xf>
    <xf numFmtId="2" fontId="21" fillId="0" borderId="2" xfId="4" applyNumberFormat="1" applyFont="1" applyFill="1" applyBorder="1" applyAlignment="1">
      <alignment horizontal="center" vertical="center" wrapText="1"/>
    </xf>
    <xf numFmtId="2" fontId="21" fillId="0" borderId="3" xfId="4" applyNumberFormat="1" applyFont="1" applyFill="1" applyBorder="1" applyAlignment="1">
      <alignment horizontal="center" vertical="center" wrapText="1"/>
    </xf>
    <xf numFmtId="0" fontId="17" fillId="0" borderId="1" xfId="4" applyFont="1" applyBorder="1" applyAlignment="1">
      <alignment horizontal="right" vertical="center" wrapText="1"/>
    </xf>
    <xf numFmtId="0" fontId="17" fillId="0" borderId="2" xfId="4" applyFont="1" applyBorder="1" applyAlignment="1">
      <alignment horizontal="right" vertical="center" wrapText="1"/>
    </xf>
    <xf numFmtId="0" fontId="17" fillId="0" borderId="3" xfId="4" applyFont="1" applyBorder="1" applyAlignment="1">
      <alignment horizontal="right" vertical="center" wrapText="1"/>
    </xf>
    <xf numFmtId="4" fontId="17" fillId="0" borderId="1" xfId="4" applyNumberFormat="1" applyFont="1" applyBorder="1" applyAlignment="1">
      <alignment horizontal="center" vertical="center" wrapText="1"/>
    </xf>
    <xf numFmtId="4" fontId="17" fillId="0" borderId="3" xfId="4" applyNumberFormat="1" applyFont="1" applyBorder="1" applyAlignment="1">
      <alignment horizontal="center" vertical="center" wrapText="1"/>
    </xf>
    <xf numFmtId="0" fontId="21" fillId="0" borderId="1" xfId="9" applyFont="1" applyBorder="1" applyAlignment="1">
      <alignment horizontal="center" vertical="center" wrapText="1"/>
    </xf>
    <xf numFmtId="0" fontId="21" fillId="0" borderId="2" xfId="9" applyFont="1" applyBorder="1" applyAlignment="1">
      <alignment horizontal="center" vertical="center" wrapText="1"/>
    </xf>
    <xf numFmtId="0" fontId="21" fillId="0" borderId="3" xfId="9" applyFont="1" applyBorder="1" applyAlignment="1">
      <alignment horizontal="center" vertical="center" wrapText="1"/>
    </xf>
    <xf numFmtId="4" fontId="26" fillId="0" borderId="4" xfId="9" applyNumberFormat="1" applyFont="1" applyBorder="1" applyAlignment="1">
      <alignment horizontal="center" vertical="center" wrapText="1"/>
    </xf>
    <xf numFmtId="0" fontId="6" fillId="0" borderId="6" xfId="9" applyFont="1" applyBorder="1" applyAlignment="1">
      <alignment horizontal="center" vertical="center" wrapText="1"/>
    </xf>
    <xf numFmtId="0" fontId="6" fillId="0" borderId="5" xfId="9" applyFont="1" applyBorder="1" applyAlignment="1">
      <alignment horizontal="center" vertical="center" wrapText="1"/>
    </xf>
    <xf numFmtId="0" fontId="6" fillId="0" borderId="7" xfId="9" applyFont="1" applyBorder="1" applyAlignment="1">
      <alignment horizontal="center" vertical="center" wrapText="1"/>
    </xf>
    <xf numFmtId="0" fontId="6" fillId="0" borderId="12" xfId="9" applyFont="1" applyBorder="1" applyAlignment="1">
      <alignment horizontal="center" vertical="center" wrapText="1"/>
    </xf>
    <xf numFmtId="0" fontId="6" fillId="0" borderId="10" xfId="9" applyFont="1" applyBorder="1" applyAlignment="1">
      <alignment horizontal="center" vertical="center" wrapText="1"/>
    </xf>
    <xf numFmtId="0" fontId="6" fillId="0" borderId="11" xfId="9" applyFont="1" applyBorder="1" applyAlignment="1">
      <alignment horizontal="center" vertical="center" wrapText="1"/>
    </xf>
    <xf numFmtId="0" fontId="17" fillId="0" borderId="1" xfId="4" applyFont="1" applyFill="1" applyBorder="1" applyAlignment="1">
      <alignment horizontal="right" vertical="center" wrapText="1"/>
    </xf>
    <xf numFmtId="0" fontId="17" fillId="0" borderId="2" xfId="4" applyFont="1" applyFill="1" applyBorder="1" applyAlignment="1">
      <alignment horizontal="right" vertical="center" wrapText="1"/>
    </xf>
    <xf numFmtId="0" fontId="17" fillId="0" borderId="3" xfId="4" applyFont="1" applyFill="1" applyBorder="1" applyAlignment="1">
      <alignment horizontal="right" vertical="center" wrapText="1"/>
    </xf>
    <xf numFmtId="166" fontId="17" fillId="0" borderId="4" xfId="4" applyNumberFormat="1" applyFont="1" applyFill="1" applyBorder="1" applyAlignment="1">
      <alignment horizontal="center" vertical="center" wrapText="1"/>
    </xf>
    <xf numFmtId="0" fontId="13" fillId="4" borderId="1" xfId="4" applyFont="1" applyFill="1" applyBorder="1" applyAlignment="1">
      <alignment horizontal="center" vertical="center" wrapText="1"/>
    </xf>
    <xf numFmtId="0" fontId="13" fillId="4" borderId="2" xfId="4" applyFont="1" applyFill="1" applyBorder="1" applyAlignment="1">
      <alignment horizontal="center" vertical="center" wrapText="1"/>
    </xf>
    <xf numFmtId="0" fontId="13" fillId="4" borderId="3" xfId="4" applyFont="1" applyFill="1" applyBorder="1" applyAlignment="1">
      <alignment horizontal="center" vertical="center" wrapText="1"/>
    </xf>
    <xf numFmtId="0" fontId="13" fillId="4" borderId="1" xfId="4" applyNumberFormat="1" applyFont="1" applyFill="1" applyBorder="1" applyAlignment="1">
      <alignment horizontal="center" vertical="center" wrapText="1"/>
    </xf>
    <xf numFmtId="0" fontId="13" fillId="4" borderId="2" xfId="4" applyNumberFormat="1" applyFont="1" applyFill="1" applyBorder="1" applyAlignment="1">
      <alignment horizontal="center" vertical="center" wrapText="1"/>
    </xf>
    <xf numFmtId="0" fontId="13" fillId="4" borderId="3" xfId="4" applyNumberFormat="1" applyFont="1" applyFill="1" applyBorder="1" applyAlignment="1">
      <alignment horizontal="center" vertical="center" wrapText="1"/>
    </xf>
    <xf numFmtId="0" fontId="3" fillId="4" borderId="4" xfId="4" applyFont="1" applyFill="1" applyBorder="1" applyAlignment="1">
      <alignment horizontal="center" vertical="center" wrapText="1"/>
    </xf>
    <xf numFmtId="0" fontId="17" fillId="4" borderId="4" xfId="4" applyFont="1" applyFill="1" applyBorder="1" applyAlignment="1">
      <alignment horizontal="center" vertical="center" wrapText="1"/>
    </xf>
    <xf numFmtId="0" fontId="5" fillId="0" borderId="0" xfId="4" applyFont="1" applyFill="1" applyAlignment="1">
      <alignment horizontal="center" vertical="center" wrapText="1"/>
    </xf>
    <xf numFmtId="0" fontId="17" fillId="6" borderId="0" xfId="4" applyFont="1" applyFill="1" applyBorder="1" applyAlignment="1">
      <alignment horizontal="left" vertical="center" wrapText="1"/>
    </xf>
    <xf numFmtId="0" fontId="13" fillId="0" borderId="1" xfId="4" applyFont="1" applyFill="1" applyBorder="1" applyAlignment="1">
      <alignment horizontal="center" vertical="center" wrapText="1"/>
    </xf>
    <xf numFmtId="0" fontId="13" fillId="0" borderId="2" xfId="4" applyFont="1" applyFill="1" applyBorder="1" applyAlignment="1">
      <alignment horizontal="center" vertical="center" wrapText="1"/>
    </xf>
    <xf numFmtId="0" fontId="13" fillId="0" borderId="3" xfId="4" applyFont="1" applyFill="1" applyBorder="1" applyAlignment="1">
      <alignment horizontal="center" vertical="center" wrapText="1"/>
    </xf>
    <xf numFmtId="0" fontId="17" fillId="6" borderId="0" xfId="4" applyFont="1" applyFill="1" applyBorder="1" applyAlignment="1">
      <alignment vertical="center" wrapText="1"/>
    </xf>
    <xf numFmtId="0" fontId="3" fillId="0" borderId="1" xfId="4" applyFont="1" applyBorder="1" applyAlignment="1">
      <alignment horizontal="center" vertical="center" wrapText="1"/>
    </xf>
    <xf numFmtId="0" fontId="3" fillId="0" borderId="2" xfId="4" applyFont="1" applyBorder="1" applyAlignment="1">
      <alignment horizontal="center" vertical="center" wrapText="1"/>
    </xf>
    <xf numFmtId="0" fontId="3" fillId="0" borderId="3" xfId="4" applyFont="1" applyBorder="1" applyAlignment="1">
      <alignment horizontal="center" vertical="center" wrapText="1"/>
    </xf>
    <xf numFmtId="0" fontId="3" fillId="0" borderId="4" xfId="4" applyFont="1" applyBorder="1" applyAlignment="1">
      <alignment horizontal="center" vertical="center" wrapText="1"/>
    </xf>
    <xf numFmtId="0" fontId="13" fillId="0" borderId="4" xfId="4" applyFont="1" applyFill="1" applyBorder="1" applyAlignment="1">
      <alignment horizontal="center" vertical="center" wrapText="1"/>
    </xf>
    <xf numFmtId="0" fontId="3" fillId="0" borderId="4" xfId="4" applyFont="1" applyFill="1" applyBorder="1" applyAlignment="1">
      <alignment horizontal="center" vertical="center"/>
    </xf>
    <xf numFmtId="0" fontId="3" fillId="0" borderId="1" xfId="4" applyFont="1" applyFill="1" applyBorder="1" applyAlignment="1">
      <alignment horizontal="center" vertical="center" wrapText="1"/>
    </xf>
    <xf numFmtId="0" fontId="3" fillId="0" borderId="2" xfId="4" applyFont="1" applyFill="1" applyBorder="1" applyAlignment="1">
      <alignment horizontal="center" vertical="center" wrapText="1"/>
    </xf>
    <xf numFmtId="0" fontId="3" fillId="0" borderId="3" xfId="4" applyFont="1" applyFill="1" applyBorder="1" applyAlignment="1">
      <alignment horizontal="center" vertical="center" wrapText="1"/>
    </xf>
    <xf numFmtId="4" fontId="3" fillId="0" borderId="4" xfId="4" applyNumberFormat="1" applyFont="1" applyFill="1" applyBorder="1" applyAlignment="1">
      <alignment horizontal="center" vertical="center"/>
    </xf>
    <xf numFmtId="0" fontId="17" fillId="4" borderId="0" xfId="4" applyFont="1" applyFill="1" applyBorder="1" applyAlignment="1">
      <alignment horizontal="justify" vertical="center" wrapText="1"/>
    </xf>
    <xf numFmtId="0" fontId="17" fillId="0" borderId="6" xfId="4" applyFont="1" applyFill="1" applyBorder="1" applyAlignment="1">
      <alignment horizontal="center" vertical="center"/>
    </xf>
    <xf numFmtId="0" fontId="17" fillId="0" borderId="5" xfId="4" applyFont="1" applyFill="1" applyBorder="1" applyAlignment="1">
      <alignment horizontal="center" vertical="center"/>
    </xf>
    <xf numFmtId="0" fontId="17" fillId="0" borderId="7" xfId="4" applyFont="1" applyFill="1" applyBorder="1" applyAlignment="1">
      <alignment horizontal="center" vertical="center"/>
    </xf>
    <xf numFmtId="0" fontId="17" fillId="0" borderId="12" xfId="4" applyFont="1" applyFill="1" applyBorder="1" applyAlignment="1">
      <alignment horizontal="center" vertical="center"/>
    </xf>
    <xf numFmtId="0" fontId="17" fillId="0" borderId="10" xfId="4" applyFont="1" applyFill="1" applyBorder="1" applyAlignment="1">
      <alignment horizontal="center" vertical="center"/>
    </xf>
    <xf numFmtId="0" fontId="17" fillId="0" borderId="11" xfId="4" applyFont="1" applyFill="1" applyBorder="1" applyAlignment="1">
      <alignment horizontal="center" vertical="center"/>
    </xf>
    <xf numFmtId="0" fontId="3" fillId="0" borderId="13" xfId="4" applyFont="1" applyFill="1" applyBorder="1" applyAlignment="1">
      <alignment horizontal="center" vertical="center" wrapText="1"/>
    </xf>
    <xf numFmtId="0" fontId="3" fillId="0" borderId="14" xfId="4" applyFont="1" applyFill="1" applyBorder="1" applyAlignment="1">
      <alignment horizontal="center" vertical="center" wrapText="1"/>
    </xf>
    <xf numFmtId="43" fontId="3" fillId="0" borderId="2" xfId="1" applyFont="1" applyFill="1" applyBorder="1" applyAlignment="1">
      <alignment horizontal="center" vertical="center" wrapText="1"/>
    </xf>
    <xf numFmtId="49" fontId="13" fillId="0" borderId="4" xfId="0" applyNumberFormat="1" applyFont="1" applyFill="1" applyBorder="1" applyAlignment="1">
      <alignment horizontal="center" vertical="center" wrapText="1"/>
    </xf>
    <xf numFmtId="174" fontId="24" fillId="0" borderId="4" xfId="5" applyNumberFormat="1" applyFont="1" applyFill="1" applyBorder="1" applyAlignment="1">
      <alignment horizontal="center" vertical="center" wrapText="1"/>
    </xf>
    <xf numFmtId="0" fontId="21" fillId="0" borderId="4" xfId="4" applyNumberFormat="1" applyFont="1" applyFill="1" applyBorder="1" applyAlignment="1">
      <alignment horizontal="center" vertical="center" wrapText="1"/>
    </xf>
    <xf numFmtId="4" fontId="21" fillId="0" borderId="4" xfId="4" applyNumberFormat="1" applyFont="1" applyFill="1" applyBorder="1" applyAlignment="1">
      <alignment horizontal="center" vertical="center" wrapText="1"/>
    </xf>
    <xf numFmtId="4" fontId="13" fillId="0" borderId="1" xfId="4" applyNumberFormat="1" applyFont="1" applyFill="1" applyBorder="1" applyAlignment="1">
      <alignment horizontal="center" vertical="center" wrapText="1"/>
    </xf>
    <xf numFmtId="4" fontId="13" fillId="0" borderId="3" xfId="4" applyNumberFormat="1" applyFont="1" applyFill="1" applyBorder="1" applyAlignment="1">
      <alignment horizontal="center" vertical="center" wrapText="1"/>
    </xf>
    <xf numFmtId="43" fontId="13" fillId="0" borderId="4" xfId="0" applyNumberFormat="1" applyFont="1" applyFill="1" applyBorder="1" applyAlignment="1">
      <alignment horizontal="center" vertical="center" wrapText="1"/>
    </xf>
    <xf numFmtId="173" fontId="13" fillId="0" borderId="4" xfId="5" applyNumberFormat="1" applyFont="1" applyFill="1" applyBorder="1" applyAlignment="1">
      <alignment horizontal="center" vertical="center" wrapText="1"/>
    </xf>
    <xf numFmtId="0" fontId="17" fillId="0" borderId="1" xfId="5" applyFont="1" applyFill="1" applyBorder="1" applyAlignment="1">
      <alignment horizontal="right" vertical="center" wrapText="1"/>
    </xf>
    <xf numFmtId="0" fontId="17" fillId="0" borderId="2" xfId="5" applyFont="1" applyFill="1" applyBorder="1" applyAlignment="1">
      <alignment horizontal="right" vertical="center" wrapText="1"/>
    </xf>
    <xf numFmtId="0" fontId="17" fillId="0" borderId="3" xfId="5" applyFont="1" applyFill="1" applyBorder="1" applyAlignment="1">
      <alignment horizontal="right" vertical="center" wrapText="1"/>
    </xf>
    <xf numFmtId="4" fontId="17" fillId="0" borderId="1" xfId="5" applyNumberFormat="1" applyFont="1" applyFill="1" applyBorder="1" applyAlignment="1">
      <alignment horizontal="right" vertical="center" wrapText="1"/>
    </xf>
    <xf numFmtId="4" fontId="17" fillId="0" borderId="2" xfId="5" applyNumberFormat="1" applyFont="1" applyFill="1" applyBorder="1" applyAlignment="1">
      <alignment horizontal="right" vertical="center" wrapText="1"/>
    </xf>
    <xf numFmtId="4" fontId="17" fillId="0" borderId="3" xfId="5" applyNumberFormat="1" applyFont="1" applyFill="1" applyBorder="1" applyAlignment="1">
      <alignment horizontal="right" vertical="center" wrapText="1"/>
    </xf>
    <xf numFmtId="4" fontId="17" fillId="0" borderId="1" xfId="0" applyNumberFormat="1" applyFont="1" applyFill="1" applyBorder="1" applyAlignment="1">
      <alignment horizontal="left" vertical="center" wrapText="1"/>
    </xf>
    <xf numFmtId="4" fontId="17" fillId="0" borderId="3" xfId="0" applyNumberFormat="1" applyFont="1" applyFill="1" applyBorder="1" applyAlignment="1">
      <alignment horizontal="left" vertical="center" wrapText="1"/>
    </xf>
    <xf numFmtId="167" fontId="3" fillId="0" borderId="4" xfId="2" applyNumberFormat="1" applyFont="1" applyBorder="1" applyAlignment="1">
      <alignment horizontal="center" vertical="center" wrapText="1"/>
    </xf>
    <xf numFmtId="43" fontId="11" fillId="0" borderId="4" xfId="1" applyFont="1" applyFill="1" applyBorder="1" applyAlignment="1">
      <alignment horizontal="center" vertical="center" wrapText="1"/>
    </xf>
    <xf numFmtId="0" fontId="13" fillId="0" borderId="1" xfId="4" applyFont="1" applyFill="1" applyBorder="1" applyAlignment="1">
      <alignment horizontal="justify" vertical="center" wrapText="1"/>
    </xf>
    <xf numFmtId="0" fontId="13" fillId="0" borderId="2" xfId="4" applyFont="1" applyFill="1" applyBorder="1" applyAlignment="1">
      <alignment horizontal="justify" vertical="center" wrapText="1"/>
    </xf>
    <xf numFmtId="0" fontId="13" fillId="0" borderId="3" xfId="4" applyFont="1" applyFill="1" applyBorder="1" applyAlignment="1">
      <alignment horizontal="justify" vertical="center" wrapText="1"/>
    </xf>
    <xf numFmtId="0" fontId="17" fillId="5" borderId="0" xfId="0" applyFont="1" applyFill="1" applyBorder="1" applyAlignment="1">
      <alignment horizontal="left"/>
    </xf>
    <xf numFmtId="0" fontId="3" fillId="0" borderId="6" xfId="4" applyFont="1" applyBorder="1" applyAlignment="1">
      <alignment horizontal="center" vertical="center" wrapText="1"/>
    </xf>
    <xf numFmtId="0" fontId="3" fillId="0" borderId="5" xfId="4" applyFont="1" applyBorder="1" applyAlignment="1">
      <alignment horizontal="center" vertical="center" wrapText="1"/>
    </xf>
    <xf numFmtId="0" fontId="3" fillId="0" borderId="7" xfId="4" applyFont="1" applyBorder="1" applyAlignment="1">
      <alignment horizontal="center" vertical="center" wrapText="1"/>
    </xf>
    <xf numFmtId="0" fontId="3" fillId="0" borderId="12" xfId="4" applyFont="1" applyBorder="1" applyAlignment="1">
      <alignment horizontal="center" vertical="center" wrapText="1"/>
    </xf>
    <xf numFmtId="0" fontId="3" fillId="0" borderId="10" xfId="4" applyFont="1" applyBorder="1" applyAlignment="1">
      <alignment horizontal="center" vertical="center" wrapText="1"/>
    </xf>
    <xf numFmtId="0" fontId="3" fillId="0" borderId="11" xfId="4" applyFont="1" applyBorder="1" applyAlignment="1">
      <alignment horizontal="center" vertical="center" wrapText="1"/>
    </xf>
    <xf numFmtId="0" fontId="6" fillId="0" borderId="4" xfId="4" applyFont="1" applyBorder="1" applyAlignment="1">
      <alignment horizontal="center" vertical="center" wrapText="1"/>
    </xf>
    <xf numFmtId="0" fontId="31" fillId="0" borderId="4" xfId="4" applyFont="1" applyBorder="1" applyAlignment="1">
      <alignment horizontal="center" vertical="center" wrapText="1"/>
    </xf>
    <xf numFmtId="0" fontId="13" fillId="0" borderId="13" xfId="4" applyFont="1" applyFill="1" applyBorder="1" applyAlignment="1">
      <alignment horizontal="left" vertical="center" wrapText="1"/>
    </xf>
    <xf numFmtId="0" fontId="3" fillId="0" borderId="6" xfId="4" applyFont="1" applyFill="1" applyBorder="1" applyAlignment="1">
      <alignment horizontal="center" vertical="center" wrapText="1"/>
    </xf>
    <xf numFmtId="0" fontId="3" fillId="0" borderId="5" xfId="4" applyFont="1" applyFill="1" applyBorder="1" applyAlignment="1">
      <alignment horizontal="center" vertical="center" wrapText="1"/>
    </xf>
    <xf numFmtId="0" fontId="3" fillId="0" borderId="12" xfId="4" applyFont="1" applyFill="1" applyBorder="1" applyAlignment="1">
      <alignment horizontal="center" vertical="center" wrapText="1"/>
    </xf>
    <xf numFmtId="0" fontId="3" fillId="0" borderId="10" xfId="4" applyFont="1" applyFill="1" applyBorder="1" applyAlignment="1">
      <alignment horizontal="center" vertical="center" wrapText="1"/>
    </xf>
    <xf numFmtId="0" fontId="13" fillId="0" borderId="6" xfId="4" applyFont="1" applyFill="1" applyBorder="1" applyAlignment="1">
      <alignment horizontal="justify" vertical="center" wrapText="1"/>
    </xf>
    <xf numFmtId="0" fontId="13" fillId="0" borderId="5" xfId="4" applyFont="1" applyFill="1" applyBorder="1" applyAlignment="1">
      <alignment horizontal="justify" vertical="center" wrapText="1"/>
    </xf>
    <xf numFmtId="0" fontId="13" fillId="0" borderId="7" xfId="4" applyFont="1" applyFill="1" applyBorder="1" applyAlignment="1">
      <alignment horizontal="justify" vertical="center" wrapText="1"/>
    </xf>
    <xf numFmtId="0" fontId="13" fillId="0" borderId="12" xfId="4" applyFont="1" applyFill="1" applyBorder="1" applyAlignment="1">
      <alignment horizontal="justify" vertical="center" wrapText="1"/>
    </xf>
    <xf numFmtId="0" fontId="13" fillId="0" borderId="10" xfId="4" applyFont="1" applyFill="1" applyBorder="1" applyAlignment="1">
      <alignment horizontal="justify" vertical="center" wrapText="1"/>
    </xf>
    <xf numFmtId="0" fontId="13" fillId="0" borderId="11" xfId="4" applyFont="1" applyFill="1" applyBorder="1" applyAlignment="1">
      <alignment horizontal="justify" vertical="center" wrapText="1"/>
    </xf>
    <xf numFmtId="0" fontId="3" fillId="0" borderId="8" xfId="4" applyFont="1" applyBorder="1" applyAlignment="1">
      <alignment horizontal="center" vertical="center" wrapText="1"/>
    </xf>
    <xf numFmtId="0" fontId="3" fillId="0" borderId="0" xfId="4" applyFont="1" applyBorder="1" applyAlignment="1">
      <alignment horizontal="center" vertical="center" wrapText="1"/>
    </xf>
    <xf numFmtId="0" fontId="3" fillId="0" borderId="9" xfId="4" applyFont="1" applyBorder="1" applyAlignment="1">
      <alignment horizontal="center" vertical="center" wrapText="1"/>
    </xf>
    <xf numFmtId="0" fontId="13" fillId="0" borderId="14" xfId="4" applyFont="1" applyFill="1" applyBorder="1" applyAlignment="1">
      <alignment horizontal="justify" vertical="center" wrapText="1"/>
    </xf>
    <xf numFmtId="0" fontId="6" fillId="0" borderId="1" xfId="4" applyFont="1" applyFill="1" applyBorder="1" applyAlignment="1">
      <alignment horizontal="center" vertical="center" wrapText="1"/>
    </xf>
    <xf numFmtId="0" fontId="6" fillId="0" borderId="2" xfId="4" applyFont="1" applyFill="1" applyBorder="1" applyAlignment="1">
      <alignment horizontal="center" vertical="center" wrapText="1"/>
    </xf>
    <xf numFmtId="0" fontId="6" fillId="0" borderId="3" xfId="4" applyFont="1" applyFill="1" applyBorder="1" applyAlignment="1">
      <alignment horizontal="center" vertical="center" wrapText="1"/>
    </xf>
    <xf numFmtId="0" fontId="6" fillId="0" borderId="4" xfId="4" applyFont="1" applyFill="1" applyBorder="1" applyAlignment="1">
      <alignment horizontal="center" vertical="center" wrapText="1"/>
    </xf>
    <xf numFmtId="0" fontId="11" fillId="0" borderId="1" xfId="4" applyFont="1" applyFill="1" applyBorder="1" applyAlignment="1">
      <alignment horizontal="left" vertical="center" wrapText="1"/>
    </xf>
    <xf numFmtId="0" fontId="11" fillId="0" borderId="2" xfId="4" applyFont="1" applyFill="1" applyBorder="1" applyAlignment="1">
      <alignment horizontal="left" vertical="center" wrapText="1"/>
    </xf>
    <xf numFmtId="0" fontId="11" fillId="0" borderId="3" xfId="4" applyFont="1" applyFill="1" applyBorder="1" applyAlignment="1">
      <alignment horizontal="left" vertical="center" wrapText="1"/>
    </xf>
    <xf numFmtId="43" fontId="3" fillId="0" borderId="4" xfId="1" applyFont="1" applyFill="1" applyBorder="1" applyAlignment="1">
      <alignment horizontal="center" vertical="center" wrapText="1"/>
    </xf>
    <xf numFmtId="0" fontId="21" fillId="4" borderId="4" xfId="4" applyFont="1" applyFill="1" applyBorder="1" applyAlignment="1">
      <alignment horizontal="justify" vertical="center" wrapText="1"/>
    </xf>
    <xf numFmtId="0" fontId="17" fillId="6" borderId="0" xfId="4" applyFont="1" applyFill="1" applyAlignment="1">
      <alignment horizontal="left" vertical="center" wrapText="1"/>
    </xf>
    <xf numFmtId="166" fontId="17" fillId="0" borderId="4" xfId="4" applyNumberFormat="1" applyFont="1" applyFill="1" applyBorder="1" applyAlignment="1">
      <alignment horizontal="center" vertical="center"/>
    </xf>
    <xf numFmtId="4" fontId="17" fillId="0" borderId="4" xfId="2" applyNumberFormat="1" applyFont="1" applyFill="1" applyBorder="1" applyAlignment="1">
      <alignment horizontal="right" vertical="center"/>
    </xf>
    <xf numFmtId="4" fontId="17" fillId="0" borderId="0" xfId="2" applyNumberFormat="1" applyFont="1" applyFill="1" applyBorder="1" applyAlignment="1">
      <alignment horizontal="center" vertical="center"/>
    </xf>
    <xf numFmtId="0" fontId="3" fillId="0" borderId="1" xfId="4" applyFont="1" applyFill="1" applyBorder="1" applyAlignment="1">
      <alignment horizontal="right" vertical="center" wrapText="1"/>
    </xf>
    <xf numFmtId="0" fontId="3" fillId="0" borderId="2" xfId="4" applyFont="1" applyFill="1" applyBorder="1" applyAlignment="1">
      <alignment horizontal="right" vertical="center" wrapText="1"/>
    </xf>
    <xf numFmtId="0" fontId="3" fillId="0" borderId="3" xfId="4" applyFont="1" applyFill="1" applyBorder="1" applyAlignment="1">
      <alignment horizontal="right" vertical="center" wrapText="1"/>
    </xf>
    <xf numFmtId="10" fontId="3" fillId="0" borderId="4" xfId="3" applyNumberFormat="1" applyFont="1" applyFill="1" applyBorder="1" applyAlignment="1">
      <alignment horizontal="right" vertical="center" wrapText="1"/>
    </xf>
    <xf numFmtId="172" fontId="13" fillId="0" borderId="4" xfId="2" applyNumberFormat="1" applyFont="1" applyFill="1" applyBorder="1" applyAlignment="1">
      <alignment horizontal="center" vertical="center" wrapText="1"/>
    </xf>
    <xf numFmtId="172" fontId="3" fillId="0" borderId="4" xfId="2" applyNumberFormat="1" applyFont="1" applyFill="1" applyBorder="1" applyAlignment="1">
      <alignment horizontal="center" vertical="center" wrapText="1"/>
    </xf>
    <xf numFmtId="0" fontId="13" fillId="0" borderId="4" xfId="4" applyFont="1" applyFill="1" applyBorder="1" applyAlignment="1">
      <alignment horizontal="left" vertical="center" wrapText="1"/>
    </xf>
    <xf numFmtId="43" fontId="13" fillId="0" borderId="4" xfId="1" applyNumberFormat="1" applyFont="1" applyFill="1" applyBorder="1" applyAlignment="1">
      <alignment horizontal="center" vertical="center" wrapText="1"/>
    </xf>
    <xf numFmtId="172" fontId="13" fillId="0" borderId="4" xfId="1" applyNumberFormat="1" applyFont="1" applyFill="1" applyBorder="1" applyAlignment="1">
      <alignment horizontal="center" vertical="center" wrapText="1"/>
    </xf>
    <xf numFmtId="0" fontId="13" fillId="0" borderId="1" xfId="4" applyFont="1" applyFill="1" applyBorder="1" applyAlignment="1">
      <alignment horizontal="left" vertical="center" wrapText="1"/>
    </xf>
    <xf numFmtId="0" fontId="13" fillId="0" borderId="2" xfId="4" applyFont="1" applyFill="1" applyBorder="1" applyAlignment="1">
      <alignment horizontal="left" vertical="center" wrapText="1"/>
    </xf>
    <xf numFmtId="0" fontId="13" fillId="0" borderId="3" xfId="4" applyFont="1" applyFill="1" applyBorder="1" applyAlignment="1">
      <alignment horizontal="left" vertical="center" wrapText="1"/>
    </xf>
    <xf numFmtId="0" fontId="3" fillId="0" borderId="4" xfId="4" applyFont="1" applyFill="1" applyBorder="1" applyAlignment="1">
      <alignment horizontal="left" vertical="center" wrapText="1"/>
    </xf>
    <xf numFmtId="172" fontId="3" fillId="0" borderId="4" xfId="1" applyNumberFormat="1" applyFont="1" applyFill="1" applyBorder="1" applyAlignment="1">
      <alignment horizontal="center" vertical="center" wrapText="1"/>
    </xf>
    <xf numFmtId="0" fontId="32" fillId="7" borderId="1" xfId="0" applyFont="1" applyFill="1" applyBorder="1" applyAlignment="1">
      <alignment horizontal="center" vertical="center" wrapText="1"/>
    </xf>
    <xf numFmtId="0" fontId="32" fillId="7" borderId="2" xfId="0" applyFont="1" applyFill="1" applyBorder="1" applyAlignment="1">
      <alignment horizontal="center" vertical="center" wrapText="1"/>
    </xf>
    <xf numFmtId="0" fontId="32" fillId="7" borderId="3" xfId="0" applyFont="1" applyFill="1" applyBorder="1" applyAlignment="1">
      <alignment horizontal="center" vertical="center" wrapText="1"/>
    </xf>
    <xf numFmtId="2" fontId="32" fillId="7" borderId="4" xfId="0" applyNumberFormat="1" applyFont="1" applyFill="1" applyBorder="1" applyAlignment="1">
      <alignment horizontal="center" vertical="center" wrapText="1"/>
    </xf>
    <xf numFmtId="164" fontId="32" fillId="7" borderId="4" xfId="0" applyNumberFormat="1" applyFont="1" applyFill="1" applyBorder="1" applyAlignment="1">
      <alignment horizontal="center" vertical="center" wrapText="1"/>
    </xf>
    <xf numFmtId="166" fontId="21" fillId="0" borderId="4" xfId="4" applyNumberFormat="1" applyFont="1" applyFill="1" applyBorder="1" applyAlignment="1">
      <alignment horizontal="center" vertical="center" wrapText="1"/>
    </xf>
    <xf numFmtId="0" fontId="13" fillId="0" borderId="6" xfId="4" applyFont="1" applyFill="1" applyBorder="1" applyAlignment="1">
      <alignment horizontal="center" vertical="center" wrapText="1"/>
    </xf>
    <xf numFmtId="0" fontId="13" fillId="0" borderId="5" xfId="4" applyFont="1" applyFill="1" applyBorder="1" applyAlignment="1">
      <alignment horizontal="center" vertical="center" wrapText="1"/>
    </xf>
    <xf numFmtId="0" fontId="13" fillId="0" borderId="7" xfId="4" applyFont="1" applyFill="1" applyBorder="1" applyAlignment="1">
      <alignment horizontal="center" vertical="center" wrapText="1"/>
    </xf>
    <xf numFmtId="0" fontId="13" fillId="0" borderId="12" xfId="4" applyFont="1" applyFill="1" applyBorder="1" applyAlignment="1">
      <alignment horizontal="center" vertical="center" wrapText="1"/>
    </xf>
    <xf numFmtId="0" fontId="13" fillId="0" borderId="10" xfId="4" applyFont="1" applyFill="1" applyBorder="1" applyAlignment="1">
      <alignment horizontal="center" vertical="center" wrapText="1"/>
    </xf>
    <xf numFmtId="0" fontId="13" fillId="0" borderId="11" xfId="4" applyFont="1" applyFill="1" applyBorder="1" applyAlignment="1">
      <alignment horizontal="center" vertical="center" wrapText="1"/>
    </xf>
    <xf numFmtId="0" fontId="17" fillId="6" borderId="0" xfId="4" applyFont="1" applyFill="1" applyAlignment="1">
      <alignment vertical="center" wrapText="1"/>
    </xf>
    <xf numFmtId="0" fontId="17" fillId="0" borderId="4" xfId="4" applyFont="1" applyFill="1" applyBorder="1" applyAlignment="1">
      <alignment horizontal="right" vertical="center" wrapText="1"/>
    </xf>
    <xf numFmtId="171" fontId="21" fillId="0" borderId="4" xfId="1" applyNumberFormat="1" applyFont="1" applyFill="1" applyBorder="1" applyAlignment="1">
      <alignment horizontal="center" vertical="center" wrapText="1"/>
    </xf>
    <xf numFmtId="1" fontId="17" fillId="4" borderId="6" xfId="4" applyNumberFormat="1" applyFont="1" applyFill="1" applyBorder="1" applyAlignment="1">
      <alignment horizontal="center" vertical="center" wrapText="1"/>
    </xf>
    <xf numFmtId="1" fontId="17" fillId="4" borderId="5" xfId="4" applyNumberFormat="1" applyFont="1" applyFill="1" applyBorder="1" applyAlignment="1">
      <alignment horizontal="center" vertical="center" wrapText="1"/>
    </xf>
    <xf numFmtId="1" fontId="17" fillId="4" borderId="7" xfId="4" applyNumberFormat="1" applyFont="1" applyFill="1" applyBorder="1" applyAlignment="1">
      <alignment horizontal="center" vertical="center" wrapText="1"/>
    </xf>
    <xf numFmtId="1" fontId="17" fillId="4" borderId="12" xfId="4" applyNumberFormat="1" applyFont="1" applyFill="1" applyBorder="1" applyAlignment="1">
      <alignment horizontal="center" vertical="center" wrapText="1"/>
    </xf>
    <xf numFmtId="1" fontId="17" fillId="4" borderId="10" xfId="4" applyNumberFormat="1" applyFont="1" applyFill="1" applyBorder="1" applyAlignment="1">
      <alignment horizontal="center" vertical="center" wrapText="1"/>
    </xf>
    <xf numFmtId="1" fontId="17" fillId="4" borderId="11" xfId="4" applyNumberFormat="1" applyFont="1" applyFill="1" applyBorder="1" applyAlignment="1">
      <alignment horizontal="center" vertical="center" wrapText="1"/>
    </xf>
    <xf numFmtId="0" fontId="17" fillId="0" borderId="5" xfId="4" applyFont="1" applyFill="1" applyBorder="1" applyAlignment="1">
      <alignment horizontal="right" vertical="center" wrapText="1"/>
    </xf>
    <xf numFmtId="0" fontId="17" fillId="0" borderId="7" xfId="4" applyFont="1" applyFill="1" applyBorder="1" applyAlignment="1">
      <alignment horizontal="right" vertical="center" wrapText="1"/>
    </xf>
    <xf numFmtId="0" fontId="21" fillId="0" borderId="4" xfId="4" applyFont="1" applyFill="1" applyBorder="1" applyAlignment="1">
      <alignment horizontal="justify" vertical="center" wrapText="1"/>
    </xf>
    <xf numFmtId="0" fontId="21" fillId="0" borderId="4" xfId="4" applyFont="1" applyFill="1" applyBorder="1" applyAlignment="1">
      <alignment horizontal="left" vertical="center" wrapText="1"/>
    </xf>
    <xf numFmtId="0" fontId="21" fillId="4" borderId="0" xfId="4" applyFont="1" applyFill="1" applyAlignment="1">
      <alignment horizontal="left" vertical="center" wrapText="1"/>
    </xf>
    <xf numFmtId="0" fontId="21" fillId="0" borderId="0" xfId="4" applyFont="1" applyAlignment="1">
      <alignment horizontal="justify" vertical="center" wrapText="1"/>
    </xf>
    <xf numFmtId="0" fontId="17" fillId="0" borderId="0" xfId="4" applyFont="1" applyFill="1" applyAlignment="1">
      <alignment horizontal="right" vertical="center" wrapText="1"/>
    </xf>
    <xf numFmtId="0" fontId="17" fillId="0" borderId="0" xfId="4" applyFont="1" applyFill="1" applyAlignment="1">
      <alignment horizontal="left" vertical="center" wrapText="1"/>
    </xf>
    <xf numFmtId="0" fontId="4" fillId="0" borderId="0" xfId="4" applyFont="1" applyAlignment="1">
      <alignment horizontal="center" vertical="center" wrapText="1"/>
    </xf>
    <xf numFmtId="0" fontId="8" fillId="9" borderId="0" xfId="0" applyFont="1" applyFill="1" applyAlignment="1">
      <alignment horizontal="center" vertical="center"/>
    </xf>
    <xf numFmtId="0" fontId="0" fillId="9" borderId="0" xfId="0" applyFill="1" applyAlignment="1">
      <alignment horizontal="center" vertical="center"/>
    </xf>
    <xf numFmtId="0" fontId="8" fillId="0" borderId="0" xfId="0" applyFont="1" applyAlignment="1">
      <alignment horizontal="left" vertical="center"/>
    </xf>
    <xf numFmtId="0" fontId="17" fillId="0" borderId="4" xfId="0" applyFont="1" applyBorder="1" applyAlignment="1">
      <alignment horizontal="center" vertical="center"/>
    </xf>
    <xf numFmtId="0" fontId="21" fillId="0" borderId="4" xfId="0" applyFont="1" applyBorder="1" applyAlignment="1">
      <alignment horizontal="center" vertical="center"/>
    </xf>
    <xf numFmtId="0" fontId="38" fillId="0" borderId="1" xfId="4" applyNumberFormat="1" applyFont="1" applyFill="1" applyBorder="1" applyAlignment="1">
      <alignment horizontal="center" vertical="center" wrapText="1"/>
    </xf>
    <xf numFmtId="0" fontId="38" fillId="0" borderId="2" xfId="4" applyNumberFormat="1" applyFont="1" applyFill="1" applyBorder="1" applyAlignment="1">
      <alignment horizontal="center" vertical="center" wrapText="1"/>
    </xf>
    <xf numFmtId="0" fontId="38" fillId="0" borderId="3" xfId="4" applyNumberFormat="1" applyFont="1" applyFill="1" applyBorder="1" applyAlignment="1">
      <alignment horizontal="center" vertical="center" wrapText="1"/>
    </xf>
    <xf numFmtId="173" fontId="43" fillId="0" borderId="1" xfId="4" applyNumberFormat="1" applyFont="1" applyFill="1" applyBorder="1" applyAlignment="1">
      <alignment horizontal="center" vertical="center" wrapText="1"/>
    </xf>
    <xf numFmtId="173" fontId="43" fillId="0" borderId="2" xfId="4" applyNumberFormat="1" applyFont="1" applyFill="1" applyBorder="1" applyAlignment="1">
      <alignment horizontal="center" vertical="center" wrapText="1"/>
    </xf>
    <xf numFmtId="173" fontId="43" fillId="0" borderId="3" xfId="4" applyNumberFormat="1" applyFont="1" applyFill="1" applyBorder="1" applyAlignment="1">
      <alignment horizontal="center" vertical="center" wrapText="1"/>
    </xf>
    <xf numFmtId="0" fontId="21" fillId="0" borderId="4" xfId="0" applyFont="1" applyFill="1" applyBorder="1" applyAlignment="1">
      <alignment horizontal="justify" vertical="center" wrapText="1"/>
    </xf>
    <xf numFmtId="0" fontId="21" fillId="0" borderId="4" xfId="0" applyFont="1" applyFill="1" applyBorder="1" applyAlignment="1">
      <alignment horizontal="justify" vertical="center"/>
    </xf>
    <xf numFmtId="4" fontId="35" fillId="0" borderId="1" xfId="0" applyNumberFormat="1" applyFont="1" applyBorder="1" applyAlignment="1">
      <alignment horizontal="right" vertical="center" wrapText="1"/>
    </xf>
    <xf numFmtId="4" fontId="35" fillId="0" borderId="3" xfId="0" applyNumberFormat="1" applyFont="1" applyBorder="1" applyAlignment="1">
      <alignment horizontal="right" vertical="center" wrapText="1"/>
    </xf>
    <xf numFmtId="0" fontId="35" fillId="0" borderId="1" xfId="0" applyFont="1" applyFill="1" applyBorder="1" applyAlignment="1">
      <alignment horizontal="center" vertical="center" wrapText="1"/>
    </xf>
    <xf numFmtId="0" fontId="35" fillId="0" borderId="2" xfId="0" applyFont="1" applyFill="1" applyBorder="1" applyAlignment="1">
      <alignment horizontal="center" vertical="center" wrapText="1"/>
    </xf>
    <xf numFmtId="0" fontId="35" fillId="0" borderId="3" xfId="0" applyFont="1" applyFill="1" applyBorder="1" applyAlignment="1">
      <alignment horizontal="center" vertical="center" wrapText="1"/>
    </xf>
    <xf numFmtId="49" fontId="21" fillId="0" borderId="0" xfId="0" applyNumberFormat="1" applyFont="1" applyFill="1" applyAlignment="1">
      <alignment horizontal="justify" vertical="center" wrapText="1"/>
    </xf>
    <xf numFmtId="49" fontId="21" fillId="0" borderId="4" xfId="5" applyNumberFormat="1" applyFont="1" applyFill="1" applyBorder="1" applyAlignment="1">
      <alignment horizontal="justify" vertical="center" wrapText="1"/>
    </xf>
    <xf numFmtId="0" fontId="3" fillId="0" borderId="4" xfId="0" applyFont="1" applyBorder="1" applyAlignment="1">
      <alignment horizontal="center" vertical="center"/>
    </xf>
    <xf numFmtId="0" fontId="41" fillId="0" borderId="4" xfId="0" applyFont="1" applyBorder="1" applyAlignment="1">
      <alignment horizontal="center" vertical="center" wrapText="1"/>
    </xf>
    <xf numFmtId="43" fontId="17" fillId="0" borderId="19" xfId="1" applyFont="1" applyFill="1" applyBorder="1" applyAlignment="1">
      <alignment horizontal="right" vertical="center" wrapText="1"/>
    </xf>
    <xf numFmtId="43" fontId="17" fillId="0" borderId="20" xfId="1" applyFont="1" applyFill="1" applyBorder="1" applyAlignment="1">
      <alignment horizontal="right" vertical="center" wrapText="1"/>
    </xf>
    <xf numFmtId="0" fontId="17" fillId="5" borderId="19" xfId="0" applyFont="1" applyFill="1" applyBorder="1" applyAlignment="1">
      <alignment horizontal="right" vertical="center"/>
    </xf>
    <xf numFmtId="9" fontId="13" fillId="0" borderId="4" xfId="0" applyNumberFormat="1" applyFont="1" applyBorder="1" applyAlignment="1">
      <alignment horizontal="center" vertical="center"/>
    </xf>
  </cellXfs>
  <cellStyles count="15">
    <cellStyle name="Millares" xfId="1" builtinId="3"/>
    <cellStyle name="Millares 2" xfId="8" xr:uid="{00000000-0005-0000-0000-000002000000}"/>
    <cellStyle name="Millares 2 2" xfId="14" xr:uid="{80556784-A7C9-4D74-BCA7-74E511D3E42F}"/>
    <cellStyle name="Millares 3" xfId="11" xr:uid="{F3630ED6-1451-4586-BD00-852F8D75D494}"/>
    <cellStyle name="Moneda" xfId="2" builtinId="4"/>
    <cellStyle name="Moneda 2" xfId="10" xr:uid="{F441FF2D-D246-4720-B6DF-86DCD711E47C}"/>
    <cellStyle name="Normal" xfId="0" builtinId="0"/>
    <cellStyle name="Normal 15" xfId="5" xr:uid="{00000000-0005-0000-0000-000005000000}"/>
    <cellStyle name="Normal 2" xfId="4" xr:uid="{00000000-0005-0000-0000-000006000000}"/>
    <cellStyle name="Normal 2 2" xfId="9" xr:uid="{00000000-0005-0000-0000-000007000000}"/>
    <cellStyle name="Normal 3" xfId="6" xr:uid="{00000000-0005-0000-0000-000008000000}"/>
    <cellStyle name="Normal 3 2" xfId="12" xr:uid="{380564F2-9D98-4D94-A496-764333DA79FF}"/>
    <cellStyle name="Porcentaje" xfId="3" builtinId="5"/>
    <cellStyle name="Porcentaje 2" xfId="7" xr:uid="{00000000-0005-0000-0000-00000A000000}"/>
    <cellStyle name="Porcentaje 2 2" xfId="13" xr:uid="{F574715D-7E63-40F3-9F10-2EC1E013340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3.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18</xdr:col>
      <xdr:colOff>226218</xdr:colOff>
      <xdr:row>0</xdr:row>
      <xdr:rowOff>83344</xdr:rowOff>
    </xdr:from>
    <xdr:to>
      <xdr:col>21</xdr:col>
      <xdr:colOff>559594</xdr:colOff>
      <xdr:row>2</xdr:row>
      <xdr:rowOff>243199</xdr:rowOff>
    </xdr:to>
    <xdr:pic>
      <xdr:nvPicPr>
        <xdr:cNvPr id="3" name="Imagen 2">
          <a:extLst>
            <a:ext uri="{FF2B5EF4-FFF2-40B4-BE49-F238E27FC236}">
              <a16:creationId xmlns:a16="http://schemas.microsoft.com/office/drawing/2014/main" id="{97E010CC-29EA-4FCD-BEB8-3FE64D72FAEA}"/>
            </a:ext>
          </a:extLst>
        </xdr:cNvPr>
        <xdr:cNvPicPr>
          <a:picLocks noChangeAspect="1"/>
        </xdr:cNvPicPr>
      </xdr:nvPicPr>
      <xdr:blipFill>
        <a:blip xmlns:r="http://schemas.openxmlformats.org/officeDocument/2006/relationships" r:embed="rId1"/>
        <a:stretch>
          <a:fillRect/>
        </a:stretch>
      </xdr:blipFill>
      <xdr:spPr>
        <a:xfrm>
          <a:off x="9477374" y="83344"/>
          <a:ext cx="1857376" cy="99329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585107</xdr:colOff>
      <xdr:row>47</xdr:row>
      <xdr:rowOff>176893</xdr:rowOff>
    </xdr:from>
    <xdr:to>
      <xdr:col>33</xdr:col>
      <xdr:colOff>14703</xdr:colOff>
      <xdr:row>53</xdr:row>
      <xdr:rowOff>172153</xdr:rowOff>
    </xdr:to>
    <xdr:pic>
      <xdr:nvPicPr>
        <xdr:cNvPr id="3" name="Imagen 2">
          <a:extLst>
            <a:ext uri="{FF2B5EF4-FFF2-40B4-BE49-F238E27FC236}">
              <a16:creationId xmlns:a16="http://schemas.microsoft.com/office/drawing/2014/main" id="{C47C640C-6DC0-4B7C-A814-6CF4A41A09B1}"/>
            </a:ext>
          </a:extLst>
        </xdr:cNvPr>
        <xdr:cNvPicPr>
          <a:picLocks noChangeAspect="1"/>
        </xdr:cNvPicPr>
      </xdr:nvPicPr>
      <xdr:blipFill>
        <a:blip xmlns:r="http://schemas.openxmlformats.org/officeDocument/2006/relationships" r:embed="rId1"/>
        <a:stretch>
          <a:fillRect/>
        </a:stretch>
      </xdr:blipFill>
      <xdr:spPr>
        <a:xfrm>
          <a:off x="14729732" y="44944393"/>
          <a:ext cx="4620721" cy="2374129"/>
        </a:xfrm>
        <a:prstGeom prst="rect">
          <a:avLst/>
        </a:prstGeom>
      </xdr:spPr>
    </xdr:pic>
    <xdr:clientData/>
  </xdr:twoCellAnchor>
  <xdr:twoCellAnchor editAs="oneCell">
    <xdr:from>
      <xdr:col>22</xdr:col>
      <xdr:colOff>993322</xdr:colOff>
      <xdr:row>112</xdr:row>
      <xdr:rowOff>40821</xdr:rowOff>
    </xdr:from>
    <xdr:to>
      <xdr:col>56</xdr:col>
      <xdr:colOff>41918</xdr:colOff>
      <xdr:row>125</xdr:row>
      <xdr:rowOff>102500</xdr:rowOff>
    </xdr:to>
    <xdr:pic>
      <xdr:nvPicPr>
        <xdr:cNvPr id="4" name="Imagen 3">
          <a:extLst>
            <a:ext uri="{FF2B5EF4-FFF2-40B4-BE49-F238E27FC236}">
              <a16:creationId xmlns:a16="http://schemas.microsoft.com/office/drawing/2014/main" id="{F45ECC2A-39E4-4EDF-AC45-714A6716E131}"/>
            </a:ext>
          </a:extLst>
        </xdr:cNvPr>
        <xdr:cNvPicPr>
          <a:picLocks noChangeAspect="1"/>
        </xdr:cNvPicPr>
      </xdr:nvPicPr>
      <xdr:blipFill>
        <a:blip xmlns:r="http://schemas.openxmlformats.org/officeDocument/2006/relationships" r:embed="rId2"/>
        <a:stretch>
          <a:fillRect/>
        </a:stretch>
      </xdr:blipFill>
      <xdr:spPr>
        <a:xfrm>
          <a:off x="15137947" y="74669196"/>
          <a:ext cx="13002721" cy="7300679"/>
        </a:xfrm>
        <a:prstGeom prst="rect">
          <a:avLst/>
        </a:prstGeom>
      </xdr:spPr>
    </xdr:pic>
    <xdr:clientData/>
  </xdr:twoCellAnchor>
  <xdr:twoCellAnchor editAs="oneCell">
    <xdr:from>
      <xdr:col>17</xdr:col>
      <xdr:colOff>285749</xdr:colOff>
      <xdr:row>0</xdr:row>
      <xdr:rowOff>107157</xdr:rowOff>
    </xdr:from>
    <xdr:to>
      <xdr:col>21</xdr:col>
      <xdr:colOff>440256</xdr:colOff>
      <xdr:row>2</xdr:row>
      <xdr:rowOff>218930</xdr:rowOff>
    </xdr:to>
    <xdr:pic>
      <xdr:nvPicPr>
        <xdr:cNvPr id="6" name="Imagen 5">
          <a:extLst>
            <a:ext uri="{FF2B5EF4-FFF2-40B4-BE49-F238E27FC236}">
              <a16:creationId xmlns:a16="http://schemas.microsoft.com/office/drawing/2014/main" id="{15A79AF6-06DA-4B6D-A6C1-EAA92CED684D}"/>
            </a:ext>
          </a:extLst>
        </xdr:cNvPr>
        <xdr:cNvPicPr>
          <a:picLocks noChangeAspect="1"/>
        </xdr:cNvPicPr>
      </xdr:nvPicPr>
      <xdr:blipFill>
        <a:blip xmlns:r="http://schemas.openxmlformats.org/officeDocument/2006/relationships" r:embed="rId3"/>
        <a:stretch>
          <a:fillRect/>
        </a:stretch>
      </xdr:blipFill>
      <xdr:spPr>
        <a:xfrm>
          <a:off x="11727655" y="107157"/>
          <a:ext cx="2190476" cy="117142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18</xdr:col>
      <xdr:colOff>226218</xdr:colOff>
      <xdr:row>0</xdr:row>
      <xdr:rowOff>83344</xdr:rowOff>
    </xdr:from>
    <xdr:to>
      <xdr:col>21</xdr:col>
      <xdr:colOff>559594</xdr:colOff>
      <xdr:row>2</xdr:row>
      <xdr:rowOff>243199</xdr:rowOff>
    </xdr:to>
    <xdr:pic>
      <xdr:nvPicPr>
        <xdr:cNvPr id="2" name="Imagen 1">
          <a:extLst>
            <a:ext uri="{FF2B5EF4-FFF2-40B4-BE49-F238E27FC236}">
              <a16:creationId xmlns:a16="http://schemas.microsoft.com/office/drawing/2014/main" id="{60C3CE74-A933-43E9-AB8D-96E4CD4DE8E7}"/>
            </a:ext>
          </a:extLst>
        </xdr:cNvPr>
        <xdr:cNvPicPr>
          <a:picLocks noChangeAspect="1"/>
        </xdr:cNvPicPr>
      </xdr:nvPicPr>
      <xdr:blipFill>
        <a:blip xmlns:r="http://schemas.openxmlformats.org/officeDocument/2006/relationships" r:embed="rId1"/>
        <a:stretch>
          <a:fillRect/>
        </a:stretch>
      </xdr:blipFill>
      <xdr:spPr>
        <a:xfrm>
          <a:off x="9484518" y="83344"/>
          <a:ext cx="1857376" cy="98853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DELL\AppData\Local\Temp\Rar$DIa2860.9060\FORMATO%2011PROPUESTA%20ECONOMCA%20%20UT%20CASA%20DE%20ARTESANO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CAED/05_OFERTA%20PARQUE/OFERTA%20PARQUE%20INFANTIL_v1%20firmar.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GOBER%202016-2024/GOBER_PLIEGOS/123_MANT%20SEC%20EDU/REVISION%20SEC%20ED_pliegos%20rev.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T CASA ARTESANOS "/>
    </sheetNames>
    <sheetDataSet>
      <sheetData sheetId="0">
        <row r="105">
          <cell r="H105">
            <v>660398961</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FERTA"/>
      <sheetName val="APU'S"/>
      <sheetName val="GANTT"/>
      <sheetName val="LISTA DE ACTIVIDADES"/>
      <sheetName val="FLUJO FONDOS "/>
      <sheetName val="PRE"/>
      <sheetName val="VIGENCIAS"/>
      <sheetName val="AIU "/>
      <sheetName val="MC"/>
      <sheetName val="ACERO"/>
      <sheetName val="PRO"/>
      <sheetName val="Transporte"/>
      <sheetName val="SALARIOS"/>
    </sheetNames>
    <sheetDataSet>
      <sheetData sheetId="0" refreshError="1">
        <row r="8">
          <cell r="A8" t="str">
            <v>1.</v>
          </cell>
        </row>
        <row r="32">
          <cell r="A32" t="str">
            <v>ADMINISTRACIÓN</v>
          </cell>
        </row>
        <row r="33">
          <cell r="A33" t="str">
            <v>IMPREVISTOS</v>
          </cell>
        </row>
        <row r="34">
          <cell r="A34" t="str">
            <v>UTILIDAD</v>
          </cell>
        </row>
        <row r="35">
          <cell r="A35" t="str">
            <v>VALOR TOTAL OBRA</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heetName val="SMMLV"/>
      <sheetName val="P1"/>
      <sheetName val="FINN P1"/>
      <sheetName val="P2"/>
      <sheetName val="FINN P2"/>
      <sheetName val="REV INICIAL lo que entregaron"/>
    </sheetNames>
    <sheetDataSet>
      <sheetData sheetId="0"/>
      <sheetData sheetId="1">
        <row r="1">
          <cell r="A1" t="str">
            <v>AÑO</v>
          </cell>
          <cell r="B1" t="str">
            <v>SMMLV</v>
          </cell>
        </row>
        <row r="2">
          <cell r="A2">
            <v>2005</v>
          </cell>
          <cell r="B2">
            <v>381500</v>
          </cell>
        </row>
        <row r="3">
          <cell r="A3">
            <v>2006</v>
          </cell>
          <cell r="B3">
            <v>408000</v>
          </cell>
        </row>
        <row r="4">
          <cell r="A4">
            <v>2007</v>
          </cell>
          <cell r="B4">
            <v>433700</v>
          </cell>
        </row>
        <row r="5">
          <cell r="A5">
            <v>2008</v>
          </cell>
          <cell r="B5">
            <v>461500</v>
          </cell>
        </row>
        <row r="6">
          <cell r="A6">
            <v>2009</v>
          </cell>
          <cell r="B6">
            <v>496900</v>
          </cell>
        </row>
        <row r="7">
          <cell r="A7">
            <v>2010</v>
          </cell>
          <cell r="B7">
            <v>515000</v>
          </cell>
        </row>
        <row r="8">
          <cell r="A8">
            <v>2011</v>
          </cell>
          <cell r="B8">
            <v>535600</v>
          </cell>
        </row>
        <row r="9">
          <cell r="A9">
            <v>2012</v>
          </cell>
          <cell r="B9">
            <v>566700</v>
          </cell>
        </row>
        <row r="10">
          <cell r="A10">
            <v>2013</v>
          </cell>
          <cell r="B10">
            <v>589500</v>
          </cell>
        </row>
        <row r="11">
          <cell r="A11">
            <v>2014</v>
          </cell>
          <cell r="B11">
            <v>616000</v>
          </cell>
        </row>
        <row r="12">
          <cell r="A12">
            <v>2015</v>
          </cell>
          <cell r="B12">
            <v>644350</v>
          </cell>
        </row>
        <row r="13">
          <cell r="A13">
            <v>2016</v>
          </cell>
          <cell r="B13">
            <v>689454</v>
          </cell>
        </row>
        <row r="14">
          <cell r="A14">
            <v>2017</v>
          </cell>
          <cell r="B14">
            <v>737717</v>
          </cell>
        </row>
        <row r="15">
          <cell r="A15">
            <v>2018</v>
          </cell>
          <cell r="B15">
            <v>781242</v>
          </cell>
        </row>
        <row r="16">
          <cell r="A16">
            <v>2019</v>
          </cell>
          <cell r="B16">
            <v>828116</v>
          </cell>
        </row>
        <row r="17">
          <cell r="A17">
            <v>2020</v>
          </cell>
          <cell r="B17">
            <v>877803</v>
          </cell>
        </row>
        <row r="18">
          <cell r="A18">
            <v>2021</v>
          </cell>
          <cell r="B18">
            <v>908526</v>
          </cell>
        </row>
        <row r="19">
          <cell r="A19">
            <v>2022</v>
          </cell>
          <cell r="B19">
            <v>1000000</v>
          </cell>
        </row>
        <row r="20">
          <cell r="A20">
            <v>2023</v>
          </cell>
          <cell r="B20">
            <v>1160000</v>
          </cell>
        </row>
        <row r="21">
          <cell r="A21">
            <v>2024</v>
          </cell>
          <cell r="B21">
            <v>1300000</v>
          </cell>
        </row>
        <row r="22">
          <cell r="A22">
            <v>2025</v>
          </cell>
          <cell r="B22">
            <v>1423500</v>
          </cell>
        </row>
      </sheetData>
      <sheetData sheetId="2"/>
      <sheetData sheetId="3"/>
      <sheetData sheetId="4"/>
      <sheetData sheetId="5"/>
      <sheetData sheetId="6"/>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7AE40C-A40D-4876-9EA9-296CD839CEA3}">
  <dimension ref="A1:D21"/>
  <sheetViews>
    <sheetView topLeftCell="A4" workbookViewId="0">
      <selection activeCell="B22" sqref="B22"/>
    </sheetView>
  </sheetViews>
  <sheetFormatPr baseColWidth="10" defaultRowHeight="12.75" x14ac:dyDescent="0.2"/>
  <cols>
    <col min="1" max="1" width="11.42578125" style="156"/>
    <col min="2" max="2" width="18" style="157" bestFit="1" customWidth="1"/>
    <col min="4" max="4" width="16.5703125" bestFit="1" customWidth="1"/>
  </cols>
  <sheetData>
    <row r="1" spans="1:2" x14ac:dyDescent="0.2">
      <c r="A1" s="152" t="s">
        <v>35</v>
      </c>
      <c r="B1" s="153" t="s">
        <v>62</v>
      </c>
    </row>
    <row r="2" spans="1:2" ht="15" x14ac:dyDescent="0.2">
      <c r="A2" s="154">
        <v>2007</v>
      </c>
      <c r="B2" s="155">
        <v>433700</v>
      </c>
    </row>
    <row r="3" spans="1:2" ht="15" x14ac:dyDescent="0.2">
      <c r="A3" s="154">
        <v>2008</v>
      </c>
      <c r="B3" s="155">
        <v>461500</v>
      </c>
    </row>
    <row r="4" spans="1:2" ht="15" x14ac:dyDescent="0.2">
      <c r="A4" s="154">
        <v>2009</v>
      </c>
      <c r="B4" s="155">
        <v>496900</v>
      </c>
    </row>
    <row r="5" spans="1:2" ht="15" x14ac:dyDescent="0.2">
      <c r="A5" s="154">
        <v>2010</v>
      </c>
      <c r="B5" s="155">
        <v>515000</v>
      </c>
    </row>
    <row r="6" spans="1:2" ht="15" x14ac:dyDescent="0.2">
      <c r="A6" s="154">
        <v>2011</v>
      </c>
      <c r="B6" s="155">
        <v>535600</v>
      </c>
    </row>
    <row r="7" spans="1:2" ht="15" x14ac:dyDescent="0.2">
      <c r="A7" s="154">
        <v>2012</v>
      </c>
      <c r="B7" s="155">
        <v>566700</v>
      </c>
    </row>
    <row r="8" spans="1:2" ht="15" x14ac:dyDescent="0.2">
      <c r="A8" s="154">
        <v>2013</v>
      </c>
      <c r="B8" s="155">
        <v>589500</v>
      </c>
    </row>
    <row r="9" spans="1:2" ht="15" x14ac:dyDescent="0.2">
      <c r="A9" s="154">
        <v>2014</v>
      </c>
      <c r="B9" s="155">
        <v>616000</v>
      </c>
    </row>
    <row r="10" spans="1:2" ht="15" x14ac:dyDescent="0.2">
      <c r="A10" s="154">
        <v>2015</v>
      </c>
      <c r="B10" s="155">
        <v>644350</v>
      </c>
    </row>
    <row r="11" spans="1:2" ht="15" x14ac:dyDescent="0.2">
      <c r="A11" s="154">
        <v>2016</v>
      </c>
      <c r="B11" s="155">
        <v>689454</v>
      </c>
    </row>
    <row r="12" spans="1:2" ht="15" x14ac:dyDescent="0.2">
      <c r="A12" s="154">
        <v>2017</v>
      </c>
      <c r="B12" s="155">
        <v>737717</v>
      </c>
    </row>
    <row r="13" spans="1:2" ht="15" x14ac:dyDescent="0.2">
      <c r="A13" s="154">
        <v>2018</v>
      </c>
      <c r="B13" s="155">
        <v>781242</v>
      </c>
    </row>
    <row r="14" spans="1:2" ht="15" x14ac:dyDescent="0.2">
      <c r="A14" s="154">
        <v>2019</v>
      </c>
      <c r="B14" s="155">
        <v>828116</v>
      </c>
    </row>
    <row r="15" spans="1:2" ht="15" x14ac:dyDescent="0.2">
      <c r="A15" s="154">
        <v>2020</v>
      </c>
      <c r="B15" s="155">
        <v>877803</v>
      </c>
    </row>
    <row r="16" spans="1:2" ht="15" x14ac:dyDescent="0.2">
      <c r="A16" s="154">
        <v>2021</v>
      </c>
      <c r="B16" s="155">
        <v>908526</v>
      </c>
    </row>
    <row r="17" spans="1:4" ht="15" x14ac:dyDescent="0.2">
      <c r="A17" s="154">
        <v>2022</v>
      </c>
      <c r="B17" s="155">
        <v>1000000</v>
      </c>
    </row>
    <row r="18" spans="1:4" ht="15" x14ac:dyDescent="0.2">
      <c r="A18" s="154">
        <v>2023</v>
      </c>
      <c r="B18" s="155">
        <v>1160000</v>
      </c>
    </row>
    <row r="19" spans="1:4" ht="15" x14ac:dyDescent="0.2">
      <c r="A19" s="154">
        <v>2024</v>
      </c>
      <c r="B19" s="155">
        <v>1300000</v>
      </c>
      <c r="D19" s="211"/>
    </row>
    <row r="20" spans="1:4" ht="15" x14ac:dyDescent="0.2">
      <c r="A20" s="154">
        <v>2025</v>
      </c>
      <c r="B20" s="155">
        <v>1423500</v>
      </c>
      <c r="D20" s="211"/>
    </row>
    <row r="21" spans="1:4" ht="15" x14ac:dyDescent="0.2">
      <c r="A21" s="154">
        <v>2026</v>
      </c>
      <c r="B21" s="155">
        <v>1750905</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4" tint="0.59999389629810485"/>
  </sheetPr>
  <dimension ref="A1:Y213"/>
  <sheetViews>
    <sheetView view="pageBreakPreview" zoomScale="80" zoomScaleNormal="80" zoomScaleSheetLayoutView="80" workbookViewId="0">
      <selection activeCell="M8" sqref="M8:V8"/>
    </sheetView>
  </sheetViews>
  <sheetFormatPr baseColWidth="10" defaultRowHeight="15" x14ac:dyDescent="0.2"/>
  <cols>
    <col min="1" max="1" width="8.42578125" style="1" customWidth="1"/>
    <col min="2" max="2" width="9.42578125" style="1" customWidth="1"/>
    <col min="3" max="3" width="4.28515625" style="1" customWidth="1"/>
    <col min="4" max="4" width="5" style="1" customWidth="1"/>
    <col min="5" max="6" width="7.5703125" style="1" customWidth="1"/>
    <col min="7" max="7" width="4.85546875" style="1" customWidth="1"/>
    <col min="8" max="8" width="8" style="1" bestFit="1" customWidth="1"/>
    <col min="9" max="9" width="5.5703125" style="1" customWidth="1"/>
    <col min="10" max="10" width="12.5703125" style="1" customWidth="1"/>
    <col min="11" max="11" width="15.85546875" style="1" customWidth="1"/>
    <col min="12" max="12" width="8.7109375" style="1" customWidth="1"/>
    <col min="13" max="13" width="8" style="1" customWidth="1"/>
    <col min="14" max="14" width="9" style="1" customWidth="1"/>
    <col min="15" max="15" width="6.42578125" style="1" customWidth="1"/>
    <col min="16" max="17" width="5.28515625" style="1" customWidth="1"/>
    <col min="18" max="18" width="7" style="1" customWidth="1"/>
    <col min="19" max="19" width="7.28515625" style="1" customWidth="1"/>
    <col min="20" max="20" width="10.42578125" style="1" customWidth="1"/>
    <col min="21" max="21" width="5.140625" style="1" customWidth="1"/>
    <col min="22" max="22" width="12" style="1" customWidth="1"/>
    <col min="23" max="23" width="27.5703125" style="1" customWidth="1"/>
    <col min="24" max="16384" width="11.42578125" style="1"/>
  </cols>
  <sheetData>
    <row r="1" spans="1:22" ht="20.25" customHeight="1" x14ac:dyDescent="0.2">
      <c r="A1" s="321" t="s">
        <v>85</v>
      </c>
      <c r="B1" s="321"/>
      <c r="C1" s="321"/>
      <c r="D1" s="321"/>
      <c r="E1" s="321"/>
      <c r="F1" s="321"/>
      <c r="G1" s="321"/>
      <c r="H1" s="321"/>
      <c r="I1" s="321"/>
      <c r="J1" s="321"/>
      <c r="K1" s="321"/>
      <c r="L1" s="322" t="s">
        <v>233</v>
      </c>
      <c r="M1" s="322"/>
      <c r="N1" s="322"/>
      <c r="O1" s="322"/>
      <c r="P1" s="322"/>
      <c r="Q1" s="322"/>
      <c r="R1" s="322"/>
      <c r="S1" s="328"/>
      <c r="T1" s="328"/>
      <c r="U1" s="328"/>
      <c r="V1" s="328"/>
    </row>
    <row r="2" spans="1:22" ht="45" customHeight="1" x14ac:dyDescent="0.2">
      <c r="A2" s="327" t="s">
        <v>234</v>
      </c>
      <c r="B2" s="327"/>
      <c r="C2" s="327"/>
      <c r="D2" s="327"/>
      <c r="E2" s="327"/>
      <c r="F2" s="327"/>
      <c r="G2" s="327"/>
      <c r="H2" s="327"/>
      <c r="I2" s="327"/>
      <c r="J2" s="327"/>
      <c r="K2" s="327"/>
      <c r="L2" s="327"/>
      <c r="M2" s="327"/>
      <c r="N2" s="327"/>
      <c r="O2" s="327"/>
      <c r="P2" s="327"/>
      <c r="Q2" s="327"/>
      <c r="R2" s="327"/>
      <c r="S2" s="328"/>
      <c r="T2" s="328"/>
      <c r="U2" s="328"/>
      <c r="V2" s="328"/>
    </row>
    <row r="3" spans="1:22" ht="23.25" customHeight="1" x14ac:dyDescent="0.2">
      <c r="A3" s="321" t="str">
        <f>+A7</f>
        <v>PROPONENTE 1</v>
      </c>
      <c r="B3" s="321"/>
      <c r="C3" s="321"/>
      <c r="D3" s="321"/>
      <c r="E3" s="321"/>
      <c r="F3" s="321"/>
      <c r="G3" s="321"/>
      <c r="H3" s="322" t="str">
        <f>+A8</f>
        <v>CONSORCIO CONSTRUCTORES UNIDOS 148</v>
      </c>
      <c r="I3" s="322"/>
      <c r="J3" s="322"/>
      <c r="K3" s="322"/>
      <c r="L3" s="322"/>
      <c r="M3" s="322"/>
      <c r="N3" s="322"/>
      <c r="O3" s="322"/>
      <c r="P3" s="322"/>
      <c r="Q3" s="322"/>
      <c r="R3" s="322"/>
      <c r="S3" s="328"/>
      <c r="T3" s="328"/>
      <c r="U3" s="328"/>
      <c r="V3" s="328"/>
    </row>
    <row r="4" spans="1:22" ht="15.75" x14ac:dyDescent="0.2">
      <c r="A4" s="37"/>
      <c r="B4" s="37"/>
      <c r="C4" s="37"/>
      <c r="D4" s="37"/>
      <c r="E4" s="37"/>
      <c r="F4" s="37"/>
      <c r="G4" s="37"/>
      <c r="H4" s="37"/>
      <c r="I4" s="37"/>
      <c r="J4" s="37"/>
      <c r="K4" s="37"/>
      <c r="L4" s="37"/>
      <c r="M4" s="37"/>
      <c r="N4" s="37"/>
      <c r="O4" s="37"/>
      <c r="P4" s="37"/>
      <c r="Q4" s="37"/>
      <c r="R4" s="37"/>
      <c r="S4" s="37"/>
      <c r="T4" s="37"/>
      <c r="U4" s="37"/>
      <c r="V4" s="39"/>
    </row>
    <row r="5" spans="1:22" ht="20.25" x14ac:dyDescent="0.2">
      <c r="A5" s="319" t="s">
        <v>232</v>
      </c>
      <c r="B5" s="319"/>
      <c r="C5" s="319"/>
      <c r="D5" s="319"/>
      <c r="E5" s="319"/>
      <c r="F5" s="319"/>
      <c r="G5" s="319"/>
      <c r="H5" s="319"/>
      <c r="I5" s="319"/>
      <c r="J5" s="319"/>
      <c r="K5" s="319"/>
      <c r="L5" s="319"/>
      <c r="M5" s="319"/>
      <c r="N5" s="319"/>
      <c r="O5" s="319"/>
      <c r="P5" s="319"/>
      <c r="Q5" s="319"/>
      <c r="R5" s="319"/>
      <c r="S5" s="319"/>
      <c r="T5" s="319"/>
      <c r="U5" s="319"/>
      <c r="V5" s="319"/>
    </row>
    <row r="6" spans="1:22" ht="15.75" x14ac:dyDescent="0.2">
      <c r="A6" s="37"/>
      <c r="B6" s="37"/>
      <c r="C6" s="37"/>
      <c r="D6" s="37"/>
      <c r="E6" s="37"/>
      <c r="F6" s="37"/>
      <c r="G6" s="37"/>
      <c r="H6" s="37"/>
      <c r="I6" s="37"/>
      <c r="J6" s="37"/>
      <c r="K6" s="37"/>
      <c r="L6" s="37"/>
      <c r="M6" s="37"/>
      <c r="N6" s="37"/>
      <c r="O6" s="37"/>
      <c r="P6" s="37"/>
      <c r="Q6" s="37"/>
      <c r="R6" s="37"/>
      <c r="S6" s="37"/>
      <c r="T6" s="37"/>
      <c r="U6" s="37"/>
      <c r="V6" s="39"/>
    </row>
    <row r="7" spans="1:22" ht="20.25" x14ac:dyDescent="0.2">
      <c r="A7" s="238" t="s">
        <v>117</v>
      </c>
      <c r="B7" s="238"/>
      <c r="C7" s="238"/>
      <c r="D7" s="238"/>
      <c r="E7" s="238"/>
      <c r="F7" s="238"/>
      <c r="G7" s="238"/>
      <c r="H7" s="238"/>
      <c r="I7" s="238"/>
      <c r="J7" s="238"/>
      <c r="K7" s="238"/>
      <c r="L7" s="238"/>
      <c r="M7" s="238" t="s">
        <v>110</v>
      </c>
      <c r="N7" s="238"/>
      <c r="O7" s="238"/>
      <c r="P7" s="238"/>
      <c r="Q7" s="238"/>
      <c r="R7" s="238"/>
      <c r="S7" s="238"/>
      <c r="T7" s="238"/>
      <c r="U7" s="238"/>
      <c r="V7" s="238"/>
    </row>
    <row r="8" spans="1:22" ht="43.5" customHeight="1" x14ac:dyDescent="0.2">
      <c r="A8" s="239" t="s">
        <v>245</v>
      </c>
      <c r="B8" s="239"/>
      <c r="C8" s="239"/>
      <c r="D8" s="239"/>
      <c r="E8" s="239"/>
      <c r="F8" s="239"/>
      <c r="G8" s="239"/>
      <c r="H8" s="239"/>
      <c r="I8" s="239"/>
      <c r="J8" s="239"/>
      <c r="K8" s="239"/>
      <c r="L8" s="239"/>
      <c r="M8" s="239" t="s">
        <v>407</v>
      </c>
      <c r="N8" s="239"/>
      <c r="O8" s="239"/>
      <c r="P8" s="239"/>
      <c r="Q8" s="239"/>
      <c r="R8" s="239"/>
      <c r="S8" s="239"/>
      <c r="T8" s="239"/>
      <c r="U8" s="239"/>
      <c r="V8" s="239"/>
    </row>
    <row r="9" spans="1:22" s="124" customFormat="1" ht="9.75" customHeight="1" x14ac:dyDescent="0.2">
      <c r="A9" s="168"/>
      <c r="B9" s="168"/>
      <c r="C9" s="168"/>
      <c r="D9" s="168"/>
      <c r="E9" s="168"/>
      <c r="F9" s="168"/>
      <c r="G9" s="168"/>
      <c r="H9" s="168"/>
      <c r="I9" s="168"/>
      <c r="J9" s="168"/>
      <c r="K9" s="168"/>
      <c r="L9" s="168"/>
      <c r="M9" s="168"/>
      <c r="N9" s="168"/>
      <c r="O9" s="168"/>
      <c r="P9" s="168"/>
      <c r="Q9" s="168"/>
      <c r="R9" s="168"/>
      <c r="S9" s="168"/>
      <c r="T9" s="168"/>
      <c r="U9" s="168"/>
      <c r="V9" s="169"/>
    </row>
    <row r="10" spans="1:22" s="124" customFormat="1" ht="20.25" x14ac:dyDescent="0.2">
      <c r="A10" s="238" t="s">
        <v>138</v>
      </c>
      <c r="B10" s="238"/>
      <c r="C10" s="238"/>
      <c r="D10" s="238"/>
      <c r="E10" s="238"/>
      <c r="F10" s="238"/>
      <c r="G10" s="238"/>
      <c r="H10" s="238"/>
      <c r="I10" s="238"/>
      <c r="J10" s="238"/>
      <c r="K10" s="238"/>
      <c r="L10" s="238"/>
      <c r="M10" s="238" t="s">
        <v>139</v>
      </c>
      <c r="N10" s="238"/>
      <c r="O10" s="238"/>
      <c r="P10" s="238"/>
      <c r="Q10" s="238"/>
      <c r="R10" s="238" t="s">
        <v>140</v>
      </c>
      <c r="S10" s="238"/>
      <c r="T10" s="238"/>
      <c r="U10" s="238"/>
      <c r="V10" s="238"/>
    </row>
    <row r="11" spans="1:22" s="124" customFormat="1" ht="20.25" x14ac:dyDescent="0.2">
      <c r="A11" s="239" t="s">
        <v>246</v>
      </c>
      <c r="B11" s="239"/>
      <c r="C11" s="239"/>
      <c r="D11" s="239"/>
      <c r="E11" s="239"/>
      <c r="F11" s="239"/>
      <c r="G11" s="239"/>
      <c r="H11" s="239"/>
      <c r="I11" s="239"/>
      <c r="J11" s="239"/>
      <c r="K11" s="239"/>
      <c r="L11" s="239"/>
      <c r="M11" s="239" t="s">
        <v>249</v>
      </c>
      <c r="N11" s="239"/>
      <c r="O11" s="239"/>
      <c r="P11" s="239"/>
      <c r="Q11" s="239"/>
      <c r="R11" s="240">
        <v>0.95</v>
      </c>
      <c r="S11" s="239"/>
      <c r="T11" s="239"/>
      <c r="U11" s="239"/>
      <c r="V11" s="239"/>
    </row>
    <row r="12" spans="1:22" s="124" customFormat="1" ht="20.25" x14ac:dyDescent="0.2">
      <c r="A12" s="239" t="s">
        <v>247</v>
      </c>
      <c r="B12" s="239"/>
      <c r="C12" s="239"/>
      <c r="D12" s="239"/>
      <c r="E12" s="239"/>
      <c r="F12" s="239"/>
      <c r="G12" s="239"/>
      <c r="H12" s="239"/>
      <c r="I12" s="239"/>
      <c r="J12" s="239"/>
      <c r="K12" s="239"/>
      <c r="L12" s="239"/>
      <c r="M12" s="239" t="s">
        <v>248</v>
      </c>
      <c r="N12" s="239"/>
      <c r="O12" s="239"/>
      <c r="P12" s="239"/>
      <c r="Q12" s="239"/>
      <c r="R12" s="240">
        <v>0.05</v>
      </c>
      <c r="S12" s="239"/>
      <c r="T12" s="239"/>
      <c r="U12" s="239"/>
      <c r="V12" s="239"/>
    </row>
    <row r="13" spans="1:22" s="124" customFormat="1" ht="20.25" x14ac:dyDescent="0.2">
      <c r="A13" s="168"/>
      <c r="B13" s="168"/>
      <c r="C13" s="168"/>
      <c r="D13" s="168"/>
      <c r="E13" s="168"/>
      <c r="F13" s="168"/>
      <c r="G13" s="168"/>
      <c r="H13" s="168"/>
      <c r="I13" s="168"/>
      <c r="J13" s="168"/>
      <c r="K13" s="168"/>
      <c r="L13" s="168"/>
      <c r="M13" s="168"/>
      <c r="N13" s="168"/>
      <c r="O13" s="168"/>
      <c r="P13" s="168"/>
      <c r="Q13" s="168"/>
      <c r="R13" s="168"/>
      <c r="S13" s="168"/>
      <c r="T13" s="168"/>
      <c r="U13" s="168"/>
      <c r="V13" s="169"/>
    </row>
    <row r="14" spans="1:22" ht="20.25" x14ac:dyDescent="0.2">
      <c r="A14" s="320" t="s">
        <v>0</v>
      </c>
      <c r="B14" s="320"/>
      <c r="C14" s="320"/>
      <c r="D14" s="320"/>
      <c r="E14" s="320"/>
      <c r="F14" s="320"/>
      <c r="G14" s="320"/>
      <c r="H14" s="320"/>
      <c r="I14" s="320"/>
      <c r="J14" s="320"/>
      <c r="K14" s="320"/>
      <c r="L14" s="320"/>
      <c r="M14" s="320"/>
      <c r="N14" s="320"/>
      <c r="O14" s="320"/>
      <c r="P14" s="320"/>
      <c r="Q14" s="320"/>
      <c r="R14" s="320"/>
      <c r="S14" s="320"/>
      <c r="T14" s="320"/>
      <c r="U14" s="320"/>
      <c r="V14" s="320"/>
    </row>
    <row r="15" spans="1:22" ht="12" customHeight="1" x14ac:dyDescent="0.2">
      <c r="A15" s="168"/>
      <c r="B15" s="168"/>
      <c r="C15" s="168"/>
      <c r="D15" s="168"/>
      <c r="E15" s="168"/>
      <c r="F15" s="168"/>
      <c r="G15" s="168"/>
      <c r="H15" s="168"/>
      <c r="I15" s="168"/>
      <c r="J15" s="168"/>
      <c r="K15" s="168"/>
      <c r="L15" s="168"/>
      <c r="M15" s="168"/>
      <c r="N15" s="168"/>
      <c r="O15" s="168"/>
      <c r="P15" s="124"/>
      <c r="Q15" s="124"/>
      <c r="R15" s="124"/>
      <c r="S15" s="124"/>
      <c r="T15" s="124"/>
      <c r="U15" s="124"/>
      <c r="V15" s="124"/>
    </row>
    <row r="16" spans="1:22" ht="20.25" x14ac:dyDescent="0.2">
      <c r="A16" s="334" t="s">
        <v>135</v>
      </c>
      <c r="B16" s="334"/>
      <c r="C16" s="334"/>
      <c r="D16" s="334"/>
      <c r="E16" s="334"/>
      <c r="F16" s="334"/>
      <c r="G16" s="334"/>
      <c r="H16" s="334"/>
      <c r="I16" s="334"/>
      <c r="J16" s="334"/>
      <c r="K16" s="334"/>
      <c r="L16" s="334"/>
      <c r="M16" s="334"/>
      <c r="N16" s="334"/>
      <c r="O16" s="334"/>
      <c r="P16" s="334"/>
      <c r="Q16" s="335" t="s">
        <v>235</v>
      </c>
      <c r="R16" s="335"/>
      <c r="S16" s="335"/>
      <c r="T16" s="335"/>
      <c r="U16" s="335"/>
      <c r="V16" s="335"/>
    </row>
    <row r="17" spans="1:23" ht="20.25" x14ac:dyDescent="0.2">
      <c r="A17" s="334" t="s">
        <v>136</v>
      </c>
      <c r="B17" s="334"/>
      <c r="C17" s="334"/>
      <c r="D17" s="334"/>
      <c r="E17" s="334"/>
      <c r="F17" s="334"/>
      <c r="G17" s="334"/>
      <c r="H17" s="334"/>
      <c r="I17" s="334"/>
      <c r="J17" s="334"/>
      <c r="K17" s="334"/>
      <c r="L17" s="334"/>
      <c r="M17" s="334"/>
      <c r="N17" s="334"/>
      <c r="O17" s="334"/>
      <c r="P17" s="334"/>
      <c r="Q17" s="335" t="s">
        <v>159</v>
      </c>
      <c r="R17" s="335"/>
      <c r="S17" s="335"/>
      <c r="T17" s="335"/>
      <c r="U17" s="335"/>
      <c r="V17" s="335"/>
    </row>
    <row r="18" spans="1:23" ht="21" thickBot="1" x14ac:dyDescent="0.25">
      <c r="A18" s="168"/>
      <c r="B18" s="168"/>
      <c r="C18" s="168"/>
      <c r="D18" s="168"/>
      <c r="E18" s="168"/>
      <c r="F18" s="168"/>
      <c r="G18" s="168"/>
      <c r="H18" s="168"/>
      <c r="I18" s="168"/>
      <c r="J18" s="168"/>
      <c r="K18" s="168"/>
      <c r="L18" s="168"/>
      <c r="M18" s="168"/>
      <c r="N18" s="168"/>
      <c r="O18" s="168"/>
      <c r="P18" s="124"/>
      <c r="Q18" s="124"/>
      <c r="R18" s="124"/>
      <c r="S18" s="124"/>
      <c r="T18" s="124"/>
      <c r="U18" s="124"/>
      <c r="V18" s="124"/>
    </row>
    <row r="19" spans="1:23" ht="29.25" customHeight="1" thickBot="1" x14ac:dyDescent="0.25">
      <c r="A19" s="336" t="s">
        <v>114</v>
      </c>
      <c r="B19" s="337"/>
      <c r="C19" s="337"/>
      <c r="D19" s="337"/>
      <c r="E19" s="337"/>
      <c r="F19" s="337"/>
      <c r="G19" s="338"/>
      <c r="H19" s="339">
        <v>3362026089</v>
      </c>
      <c r="I19" s="340"/>
      <c r="J19" s="340"/>
      <c r="K19" s="341"/>
      <c r="L19" s="342" t="s">
        <v>236</v>
      </c>
      <c r="M19" s="343"/>
      <c r="N19" s="343"/>
      <c r="O19" s="343"/>
      <c r="P19" s="343"/>
      <c r="Q19" s="343"/>
      <c r="R19" s="344"/>
      <c r="S19" s="345">
        <f>+H19/SMMLV!B21</f>
        <v>1920.1647656497639</v>
      </c>
      <c r="T19" s="346"/>
      <c r="U19" s="346"/>
      <c r="V19" s="347"/>
      <c r="W19" s="75">
        <v>3361110528</v>
      </c>
    </row>
    <row r="20" spans="1:23" ht="20.25" x14ac:dyDescent="0.2">
      <c r="A20" s="124"/>
      <c r="B20" s="124"/>
      <c r="C20" s="124"/>
      <c r="D20" s="124"/>
      <c r="E20" s="124"/>
      <c r="F20" s="124"/>
      <c r="G20" s="124"/>
      <c r="H20" s="124"/>
      <c r="I20" s="124"/>
      <c r="J20" s="124"/>
      <c r="K20" s="124"/>
      <c r="L20" s="124"/>
      <c r="M20" s="124"/>
      <c r="N20" s="124"/>
      <c r="O20" s="124"/>
      <c r="P20" s="124"/>
      <c r="Q20" s="124"/>
      <c r="R20" s="124"/>
      <c r="S20" s="124"/>
      <c r="T20" s="124"/>
      <c r="U20" s="124"/>
      <c r="V20" s="124"/>
    </row>
    <row r="21" spans="1:23" ht="20.25" x14ac:dyDescent="0.2">
      <c r="A21" s="316" t="s">
        <v>240</v>
      </c>
      <c r="B21" s="316"/>
      <c r="C21" s="316"/>
      <c r="D21" s="316"/>
      <c r="E21" s="316"/>
      <c r="F21" s="316"/>
      <c r="G21" s="316"/>
      <c r="H21" s="316"/>
      <c r="I21" s="316"/>
      <c r="J21" s="316"/>
      <c r="K21" s="316"/>
      <c r="L21" s="316"/>
      <c r="M21" s="316"/>
      <c r="N21" s="316"/>
      <c r="O21" s="316"/>
      <c r="P21" s="316"/>
      <c r="Q21" s="316"/>
      <c r="R21" s="316"/>
      <c r="S21" s="316"/>
      <c r="T21" s="316"/>
      <c r="U21" s="316"/>
      <c r="V21" s="316"/>
    </row>
    <row r="22" spans="1:23" x14ac:dyDescent="0.2">
      <c r="A22" s="51"/>
      <c r="B22" s="51"/>
      <c r="C22" s="51"/>
      <c r="D22" s="51"/>
      <c r="E22" s="51"/>
      <c r="F22" s="51"/>
      <c r="G22" s="51"/>
      <c r="H22" s="51"/>
      <c r="I22" s="51"/>
      <c r="J22" s="51"/>
      <c r="K22" s="51"/>
      <c r="L22" s="51"/>
      <c r="M22" s="51"/>
      <c r="N22" s="51"/>
      <c r="O22" s="51"/>
      <c r="P22" s="38"/>
      <c r="Q22" s="38"/>
      <c r="R22" s="38"/>
      <c r="S22" s="40"/>
      <c r="T22" s="40"/>
      <c r="U22" s="40"/>
      <c r="V22" s="40"/>
    </row>
    <row r="23" spans="1:23" ht="20.25" customHeight="1" x14ac:dyDescent="0.2">
      <c r="A23" s="316" t="s">
        <v>238</v>
      </c>
      <c r="B23" s="316"/>
      <c r="C23" s="316"/>
      <c r="D23" s="316"/>
      <c r="E23" s="316"/>
      <c r="F23" s="316"/>
      <c r="G23" s="316"/>
      <c r="H23" s="316"/>
      <c r="I23" s="316"/>
      <c r="J23" s="316"/>
      <c r="K23" s="316"/>
      <c r="L23" s="316"/>
      <c r="M23" s="316"/>
      <c r="N23" s="316"/>
      <c r="O23" s="316"/>
      <c r="P23" s="316"/>
      <c r="Q23" s="316"/>
      <c r="R23" s="316"/>
      <c r="S23" s="316"/>
      <c r="T23" s="316"/>
      <c r="U23" s="316"/>
      <c r="V23" s="316"/>
    </row>
    <row r="24" spans="1:23" x14ac:dyDescent="0.2">
      <c r="A24" s="51"/>
      <c r="B24" s="51"/>
      <c r="C24" s="51"/>
      <c r="D24" s="51"/>
      <c r="E24" s="51"/>
      <c r="F24" s="51"/>
      <c r="G24" s="51"/>
      <c r="H24" s="51"/>
      <c r="I24" s="51"/>
      <c r="J24" s="51"/>
      <c r="K24" s="51"/>
      <c r="L24" s="51"/>
      <c r="M24" s="51"/>
      <c r="N24" s="51"/>
      <c r="O24" s="51"/>
      <c r="P24" s="38"/>
      <c r="Q24" s="38"/>
      <c r="R24" s="38"/>
      <c r="S24" s="40"/>
      <c r="T24" s="40"/>
      <c r="U24" s="40"/>
      <c r="V24" s="40"/>
    </row>
    <row r="25" spans="1:23" ht="20.25" x14ac:dyDescent="0.2">
      <c r="A25" s="256" t="s">
        <v>239</v>
      </c>
      <c r="B25" s="256"/>
      <c r="C25" s="256"/>
      <c r="D25" s="256"/>
      <c r="E25" s="256"/>
      <c r="F25" s="256"/>
      <c r="G25" s="256"/>
      <c r="H25" s="256"/>
      <c r="I25" s="256"/>
      <c r="J25" s="256"/>
      <c r="K25" s="256"/>
      <c r="L25" s="256"/>
      <c r="M25" s="256"/>
      <c r="N25" s="256"/>
      <c r="O25" s="256"/>
      <c r="P25" s="256"/>
      <c r="Q25" s="256"/>
      <c r="R25" s="256"/>
      <c r="S25" s="256"/>
      <c r="T25" s="256"/>
      <c r="U25" s="256"/>
      <c r="V25" s="256"/>
    </row>
    <row r="26" spans="1:23" x14ac:dyDescent="0.2">
      <c r="A26" s="159"/>
      <c r="B26" s="159"/>
      <c r="C26" s="159"/>
      <c r="D26" s="159"/>
      <c r="E26" s="159"/>
      <c r="F26" s="159"/>
      <c r="G26" s="159"/>
      <c r="H26" s="159"/>
      <c r="I26" s="159"/>
      <c r="J26" s="159"/>
      <c r="K26" s="159"/>
      <c r="L26" s="159"/>
      <c r="M26" s="159"/>
      <c r="N26" s="159"/>
      <c r="O26" s="159"/>
      <c r="P26" s="38"/>
      <c r="Q26" s="38"/>
      <c r="R26" s="38"/>
      <c r="S26" s="40"/>
      <c r="T26" s="40"/>
      <c r="U26" s="40"/>
      <c r="V26" s="40"/>
    </row>
    <row r="27" spans="1:23" ht="87" customHeight="1" x14ac:dyDescent="0.2">
      <c r="A27" s="317" t="s">
        <v>237</v>
      </c>
      <c r="B27" s="318"/>
      <c r="C27" s="318"/>
      <c r="D27" s="318"/>
      <c r="E27" s="318"/>
      <c r="F27" s="318"/>
      <c r="G27" s="318"/>
      <c r="H27" s="318"/>
      <c r="I27" s="318"/>
      <c r="J27" s="318"/>
      <c r="K27" s="318"/>
      <c r="L27" s="318"/>
      <c r="M27" s="318"/>
      <c r="N27" s="318"/>
      <c r="O27" s="318"/>
      <c r="P27" s="318"/>
      <c r="Q27" s="318"/>
      <c r="R27" s="318"/>
      <c r="S27" s="318"/>
      <c r="T27" s="318"/>
      <c r="U27" s="318"/>
      <c r="V27" s="318"/>
    </row>
    <row r="28" spans="1:23" s="124" customFormat="1" ht="20.25" x14ac:dyDescent="0.2">
      <c r="A28" s="173"/>
      <c r="B28" s="263"/>
      <c r="C28" s="263"/>
      <c r="D28" s="263"/>
      <c r="E28" s="263"/>
      <c r="F28" s="263"/>
      <c r="G28" s="263"/>
      <c r="H28" s="263"/>
      <c r="I28" s="263"/>
      <c r="J28" s="263"/>
      <c r="K28" s="263"/>
      <c r="L28" s="263"/>
      <c r="M28" s="263"/>
      <c r="N28" s="263"/>
      <c r="O28" s="263"/>
      <c r="P28" s="263"/>
      <c r="Q28" s="263"/>
      <c r="R28" s="263"/>
      <c r="S28" s="263"/>
      <c r="T28" s="263"/>
      <c r="U28" s="263"/>
      <c r="V28" s="192"/>
    </row>
    <row r="29" spans="1:23" s="124" customFormat="1" ht="46.5" customHeight="1" x14ac:dyDescent="0.2">
      <c r="A29" s="318" t="s">
        <v>413</v>
      </c>
      <c r="B29" s="318"/>
      <c r="C29" s="318"/>
      <c r="D29" s="318"/>
      <c r="E29" s="318"/>
      <c r="F29" s="318"/>
      <c r="G29" s="318"/>
      <c r="H29" s="318"/>
      <c r="I29" s="318"/>
      <c r="J29" s="318"/>
      <c r="K29" s="318"/>
      <c r="L29" s="318"/>
      <c r="M29" s="318"/>
      <c r="N29" s="318"/>
      <c r="O29" s="318"/>
      <c r="P29" s="318"/>
      <c r="Q29" s="318"/>
      <c r="R29" s="318"/>
      <c r="S29" s="318"/>
      <c r="T29" s="318"/>
      <c r="U29" s="318"/>
      <c r="V29" s="318"/>
    </row>
    <row r="30" spans="1:23" s="124" customFormat="1" ht="20.25" x14ac:dyDescent="0.2">
      <c r="A30" s="226"/>
      <c r="B30" s="226"/>
      <c r="C30" s="226"/>
      <c r="D30" s="226"/>
      <c r="E30" s="226"/>
      <c r="F30" s="226"/>
      <c r="G30" s="226"/>
      <c r="H30" s="226"/>
      <c r="I30" s="226"/>
      <c r="J30" s="226"/>
      <c r="K30" s="226"/>
      <c r="L30" s="226"/>
      <c r="M30" s="226"/>
      <c r="N30" s="226"/>
      <c r="O30" s="226"/>
      <c r="P30" s="226"/>
      <c r="Q30" s="226"/>
      <c r="R30" s="226"/>
      <c r="S30" s="226"/>
      <c r="T30" s="226"/>
      <c r="U30" s="226"/>
      <c r="V30" s="192"/>
    </row>
    <row r="31" spans="1:23" ht="18" x14ac:dyDescent="0.2">
      <c r="A31" s="272" t="s">
        <v>241</v>
      </c>
      <c r="B31" s="272"/>
      <c r="C31" s="272"/>
      <c r="D31" s="272"/>
      <c r="E31" s="272"/>
      <c r="F31" s="272"/>
      <c r="G31" s="272"/>
      <c r="H31" s="272"/>
      <c r="I31" s="272"/>
      <c r="J31" s="272"/>
      <c r="K31" s="272"/>
      <c r="L31" s="272"/>
      <c r="M31" s="272"/>
      <c r="N31" s="272"/>
      <c r="O31" s="272"/>
      <c r="P31" s="272"/>
      <c r="Q31" s="272"/>
      <c r="R31" s="272"/>
      <c r="S31" s="272"/>
      <c r="T31" s="272"/>
      <c r="U31" s="272"/>
      <c r="V31" s="272"/>
    </row>
    <row r="32" spans="1:23" ht="18" x14ac:dyDescent="0.2">
      <c r="A32" s="272" t="s">
        <v>1</v>
      </c>
      <c r="B32" s="272"/>
      <c r="C32" s="272"/>
      <c r="D32" s="272"/>
      <c r="E32" s="272"/>
      <c r="F32" s="272"/>
      <c r="G32" s="272"/>
      <c r="H32" s="357" t="s">
        <v>2</v>
      </c>
      <c r="I32" s="357"/>
      <c r="J32" s="357"/>
      <c r="K32" s="357"/>
      <c r="L32" s="357"/>
      <c r="M32" s="357"/>
      <c r="N32" s="357"/>
      <c r="O32" s="357"/>
      <c r="P32" s="357"/>
      <c r="Q32" s="357"/>
      <c r="R32" s="357"/>
      <c r="S32" s="357"/>
      <c r="T32" s="357"/>
      <c r="U32" s="357"/>
      <c r="V32" s="357"/>
    </row>
    <row r="33" spans="1:22" ht="18" x14ac:dyDescent="0.2">
      <c r="A33" s="272">
        <v>72103300</v>
      </c>
      <c r="B33" s="272"/>
      <c r="C33" s="272"/>
      <c r="D33" s="272"/>
      <c r="E33" s="272"/>
      <c r="F33" s="272"/>
      <c r="G33" s="272"/>
      <c r="H33" s="272" t="s">
        <v>242</v>
      </c>
      <c r="I33" s="272"/>
      <c r="J33" s="272"/>
      <c r="K33" s="272"/>
      <c r="L33" s="272"/>
      <c r="M33" s="272"/>
      <c r="N33" s="272"/>
      <c r="O33" s="272"/>
      <c r="P33" s="272"/>
      <c r="Q33" s="272"/>
      <c r="R33" s="272"/>
      <c r="S33" s="272"/>
      <c r="T33" s="272"/>
      <c r="U33" s="272"/>
      <c r="V33" s="272"/>
    </row>
    <row r="34" spans="1:22" ht="18" x14ac:dyDescent="0.2">
      <c r="A34" s="272">
        <v>72121400</v>
      </c>
      <c r="B34" s="272"/>
      <c r="C34" s="272"/>
      <c r="D34" s="272"/>
      <c r="E34" s="272"/>
      <c r="F34" s="272"/>
      <c r="G34" s="272"/>
      <c r="H34" s="272" t="s">
        <v>243</v>
      </c>
      <c r="I34" s="272"/>
      <c r="J34" s="272"/>
      <c r="K34" s="272"/>
      <c r="L34" s="272"/>
      <c r="M34" s="272"/>
      <c r="N34" s="272"/>
      <c r="O34" s="272"/>
      <c r="P34" s="272"/>
      <c r="Q34" s="272"/>
      <c r="R34" s="272"/>
      <c r="S34" s="272"/>
      <c r="T34" s="272"/>
      <c r="U34" s="272"/>
      <c r="V34" s="272"/>
    </row>
    <row r="35" spans="1:22" ht="18" x14ac:dyDescent="0.2">
      <c r="A35" s="272">
        <v>72101500</v>
      </c>
      <c r="B35" s="272"/>
      <c r="C35" s="272"/>
      <c r="D35" s="272"/>
      <c r="E35" s="272"/>
      <c r="F35" s="272"/>
      <c r="G35" s="272"/>
      <c r="H35" s="272" t="s">
        <v>244</v>
      </c>
      <c r="I35" s="272"/>
      <c r="J35" s="272"/>
      <c r="K35" s="272"/>
      <c r="L35" s="272"/>
      <c r="M35" s="272"/>
      <c r="N35" s="272"/>
      <c r="O35" s="272"/>
      <c r="P35" s="272"/>
      <c r="Q35" s="272"/>
      <c r="R35" s="272"/>
      <c r="S35" s="272"/>
      <c r="T35" s="272"/>
      <c r="U35" s="272"/>
      <c r="V35" s="272"/>
    </row>
    <row r="36" spans="1:22" s="124" customFormat="1" ht="20.25" x14ac:dyDescent="0.2">
      <c r="A36" s="175"/>
      <c r="B36" s="175"/>
      <c r="C36" s="175"/>
      <c r="D36" s="175"/>
      <c r="E36" s="175"/>
      <c r="F36" s="175"/>
      <c r="G36" s="175"/>
      <c r="H36" s="175"/>
      <c r="I36" s="175"/>
      <c r="J36" s="175"/>
      <c r="K36" s="175"/>
      <c r="L36" s="175"/>
      <c r="M36" s="175"/>
      <c r="N36" s="175"/>
      <c r="O36" s="175"/>
      <c r="P36" s="175"/>
      <c r="Q36" s="175"/>
      <c r="R36" s="175"/>
      <c r="S36" s="175"/>
      <c r="T36" s="175"/>
      <c r="U36" s="175"/>
      <c r="V36" s="175"/>
    </row>
    <row r="37" spans="1:22" ht="20.25" x14ac:dyDescent="0.2">
      <c r="A37" s="244" t="s">
        <v>92</v>
      </c>
      <c r="B37" s="244"/>
      <c r="C37" s="244"/>
      <c r="D37" s="244"/>
      <c r="E37" s="244"/>
      <c r="F37" s="244"/>
      <c r="G37" s="244"/>
      <c r="H37" s="244"/>
      <c r="I37" s="244"/>
      <c r="J37" s="244"/>
      <c r="K37" s="244"/>
      <c r="L37" s="244"/>
      <c r="M37" s="244"/>
      <c r="N37" s="244"/>
      <c r="O37" s="244"/>
      <c r="P37" s="244"/>
      <c r="Q37" s="244"/>
      <c r="R37" s="244"/>
      <c r="S37" s="244"/>
      <c r="T37" s="244"/>
      <c r="U37" s="244"/>
      <c r="V37" s="244"/>
    </row>
    <row r="38" spans="1:22" s="170" customFormat="1" ht="20.25" x14ac:dyDescent="0.2"/>
    <row r="39" spans="1:22" s="58" customFormat="1" ht="20.25" customHeight="1" x14ac:dyDescent="0.2">
      <c r="A39" s="353" t="s">
        <v>95</v>
      </c>
      <c r="B39" s="353"/>
      <c r="C39" s="353"/>
      <c r="D39" s="353"/>
      <c r="E39" s="353"/>
      <c r="F39" s="353"/>
      <c r="G39" s="353"/>
      <c r="H39" s="353"/>
      <c r="I39" s="353"/>
      <c r="J39" s="353"/>
      <c r="K39" s="353"/>
      <c r="L39" s="353"/>
      <c r="M39" s="353"/>
      <c r="N39" s="353"/>
      <c r="O39" s="353"/>
      <c r="P39" s="353"/>
      <c r="Q39" s="353"/>
      <c r="R39" s="353"/>
      <c r="S39" s="353"/>
      <c r="T39" s="353"/>
      <c r="U39" s="353"/>
      <c r="V39" s="353"/>
    </row>
    <row r="40" spans="1:22" s="170" customFormat="1" ht="20.25" x14ac:dyDescent="0.2"/>
    <row r="41" spans="1:22" s="59" customFormat="1" ht="15" customHeight="1" x14ac:dyDescent="0.2">
      <c r="A41" s="245" t="s">
        <v>93</v>
      </c>
      <c r="B41" s="246"/>
      <c r="C41" s="247"/>
      <c r="D41" s="286" t="s">
        <v>5</v>
      </c>
      <c r="E41" s="287"/>
      <c r="F41" s="287"/>
      <c r="G41" s="288"/>
      <c r="H41" s="286" t="s">
        <v>6</v>
      </c>
      <c r="I41" s="287"/>
      <c r="J41" s="288"/>
      <c r="K41" s="251" t="s">
        <v>7</v>
      </c>
      <c r="L41" s="252"/>
      <c r="M41" s="253"/>
      <c r="N41" s="286" t="s">
        <v>8</v>
      </c>
      <c r="O41" s="287"/>
      <c r="P41" s="288"/>
      <c r="Q41" s="243" t="s">
        <v>9</v>
      </c>
      <c r="R41" s="243"/>
      <c r="S41" s="243" t="s">
        <v>59</v>
      </c>
      <c r="T41" s="243"/>
      <c r="U41" s="243" t="s">
        <v>10</v>
      </c>
      <c r="V41" s="243"/>
    </row>
    <row r="42" spans="1:22" s="59" customFormat="1" ht="36" customHeight="1" x14ac:dyDescent="0.2">
      <c r="A42" s="248"/>
      <c r="B42" s="249"/>
      <c r="C42" s="250"/>
      <c r="D42" s="289"/>
      <c r="E42" s="290"/>
      <c r="F42" s="290"/>
      <c r="G42" s="291"/>
      <c r="H42" s="289"/>
      <c r="I42" s="290"/>
      <c r="J42" s="291"/>
      <c r="K42" s="230" t="s">
        <v>11</v>
      </c>
      <c r="L42" s="251" t="s">
        <v>16</v>
      </c>
      <c r="M42" s="253"/>
      <c r="N42" s="289"/>
      <c r="O42" s="290"/>
      <c r="P42" s="291"/>
      <c r="Q42" s="243"/>
      <c r="R42" s="243"/>
      <c r="S42" s="243"/>
      <c r="T42" s="243"/>
      <c r="U42" s="243"/>
      <c r="V42" s="243"/>
    </row>
    <row r="43" spans="1:22" s="59" customFormat="1" ht="153" customHeight="1" x14ac:dyDescent="0.2">
      <c r="A43" s="313" t="s">
        <v>420</v>
      </c>
      <c r="B43" s="314"/>
      <c r="C43" s="315"/>
      <c r="D43" s="354" t="s">
        <v>250</v>
      </c>
      <c r="E43" s="355"/>
      <c r="F43" s="355"/>
      <c r="G43" s="356"/>
      <c r="H43" s="310">
        <v>2752786644</v>
      </c>
      <c r="I43" s="311"/>
      <c r="J43" s="312"/>
      <c r="K43" s="231" t="s">
        <v>252</v>
      </c>
      <c r="L43" s="241">
        <v>2020</v>
      </c>
      <c r="M43" s="242"/>
      <c r="N43" s="307" t="s">
        <v>251</v>
      </c>
      <c r="O43" s="308"/>
      <c r="P43" s="309"/>
      <c r="Q43" s="284">
        <v>1</v>
      </c>
      <c r="R43" s="285"/>
      <c r="S43" s="241" t="s">
        <v>253</v>
      </c>
      <c r="T43" s="242"/>
      <c r="U43" s="292">
        <f>+H43*Q43/((VLOOKUP(L43,SMMLV!A:B,2,FALSE)))</f>
        <v>3135.9959398635001</v>
      </c>
      <c r="V43" s="292"/>
    </row>
    <row r="44" spans="1:22" ht="20.25" customHeight="1" x14ac:dyDescent="0.2">
      <c r="A44" s="348" t="s">
        <v>423</v>
      </c>
      <c r="B44" s="349"/>
      <c r="C44" s="349"/>
      <c r="D44" s="349"/>
      <c r="E44" s="349"/>
      <c r="F44" s="349"/>
      <c r="G44" s="349"/>
      <c r="H44" s="349"/>
      <c r="I44" s="349"/>
      <c r="J44" s="349"/>
      <c r="K44" s="349"/>
      <c r="L44" s="349"/>
      <c r="M44" s="349"/>
      <c r="N44" s="349"/>
      <c r="O44" s="349"/>
      <c r="P44" s="349"/>
      <c r="Q44" s="349"/>
      <c r="R44" s="349"/>
      <c r="S44" s="349"/>
      <c r="T44" s="350"/>
      <c r="U44" s="351">
        <f>+U43</f>
        <v>3135.9959398635001</v>
      </c>
      <c r="V44" s="352"/>
    </row>
    <row r="45" spans="1:22" ht="20.25" x14ac:dyDescent="0.2">
      <c r="A45" s="304"/>
      <c r="B45" s="305"/>
      <c r="C45" s="305"/>
      <c r="D45" s="305"/>
      <c r="E45" s="305"/>
      <c r="F45" s="305"/>
      <c r="G45" s="305"/>
      <c r="H45" s="305"/>
      <c r="I45" s="305"/>
      <c r="J45" s="305"/>
      <c r="K45" s="305"/>
      <c r="L45" s="305"/>
      <c r="M45" s="305"/>
      <c r="N45" s="305"/>
      <c r="O45" s="305"/>
      <c r="P45" s="305"/>
      <c r="Q45" s="305"/>
      <c r="R45" s="305"/>
      <c r="S45" s="305"/>
      <c r="T45" s="305"/>
      <c r="U45" s="305"/>
      <c r="V45" s="306"/>
    </row>
    <row r="46" spans="1:22" ht="20.25" customHeight="1" x14ac:dyDescent="0.2">
      <c r="A46" s="329" t="s">
        <v>411</v>
      </c>
      <c r="B46" s="330"/>
      <c r="C46" s="330"/>
      <c r="D46" s="330"/>
      <c r="E46" s="330"/>
      <c r="F46" s="330"/>
      <c r="G46" s="330"/>
      <c r="H46" s="330"/>
      <c r="I46" s="330"/>
      <c r="J46" s="330"/>
      <c r="K46" s="330"/>
      <c r="L46" s="330"/>
      <c r="M46" s="330"/>
      <c r="N46" s="330"/>
      <c r="O46" s="330"/>
      <c r="P46" s="330"/>
      <c r="Q46" s="330"/>
      <c r="R46" s="331"/>
      <c r="S46" s="332" t="s">
        <v>254</v>
      </c>
      <c r="T46" s="333"/>
      <c r="U46" s="254">
        <f>+S19</f>
        <v>1920.1647656497639</v>
      </c>
      <c r="V46" s="255"/>
    </row>
    <row r="47" spans="1:22" s="124" customFormat="1" ht="20.25" x14ac:dyDescent="0.2">
      <c r="A47" s="166"/>
      <c r="B47" s="166"/>
      <c r="C47" s="166"/>
      <c r="D47" s="166"/>
      <c r="E47" s="166"/>
      <c r="F47" s="166"/>
      <c r="G47" s="166"/>
      <c r="H47" s="213"/>
      <c r="I47" s="213"/>
      <c r="J47" s="213"/>
      <c r="K47" s="213"/>
      <c r="L47" s="213"/>
      <c r="M47" s="213"/>
      <c r="N47" s="213"/>
      <c r="O47" s="213"/>
      <c r="P47" s="213"/>
      <c r="Q47" s="213"/>
      <c r="R47" s="213"/>
      <c r="S47" s="213"/>
      <c r="T47" s="213"/>
      <c r="U47" s="166"/>
      <c r="V47" s="166"/>
    </row>
    <row r="48" spans="1:22" ht="153" customHeight="1" x14ac:dyDescent="0.2">
      <c r="A48" s="293" t="s">
        <v>255</v>
      </c>
      <c r="B48" s="294"/>
      <c r="C48" s="294"/>
      <c r="D48" s="294"/>
      <c r="E48" s="294"/>
      <c r="F48" s="294"/>
      <c r="G48" s="294"/>
      <c r="H48" s="294"/>
      <c r="I48" s="294"/>
      <c r="J48" s="294"/>
      <c r="K48" s="294"/>
      <c r="L48" s="294"/>
      <c r="M48" s="294"/>
      <c r="N48" s="294"/>
      <c r="O48" s="294"/>
      <c r="P48" s="294"/>
      <c r="Q48" s="294"/>
      <c r="R48" s="294"/>
      <c r="S48" s="294"/>
      <c r="T48" s="294"/>
      <c r="U48" s="294"/>
      <c r="V48" s="294"/>
    </row>
    <row r="49" spans="1:22" ht="15.75" customHeight="1" x14ac:dyDescent="0.2">
      <c r="A49" s="295"/>
      <c r="B49" s="295"/>
      <c r="C49" s="295"/>
      <c r="D49" s="295"/>
      <c r="E49" s="295"/>
      <c r="F49" s="295"/>
      <c r="G49" s="295"/>
      <c r="H49" s="295"/>
      <c r="I49" s="295"/>
      <c r="J49" s="295"/>
      <c r="K49" s="295"/>
      <c r="L49" s="295"/>
      <c r="M49" s="295"/>
      <c r="N49" s="295"/>
      <c r="O49" s="295"/>
      <c r="P49" s="295"/>
      <c r="Q49" s="295"/>
      <c r="R49" s="295"/>
      <c r="S49" s="295"/>
      <c r="T49" s="295"/>
      <c r="U49" s="295"/>
      <c r="V49" s="295"/>
    </row>
    <row r="50" spans="1:22" ht="18" customHeight="1" x14ac:dyDescent="0.2">
      <c r="A50" s="236" t="s">
        <v>256</v>
      </c>
      <c r="B50" s="236"/>
      <c r="C50" s="236"/>
      <c r="D50" s="236"/>
      <c r="E50" s="236"/>
      <c r="F50" s="236"/>
      <c r="G50" s="236"/>
      <c r="H50" s="236"/>
      <c r="I50" s="236"/>
      <c r="J50" s="236"/>
      <c r="K50" s="236"/>
      <c r="L50" s="236"/>
      <c r="M50" s="236"/>
      <c r="N50" s="236"/>
      <c r="O50" s="236"/>
      <c r="P50" s="236"/>
      <c r="Q50" s="236"/>
      <c r="R50" s="236"/>
      <c r="S50" s="236"/>
      <c r="T50" s="236"/>
      <c r="U50" s="236"/>
      <c r="V50" s="236"/>
    </row>
    <row r="51" spans="1:22" ht="20.25" x14ac:dyDescent="0.2">
      <c r="A51" s="282"/>
      <c r="B51" s="282"/>
      <c r="C51" s="282"/>
      <c r="D51" s="282"/>
      <c r="E51" s="282"/>
      <c r="F51" s="282"/>
      <c r="G51" s="282"/>
      <c r="H51" s="282"/>
      <c r="I51" s="282"/>
      <c r="J51" s="282"/>
      <c r="K51" s="282"/>
      <c r="L51" s="282"/>
      <c r="M51" s="282"/>
      <c r="N51" s="282"/>
      <c r="O51" s="282"/>
      <c r="P51" s="282"/>
      <c r="Q51" s="282"/>
      <c r="R51" s="282"/>
      <c r="S51" s="282"/>
      <c r="T51" s="282"/>
      <c r="U51" s="282"/>
      <c r="V51" s="282"/>
    </row>
    <row r="52" spans="1:22" ht="20.25" customHeight="1" x14ac:dyDescent="0.2">
      <c r="A52" s="263" t="s">
        <v>115</v>
      </c>
      <c r="B52" s="263"/>
      <c r="C52" s="263"/>
      <c r="D52" s="263"/>
      <c r="E52" s="263"/>
      <c r="F52" s="263"/>
      <c r="G52" s="263"/>
      <c r="H52" s="263"/>
      <c r="I52" s="263"/>
      <c r="J52" s="263"/>
      <c r="K52" s="263"/>
      <c r="L52" s="263"/>
      <c r="M52" s="263"/>
      <c r="N52" s="263"/>
      <c r="O52" s="263"/>
      <c r="P52" s="263"/>
      <c r="Q52" s="283">
        <f>+H19</f>
        <v>3362026089</v>
      </c>
      <c r="R52" s="283"/>
      <c r="S52" s="283"/>
      <c r="T52" s="283"/>
      <c r="U52" s="283"/>
      <c r="V52" s="283"/>
    </row>
    <row r="53" spans="1:22" ht="20.25" x14ac:dyDescent="0.2">
      <c r="A53" s="262"/>
      <c r="B53" s="262"/>
      <c r="C53" s="262"/>
      <c r="D53" s="262"/>
      <c r="E53" s="262"/>
      <c r="F53" s="262"/>
      <c r="G53" s="262"/>
      <c r="H53" s="262"/>
      <c r="I53" s="262"/>
      <c r="J53" s="262"/>
      <c r="K53" s="262"/>
      <c r="L53" s="262"/>
      <c r="M53" s="262"/>
      <c r="N53" s="262"/>
      <c r="O53" s="262"/>
      <c r="P53" s="262"/>
      <c r="Q53" s="262"/>
      <c r="R53" s="262"/>
      <c r="S53" s="262"/>
      <c r="T53" s="262"/>
      <c r="U53" s="262"/>
      <c r="V53" s="262"/>
    </row>
    <row r="54" spans="1:22" ht="20.25" x14ac:dyDescent="0.2">
      <c r="A54" s="263" t="s">
        <v>152</v>
      </c>
      <c r="B54" s="264"/>
      <c r="C54" s="264"/>
      <c r="D54" s="264"/>
      <c r="E54" s="264"/>
      <c r="F54" s="264"/>
      <c r="G54" s="264"/>
      <c r="H54" s="264"/>
      <c r="I54" s="264"/>
      <c r="J54" s="264"/>
      <c r="K54" s="264"/>
      <c r="L54" s="264"/>
      <c r="M54" s="264"/>
      <c r="N54" s="264"/>
      <c r="O54" s="264"/>
      <c r="P54" s="264"/>
      <c r="Q54" s="264"/>
      <c r="R54" s="264"/>
      <c r="S54" s="264"/>
      <c r="T54" s="264"/>
      <c r="U54" s="264"/>
      <c r="V54" s="264"/>
    </row>
    <row r="55" spans="1:22" x14ac:dyDescent="0.2">
      <c r="A55" s="52"/>
      <c r="B55" s="52"/>
      <c r="C55" s="52"/>
      <c r="D55" s="52"/>
      <c r="E55" s="52"/>
      <c r="F55" s="52"/>
      <c r="G55" s="52"/>
      <c r="H55" s="52"/>
      <c r="I55" s="52"/>
      <c r="J55" s="52"/>
      <c r="K55" s="52"/>
      <c r="L55" s="52"/>
      <c r="M55" s="52"/>
      <c r="N55" s="52"/>
      <c r="O55" s="52"/>
      <c r="P55" s="52"/>
      <c r="Q55" s="52"/>
      <c r="R55" s="52"/>
      <c r="S55" s="52"/>
      <c r="T55" s="52"/>
      <c r="U55" s="52"/>
      <c r="V55" s="52"/>
    </row>
    <row r="56" spans="1:22" ht="18" customHeight="1" x14ac:dyDescent="0.2">
      <c r="A56" s="233" t="s">
        <v>166</v>
      </c>
      <c r="B56" s="323"/>
      <c r="C56" s="323"/>
      <c r="D56" s="323"/>
      <c r="E56" s="323"/>
      <c r="F56" s="323"/>
      <c r="G56" s="323"/>
      <c r="H56" s="323"/>
      <c r="I56" s="234"/>
      <c r="J56" s="233" t="str">
        <f>+A11</f>
        <v>IDC OBRAS CIVILES S.A.S</v>
      </c>
      <c r="K56" s="323"/>
      <c r="L56" s="323"/>
      <c r="M56" s="323"/>
      <c r="N56" s="323"/>
      <c r="O56" s="323"/>
      <c r="P56" s="323"/>
      <c r="Q56" s="323"/>
      <c r="R56" s="323"/>
      <c r="S56" s="323"/>
      <c r="T56" s="323"/>
      <c r="U56" s="323"/>
      <c r="V56" s="234"/>
    </row>
    <row r="57" spans="1:22" ht="114.75" customHeight="1" x14ac:dyDescent="0.2">
      <c r="A57" s="296" t="s">
        <v>257</v>
      </c>
      <c r="B57" s="297"/>
      <c r="C57" s="297"/>
      <c r="D57" s="297"/>
      <c r="E57" s="297"/>
      <c r="F57" s="297"/>
      <c r="G57" s="297"/>
      <c r="H57" s="297"/>
      <c r="I57" s="298"/>
      <c r="J57" s="301" t="s">
        <v>289</v>
      </c>
      <c r="K57" s="302"/>
      <c r="L57" s="302"/>
      <c r="M57" s="302"/>
      <c r="N57" s="302"/>
      <c r="O57" s="302"/>
      <c r="P57" s="302"/>
      <c r="Q57" s="302"/>
      <c r="R57" s="302"/>
      <c r="S57" s="302"/>
      <c r="T57" s="302"/>
      <c r="U57" s="302"/>
      <c r="V57" s="303"/>
    </row>
    <row r="58" spans="1:22" ht="150" customHeight="1" x14ac:dyDescent="0.2">
      <c r="A58" s="296" t="s">
        <v>258</v>
      </c>
      <c r="B58" s="297"/>
      <c r="C58" s="297"/>
      <c r="D58" s="297"/>
      <c r="E58" s="297"/>
      <c r="F58" s="297"/>
      <c r="G58" s="297"/>
      <c r="H58" s="297"/>
      <c r="I58" s="298"/>
      <c r="J58" s="324" t="s">
        <v>287</v>
      </c>
      <c r="K58" s="325"/>
      <c r="L58" s="325"/>
      <c r="M58" s="325"/>
      <c r="N58" s="325"/>
      <c r="O58" s="325"/>
      <c r="P58" s="325"/>
      <c r="Q58" s="325"/>
      <c r="R58" s="325"/>
      <c r="S58" s="325"/>
      <c r="T58" s="325"/>
      <c r="U58" s="325"/>
      <c r="V58" s="326"/>
    </row>
    <row r="59" spans="1:22" ht="110.25" customHeight="1" x14ac:dyDescent="0.2">
      <c r="A59" s="296" t="s">
        <v>259</v>
      </c>
      <c r="B59" s="297"/>
      <c r="C59" s="297"/>
      <c r="D59" s="297"/>
      <c r="E59" s="297"/>
      <c r="F59" s="297"/>
      <c r="G59" s="297"/>
      <c r="H59" s="297"/>
      <c r="I59" s="298"/>
      <c r="J59" s="301" t="s">
        <v>288</v>
      </c>
      <c r="K59" s="302"/>
      <c r="L59" s="302"/>
      <c r="M59" s="302"/>
      <c r="N59" s="302"/>
      <c r="O59" s="302"/>
      <c r="P59" s="302"/>
      <c r="Q59" s="302"/>
      <c r="R59" s="302"/>
      <c r="S59" s="302"/>
      <c r="T59" s="302"/>
      <c r="U59" s="302"/>
      <c r="V59" s="303"/>
    </row>
    <row r="60" spans="1:22" ht="80.25" customHeight="1" x14ac:dyDescent="0.2">
      <c r="A60" s="296" t="s">
        <v>260</v>
      </c>
      <c r="B60" s="297"/>
      <c r="C60" s="297"/>
      <c r="D60" s="297"/>
      <c r="E60" s="297"/>
      <c r="F60" s="297"/>
      <c r="G60" s="297"/>
      <c r="H60" s="297"/>
      <c r="I60" s="298"/>
      <c r="J60" s="301" t="s">
        <v>262</v>
      </c>
      <c r="K60" s="302"/>
      <c r="L60" s="302"/>
      <c r="M60" s="302"/>
      <c r="N60" s="302"/>
      <c r="O60" s="302"/>
      <c r="P60" s="302"/>
      <c r="Q60" s="302"/>
      <c r="R60" s="302"/>
      <c r="S60" s="302"/>
      <c r="T60" s="302"/>
      <c r="U60" s="302"/>
      <c r="V60" s="303"/>
    </row>
    <row r="61" spans="1:22" s="57" customFormat="1" ht="34.5" customHeight="1" x14ac:dyDescent="0.2">
      <c r="A61" s="296" t="s">
        <v>261</v>
      </c>
      <c r="B61" s="297"/>
      <c r="C61" s="297"/>
      <c r="D61" s="297"/>
      <c r="E61" s="297"/>
      <c r="F61" s="297"/>
      <c r="G61" s="297"/>
      <c r="H61" s="297"/>
      <c r="I61" s="298"/>
      <c r="J61" s="299">
        <v>3.05</v>
      </c>
      <c r="K61" s="237"/>
      <c r="L61" s="237"/>
      <c r="M61" s="237"/>
      <c r="N61" s="237"/>
      <c r="O61" s="237"/>
      <c r="P61" s="237"/>
      <c r="Q61" s="237"/>
      <c r="R61" s="237"/>
      <c r="S61" s="237"/>
      <c r="T61" s="237"/>
      <c r="U61" s="237"/>
      <c r="V61" s="300"/>
    </row>
    <row r="62" spans="1:22" s="57" customFormat="1" ht="18" x14ac:dyDescent="0.2">
      <c r="A62" s="280"/>
      <c r="B62" s="280"/>
      <c r="C62" s="280"/>
      <c r="D62" s="280"/>
      <c r="E62" s="280"/>
      <c r="F62" s="280"/>
      <c r="G62" s="280"/>
      <c r="H62" s="280"/>
      <c r="I62" s="280"/>
      <c r="J62" s="280"/>
      <c r="K62" s="280"/>
      <c r="L62" s="280"/>
      <c r="M62" s="280"/>
      <c r="N62" s="280"/>
      <c r="O62" s="280"/>
      <c r="P62" s="280"/>
      <c r="Q62" s="280"/>
      <c r="R62" s="280"/>
      <c r="S62" s="280"/>
      <c r="T62" s="280"/>
      <c r="U62" s="280"/>
      <c r="V62" s="280"/>
    </row>
    <row r="63" spans="1:22" s="57" customFormat="1" ht="18" customHeight="1" x14ac:dyDescent="0.2">
      <c r="A63" s="233" t="s">
        <v>166</v>
      </c>
      <c r="B63" s="323"/>
      <c r="C63" s="323"/>
      <c r="D63" s="323"/>
      <c r="E63" s="323"/>
      <c r="F63" s="323"/>
      <c r="G63" s="323"/>
      <c r="H63" s="323"/>
      <c r="I63" s="234"/>
      <c r="J63" s="233" t="str">
        <f>+A12</f>
        <v>COTES Y COTES SAS</v>
      </c>
      <c r="K63" s="323"/>
      <c r="L63" s="323"/>
      <c r="M63" s="323"/>
      <c r="N63" s="323"/>
      <c r="O63" s="323"/>
      <c r="P63" s="323"/>
      <c r="Q63" s="323"/>
      <c r="R63" s="323"/>
      <c r="S63" s="323"/>
      <c r="T63" s="323"/>
      <c r="U63" s="323"/>
      <c r="V63" s="234"/>
    </row>
    <row r="64" spans="1:22" s="57" customFormat="1" ht="44.25" customHeight="1" x14ac:dyDescent="0.2">
      <c r="A64" s="296" t="s">
        <v>257</v>
      </c>
      <c r="B64" s="297"/>
      <c r="C64" s="297"/>
      <c r="D64" s="297"/>
      <c r="E64" s="297"/>
      <c r="F64" s="297"/>
      <c r="G64" s="297"/>
      <c r="H64" s="297"/>
      <c r="I64" s="298"/>
      <c r="J64" s="324" t="s">
        <v>286</v>
      </c>
      <c r="K64" s="325"/>
      <c r="L64" s="325"/>
      <c r="M64" s="325"/>
      <c r="N64" s="325"/>
      <c r="O64" s="325"/>
      <c r="P64" s="325"/>
      <c r="Q64" s="325"/>
      <c r="R64" s="325"/>
      <c r="S64" s="325"/>
      <c r="T64" s="325"/>
      <c r="U64" s="325"/>
      <c r="V64" s="326"/>
    </row>
    <row r="65" spans="1:23" s="57" customFormat="1" ht="156" customHeight="1" x14ac:dyDescent="0.2">
      <c r="A65" s="296" t="s">
        <v>258</v>
      </c>
      <c r="B65" s="297"/>
      <c r="C65" s="297"/>
      <c r="D65" s="297"/>
      <c r="E65" s="297"/>
      <c r="F65" s="297"/>
      <c r="G65" s="297"/>
      <c r="H65" s="297"/>
      <c r="I65" s="298"/>
      <c r="J65" s="324" t="s">
        <v>290</v>
      </c>
      <c r="K65" s="325"/>
      <c r="L65" s="325"/>
      <c r="M65" s="325"/>
      <c r="N65" s="325"/>
      <c r="O65" s="325"/>
      <c r="P65" s="325"/>
      <c r="Q65" s="325"/>
      <c r="R65" s="325"/>
      <c r="S65" s="325"/>
      <c r="T65" s="325"/>
      <c r="U65" s="325"/>
      <c r="V65" s="326"/>
      <c r="W65" s="212"/>
    </row>
    <row r="66" spans="1:23" s="57" customFormat="1" ht="106.5" customHeight="1" x14ac:dyDescent="0.2">
      <c r="A66" s="296" t="s">
        <v>259</v>
      </c>
      <c r="B66" s="297"/>
      <c r="C66" s="297"/>
      <c r="D66" s="297"/>
      <c r="E66" s="297"/>
      <c r="F66" s="297"/>
      <c r="G66" s="297"/>
      <c r="H66" s="297"/>
      <c r="I66" s="298"/>
      <c r="J66" s="324" t="s">
        <v>288</v>
      </c>
      <c r="K66" s="325"/>
      <c r="L66" s="325"/>
      <c r="M66" s="325"/>
      <c r="N66" s="325"/>
      <c r="O66" s="325"/>
      <c r="P66" s="325"/>
      <c r="Q66" s="325"/>
      <c r="R66" s="325"/>
      <c r="S66" s="325"/>
      <c r="T66" s="325"/>
      <c r="U66" s="325"/>
      <c r="V66" s="326"/>
    </row>
    <row r="67" spans="1:23" s="57" customFormat="1" ht="102.75" customHeight="1" x14ac:dyDescent="0.2">
      <c r="A67" s="296" t="s">
        <v>260</v>
      </c>
      <c r="B67" s="297"/>
      <c r="C67" s="297"/>
      <c r="D67" s="297"/>
      <c r="E67" s="297"/>
      <c r="F67" s="297"/>
      <c r="G67" s="297"/>
      <c r="H67" s="297"/>
      <c r="I67" s="298"/>
      <c r="J67" s="324" t="s">
        <v>263</v>
      </c>
      <c r="K67" s="325"/>
      <c r="L67" s="325"/>
      <c r="M67" s="325"/>
      <c r="N67" s="325"/>
      <c r="O67" s="325"/>
      <c r="P67" s="325"/>
      <c r="Q67" s="325"/>
      <c r="R67" s="325"/>
      <c r="S67" s="325"/>
      <c r="T67" s="325"/>
      <c r="U67" s="325"/>
      <c r="V67" s="326"/>
    </row>
    <row r="68" spans="1:23" s="57" customFormat="1" ht="34.5" customHeight="1" x14ac:dyDescent="0.2">
      <c r="A68" s="296" t="s">
        <v>261</v>
      </c>
      <c r="B68" s="297"/>
      <c r="C68" s="297"/>
      <c r="D68" s="297"/>
      <c r="E68" s="297"/>
      <c r="F68" s="297"/>
      <c r="G68" s="297"/>
      <c r="H68" s="297"/>
      <c r="I68" s="298"/>
      <c r="J68" s="299">
        <v>1.58</v>
      </c>
      <c r="K68" s="237"/>
      <c r="L68" s="237"/>
      <c r="M68" s="237"/>
      <c r="N68" s="237"/>
      <c r="O68" s="237"/>
      <c r="P68" s="237"/>
      <c r="Q68" s="237"/>
      <c r="R68" s="237"/>
      <c r="S68" s="237"/>
      <c r="T68" s="237"/>
      <c r="U68" s="237"/>
      <c r="V68" s="300"/>
    </row>
    <row r="69" spans="1:23" s="57" customFormat="1" ht="18" x14ac:dyDescent="0.2">
      <c r="A69" s="171"/>
      <c r="B69" s="171"/>
      <c r="C69" s="171"/>
      <c r="D69" s="171"/>
      <c r="E69" s="171"/>
      <c r="F69" s="171"/>
      <c r="G69" s="171"/>
      <c r="H69" s="171"/>
      <c r="I69" s="171"/>
      <c r="J69" s="171"/>
      <c r="K69" s="171"/>
      <c r="L69" s="171"/>
      <c r="M69" s="171"/>
      <c r="N69" s="171"/>
      <c r="O69" s="171"/>
      <c r="P69" s="171"/>
      <c r="Q69" s="171"/>
      <c r="R69" s="171"/>
      <c r="S69" s="171"/>
      <c r="T69" s="171"/>
      <c r="U69" s="171"/>
      <c r="V69" s="171"/>
    </row>
    <row r="70" spans="1:23" s="57" customFormat="1" ht="105.75" customHeight="1" x14ac:dyDescent="0.2">
      <c r="A70" s="235" t="s">
        <v>266</v>
      </c>
      <c r="B70" s="235"/>
      <c r="C70" s="235"/>
      <c r="D70" s="235"/>
      <c r="E70" s="235"/>
      <c r="F70" s="235"/>
      <c r="G70" s="235"/>
      <c r="H70" s="235"/>
      <c r="I70" s="235"/>
      <c r="J70" s="235"/>
      <c r="K70" s="235"/>
      <c r="L70" s="235"/>
      <c r="M70" s="235"/>
      <c r="N70" s="235"/>
      <c r="O70" s="235"/>
      <c r="P70" s="235"/>
      <c r="Q70" s="235"/>
      <c r="R70" s="235"/>
      <c r="S70" s="235"/>
      <c r="T70" s="235"/>
      <c r="U70" s="235"/>
      <c r="V70" s="235"/>
    </row>
    <row r="71" spans="1:23" s="57" customFormat="1" ht="18" x14ac:dyDescent="0.2">
      <c r="A71" s="171"/>
      <c r="B71" s="171"/>
      <c r="C71" s="171"/>
      <c r="D71" s="171"/>
      <c r="E71" s="171"/>
      <c r="F71" s="171"/>
      <c r="G71" s="171"/>
      <c r="H71" s="171"/>
      <c r="I71" s="171"/>
      <c r="J71" s="171"/>
      <c r="K71" s="171"/>
      <c r="L71" s="171"/>
      <c r="M71" s="171"/>
      <c r="N71" s="171"/>
      <c r="O71" s="171"/>
      <c r="P71" s="171"/>
      <c r="Q71" s="171"/>
      <c r="R71" s="171"/>
      <c r="S71" s="171"/>
      <c r="T71" s="171"/>
      <c r="U71" s="171"/>
      <c r="V71" s="171"/>
    </row>
    <row r="72" spans="1:23" s="57" customFormat="1" ht="20.25" hidden="1" x14ac:dyDescent="0.2">
      <c r="A72" s="270" t="s">
        <v>52</v>
      </c>
      <c r="B72" s="270"/>
      <c r="C72" s="270"/>
      <c r="D72" s="270"/>
      <c r="E72" s="270"/>
      <c r="F72" s="270"/>
      <c r="G72" s="270"/>
      <c r="H72" s="270"/>
      <c r="I72" s="270"/>
      <c r="J72" s="270"/>
      <c r="K72" s="270"/>
      <c r="L72" s="270"/>
      <c r="M72" s="270"/>
      <c r="N72" s="270"/>
      <c r="O72" s="270"/>
      <c r="P72" s="270"/>
      <c r="Q72" s="270"/>
      <c r="R72" s="270"/>
      <c r="S72" s="270"/>
      <c r="T72" s="270"/>
      <c r="U72" s="270"/>
      <c r="V72" s="270"/>
    </row>
    <row r="73" spans="1:23" s="57" customFormat="1" ht="299.25" hidden="1" customHeight="1" x14ac:dyDescent="0.2">
      <c r="A73" s="265"/>
      <c r="B73" s="265"/>
      <c r="C73" s="265"/>
      <c r="D73" s="265"/>
      <c r="E73" s="265"/>
      <c r="F73" s="265"/>
      <c r="G73" s="265"/>
      <c r="H73" s="265"/>
      <c r="I73" s="265"/>
      <c r="J73" s="265"/>
      <c r="K73" s="265"/>
      <c r="L73" s="265"/>
      <c r="M73" s="265"/>
      <c r="N73" s="265"/>
      <c r="O73" s="265"/>
      <c r="P73" s="265"/>
      <c r="Q73" s="265"/>
      <c r="R73" s="265"/>
      <c r="S73" s="265"/>
      <c r="T73" s="265"/>
      <c r="U73" s="265"/>
      <c r="V73" s="265"/>
    </row>
    <row r="74" spans="1:23" s="57" customFormat="1" ht="18" hidden="1" x14ac:dyDescent="0.2">
      <c r="A74" s="261"/>
      <c r="B74" s="261"/>
      <c r="C74" s="261"/>
      <c r="D74" s="261"/>
      <c r="E74" s="261"/>
      <c r="F74" s="261"/>
      <c r="G74" s="261"/>
      <c r="H74" s="261"/>
      <c r="I74" s="261"/>
      <c r="J74" s="261"/>
      <c r="K74" s="261"/>
      <c r="L74" s="261"/>
      <c r="M74" s="261"/>
      <c r="N74" s="261"/>
      <c r="O74" s="261"/>
      <c r="P74" s="261"/>
      <c r="Q74" s="261"/>
      <c r="R74" s="261"/>
      <c r="S74" s="261"/>
      <c r="T74" s="261"/>
      <c r="U74" s="261"/>
      <c r="V74" s="261"/>
    </row>
    <row r="75" spans="1:23" ht="18" hidden="1" x14ac:dyDescent="0.2">
      <c r="A75" s="65"/>
      <c r="B75" s="65"/>
      <c r="C75" s="65"/>
      <c r="D75" s="65"/>
      <c r="E75" s="65"/>
      <c r="F75" s="65"/>
      <c r="G75" s="65"/>
      <c r="H75" s="65"/>
      <c r="I75" s="65"/>
      <c r="J75" s="65"/>
      <c r="K75" s="65"/>
      <c r="L75" s="65"/>
      <c r="M75" s="65"/>
      <c r="N75" s="65"/>
      <c r="O75" s="65"/>
      <c r="P75" s="65"/>
      <c r="Q75" s="65"/>
      <c r="R75" s="65"/>
      <c r="S75" s="65"/>
      <c r="T75" s="65"/>
      <c r="U75" s="65"/>
      <c r="V75" s="65"/>
    </row>
    <row r="76" spans="1:23" ht="20.25" x14ac:dyDescent="0.2">
      <c r="A76" s="256" t="s">
        <v>267</v>
      </c>
      <c r="B76" s="256"/>
      <c r="C76" s="256"/>
      <c r="D76" s="256"/>
      <c r="E76" s="256"/>
      <c r="F76" s="256"/>
      <c r="G76" s="256"/>
      <c r="H76" s="256"/>
      <c r="I76" s="256"/>
      <c r="J76" s="256"/>
      <c r="K76" s="256"/>
      <c r="L76" s="256"/>
      <c r="M76" s="256"/>
      <c r="N76" s="256"/>
      <c r="O76" s="256"/>
      <c r="P76" s="256"/>
      <c r="Q76" s="256"/>
      <c r="R76" s="256"/>
      <c r="S76" s="256"/>
      <c r="T76" s="256"/>
      <c r="U76" s="256"/>
      <c r="V76" s="256"/>
    </row>
    <row r="77" spans="1:23" ht="20.25" x14ac:dyDescent="0.2">
      <c r="A77" s="257"/>
      <c r="B77" s="257"/>
      <c r="C77" s="257"/>
      <c r="D77" s="257"/>
      <c r="E77" s="257"/>
      <c r="F77" s="257"/>
      <c r="G77" s="257"/>
      <c r="H77" s="257"/>
      <c r="I77" s="257"/>
      <c r="J77" s="257"/>
      <c r="K77" s="257"/>
      <c r="L77" s="257"/>
      <c r="M77" s="257"/>
      <c r="N77" s="257"/>
      <c r="O77" s="257"/>
      <c r="P77" s="257"/>
      <c r="Q77" s="257"/>
      <c r="R77" s="257"/>
      <c r="S77" s="257"/>
      <c r="T77" s="257"/>
      <c r="U77" s="257"/>
      <c r="V77" s="257"/>
    </row>
    <row r="78" spans="1:23" ht="20.25" x14ac:dyDescent="0.2">
      <c r="A78" s="256" t="s">
        <v>268</v>
      </c>
      <c r="B78" s="256"/>
      <c r="C78" s="256"/>
      <c r="D78" s="256"/>
      <c r="E78" s="256"/>
      <c r="F78" s="256"/>
      <c r="G78" s="256"/>
      <c r="H78" s="256"/>
      <c r="I78" s="256"/>
      <c r="J78" s="256"/>
      <c r="K78" s="256"/>
      <c r="L78" s="256"/>
      <c r="M78" s="256"/>
      <c r="N78" s="256"/>
      <c r="O78" s="256"/>
      <c r="P78" s="256"/>
      <c r="Q78" s="256"/>
      <c r="R78" s="256"/>
      <c r="S78" s="256"/>
      <c r="T78" s="256"/>
      <c r="U78" s="256"/>
      <c r="V78" s="256"/>
    </row>
    <row r="79" spans="1:23" ht="12" customHeight="1" x14ac:dyDescent="0.2">
      <c r="A79" s="217"/>
      <c r="B79" s="217"/>
      <c r="C79" s="217"/>
      <c r="D79" s="217"/>
      <c r="E79" s="217"/>
      <c r="F79" s="217"/>
      <c r="G79" s="217"/>
      <c r="H79" s="217"/>
      <c r="I79" s="217"/>
      <c r="J79" s="217"/>
      <c r="K79" s="217"/>
      <c r="L79" s="217"/>
      <c r="M79" s="217"/>
      <c r="N79" s="217"/>
      <c r="O79" s="217"/>
      <c r="P79" s="217"/>
      <c r="Q79" s="217"/>
      <c r="R79" s="217"/>
      <c r="S79" s="217"/>
      <c r="T79" s="217"/>
      <c r="U79" s="217"/>
      <c r="V79" s="217"/>
    </row>
    <row r="80" spans="1:23" ht="67.5" customHeight="1" x14ac:dyDescent="0.2">
      <c r="A80" s="258" t="s">
        <v>269</v>
      </c>
      <c r="B80" s="258"/>
      <c r="C80" s="258"/>
      <c r="D80" s="258"/>
      <c r="E80" s="258"/>
      <c r="F80" s="258"/>
      <c r="G80" s="258"/>
      <c r="H80" s="258"/>
      <c r="I80" s="258"/>
      <c r="J80" s="258"/>
      <c r="K80" s="258"/>
      <c r="L80" s="258"/>
      <c r="M80" s="258"/>
      <c r="N80" s="258"/>
      <c r="O80" s="258"/>
      <c r="P80" s="258"/>
      <c r="Q80" s="258"/>
      <c r="R80" s="258"/>
      <c r="S80" s="258"/>
      <c r="T80" s="258"/>
      <c r="U80" s="258"/>
      <c r="V80" s="258"/>
    </row>
    <row r="81" spans="1:25" ht="10.5" customHeight="1" x14ac:dyDescent="0.2">
      <c r="A81" s="217"/>
      <c r="B81" s="217"/>
      <c r="C81" s="217"/>
      <c r="D81" s="217"/>
      <c r="E81" s="217"/>
      <c r="F81" s="217"/>
      <c r="G81" s="217"/>
      <c r="H81" s="217"/>
      <c r="I81" s="217"/>
      <c r="J81" s="217"/>
      <c r="K81" s="217"/>
      <c r="L81" s="217"/>
      <c r="M81" s="217"/>
      <c r="N81" s="217"/>
      <c r="O81" s="217"/>
      <c r="P81" s="217"/>
      <c r="Q81" s="217"/>
      <c r="R81" s="217"/>
      <c r="S81" s="217"/>
      <c r="T81" s="217"/>
      <c r="U81" s="217"/>
      <c r="V81" s="217"/>
    </row>
    <row r="82" spans="1:25" ht="60" customHeight="1" x14ac:dyDescent="0.2">
      <c r="A82" s="258" t="s">
        <v>291</v>
      </c>
      <c r="B82" s="258"/>
      <c r="C82" s="258"/>
      <c r="D82" s="258"/>
      <c r="E82" s="258"/>
      <c r="F82" s="258"/>
      <c r="G82" s="258"/>
      <c r="H82" s="258"/>
      <c r="I82" s="258"/>
      <c r="J82" s="258"/>
      <c r="K82" s="258"/>
      <c r="L82" s="258"/>
      <c r="M82" s="258"/>
      <c r="N82" s="258"/>
      <c r="O82" s="258"/>
      <c r="P82" s="258"/>
      <c r="Q82" s="258"/>
      <c r="R82" s="258"/>
      <c r="S82" s="258"/>
      <c r="T82" s="258"/>
      <c r="U82" s="258"/>
      <c r="V82" s="258"/>
    </row>
    <row r="83" spans="1:25" ht="12" customHeight="1" x14ac:dyDescent="0.2">
      <c r="A83" s="259"/>
      <c r="B83" s="259"/>
      <c r="C83" s="259"/>
      <c r="D83" s="259"/>
      <c r="E83" s="259"/>
      <c r="F83" s="259"/>
      <c r="G83" s="259"/>
      <c r="H83" s="259"/>
      <c r="I83" s="259"/>
      <c r="J83" s="259"/>
      <c r="K83" s="259"/>
      <c r="L83" s="259"/>
      <c r="M83" s="259"/>
      <c r="N83" s="259"/>
      <c r="O83" s="259"/>
      <c r="P83" s="259"/>
      <c r="Q83" s="259"/>
      <c r="R83" s="259"/>
      <c r="S83" s="259"/>
      <c r="T83" s="259"/>
      <c r="U83" s="259"/>
      <c r="V83" s="259"/>
    </row>
    <row r="84" spans="1:25" ht="20.25" customHeight="1" x14ac:dyDescent="0.2">
      <c r="A84" s="365" t="s">
        <v>273</v>
      </c>
      <c r="B84" s="366"/>
      <c r="C84" s="366"/>
      <c r="D84" s="366"/>
      <c r="E84" s="366"/>
      <c r="F84" s="366"/>
      <c r="G84" s="366"/>
      <c r="H84" s="366"/>
      <c r="I84" s="367"/>
      <c r="J84" s="304" t="s">
        <v>296</v>
      </c>
      <c r="K84" s="306"/>
      <c r="L84" s="365" t="s">
        <v>297</v>
      </c>
      <c r="M84" s="366"/>
      <c r="N84" s="366"/>
      <c r="O84" s="366"/>
      <c r="P84" s="366"/>
      <c r="Q84" s="366"/>
      <c r="R84" s="366"/>
      <c r="S84" s="367"/>
      <c r="T84" s="365" t="s">
        <v>52</v>
      </c>
      <c r="U84" s="366"/>
      <c r="V84" s="367"/>
    </row>
    <row r="85" spans="1:25" ht="20.25" customHeight="1" x14ac:dyDescent="0.2">
      <c r="A85" s="368"/>
      <c r="B85" s="369"/>
      <c r="C85" s="369"/>
      <c r="D85" s="369"/>
      <c r="E85" s="369"/>
      <c r="F85" s="369"/>
      <c r="G85" s="369"/>
      <c r="H85" s="369"/>
      <c r="I85" s="370"/>
      <c r="J85" s="205" t="s">
        <v>3</v>
      </c>
      <c r="K85" s="205" t="s">
        <v>60</v>
      </c>
      <c r="L85" s="368"/>
      <c r="M85" s="369"/>
      <c r="N85" s="369"/>
      <c r="O85" s="369"/>
      <c r="P85" s="369"/>
      <c r="Q85" s="369"/>
      <c r="R85" s="369"/>
      <c r="S85" s="370"/>
      <c r="T85" s="368"/>
      <c r="U85" s="369"/>
      <c r="V85" s="370"/>
    </row>
    <row r="86" spans="1:25" ht="20.25" x14ac:dyDescent="0.2">
      <c r="A86" s="239" t="s">
        <v>270</v>
      </c>
      <c r="B86" s="239"/>
      <c r="C86" s="239"/>
      <c r="D86" s="239"/>
      <c r="E86" s="239"/>
      <c r="F86" s="239"/>
      <c r="G86" s="239"/>
      <c r="H86" s="239"/>
      <c r="I86" s="239"/>
      <c r="J86" s="208" t="s">
        <v>63</v>
      </c>
      <c r="K86" s="208"/>
      <c r="L86" s="239" t="s">
        <v>299</v>
      </c>
      <c r="M86" s="239"/>
      <c r="N86" s="239"/>
      <c r="O86" s="239"/>
      <c r="P86" s="239"/>
      <c r="Q86" s="239"/>
      <c r="R86" s="239"/>
      <c r="S86" s="239"/>
      <c r="T86" s="271" t="s">
        <v>301</v>
      </c>
      <c r="U86" s="271"/>
      <c r="V86" s="271"/>
    </row>
    <row r="87" spans="1:25" ht="20.25" x14ac:dyDescent="0.2">
      <c r="A87" s="239" t="s">
        <v>271</v>
      </c>
      <c r="B87" s="239"/>
      <c r="C87" s="239"/>
      <c r="D87" s="239"/>
      <c r="E87" s="239"/>
      <c r="F87" s="239"/>
      <c r="G87" s="239"/>
      <c r="H87" s="239"/>
      <c r="I87" s="239"/>
      <c r="J87" s="208" t="s">
        <v>63</v>
      </c>
      <c r="K87" s="208"/>
      <c r="L87" s="239" t="s">
        <v>300</v>
      </c>
      <c r="M87" s="239"/>
      <c r="N87" s="239"/>
      <c r="O87" s="239"/>
      <c r="P87" s="239"/>
      <c r="Q87" s="239"/>
      <c r="R87" s="239"/>
      <c r="S87" s="239"/>
      <c r="T87" s="272" t="s">
        <v>12</v>
      </c>
      <c r="U87" s="272"/>
      <c r="V87" s="272"/>
    </row>
    <row r="88" spans="1:25" ht="20.25" x14ac:dyDescent="0.2">
      <c r="A88" s="239" t="s">
        <v>279</v>
      </c>
      <c r="B88" s="239"/>
      <c r="C88" s="239"/>
      <c r="D88" s="239"/>
      <c r="E88" s="239"/>
      <c r="F88" s="239"/>
      <c r="G88" s="239"/>
      <c r="H88" s="239"/>
      <c r="I88" s="239"/>
      <c r="J88" s="208" t="s">
        <v>63</v>
      </c>
      <c r="K88" s="208"/>
      <c r="L88" s="239" t="s">
        <v>360</v>
      </c>
      <c r="M88" s="239"/>
      <c r="N88" s="239"/>
      <c r="O88" s="239"/>
      <c r="P88" s="239"/>
      <c r="Q88" s="239"/>
      <c r="R88" s="239"/>
      <c r="S88" s="239"/>
      <c r="T88" s="272" t="s">
        <v>12</v>
      </c>
      <c r="U88" s="272"/>
      <c r="V88" s="272"/>
    </row>
    <row r="89" spans="1:25" ht="20.25" customHeight="1" x14ac:dyDescent="0.2">
      <c r="A89" s="239" t="s">
        <v>272</v>
      </c>
      <c r="B89" s="239"/>
      <c r="C89" s="239"/>
      <c r="D89" s="239"/>
      <c r="E89" s="239"/>
      <c r="F89" s="239"/>
      <c r="G89" s="239"/>
      <c r="H89" s="239"/>
      <c r="I89" s="239"/>
      <c r="J89" s="208" t="s">
        <v>63</v>
      </c>
      <c r="K89" s="208"/>
      <c r="L89" s="239" t="s">
        <v>385</v>
      </c>
      <c r="M89" s="239"/>
      <c r="N89" s="239"/>
      <c r="O89" s="239"/>
      <c r="P89" s="239"/>
      <c r="Q89" s="239"/>
      <c r="R89" s="239"/>
      <c r="S89" s="239"/>
      <c r="T89" s="272"/>
      <c r="U89" s="272"/>
      <c r="V89" s="272"/>
    </row>
    <row r="90" spans="1:25" ht="13.5" customHeight="1" x14ac:dyDescent="0.2">
      <c r="A90" s="359"/>
      <c r="B90" s="359"/>
      <c r="C90" s="359"/>
      <c r="D90" s="359"/>
      <c r="E90" s="359"/>
      <c r="F90" s="359"/>
      <c r="G90" s="359"/>
      <c r="H90" s="359"/>
      <c r="I90" s="359"/>
      <c r="J90" s="359"/>
      <c r="K90" s="359"/>
      <c r="L90" s="359"/>
      <c r="M90" s="359"/>
      <c r="N90" s="359"/>
      <c r="O90" s="359"/>
      <c r="P90" s="359"/>
      <c r="Q90" s="359"/>
      <c r="R90" s="359"/>
      <c r="S90" s="359"/>
      <c r="T90" s="359"/>
      <c r="U90" s="359"/>
      <c r="V90" s="359"/>
    </row>
    <row r="91" spans="1:25" ht="20.25" x14ac:dyDescent="0.2">
      <c r="A91" s="264" t="s">
        <v>66</v>
      </c>
      <c r="B91" s="264"/>
      <c r="C91" s="264"/>
      <c r="D91" s="264"/>
      <c r="E91" s="264"/>
      <c r="F91" s="264"/>
      <c r="G91" s="264"/>
      <c r="H91" s="264"/>
      <c r="I91" s="264"/>
      <c r="J91" s="264"/>
      <c r="K91" s="264"/>
      <c r="L91" s="264"/>
      <c r="M91" s="264"/>
      <c r="N91" s="264"/>
      <c r="O91" s="264"/>
      <c r="P91" s="264"/>
      <c r="Q91" s="264"/>
      <c r="R91" s="264"/>
      <c r="S91" s="264"/>
      <c r="T91" s="264"/>
      <c r="U91" s="264"/>
      <c r="V91" s="264"/>
    </row>
    <row r="92" spans="1:25" ht="15.75" x14ac:dyDescent="0.2">
      <c r="A92" s="362"/>
      <c r="B92" s="362"/>
      <c r="C92" s="362"/>
      <c r="D92" s="362"/>
      <c r="E92" s="362"/>
      <c r="F92" s="362"/>
      <c r="G92" s="362"/>
      <c r="H92" s="362"/>
      <c r="I92" s="362"/>
      <c r="J92" s="362"/>
      <c r="K92" s="362"/>
      <c r="L92" s="362"/>
      <c r="M92" s="362"/>
      <c r="N92" s="362"/>
      <c r="O92" s="362"/>
      <c r="P92" s="362"/>
      <c r="Q92" s="362"/>
      <c r="R92" s="362"/>
      <c r="S92" s="362"/>
      <c r="T92" s="362"/>
      <c r="U92" s="362"/>
      <c r="V92" s="362"/>
    </row>
    <row r="93" spans="1:25" ht="39" customHeight="1" x14ac:dyDescent="0.2">
      <c r="A93" s="361" t="s">
        <v>67</v>
      </c>
      <c r="B93" s="361"/>
      <c r="C93" s="361" t="str">
        <f>+A86</f>
        <v>Director de obra</v>
      </c>
      <c r="D93" s="361"/>
      <c r="E93" s="361"/>
      <c r="F93" s="272" t="s">
        <v>17</v>
      </c>
      <c r="G93" s="272"/>
      <c r="H93" s="272"/>
      <c r="I93" s="272"/>
      <c r="J93" s="272"/>
      <c r="K93" s="272" t="str">
        <f>+L86</f>
        <v>Viviana Osorio Jaramillo</v>
      </c>
      <c r="L93" s="272"/>
      <c r="M93" s="272"/>
      <c r="N93" s="272"/>
      <c r="O93" s="272" t="s">
        <v>52</v>
      </c>
      <c r="P93" s="272"/>
      <c r="Q93" s="272"/>
      <c r="R93" s="272"/>
      <c r="S93" s="272"/>
      <c r="T93" s="272"/>
      <c r="U93" s="273" t="s">
        <v>228</v>
      </c>
      <c r="V93" s="273"/>
    </row>
    <row r="94" spans="1:25" ht="41.25" customHeight="1" x14ac:dyDescent="0.2">
      <c r="A94" s="274" t="s">
        <v>68</v>
      </c>
      <c r="B94" s="275"/>
      <c r="C94" s="275"/>
      <c r="D94" s="275"/>
      <c r="E94" s="276"/>
      <c r="F94" s="277" t="s">
        <v>274</v>
      </c>
      <c r="G94" s="277"/>
      <c r="H94" s="277"/>
      <c r="I94" s="277"/>
      <c r="J94" s="277"/>
      <c r="K94" s="278" t="s">
        <v>298</v>
      </c>
      <c r="L94" s="278"/>
      <c r="M94" s="278"/>
      <c r="N94" s="278"/>
      <c r="O94" s="279" t="s">
        <v>142</v>
      </c>
      <c r="P94" s="280"/>
      <c r="Q94" s="280"/>
      <c r="R94" s="280"/>
      <c r="S94" s="280"/>
      <c r="T94" s="281"/>
      <c r="U94" s="272" t="s">
        <v>12</v>
      </c>
      <c r="V94" s="272"/>
    </row>
    <row r="95" spans="1:25" ht="109.5" customHeight="1" x14ac:dyDescent="0.2">
      <c r="A95" s="274" t="s">
        <v>69</v>
      </c>
      <c r="B95" s="275"/>
      <c r="C95" s="275"/>
      <c r="D95" s="275"/>
      <c r="E95" s="276"/>
      <c r="F95" s="277" t="s">
        <v>277</v>
      </c>
      <c r="G95" s="277"/>
      <c r="H95" s="277"/>
      <c r="I95" s="277"/>
      <c r="J95" s="277"/>
      <c r="K95" s="278" t="s">
        <v>293</v>
      </c>
      <c r="L95" s="278"/>
      <c r="M95" s="278"/>
      <c r="N95" s="278"/>
      <c r="O95" s="279" t="s">
        <v>143</v>
      </c>
      <c r="P95" s="280"/>
      <c r="Q95" s="280"/>
      <c r="R95" s="280"/>
      <c r="S95" s="280"/>
      <c r="T95" s="281"/>
      <c r="U95" s="274" t="s">
        <v>12</v>
      </c>
      <c r="V95" s="276"/>
      <c r="W95" s="1">
        <f>2025-2014</f>
        <v>11</v>
      </c>
    </row>
    <row r="96" spans="1:25" ht="65.25" customHeight="1" x14ac:dyDescent="0.2">
      <c r="A96" s="233" t="s">
        <v>70</v>
      </c>
      <c r="B96" s="323"/>
      <c r="C96" s="323"/>
      <c r="D96" s="323"/>
      <c r="E96" s="234"/>
      <c r="F96" s="277" t="s">
        <v>276</v>
      </c>
      <c r="G96" s="277"/>
      <c r="H96" s="277"/>
      <c r="I96" s="277"/>
      <c r="J96" s="277"/>
      <c r="K96" s="278" t="s">
        <v>365</v>
      </c>
      <c r="L96" s="278"/>
      <c r="M96" s="278"/>
      <c r="N96" s="278"/>
      <c r="O96" s="360" t="s">
        <v>320</v>
      </c>
      <c r="P96" s="360"/>
      <c r="Q96" s="360"/>
      <c r="R96" s="360"/>
      <c r="S96" s="360"/>
      <c r="T96" s="360"/>
      <c r="U96" s="273" t="s">
        <v>228</v>
      </c>
      <c r="V96" s="273"/>
      <c r="W96" s="57" t="s">
        <v>295</v>
      </c>
      <c r="X96" s="1">
        <f>5*12</f>
        <v>60</v>
      </c>
      <c r="Y96" s="1" t="s">
        <v>294</v>
      </c>
    </row>
    <row r="97" spans="1:23" ht="54" customHeight="1" x14ac:dyDescent="0.2">
      <c r="A97" s="233" t="s">
        <v>134</v>
      </c>
      <c r="B97" s="323"/>
      <c r="C97" s="323"/>
      <c r="D97" s="323"/>
      <c r="E97" s="323"/>
      <c r="F97" s="363">
        <v>0.5</v>
      </c>
      <c r="G97" s="363"/>
      <c r="H97" s="363"/>
      <c r="I97" s="363"/>
      <c r="J97" s="363"/>
      <c r="K97" s="278" t="s">
        <v>144</v>
      </c>
      <c r="L97" s="278"/>
      <c r="M97" s="278"/>
      <c r="N97" s="278"/>
      <c r="O97" s="364" t="s">
        <v>367</v>
      </c>
      <c r="P97" s="364"/>
      <c r="Q97" s="364"/>
      <c r="R97" s="364"/>
      <c r="S97" s="364"/>
      <c r="T97" s="364"/>
      <c r="U97" s="274" t="s">
        <v>12</v>
      </c>
      <c r="V97" s="276"/>
    </row>
    <row r="98" spans="1:23" ht="18" x14ac:dyDescent="0.2">
      <c r="A98" s="272" t="s">
        <v>13</v>
      </c>
      <c r="B98" s="272"/>
      <c r="C98" s="272"/>
      <c r="D98" s="272"/>
      <c r="E98" s="272"/>
      <c r="F98" s="358" t="s">
        <v>285</v>
      </c>
      <c r="G98" s="358"/>
      <c r="H98" s="358"/>
      <c r="I98" s="358"/>
      <c r="J98" s="358"/>
      <c r="K98" s="278" t="s">
        <v>292</v>
      </c>
      <c r="L98" s="278"/>
      <c r="M98" s="278"/>
      <c r="N98" s="278"/>
      <c r="O98" s="278"/>
      <c r="P98" s="278"/>
      <c r="Q98" s="278"/>
      <c r="R98" s="278"/>
      <c r="S98" s="278"/>
      <c r="T98" s="278"/>
      <c r="U98" s="233" t="s">
        <v>12</v>
      </c>
      <c r="V98" s="234"/>
    </row>
    <row r="99" spans="1:23" ht="18" x14ac:dyDescent="0.2">
      <c r="A99" s="272"/>
      <c r="B99" s="272"/>
      <c r="C99" s="272"/>
      <c r="D99" s="272"/>
      <c r="E99" s="272"/>
      <c r="F99" s="358" t="s">
        <v>118</v>
      </c>
      <c r="G99" s="358"/>
      <c r="H99" s="358"/>
      <c r="I99" s="358"/>
      <c r="J99" s="358"/>
      <c r="K99" s="278" t="s">
        <v>145</v>
      </c>
      <c r="L99" s="278"/>
      <c r="M99" s="278"/>
      <c r="N99" s="278"/>
      <c r="O99" s="278"/>
      <c r="P99" s="278"/>
      <c r="Q99" s="278"/>
      <c r="R99" s="278"/>
      <c r="S99" s="278"/>
      <c r="T99" s="278"/>
      <c r="U99" s="233" t="s">
        <v>12</v>
      </c>
      <c r="V99" s="234"/>
    </row>
    <row r="100" spans="1:23" ht="18" x14ac:dyDescent="0.2">
      <c r="A100" s="272"/>
      <c r="B100" s="272"/>
      <c r="C100" s="272"/>
      <c r="D100" s="272"/>
      <c r="E100" s="272"/>
      <c r="F100" s="358" t="s">
        <v>119</v>
      </c>
      <c r="G100" s="358"/>
      <c r="H100" s="358"/>
      <c r="I100" s="358"/>
      <c r="J100" s="358"/>
      <c r="K100" s="278" t="s">
        <v>146</v>
      </c>
      <c r="L100" s="278"/>
      <c r="M100" s="278"/>
      <c r="N100" s="278"/>
      <c r="O100" s="278"/>
      <c r="P100" s="278"/>
      <c r="Q100" s="278"/>
      <c r="R100" s="278"/>
      <c r="S100" s="278"/>
      <c r="T100" s="278"/>
      <c r="U100" s="233" t="s">
        <v>12</v>
      </c>
      <c r="V100" s="234"/>
    </row>
    <row r="101" spans="1:23" ht="18" x14ac:dyDescent="0.2">
      <c r="A101" s="272"/>
      <c r="B101" s="272"/>
      <c r="C101" s="272"/>
      <c r="D101" s="272"/>
      <c r="E101" s="272"/>
      <c r="F101" s="358" t="s">
        <v>112</v>
      </c>
      <c r="G101" s="358"/>
      <c r="H101" s="358"/>
      <c r="I101" s="358"/>
      <c r="J101" s="358"/>
      <c r="K101" s="278" t="s">
        <v>148</v>
      </c>
      <c r="L101" s="278"/>
      <c r="M101" s="278"/>
      <c r="N101" s="278"/>
      <c r="O101" s="278"/>
      <c r="P101" s="278"/>
      <c r="Q101" s="278"/>
      <c r="R101" s="278"/>
      <c r="S101" s="278"/>
      <c r="T101" s="278"/>
      <c r="U101" s="233" t="s">
        <v>12</v>
      </c>
      <c r="V101" s="234"/>
    </row>
    <row r="102" spans="1:23" ht="18" customHeight="1" x14ac:dyDescent="0.2">
      <c r="A102" s="272"/>
      <c r="B102" s="272"/>
      <c r="C102" s="272"/>
      <c r="D102" s="272"/>
      <c r="E102" s="272"/>
      <c r="F102" s="358" t="s">
        <v>120</v>
      </c>
      <c r="G102" s="358"/>
      <c r="H102" s="358"/>
      <c r="I102" s="358"/>
      <c r="J102" s="358"/>
      <c r="K102" s="278" t="s">
        <v>147</v>
      </c>
      <c r="L102" s="278"/>
      <c r="M102" s="278"/>
      <c r="N102" s="278"/>
      <c r="O102" s="278"/>
      <c r="P102" s="278"/>
      <c r="Q102" s="278"/>
      <c r="R102" s="278"/>
      <c r="S102" s="278"/>
      <c r="T102" s="278"/>
      <c r="U102" s="233" t="s">
        <v>12</v>
      </c>
      <c r="V102" s="234"/>
    </row>
    <row r="103" spans="1:23" ht="18" x14ac:dyDescent="0.2">
      <c r="A103" s="272"/>
      <c r="B103" s="272"/>
      <c r="C103" s="272"/>
      <c r="D103" s="272"/>
      <c r="E103" s="272"/>
      <c r="F103" s="358" t="s">
        <v>55</v>
      </c>
      <c r="G103" s="358"/>
      <c r="H103" s="358"/>
      <c r="I103" s="358"/>
      <c r="J103" s="358"/>
      <c r="K103" s="278" t="s">
        <v>144</v>
      </c>
      <c r="L103" s="278"/>
      <c r="M103" s="278"/>
      <c r="N103" s="278"/>
      <c r="O103" s="278"/>
      <c r="P103" s="278"/>
      <c r="Q103" s="278"/>
      <c r="R103" s="278"/>
      <c r="S103" s="278"/>
      <c r="T103" s="278"/>
      <c r="U103" s="233" t="s">
        <v>12</v>
      </c>
      <c r="V103" s="234"/>
    </row>
    <row r="104" spans="1:23" ht="40.5" customHeight="1" x14ac:dyDescent="0.2">
      <c r="A104" s="272"/>
      <c r="B104" s="272"/>
      <c r="C104" s="272"/>
      <c r="D104" s="272"/>
      <c r="E104" s="272"/>
      <c r="F104" s="358" t="s">
        <v>56</v>
      </c>
      <c r="G104" s="358"/>
      <c r="H104" s="358"/>
      <c r="I104" s="358"/>
      <c r="J104" s="358"/>
      <c r="K104" s="278" t="s">
        <v>357</v>
      </c>
      <c r="L104" s="278"/>
      <c r="M104" s="278"/>
      <c r="N104" s="278"/>
      <c r="O104" s="278"/>
      <c r="P104" s="278"/>
      <c r="Q104" s="278"/>
      <c r="R104" s="278"/>
      <c r="S104" s="278"/>
      <c r="T104" s="278"/>
      <c r="U104" s="273" t="s">
        <v>228</v>
      </c>
      <c r="V104" s="273"/>
    </row>
    <row r="105" spans="1:23" ht="18" x14ac:dyDescent="0.2">
      <c r="A105" s="272"/>
      <c r="B105" s="272"/>
      <c r="C105" s="272"/>
      <c r="D105" s="272"/>
      <c r="E105" s="272"/>
      <c r="F105" s="358" t="s">
        <v>398</v>
      </c>
      <c r="G105" s="358"/>
      <c r="H105" s="358"/>
      <c r="I105" s="358"/>
      <c r="J105" s="358"/>
      <c r="K105" s="278" t="s">
        <v>399</v>
      </c>
      <c r="L105" s="278"/>
      <c r="M105" s="278"/>
      <c r="N105" s="278"/>
      <c r="O105" s="278"/>
      <c r="P105" s="278"/>
      <c r="Q105" s="278"/>
      <c r="R105" s="278"/>
      <c r="S105" s="278"/>
      <c r="T105" s="278"/>
      <c r="U105" s="233" t="s">
        <v>12</v>
      </c>
      <c r="V105" s="234"/>
    </row>
    <row r="106" spans="1:23" ht="18" x14ac:dyDescent="0.2">
      <c r="A106" s="237"/>
      <c r="B106" s="237"/>
      <c r="C106" s="237"/>
      <c r="D106" s="237"/>
      <c r="E106" s="237"/>
      <c r="F106" s="237"/>
      <c r="G106" s="237"/>
      <c r="H106" s="237"/>
      <c r="I106" s="237"/>
      <c r="J106" s="237"/>
      <c r="K106" s="237"/>
      <c r="L106" s="237"/>
      <c r="M106" s="237"/>
      <c r="N106" s="237"/>
      <c r="O106" s="237"/>
      <c r="P106" s="237"/>
      <c r="Q106" s="237"/>
      <c r="R106" s="237"/>
      <c r="S106" s="237"/>
      <c r="T106" s="237"/>
      <c r="U106" s="237"/>
      <c r="V106" s="237"/>
    </row>
    <row r="107" spans="1:23" ht="42.75" customHeight="1" x14ac:dyDescent="0.2">
      <c r="A107" s="361" t="s">
        <v>67</v>
      </c>
      <c r="B107" s="361"/>
      <c r="C107" s="361" t="str">
        <f>+A87</f>
        <v>Residente de obra</v>
      </c>
      <c r="D107" s="361"/>
      <c r="E107" s="361"/>
      <c r="F107" s="272" t="s">
        <v>17</v>
      </c>
      <c r="G107" s="272"/>
      <c r="H107" s="272"/>
      <c r="I107" s="272"/>
      <c r="J107" s="272"/>
      <c r="K107" s="272" t="str">
        <f>+L87</f>
        <v>Heber Alexander Lindarte Moncada</v>
      </c>
      <c r="L107" s="272"/>
      <c r="M107" s="272"/>
      <c r="N107" s="272"/>
      <c r="O107" s="272" t="s">
        <v>52</v>
      </c>
      <c r="P107" s="272"/>
      <c r="Q107" s="272"/>
      <c r="R107" s="272"/>
      <c r="S107" s="272"/>
      <c r="T107" s="272"/>
      <c r="U107" s="272" t="s">
        <v>12</v>
      </c>
      <c r="V107" s="272"/>
    </row>
    <row r="108" spans="1:23" ht="39" customHeight="1" x14ac:dyDescent="0.2">
      <c r="A108" s="274" t="s">
        <v>68</v>
      </c>
      <c r="B108" s="275"/>
      <c r="C108" s="275"/>
      <c r="D108" s="275"/>
      <c r="E108" s="276"/>
      <c r="F108" s="277" t="s">
        <v>274</v>
      </c>
      <c r="G108" s="277"/>
      <c r="H108" s="277"/>
      <c r="I108" s="277"/>
      <c r="J108" s="277"/>
      <c r="K108" s="278" t="s">
        <v>298</v>
      </c>
      <c r="L108" s="278"/>
      <c r="M108" s="278"/>
      <c r="N108" s="278"/>
      <c r="O108" s="279" t="s">
        <v>142</v>
      </c>
      <c r="P108" s="280"/>
      <c r="Q108" s="280"/>
      <c r="R108" s="280"/>
      <c r="S108" s="280"/>
      <c r="T108" s="281"/>
      <c r="U108" s="272" t="s">
        <v>12</v>
      </c>
      <c r="V108" s="272"/>
      <c r="W108" s="40"/>
    </row>
    <row r="109" spans="1:23" ht="108.75" customHeight="1" x14ac:dyDescent="0.2">
      <c r="A109" s="274" t="s">
        <v>69</v>
      </c>
      <c r="B109" s="275"/>
      <c r="C109" s="275"/>
      <c r="D109" s="275"/>
      <c r="E109" s="276"/>
      <c r="F109" s="277" t="s">
        <v>275</v>
      </c>
      <c r="G109" s="277"/>
      <c r="H109" s="277"/>
      <c r="I109" s="277"/>
      <c r="J109" s="277"/>
      <c r="K109" s="278" t="s">
        <v>302</v>
      </c>
      <c r="L109" s="278"/>
      <c r="M109" s="278"/>
      <c r="N109" s="278"/>
      <c r="O109" s="279" t="s">
        <v>143</v>
      </c>
      <c r="P109" s="280"/>
      <c r="Q109" s="280"/>
      <c r="R109" s="280"/>
      <c r="S109" s="280"/>
      <c r="T109" s="281"/>
      <c r="U109" s="274" t="s">
        <v>12</v>
      </c>
      <c r="V109" s="276"/>
      <c r="W109" s="1">
        <f>2025-2007</f>
        <v>18</v>
      </c>
    </row>
    <row r="110" spans="1:23" ht="61.5" customHeight="1" x14ac:dyDescent="0.2">
      <c r="A110" s="233" t="s">
        <v>70</v>
      </c>
      <c r="B110" s="323"/>
      <c r="C110" s="323"/>
      <c r="D110" s="323"/>
      <c r="E110" s="234"/>
      <c r="F110" s="277" t="s">
        <v>278</v>
      </c>
      <c r="G110" s="277"/>
      <c r="H110" s="277"/>
      <c r="I110" s="277"/>
      <c r="J110" s="277"/>
      <c r="K110" s="278" t="s">
        <v>364</v>
      </c>
      <c r="L110" s="278"/>
      <c r="M110" s="278"/>
      <c r="N110" s="278"/>
      <c r="O110" s="360" t="s">
        <v>358</v>
      </c>
      <c r="P110" s="360"/>
      <c r="Q110" s="360"/>
      <c r="R110" s="360"/>
      <c r="S110" s="360"/>
      <c r="T110" s="360"/>
      <c r="U110" s="274" t="s">
        <v>12</v>
      </c>
      <c r="V110" s="276"/>
    </row>
    <row r="111" spans="1:23" ht="55.5" customHeight="1" x14ac:dyDescent="0.2">
      <c r="A111" s="233" t="s">
        <v>134</v>
      </c>
      <c r="B111" s="323"/>
      <c r="C111" s="323"/>
      <c r="D111" s="323"/>
      <c r="E111" s="323"/>
      <c r="F111" s="363">
        <v>1</v>
      </c>
      <c r="G111" s="363"/>
      <c r="H111" s="363"/>
      <c r="I111" s="363"/>
      <c r="J111" s="363"/>
      <c r="K111" s="278" t="s">
        <v>144</v>
      </c>
      <c r="L111" s="278"/>
      <c r="M111" s="278"/>
      <c r="N111" s="278"/>
      <c r="O111" s="364" t="s">
        <v>368</v>
      </c>
      <c r="P111" s="364"/>
      <c r="Q111" s="364"/>
      <c r="R111" s="364"/>
      <c r="S111" s="364"/>
      <c r="T111" s="364"/>
      <c r="U111" s="274" t="s">
        <v>12</v>
      </c>
      <c r="V111" s="276"/>
    </row>
    <row r="112" spans="1:23" ht="18" customHeight="1" x14ac:dyDescent="0.2">
      <c r="A112" s="272" t="s">
        <v>13</v>
      </c>
      <c r="B112" s="272"/>
      <c r="C112" s="272"/>
      <c r="D112" s="272"/>
      <c r="E112" s="272"/>
      <c r="F112" s="358" t="s">
        <v>285</v>
      </c>
      <c r="G112" s="358"/>
      <c r="H112" s="358"/>
      <c r="I112" s="358"/>
      <c r="J112" s="358"/>
      <c r="K112" s="278" t="s">
        <v>292</v>
      </c>
      <c r="L112" s="278"/>
      <c r="M112" s="278"/>
      <c r="N112" s="278"/>
      <c r="O112" s="278"/>
      <c r="P112" s="278"/>
      <c r="Q112" s="278"/>
      <c r="R112" s="278"/>
      <c r="S112" s="278"/>
      <c r="T112" s="278"/>
      <c r="U112" s="233" t="s">
        <v>12</v>
      </c>
      <c r="V112" s="234"/>
    </row>
    <row r="113" spans="1:23" ht="18" customHeight="1" x14ac:dyDescent="0.2">
      <c r="A113" s="272"/>
      <c r="B113" s="272"/>
      <c r="C113" s="272"/>
      <c r="D113" s="272"/>
      <c r="E113" s="272"/>
      <c r="F113" s="358" t="s">
        <v>118</v>
      </c>
      <c r="G113" s="358"/>
      <c r="H113" s="358"/>
      <c r="I113" s="358"/>
      <c r="J113" s="358"/>
      <c r="K113" s="278" t="s">
        <v>145</v>
      </c>
      <c r="L113" s="278"/>
      <c r="M113" s="278"/>
      <c r="N113" s="278"/>
      <c r="O113" s="278"/>
      <c r="P113" s="278"/>
      <c r="Q113" s="278"/>
      <c r="R113" s="278"/>
      <c r="S113" s="278"/>
      <c r="T113" s="278"/>
      <c r="U113" s="233" t="s">
        <v>12</v>
      </c>
      <c r="V113" s="234"/>
    </row>
    <row r="114" spans="1:23" ht="18" customHeight="1" x14ac:dyDescent="0.2">
      <c r="A114" s="272"/>
      <c r="B114" s="272"/>
      <c r="C114" s="272"/>
      <c r="D114" s="272"/>
      <c r="E114" s="272"/>
      <c r="F114" s="358" t="s">
        <v>119</v>
      </c>
      <c r="G114" s="358"/>
      <c r="H114" s="358"/>
      <c r="I114" s="358"/>
      <c r="J114" s="358"/>
      <c r="K114" s="278" t="s">
        <v>146</v>
      </c>
      <c r="L114" s="278"/>
      <c r="M114" s="278"/>
      <c r="N114" s="278"/>
      <c r="O114" s="278"/>
      <c r="P114" s="278"/>
      <c r="Q114" s="278"/>
      <c r="R114" s="278"/>
      <c r="S114" s="278"/>
      <c r="T114" s="278"/>
      <c r="U114" s="233" t="s">
        <v>12</v>
      </c>
      <c r="V114" s="234"/>
    </row>
    <row r="115" spans="1:23" ht="18" customHeight="1" x14ac:dyDescent="0.2">
      <c r="A115" s="272"/>
      <c r="B115" s="272"/>
      <c r="C115" s="272"/>
      <c r="D115" s="272"/>
      <c r="E115" s="272"/>
      <c r="F115" s="358" t="s">
        <v>112</v>
      </c>
      <c r="G115" s="358"/>
      <c r="H115" s="358"/>
      <c r="I115" s="358"/>
      <c r="J115" s="358"/>
      <c r="K115" s="278" t="s">
        <v>148</v>
      </c>
      <c r="L115" s="278"/>
      <c r="M115" s="278"/>
      <c r="N115" s="278"/>
      <c r="O115" s="278"/>
      <c r="P115" s="278"/>
      <c r="Q115" s="278"/>
      <c r="R115" s="278"/>
      <c r="S115" s="278"/>
      <c r="T115" s="278"/>
      <c r="U115" s="233" t="s">
        <v>12</v>
      </c>
      <c r="V115" s="234"/>
    </row>
    <row r="116" spans="1:23" ht="18" customHeight="1" x14ac:dyDescent="0.2">
      <c r="A116" s="272"/>
      <c r="B116" s="272"/>
      <c r="C116" s="272"/>
      <c r="D116" s="272"/>
      <c r="E116" s="272"/>
      <c r="F116" s="358" t="s">
        <v>120</v>
      </c>
      <c r="G116" s="358"/>
      <c r="H116" s="358"/>
      <c r="I116" s="358"/>
      <c r="J116" s="358"/>
      <c r="K116" s="278" t="s">
        <v>147</v>
      </c>
      <c r="L116" s="278"/>
      <c r="M116" s="278"/>
      <c r="N116" s="278"/>
      <c r="O116" s="278"/>
      <c r="P116" s="278"/>
      <c r="Q116" s="278"/>
      <c r="R116" s="278"/>
      <c r="S116" s="278"/>
      <c r="T116" s="278"/>
      <c r="U116" s="233" t="s">
        <v>12</v>
      </c>
      <c r="V116" s="234"/>
    </row>
    <row r="117" spans="1:23" ht="18" customHeight="1" x14ac:dyDescent="0.2">
      <c r="A117" s="272"/>
      <c r="B117" s="272"/>
      <c r="C117" s="272"/>
      <c r="D117" s="272"/>
      <c r="E117" s="272"/>
      <c r="F117" s="358" t="s">
        <v>55</v>
      </c>
      <c r="G117" s="358"/>
      <c r="H117" s="358"/>
      <c r="I117" s="358"/>
      <c r="J117" s="358"/>
      <c r="K117" s="278" t="s">
        <v>144</v>
      </c>
      <c r="L117" s="278"/>
      <c r="M117" s="278"/>
      <c r="N117" s="278"/>
      <c r="O117" s="278"/>
      <c r="P117" s="278"/>
      <c r="Q117" s="278"/>
      <c r="R117" s="278"/>
      <c r="S117" s="278"/>
      <c r="T117" s="278"/>
      <c r="U117" s="233" t="s">
        <v>12</v>
      </c>
      <c r="V117" s="234"/>
    </row>
    <row r="118" spans="1:23" ht="36.75" customHeight="1" x14ac:dyDescent="0.2">
      <c r="A118" s="272"/>
      <c r="B118" s="272"/>
      <c r="C118" s="272"/>
      <c r="D118" s="272"/>
      <c r="E118" s="272"/>
      <c r="F118" s="358" t="s">
        <v>56</v>
      </c>
      <c r="G118" s="358"/>
      <c r="H118" s="358"/>
      <c r="I118" s="358"/>
      <c r="J118" s="358"/>
      <c r="K118" s="278" t="s">
        <v>359</v>
      </c>
      <c r="L118" s="278"/>
      <c r="M118" s="278"/>
      <c r="N118" s="278"/>
      <c r="O118" s="278"/>
      <c r="P118" s="278"/>
      <c r="Q118" s="278"/>
      <c r="R118" s="278"/>
      <c r="S118" s="278"/>
      <c r="T118" s="278"/>
      <c r="U118" s="233" t="s">
        <v>12</v>
      </c>
      <c r="V118" s="234"/>
    </row>
    <row r="119" spans="1:23" ht="18" x14ac:dyDescent="0.2">
      <c r="A119" s="272"/>
      <c r="B119" s="272"/>
      <c r="C119" s="272"/>
      <c r="D119" s="272"/>
      <c r="E119" s="272"/>
      <c r="F119" s="358" t="s">
        <v>398</v>
      </c>
      <c r="G119" s="358"/>
      <c r="H119" s="358"/>
      <c r="I119" s="358"/>
      <c r="J119" s="358"/>
      <c r="K119" s="278" t="s">
        <v>399</v>
      </c>
      <c r="L119" s="278"/>
      <c r="M119" s="278"/>
      <c r="N119" s="278"/>
      <c r="O119" s="278"/>
      <c r="P119" s="278"/>
      <c r="Q119" s="278"/>
      <c r="R119" s="278"/>
      <c r="S119" s="278"/>
      <c r="T119" s="278"/>
      <c r="U119" s="233" t="s">
        <v>12</v>
      </c>
      <c r="V119" s="234"/>
    </row>
    <row r="120" spans="1:23" ht="18" x14ac:dyDescent="0.2">
      <c r="A120" s="237"/>
      <c r="B120" s="237"/>
      <c r="C120" s="237"/>
      <c r="D120" s="237"/>
      <c r="E120" s="237"/>
      <c r="F120" s="237"/>
      <c r="G120" s="237"/>
      <c r="H120" s="237"/>
      <c r="I120" s="237"/>
      <c r="J120" s="237"/>
      <c r="K120" s="237"/>
      <c r="L120" s="237"/>
      <c r="M120" s="237"/>
      <c r="N120" s="237"/>
      <c r="O120" s="237"/>
      <c r="P120" s="237"/>
      <c r="Q120" s="237"/>
      <c r="R120" s="237"/>
      <c r="S120" s="237"/>
      <c r="T120" s="237"/>
      <c r="U120" s="237"/>
      <c r="V120" s="237"/>
    </row>
    <row r="121" spans="1:23" ht="36" customHeight="1" x14ac:dyDescent="0.2">
      <c r="A121" s="361" t="s">
        <v>67</v>
      </c>
      <c r="B121" s="361"/>
      <c r="C121" s="361" t="s">
        <v>363</v>
      </c>
      <c r="D121" s="361"/>
      <c r="E121" s="361"/>
      <c r="F121" s="272" t="s">
        <v>17</v>
      </c>
      <c r="G121" s="272"/>
      <c r="H121" s="272"/>
      <c r="I121" s="272"/>
      <c r="J121" s="272"/>
      <c r="K121" s="272" t="str">
        <f>+K113</f>
        <v>APORTA DIPLOMA COMO ING. CIVIL</v>
      </c>
      <c r="L121" s="272"/>
      <c r="M121" s="272"/>
      <c r="N121" s="272"/>
      <c r="O121" s="272" t="s">
        <v>52</v>
      </c>
      <c r="P121" s="272"/>
      <c r="Q121" s="272"/>
      <c r="R121" s="272"/>
      <c r="S121" s="272"/>
      <c r="T121" s="272"/>
      <c r="U121" s="272" t="s">
        <v>12</v>
      </c>
      <c r="V121" s="272"/>
    </row>
    <row r="122" spans="1:23" ht="55.5" customHeight="1" x14ac:dyDescent="0.2">
      <c r="A122" s="274" t="s">
        <v>68</v>
      </c>
      <c r="B122" s="275"/>
      <c r="C122" s="275"/>
      <c r="D122" s="275"/>
      <c r="E122" s="276"/>
      <c r="F122" s="277" t="s">
        <v>280</v>
      </c>
      <c r="G122" s="277"/>
      <c r="H122" s="277"/>
      <c r="I122" s="277"/>
      <c r="J122" s="277"/>
      <c r="K122" s="278" t="s">
        <v>361</v>
      </c>
      <c r="L122" s="278"/>
      <c r="M122" s="278"/>
      <c r="N122" s="278"/>
      <c r="O122" s="279" t="s">
        <v>362</v>
      </c>
      <c r="P122" s="280"/>
      <c r="Q122" s="280"/>
      <c r="R122" s="280"/>
      <c r="S122" s="280"/>
      <c r="T122" s="281"/>
      <c r="U122" s="272" t="s">
        <v>12</v>
      </c>
      <c r="V122" s="272"/>
    </row>
    <row r="123" spans="1:23" ht="111" customHeight="1" x14ac:dyDescent="0.2">
      <c r="A123" s="274" t="s">
        <v>69</v>
      </c>
      <c r="B123" s="275"/>
      <c r="C123" s="275"/>
      <c r="D123" s="275"/>
      <c r="E123" s="276"/>
      <c r="F123" s="277" t="s">
        <v>366</v>
      </c>
      <c r="G123" s="277"/>
      <c r="H123" s="277"/>
      <c r="I123" s="277"/>
      <c r="J123" s="277"/>
      <c r="K123" s="278" t="s">
        <v>372</v>
      </c>
      <c r="L123" s="278"/>
      <c r="M123" s="278"/>
      <c r="N123" s="278"/>
      <c r="O123" s="279" t="s">
        <v>373</v>
      </c>
      <c r="P123" s="280"/>
      <c r="Q123" s="280"/>
      <c r="R123" s="280"/>
      <c r="S123" s="280"/>
      <c r="T123" s="281"/>
      <c r="U123" s="274" t="s">
        <v>12</v>
      </c>
      <c r="V123" s="276"/>
      <c r="W123" s="1">
        <f>2025-2016</f>
        <v>9</v>
      </c>
    </row>
    <row r="124" spans="1:23" ht="74.25" customHeight="1" x14ac:dyDescent="0.2">
      <c r="A124" s="233" t="s">
        <v>70</v>
      </c>
      <c r="B124" s="323"/>
      <c r="C124" s="323"/>
      <c r="D124" s="323"/>
      <c r="E124" s="234"/>
      <c r="F124" s="277" t="s">
        <v>281</v>
      </c>
      <c r="G124" s="277"/>
      <c r="H124" s="277"/>
      <c r="I124" s="277"/>
      <c r="J124" s="277"/>
      <c r="K124" s="278" t="s">
        <v>384</v>
      </c>
      <c r="L124" s="278"/>
      <c r="M124" s="278"/>
      <c r="N124" s="278"/>
      <c r="O124" s="360" t="s">
        <v>382</v>
      </c>
      <c r="P124" s="360"/>
      <c r="Q124" s="360"/>
      <c r="R124" s="360"/>
      <c r="S124" s="360"/>
      <c r="T124" s="360"/>
      <c r="U124" s="274" t="s">
        <v>12</v>
      </c>
      <c r="V124" s="276"/>
    </row>
    <row r="125" spans="1:23" ht="54" customHeight="1" x14ac:dyDescent="0.2">
      <c r="A125" s="233" t="s">
        <v>134</v>
      </c>
      <c r="B125" s="323"/>
      <c r="C125" s="323"/>
      <c r="D125" s="323"/>
      <c r="E125" s="323"/>
      <c r="F125" s="363">
        <v>1</v>
      </c>
      <c r="G125" s="363"/>
      <c r="H125" s="363"/>
      <c r="I125" s="363"/>
      <c r="J125" s="363"/>
      <c r="K125" s="278" t="s">
        <v>144</v>
      </c>
      <c r="L125" s="278"/>
      <c r="M125" s="278"/>
      <c r="N125" s="278"/>
      <c r="O125" s="364" t="s">
        <v>369</v>
      </c>
      <c r="P125" s="364"/>
      <c r="Q125" s="364"/>
      <c r="R125" s="364"/>
      <c r="S125" s="364"/>
      <c r="T125" s="364"/>
      <c r="U125" s="274" t="s">
        <v>12</v>
      </c>
      <c r="V125" s="276"/>
    </row>
    <row r="126" spans="1:23" ht="18" customHeight="1" x14ac:dyDescent="0.2">
      <c r="A126" s="272" t="s">
        <v>13</v>
      </c>
      <c r="B126" s="272"/>
      <c r="C126" s="272"/>
      <c r="D126" s="272"/>
      <c r="E126" s="272"/>
      <c r="F126" s="358" t="s">
        <v>285</v>
      </c>
      <c r="G126" s="358"/>
      <c r="H126" s="358"/>
      <c r="I126" s="358"/>
      <c r="J126" s="358"/>
      <c r="K126" s="278" t="s">
        <v>292</v>
      </c>
      <c r="L126" s="278"/>
      <c r="M126" s="278"/>
      <c r="N126" s="278"/>
      <c r="O126" s="278"/>
      <c r="P126" s="278"/>
      <c r="Q126" s="278"/>
      <c r="R126" s="278"/>
      <c r="S126" s="278"/>
      <c r="T126" s="278"/>
      <c r="U126" s="233" t="s">
        <v>12</v>
      </c>
      <c r="V126" s="234"/>
    </row>
    <row r="127" spans="1:23" ht="18" customHeight="1" x14ac:dyDescent="0.2">
      <c r="A127" s="272"/>
      <c r="B127" s="272"/>
      <c r="C127" s="272"/>
      <c r="D127" s="272"/>
      <c r="E127" s="272"/>
      <c r="F127" s="358" t="s">
        <v>118</v>
      </c>
      <c r="G127" s="358"/>
      <c r="H127" s="358"/>
      <c r="I127" s="358"/>
      <c r="J127" s="358"/>
      <c r="K127" s="278" t="s">
        <v>370</v>
      </c>
      <c r="L127" s="278"/>
      <c r="M127" s="278"/>
      <c r="N127" s="278"/>
      <c r="O127" s="278"/>
      <c r="P127" s="278"/>
      <c r="Q127" s="278"/>
      <c r="R127" s="278"/>
      <c r="S127" s="278"/>
      <c r="T127" s="278"/>
      <c r="U127" s="233" t="s">
        <v>12</v>
      </c>
      <c r="V127" s="234"/>
    </row>
    <row r="128" spans="1:23" ht="18" customHeight="1" x14ac:dyDescent="0.2">
      <c r="A128" s="272"/>
      <c r="B128" s="272"/>
      <c r="C128" s="272"/>
      <c r="D128" s="272"/>
      <c r="E128" s="272"/>
      <c r="F128" s="358" t="s">
        <v>119</v>
      </c>
      <c r="G128" s="358"/>
      <c r="H128" s="358"/>
      <c r="I128" s="358"/>
      <c r="J128" s="358"/>
      <c r="K128" s="278" t="s">
        <v>371</v>
      </c>
      <c r="L128" s="278"/>
      <c r="M128" s="278"/>
      <c r="N128" s="278"/>
      <c r="O128" s="278"/>
      <c r="P128" s="278"/>
      <c r="Q128" s="278"/>
      <c r="R128" s="278"/>
      <c r="S128" s="278"/>
      <c r="T128" s="278"/>
      <c r="U128" s="233" t="s">
        <v>12</v>
      </c>
      <c r="V128" s="234"/>
    </row>
    <row r="129" spans="1:23" ht="18" customHeight="1" x14ac:dyDescent="0.2">
      <c r="A129" s="272"/>
      <c r="B129" s="272"/>
      <c r="C129" s="272"/>
      <c r="D129" s="272"/>
      <c r="E129" s="272"/>
      <c r="F129" s="358" t="s">
        <v>112</v>
      </c>
      <c r="G129" s="358"/>
      <c r="H129" s="358"/>
      <c r="I129" s="358"/>
      <c r="J129" s="358"/>
      <c r="K129" s="278" t="s">
        <v>148</v>
      </c>
      <c r="L129" s="278"/>
      <c r="M129" s="278"/>
      <c r="N129" s="278"/>
      <c r="O129" s="278"/>
      <c r="P129" s="278"/>
      <c r="Q129" s="278"/>
      <c r="R129" s="278"/>
      <c r="S129" s="278"/>
      <c r="T129" s="278"/>
      <c r="U129" s="233" t="s">
        <v>12</v>
      </c>
      <c r="V129" s="234"/>
    </row>
    <row r="130" spans="1:23" ht="18" customHeight="1" x14ac:dyDescent="0.2">
      <c r="A130" s="272"/>
      <c r="B130" s="272"/>
      <c r="C130" s="272"/>
      <c r="D130" s="272"/>
      <c r="E130" s="272"/>
      <c r="F130" s="358" t="s">
        <v>120</v>
      </c>
      <c r="G130" s="358"/>
      <c r="H130" s="358"/>
      <c r="I130" s="358"/>
      <c r="J130" s="358"/>
      <c r="K130" s="278" t="s">
        <v>147</v>
      </c>
      <c r="L130" s="278"/>
      <c r="M130" s="278"/>
      <c r="N130" s="278"/>
      <c r="O130" s="278"/>
      <c r="P130" s="278"/>
      <c r="Q130" s="278"/>
      <c r="R130" s="278"/>
      <c r="S130" s="278"/>
      <c r="T130" s="278"/>
      <c r="U130" s="233" t="s">
        <v>12</v>
      </c>
      <c r="V130" s="234"/>
    </row>
    <row r="131" spans="1:23" ht="18" customHeight="1" x14ac:dyDescent="0.2">
      <c r="A131" s="272"/>
      <c r="B131" s="272"/>
      <c r="C131" s="272"/>
      <c r="D131" s="272"/>
      <c r="E131" s="272"/>
      <c r="F131" s="358" t="s">
        <v>55</v>
      </c>
      <c r="G131" s="358"/>
      <c r="H131" s="358"/>
      <c r="I131" s="358"/>
      <c r="J131" s="358"/>
      <c r="K131" s="278" t="s">
        <v>144</v>
      </c>
      <c r="L131" s="278"/>
      <c r="M131" s="278"/>
      <c r="N131" s="278"/>
      <c r="O131" s="278"/>
      <c r="P131" s="278"/>
      <c r="Q131" s="278"/>
      <c r="R131" s="278"/>
      <c r="S131" s="278"/>
      <c r="T131" s="278"/>
      <c r="U131" s="233" t="s">
        <v>12</v>
      </c>
      <c r="V131" s="234"/>
    </row>
    <row r="132" spans="1:23" ht="33.75" customHeight="1" x14ac:dyDescent="0.2">
      <c r="A132" s="272"/>
      <c r="B132" s="272"/>
      <c r="C132" s="272"/>
      <c r="D132" s="272"/>
      <c r="E132" s="272"/>
      <c r="F132" s="358" t="s">
        <v>56</v>
      </c>
      <c r="G132" s="358"/>
      <c r="H132" s="358"/>
      <c r="I132" s="358"/>
      <c r="J132" s="358"/>
      <c r="K132" s="278" t="s">
        <v>383</v>
      </c>
      <c r="L132" s="278"/>
      <c r="M132" s="278"/>
      <c r="N132" s="278"/>
      <c r="O132" s="278"/>
      <c r="P132" s="278"/>
      <c r="Q132" s="278"/>
      <c r="R132" s="278"/>
      <c r="S132" s="278"/>
      <c r="T132" s="278"/>
      <c r="U132" s="233" t="s">
        <v>12</v>
      </c>
      <c r="V132" s="234"/>
    </row>
    <row r="133" spans="1:23" ht="18" x14ac:dyDescent="0.2">
      <c r="A133" s="272"/>
      <c r="B133" s="272"/>
      <c r="C133" s="272"/>
      <c r="D133" s="272"/>
      <c r="E133" s="272"/>
      <c r="F133" s="358" t="s">
        <v>398</v>
      </c>
      <c r="G133" s="358"/>
      <c r="H133" s="358"/>
      <c r="I133" s="358"/>
      <c r="J133" s="358"/>
      <c r="K133" s="278" t="s">
        <v>399</v>
      </c>
      <c r="L133" s="278"/>
      <c r="M133" s="278"/>
      <c r="N133" s="278"/>
      <c r="O133" s="278"/>
      <c r="P133" s="278"/>
      <c r="Q133" s="278"/>
      <c r="R133" s="278"/>
      <c r="S133" s="278"/>
      <c r="T133" s="278"/>
      <c r="U133" s="233" t="s">
        <v>12</v>
      </c>
      <c r="V133" s="234"/>
    </row>
    <row r="134" spans="1:23" ht="18" x14ac:dyDescent="0.2">
      <c r="A134" s="237"/>
      <c r="B134" s="237"/>
      <c r="C134" s="237"/>
      <c r="D134" s="237"/>
      <c r="E134" s="237"/>
      <c r="F134" s="237"/>
      <c r="G134" s="237"/>
      <c r="H134" s="237"/>
      <c r="I134" s="237"/>
      <c r="J134" s="237"/>
      <c r="K134" s="237"/>
      <c r="L134" s="237"/>
      <c r="M134" s="237"/>
      <c r="N134" s="237"/>
      <c r="O134" s="237"/>
      <c r="P134" s="237"/>
      <c r="Q134" s="237"/>
      <c r="R134" s="237"/>
      <c r="S134" s="237"/>
      <c r="T134" s="237"/>
      <c r="U134" s="237"/>
      <c r="V134" s="237"/>
    </row>
    <row r="135" spans="1:23" ht="39.75" customHeight="1" x14ac:dyDescent="0.2">
      <c r="A135" s="361" t="s">
        <v>67</v>
      </c>
      <c r="B135" s="361"/>
      <c r="C135" s="361" t="str">
        <f>+A89</f>
        <v>Almacenista</v>
      </c>
      <c r="D135" s="361"/>
      <c r="E135" s="361"/>
      <c r="F135" s="272" t="s">
        <v>17</v>
      </c>
      <c r="G135" s="272"/>
      <c r="H135" s="272"/>
      <c r="I135" s="272"/>
      <c r="J135" s="272"/>
      <c r="K135" s="272" t="str">
        <f>+L89</f>
        <v>Jesus Ivan Aparicio Rubio</v>
      </c>
      <c r="L135" s="272"/>
      <c r="M135" s="272"/>
      <c r="N135" s="272"/>
      <c r="O135" s="272" t="s">
        <v>52</v>
      </c>
      <c r="P135" s="272"/>
      <c r="Q135" s="272"/>
      <c r="R135" s="272"/>
      <c r="S135" s="272"/>
      <c r="T135" s="272"/>
      <c r="U135" s="274" t="s">
        <v>12</v>
      </c>
      <c r="V135" s="276"/>
    </row>
    <row r="136" spans="1:23" ht="18" x14ac:dyDescent="0.2">
      <c r="A136" s="274" t="s">
        <v>68</v>
      </c>
      <c r="B136" s="275"/>
      <c r="C136" s="275"/>
      <c r="D136" s="275"/>
      <c r="E136" s="276"/>
      <c r="F136" s="277" t="s">
        <v>282</v>
      </c>
      <c r="G136" s="277"/>
      <c r="H136" s="277"/>
      <c r="I136" s="277"/>
      <c r="J136" s="277"/>
      <c r="K136" s="278" t="s">
        <v>149</v>
      </c>
      <c r="L136" s="278"/>
      <c r="M136" s="278"/>
      <c r="N136" s="278"/>
      <c r="O136" s="279" t="s">
        <v>388</v>
      </c>
      <c r="P136" s="280"/>
      <c r="Q136" s="280"/>
      <c r="R136" s="280"/>
      <c r="S136" s="280"/>
      <c r="T136" s="281"/>
      <c r="U136" s="272" t="s">
        <v>12</v>
      </c>
      <c r="V136" s="272"/>
    </row>
    <row r="137" spans="1:23" ht="111.75" customHeight="1" x14ac:dyDescent="0.2">
      <c r="A137" s="274" t="s">
        <v>69</v>
      </c>
      <c r="B137" s="275"/>
      <c r="C137" s="275"/>
      <c r="D137" s="275"/>
      <c r="E137" s="276"/>
      <c r="F137" s="277" t="s">
        <v>283</v>
      </c>
      <c r="G137" s="277"/>
      <c r="H137" s="277"/>
      <c r="I137" s="277"/>
      <c r="J137" s="277"/>
      <c r="K137" s="278" t="s">
        <v>386</v>
      </c>
      <c r="L137" s="278"/>
      <c r="M137" s="278"/>
      <c r="N137" s="278"/>
      <c r="O137" s="279" t="s">
        <v>387</v>
      </c>
      <c r="P137" s="280"/>
      <c r="Q137" s="280"/>
      <c r="R137" s="280"/>
      <c r="S137" s="280"/>
      <c r="T137" s="281"/>
      <c r="U137" s="274" t="s">
        <v>12</v>
      </c>
      <c r="V137" s="276"/>
      <c r="W137" s="1">
        <f>2025-2021</f>
        <v>4</v>
      </c>
    </row>
    <row r="138" spans="1:23" ht="57" customHeight="1" x14ac:dyDescent="0.2">
      <c r="A138" s="233" t="s">
        <v>70</v>
      </c>
      <c r="B138" s="323"/>
      <c r="C138" s="323"/>
      <c r="D138" s="323"/>
      <c r="E138" s="234"/>
      <c r="F138" s="277" t="s">
        <v>284</v>
      </c>
      <c r="G138" s="277"/>
      <c r="H138" s="277"/>
      <c r="I138" s="277"/>
      <c r="J138" s="277"/>
      <c r="K138" s="278" t="s">
        <v>397</v>
      </c>
      <c r="L138" s="278"/>
      <c r="M138" s="278"/>
      <c r="N138" s="278"/>
      <c r="O138" s="360" t="s">
        <v>396</v>
      </c>
      <c r="P138" s="360"/>
      <c r="Q138" s="360"/>
      <c r="R138" s="360"/>
      <c r="S138" s="360"/>
      <c r="T138" s="360"/>
      <c r="U138" s="274" t="s">
        <v>12</v>
      </c>
      <c r="V138" s="276"/>
    </row>
    <row r="139" spans="1:23" ht="39.75" customHeight="1" x14ac:dyDescent="0.2">
      <c r="A139" s="233" t="s">
        <v>134</v>
      </c>
      <c r="B139" s="323"/>
      <c r="C139" s="323"/>
      <c r="D139" s="323"/>
      <c r="E139" s="323"/>
      <c r="F139" s="363">
        <v>1</v>
      </c>
      <c r="G139" s="363"/>
      <c r="H139" s="363"/>
      <c r="I139" s="363"/>
      <c r="J139" s="363"/>
      <c r="K139" s="278" t="s">
        <v>144</v>
      </c>
      <c r="L139" s="278"/>
      <c r="M139" s="278"/>
      <c r="N139" s="278"/>
      <c r="O139" s="364" t="s">
        <v>389</v>
      </c>
      <c r="P139" s="364"/>
      <c r="Q139" s="364"/>
      <c r="R139" s="364"/>
      <c r="S139" s="364"/>
      <c r="T139" s="364"/>
      <c r="U139" s="274" t="s">
        <v>12</v>
      </c>
      <c r="V139" s="276"/>
    </row>
    <row r="140" spans="1:23" ht="18" customHeight="1" x14ac:dyDescent="0.2">
      <c r="A140" s="272" t="s">
        <v>13</v>
      </c>
      <c r="B140" s="272"/>
      <c r="C140" s="272"/>
      <c r="D140" s="272"/>
      <c r="E140" s="272"/>
      <c r="F140" s="358" t="s">
        <v>285</v>
      </c>
      <c r="G140" s="358"/>
      <c r="H140" s="358"/>
      <c r="I140" s="358"/>
      <c r="J140" s="358"/>
      <c r="K140" s="278" t="s">
        <v>292</v>
      </c>
      <c r="L140" s="278"/>
      <c r="M140" s="278"/>
      <c r="N140" s="278"/>
      <c r="O140" s="278"/>
      <c r="P140" s="278"/>
      <c r="Q140" s="278"/>
      <c r="R140" s="278"/>
      <c r="S140" s="278"/>
      <c r="T140" s="278"/>
      <c r="U140" s="233" t="s">
        <v>12</v>
      </c>
      <c r="V140" s="234"/>
    </row>
    <row r="141" spans="1:23" ht="18" customHeight="1" x14ac:dyDescent="0.2">
      <c r="A141" s="272"/>
      <c r="B141" s="272"/>
      <c r="C141" s="272"/>
      <c r="D141" s="272"/>
      <c r="E141" s="272"/>
      <c r="F141" s="358" t="s">
        <v>390</v>
      </c>
      <c r="G141" s="358"/>
      <c r="H141" s="358"/>
      <c r="I141" s="358"/>
      <c r="J141" s="358"/>
      <c r="K141" s="278" t="s">
        <v>391</v>
      </c>
      <c r="L141" s="278"/>
      <c r="M141" s="278"/>
      <c r="N141" s="278"/>
      <c r="O141" s="278"/>
      <c r="P141" s="278"/>
      <c r="Q141" s="278"/>
      <c r="R141" s="278"/>
      <c r="S141" s="278"/>
      <c r="T141" s="278"/>
      <c r="U141" s="233" t="s">
        <v>12</v>
      </c>
      <c r="V141" s="234"/>
    </row>
    <row r="142" spans="1:23" ht="18" customHeight="1" x14ac:dyDescent="0.2">
      <c r="A142" s="272"/>
      <c r="B142" s="272"/>
      <c r="C142" s="272"/>
      <c r="D142" s="272"/>
      <c r="E142" s="272"/>
      <c r="F142" s="358" t="s">
        <v>112</v>
      </c>
      <c r="G142" s="358"/>
      <c r="H142" s="358"/>
      <c r="I142" s="358"/>
      <c r="J142" s="358"/>
      <c r="K142" s="278" t="s">
        <v>148</v>
      </c>
      <c r="L142" s="278"/>
      <c r="M142" s="278"/>
      <c r="N142" s="278"/>
      <c r="O142" s="278"/>
      <c r="P142" s="278"/>
      <c r="Q142" s="278"/>
      <c r="R142" s="278"/>
      <c r="S142" s="278"/>
      <c r="T142" s="278"/>
      <c r="U142" s="233" t="s">
        <v>12</v>
      </c>
      <c r="V142" s="234"/>
    </row>
    <row r="143" spans="1:23" ht="18" customHeight="1" x14ac:dyDescent="0.2">
      <c r="A143" s="272"/>
      <c r="B143" s="272"/>
      <c r="C143" s="272"/>
      <c r="D143" s="272"/>
      <c r="E143" s="272"/>
      <c r="F143" s="358" t="s">
        <v>120</v>
      </c>
      <c r="G143" s="358"/>
      <c r="H143" s="358"/>
      <c r="I143" s="358"/>
      <c r="J143" s="358"/>
      <c r="K143" s="278" t="s">
        <v>392</v>
      </c>
      <c r="L143" s="278"/>
      <c r="M143" s="278"/>
      <c r="N143" s="278"/>
      <c r="O143" s="278"/>
      <c r="P143" s="278"/>
      <c r="Q143" s="278"/>
      <c r="R143" s="278"/>
      <c r="S143" s="278"/>
      <c r="T143" s="278"/>
      <c r="U143" s="233" t="s">
        <v>12</v>
      </c>
      <c r="V143" s="234"/>
    </row>
    <row r="144" spans="1:23" ht="18" customHeight="1" x14ac:dyDescent="0.2">
      <c r="A144" s="272"/>
      <c r="B144" s="272"/>
      <c r="C144" s="272"/>
      <c r="D144" s="272"/>
      <c r="E144" s="272"/>
      <c r="F144" s="358" t="s">
        <v>55</v>
      </c>
      <c r="G144" s="358"/>
      <c r="H144" s="358"/>
      <c r="I144" s="358"/>
      <c r="J144" s="358"/>
      <c r="K144" s="278" t="s">
        <v>144</v>
      </c>
      <c r="L144" s="278"/>
      <c r="M144" s="278"/>
      <c r="N144" s="278"/>
      <c r="O144" s="278"/>
      <c r="P144" s="278"/>
      <c r="Q144" s="278"/>
      <c r="R144" s="278"/>
      <c r="S144" s="278"/>
      <c r="T144" s="278"/>
      <c r="U144" s="233" t="s">
        <v>12</v>
      </c>
      <c r="V144" s="234"/>
    </row>
    <row r="145" spans="1:22" ht="33.75" customHeight="1" x14ac:dyDescent="0.2">
      <c r="A145" s="272"/>
      <c r="B145" s="272"/>
      <c r="C145" s="272"/>
      <c r="D145" s="272"/>
      <c r="E145" s="272"/>
      <c r="F145" s="358" t="s">
        <v>56</v>
      </c>
      <c r="G145" s="358"/>
      <c r="H145" s="358"/>
      <c r="I145" s="358"/>
      <c r="J145" s="358"/>
      <c r="K145" s="278" t="s">
        <v>400</v>
      </c>
      <c r="L145" s="278"/>
      <c r="M145" s="278"/>
      <c r="N145" s="278"/>
      <c r="O145" s="278"/>
      <c r="P145" s="278"/>
      <c r="Q145" s="278"/>
      <c r="R145" s="278"/>
      <c r="S145" s="278"/>
      <c r="T145" s="278"/>
      <c r="U145" s="233" t="s">
        <v>12</v>
      </c>
      <c r="V145" s="234"/>
    </row>
    <row r="146" spans="1:22" ht="18" x14ac:dyDescent="0.2">
      <c r="A146" s="272"/>
      <c r="B146" s="272"/>
      <c r="C146" s="272"/>
      <c r="D146" s="272"/>
      <c r="E146" s="272"/>
      <c r="F146" s="358" t="s">
        <v>398</v>
      </c>
      <c r="G146" s="358"/>
      <c r="H146" s="358"/>
      <c r="I146" s="358"/>
      <c r="J146" s="358"/>
      <c r="K146" s="278" t="s">
        <v>399</v>
      </c>
      <c r="L146" s="278"/>
      <c r="M146" s="278"/>
      <c r="N146" s="278"/>
      <c r="O146" s="278"/>
      <c r="P146" s="278"/>
      <c r="Q146" s="278"/>
      <c r="R146" s="278"/>
      <c r="S146" s="278"/>
      <c r="T146" s="278"/>
      <c r="U146" s="233" t="s">
        <v>12</v>
      </c>
      <c r="V146" s="234"/>
    </row>
    <row r="147" spans="1:22" ht="18" x14ac:dyDescent="0.2">
      <c r="A147" s="65"/>
      <c r="B147" s="65"/>
      <c r="C147" s="65"/>
      <c r="D147" s="65"/>
      <c r="E147" s="65"/>
      <c r="F147" s="65"/>
      <c r="G147" s="65"/>
      <c r="H147" s="65"/>
      <c r="I147" s="65"/>
      <c r="J147" s="65"/>
      <c r="K147" s="65"/>
      <c r="L147" s="65"/>
      <c r="M147" s="65"/>
      <c r="N147" s="65"/>
      <c r="O147" s="65"/>
      <c r="P147" s="65"/>
      <c r="Q147" s="65"/>
      <c r="R147" s="65"/>
      <c r="S147" s="65"/>
      <c r="T147" s="65"/>
      <c r="U147" s="65"/>
      <c r="V147" s="65"/>
    </row>
    <row r="148" spans="1:22" ht="129" customHeight="1" x14ac:dyDescent="0.2">
      <c r="A148" s="371" t="s">
        <v>401</v>
      </c>
      <c r="B148" s="371"/>
      <c r="C148" s="371"/>
      <c r="D148" s="371"/>
      <c r="E148" s="371"/>
      <c r="F148" s="371"/>
      <c r="G148" s="371"/>
      <c r="H148" s="371"/>
      <c r="I148" s="371"/>
      <c r="J148" s="371"/>
      <c r="K148" s="371"/>
      <c r="L148" s="371"/>
      <c r="M148" s="371"/>
      <c r="N148" s="371"/>
      <c r="O148" s="371"/>
      <c r="P148" s="371"/>
      <c r="Q148" s="371"/>
      <c r="R148" s="371"/>
      <c r="S148" s="371"/>
      <c r="T148" s="371"/>
      <c r="U148" s="371"/>
      <c r="V148" s="371"/>
    </row>
    <row r="149" spans="1:22" ht="18" x14ac:dyDescent="0.2">
      <c r="A149" s="65"/>
      <c r="B149" s="65"/>
      <c r="C149" s="65"/>
      <c r="D149" s="65"/>
      <c r="E149" s="65"/>
      <c r="F149" s="65"/>
      <c r="G149" s="65"/>
      <c r="H149" s="65"/>
      <c r="I149" s="65"/>
      <c r="J149" s="65"/>
      <c r="K149" s="65"/>
      <c r="L149" s="65"/>
      <c r="M149" s="65"/>
      <c r="N149" s="65"/>
      <c r="O149" s="65"/>
      <c r="P149" s="65"/>
      <c r="Q149" s="65"/>
      <c r="R149" s="65"/>
      <c r="S149" s="65"/>
      <c r="T149" s="65"/>
      <c r="U149" s="65"/>
      <c r="V149" s="65"/>
    </row>
    <row r="150" spans="1:22" ht="18.75" thickBot="1" x14ac:dyDescent="0.25">
      <c r="A150" s="65"/>
      <c r="B150" s="65"/>
      <c r="C150" s="65"/>
      <c r="D150" s="65"/>
      <c r="E150" s="65"/>
      <c r="F150" s="65"/>
      <c r="G150" s="65"/>
      <c r="H150" s="65"/>
      <c r="I150" s="65"/>
      <c r="J150" s="65"/>
      <c r="K150" s="65"/>
      <c r="L150" s="65"/>
      <c r="M150" s="65"/>
      <c r="N150" s="65"/>
      <c r="O150" s="65"/>
      <c r="P150" s="65"/>
      <c r="Q150" s="65"/>
      <c r="R150" s="65"/>
      <c r="S150" s="65"/>
      <c r="T150" s="65"/>
      <c r="U150" s="65"/>
      <c r="V150" s="65"/>
    </row>
    <row r="151" spans="1:22" ht="87.75" customHeight="1" thickBot="1" x14ac:dyDescent="0.25">
      <c r="A151" s="267" t="s">
        <v>402</v>
      </c>
      <c r="B151" s="268"/>
      <c r="C151" s="268"/>
      <c r="D151" s="268"/>
      <c r="E151" s="268"/>
      <c r="F151" s="268"/>
      <c r="G151" s="268"/>
      <c r="H151" s="268"/>
      <c r="I151" s="268"/>
      <c r="J151" s="268"/>
      <c r="K151" s="268"/>
      <c r="L151" s="268"/>
      <c r="M151" s="268"/>
      <c r="N151" s="268"/>
      <c r="O151" s="268"/>
      <c r="P151" s="268"/>
      <c r="Q151" s="268"/>
      <c r="R151" s="268"/>
      <c r="S151" s="268"/>
      <c r="T151" s="268"/>
      <c r="U151" s="268"/>
      <c r="V151" s="269"/>
    </row>
    <row r="152" spans="1:22" ht="18" x14ac:dyDescent="0.2">
      <c r="A152" s="54"/>
      <c r="B152" s="66"/>
      <c r="C152" s="66"/>
      <c r="D152" s="66"/>
      <c r="E152" s="66"/>
      <c r="F152" s="66"/>
      <c r="G152" s="66"/>
      <c r="H152" s="66"/>
      <c r="I152" s="66"/>
      <c r="J152" s="66"/>
      <c r="K152" s="66"/>
      <c r="L152" s="66"/>
      <c r="M152" s="66"/>
      <c r="N152" s="66"/>
      <c r="O152" s="66"/>
      <c r="P152" s="66"/>
      <c r="Q152" s="66"/>
      <c r="R152" s="66"/>
      <c r="S152" s="66"/>
      <c r="T152" s="66"/>
      <c r="U152" s="66"/>
      <c r="V152" s="55"/>
    </row>
    <row r="153" spans="1:22" ht="18" x14ac:dyDescent="0.2">
      <c r="A153" s="167"/>
      <c r="B153" s="82"/>
      <c r="C153" s="82"/>
      <c r="D153" s="82"/>
      <c r="E153" s="82"/>
      <c r="F153" s="82"/>
      <c r="G153" s="82"/>
      <c r="H153" s="82"/>
      <c r="I153" s="82"/>
      <c r="J153" s="82"/>
      <c r="K153" s="82"/>
      <c r="L153" s="82"/>
      <c r="M153" s="82"/>
      <c r="N153" s="82"/>
      <c r="O153" s="82"/>
      <c r="P153" s="82"/>
      <c r="Q153" s="82"/>
      <c r="R153" s="82"/>
      <c r="S153" s="82"/>
      <c r="T153" s="82"/>
      <c r="U153" s="82"/>
      <c r="V153" s="142"/>
    </row>
    <row r="154" spans="1:22" ht="18" x14ac:dyDescent="0.2">
      <c r="A154" s="167"/>
      <c r="B154" s="82"/>
      <c r="C154" s="82"/>
      <c r="D154" s="82"/>
      <c r="E154" s="82"/>
      <c r="F154" s="82"/>
      <c r="G154" s="82"/>
      <c r="H154" s="82"/>
      <c r="I154" s="82"/>
      <c r="J154" s="82"/>
      <c r="K154" s="82"/>
      <c r="L154" s="82"/>
      <c r="M154" s="82"/>
      <c r="N154" s="82"/>
      <c r="O154" s="82"/>
      <c r="P154" s="82"/>
      <c r="Q154" s="82"/>
      <c r="R154" s="82"/>
      <c r="S154" s="82"/>
      <c r="T154" s="82"/>
      <c r="U154" s="82"/>
      <c r="V154" s="142"/>
    </row>
    <row r="155" spans="1:22" ht="18" x14ac:dyDescent="0.2">
      <c r="A155" s="167"/>
      <c r="B155" s="82"/>
      <c r="C155" s="82"/>
      <c r="D155" s="82"/>
      <c r="E155" s="82"/>
      <c r="F155" s="82"/>
      <c r="G155" s="82"/>
      <c r="H155" s="82"/>
      <c r="I155" s="82"/>
      <c r="J155" s="82"/>
      <c r="K155" s="82"/>
      <c r="L155" s="82"/>
      <c r="M155" s="82"/>
      <c r="N155" s="82"/>
      <c r="O155" s="82"/>
      <c r="P155" s="82"/>
      <c r="Q155" s="82"/>
      <c r="R155" s="82"/>
      <c r="S155" s="82"/>
      <c r="T155" s="82"/>
      <c r="U155" s="82"/>
      <c r="V155" s="142"/>
    </row>
    <row r="156" spans="1:22" ht="18" x14ac:dyDescent="0.2">
      <c r="A156" s="76"/>
      <c r="B156" s="76"/>
      <c r="C156" s="76"/>
      <c r="D156" s="76"/>
      <c r="E156" s="76"/>
      <c r="F156" s="76"/>
      <c r="G156" s="76"/>
      <c r="H156" s="76"/>
      <c r="I156" s="76"/>
      <c r="J156" s="76"/>
      <c r="K156" s="76"/>
      <c r="L156" s="76"/>
      <c r="M156" s="76"/>
      <c r="N156" s="76"/>
      <c r="O156" s="76"/>
      <c r="P156" s="76"/>
      <c r="Q156" s="76"/>
      <c r="R156" s="76"/>
      <c r="S156" s="76"/>
      <c r="T156" s="76"/>
      <c r="U156" s="76"/>
      <c r="V156" s="76"/>
    </row>
    <row r="157" spans="1:22" ht="18" x14ac:dyDescent="0.2">
      <c r="A157" s="76"/>
      <c r="B157" s="76"/>
      <c r="C157" s="76"/>
      <c r="D157" s="76"/>
      <c r="E157" s="76"/>
      <c r="F157" s="76"/>
      <c r="G157" s="76"/>
      <c r="H157" s="76"/>
      <c r="I157" s="76"/>
      <c r="J157" s="76"/>
      <c r="K157" s="76"/>
      <c r="L157" s="76"/>
      <c r="M157" s="76"/>
      <c r="N157" s="76"/>
      <c r="O157" s="76"/>
      <c r="P157" s="76"/>
      <c r="Q157" s="76"/>
      <c r="R157" s="76"/>
      <c r="S157" s="76"/>
      <c r="T157" s="76"/>
      <c r="U157" s="76"/>
      <c r="V157" s="76"/>
    </row>
    <row r="158" spans="1:22" ht="18" x14ac:dyDescent="0.2">
      <c r="A158" s="67"/>
      <c r="B158" s="67"/>
      <c r="C158" s="67"/>
      <c r="D158" s="67"/>
      <c r="E158" s="67"/>
      <c r="F158" s="67"/>
      <c r="G158" s="67"/>
      <c r="H158" s="67"/>
      <c r="I158" s="67"/>
      <c r="J158" s="67"/>
      <c r="K158" s="67"/>
      <c r="L158" s="67"/>
      <c r="M158" s="67"/>
      <c r="N158" s="67"/>
      <c r="O158" s="67"/>
      <c r="P158" s="67"/>
      <c r="Q158" s="67"/>
      <c r="R158" s="67"/>
      <c r="S158" s="67"/>
      <c r="T158" s="67"/>
      <c r="U158" s="67"/>
      <c r="V158" s="67"/>
    </row>
    <row r="159" spans="1:22" ht="23.25" x14ac:dyDescent="0.2">
      <c r="A159" s="266" t="s">
        <v>150</v>
      </c>
      <c r="B159" s="266"/>
      <c r="C159" s="266"/>
      <c r="D159" s="266"/>
      <c r="E159" s="266"/>
      <c r="F159" s="266"/>
      <c r="G159" s="266"/>
      <c r="H159" s="266"/>
      <c r="I159" s="266"/>
      <c r="J159" s="266"/>
      <c r="K159" s="266"/>
      <c r="L159" s="266"/>
      <c r="M159" s="266"/>
      <c r="N159" s="266"/>
      <c r="O159" s="266"/>
      <c r="P159" s="266"/>
      <c r="Q159" s="266"/>
      <c r="R159" s="266"/>
      <c r="S159" s="266"/>
      <c r="T159" s="266"/>
      <c r="U159" s="266"/>
      <c r="V159" s="266"/>
    </row>
    <row r="160" spans="1:22" ht="23.25" x14ac:dyDescent="0.2">
      <c r="A160" s="266" t="s">
        <v>151</v>
      </c>
      <c r="B160" s="266"/>
      <c r="C160" s="266"/>
      <c r="D160" s="266"/>
      <c r="E160" s="266"/>
      <c r="F160" s="266"/>
      <c r="G160" s="266"/>
      <c r="H160" s="266"/>
      <c r="I160" s="266"/>
      <c r="J160" s="266"/>
      <c r="K160" s="266"/>
      <c r="L160" s="266"/>
      <c r="M160" s="266"/>
      <c r="N160" s="266"/>
      <c r="O160" s="266"/>
      <c r="P160" s="266"/>
      <c r="Q160" s="266"/>
      <c r="R160" s="266"/>
      <c r="S160" s="266"/>
      <c r="T160" s="266"/>
      <c r="U160" s="266"/>
      <c r="V160" s="266"/>
    </row>
    <row r="161" spans="1:22" ht="15.75" x14ac:dyDescent="0.2">
      <c r="A161" s="172"/>
      <c r="B161" s="172"/>
      <c r="C161" s="172"/>
      <c r="D161" s="172"/>
      <c r="E161" s="172"/>
      <c r="F161" s="172"/>
      <c r="G161" s="172"/>
      <c r="H161" s="172"/>
      <c r="I161" s="172"/>
      <c r="J161" s="172"/>
      <c r="K161" s="172"/>
      <c r="L161" s="172"/>
      <c r="M161" s="172"/>
      <c r="N161" s="172"/>
      <c r="O161" s="172"/>
      <c r="P161" s="172"/>
      <c r="Q161" s="172"/>
      <c r="R161" s="172"/>
      <c r="S161" s="172"/>
      <c r="T161" s="172"/>
      <c r="U161" s="172"/>
      <c r="V161" s="172"/>
    </row>
    <row r="162" spans="1:22" x14ac:dyDescent="0.2">
      <c r="A162" s="260" t="s">
        <v>123</v>
      </c>
      <c r="B162" s="260"/>
      <c r="C162" s="260"/>
      <c r="D162" s="260"/>
      <c r="E162" s="260"/>
      <c r="F162" s="260"/>
      <c r="G162" s="260"/>
      <c r="H162" s="260"/>
      <c r="I162" s="260"/>
      <c r="J162" s="260"/>
      <c r="K162" s="260"/>
      <c r="L162" s="260"/>
      <c r="M162" s="260"/>
      <c r="N162" s="260"/>
      <c r="O162" s="260"/>
      <c r="P162" s="260"/>
      <c r="Q162" s="260"/>
      <c r="R162" s="260"/>
      <c r="S162" s="260"/>
      <c r="T162" s="260"/>
      <c r="U162" s="260"/>
      <c r="V162" s="260"/>
    </row>
    <row r="163" spans="1:22" x14ac:dyDescent="0.2">
      <c r="A163" s="60"/>
      <c r="B163" s="60"/>
      <c r="C163" s="60"/>
      <c r="D163" s="60"/>
      <c r="E163" s="60"/>
      <c r="F163" s="60"/>
      <c r="G163" s="60"/>
      <c r="H163" s="60"/>
      <c r="I163" s="60"/>
      <c r="J163" s="60"/>
      <c r="K163" s="60"/>
      <c r="L163" s="60"/>
      <c r="M163" s="60"/>
      <c r="N163" s="60"/>
      <c r="O163" s="60"/>
      <c r="P163" s="60"/>
      <c r="Q163" s="60"/>
      <c r="R163" s="60"/>
      <c r="S163" s="60"/>
      <c r="T163" s="60"/>
      <c r="U163" s="60"/>
      <c r="V163" s="60"/>
    </row>
    <row r="164" spans="1:22" x14ac:dyDescent="0.2">
      <c r="A164" s="60"/>
      <c r="B164" s="60"/>
      <c r="C164" s="60"/>
      <c r="D164" s="60"/>
      <c r="E164" s="60"/>
      <c r="F164" s="60"/>
      <c r="G164" s="60"/>
      <c r="H164" s="60"/>
      <c r="I164" s="60"/>
      <c r="J164" s="60"/>
      <c r="K164" s="60"/>
      <c r="L164" s="60"/>
      <c r="M164" s="60"/>
      <c r="N164" s="60"/>
      <c r="O164" s="60"/>
      <c r="P164" s="60"/>
      <c r="Q164" s="60"/>
      <c r="R164" s="60"/>
      <c r="S164" s="60"/>
      <c r="T164" s="60"/>
      <c r="U164" s="60"/>
      <c r="V164" s="60"/>
    </row>
    <row r="165" spans="1:22" x14ac:dyDescent="0.2">
      <c r="A165" s="60"/>
      <c r="B165" s="60"/>
      <c r="C165" s="60"/>
      <c r="D165" s="60"/>
      <c r="E165" s="60"/>
      <c r="F165" s="60"/>
      <c r="G165" s="60"/>
      <c r="H165" s="60"/>
      <c r="I165" s="60"/>
      <c r="J165" s="60"/>
      <c r="K165" s="60"/>
      <c r="L165" s="60"/>
      <c r="M165" s="60"/>
      <c r="N165" s="60"/>
      <c r="O165" s="60"/>
      <c r="P165" s="60"/>
      <c r="Q165" s="60"/>
      <c r="R165" s="60"/>
      <c r="S165" s="60"/>
      <c r="T165" s="60"/>
      <c r="U165" s="60"/>
      <c r="V165" s="60"/>
    </row>
    <row r="166" spans="1:22" x14ac:dyDescent="0.2">
      <c r="A166" s="60"/>
      <c r="B166" s="60"/>
      <c r="C166" s="60"/>
      <c r="D166" s="60"/>
      <c r="E166" s="60"/>
      <c r="F166" s="60"/>
      <c r="G166" s="60"/>
      <c r="H166" s="60"/>
      <c r="I166" s="60"/>
      <c r="J166" s="60"/>
      <c r="K166" s="60"/>
      <c r="L166" s="60"/>
      <c r="M166" s="60"/>
      <c r="N166" s="60"/>
      <c r="O166" s="60"/>
      <c r="P166" s="60"/>
      <c r="Q166" s="60"/>
      <c r="R166" s="60"/>
      <c r="S166" s="60"/>
      <c r="T166" s="60"/>
      <c r="U166" s="60"/>
      <c r="V166" s="60"/>
    </row>
    <row r="167" spans="1:22" x14ac:dyDescent="0.2">
      <c r="A167" s="60"/>
      <c r="B167" s="60"/>
      <c r="C167" s="60"/>
      <c r="D167" s="60"/>
      <c r="E167" s="60"/>
      <c r="F167" s="60"/>
      <c r="G167" s="60"/>
      <c r="H167" s="60"/>
      <c r="I167" s="60"/>
      <c r="J167" s="60"/>
      <c r="K167" s="60"/>
      <c r="L167" s="60"/>
      <c r="M167" s="60"/>
      <c r="N167" s="60"/>
      <c r="O167" s="60"/>
      <c r="P167" s="60"/>
      <c r="Q167" s="60"/>
      <c r="R167" s="60"/>
      <c r="S167" s="60"/>
      <c r="T167" s="60"/>
      <c r="U167" s="60"/>
      <c r="V167" s="60"/>
    </row>
    <row r="168" spans="1:22" x14ac:dyDescent="0.2">
      <c r="A168" s="60"/>
      <c r="B168" s="60"/>
      <c r="C168" s="60"/>
      <c r="D168" s="60"/>
      <c r="E168" s="60"/>
      <c r="F168" s="60"/>
      <c r="G168" s="60"/>
      <c r="H168" s="60"/>
      <c r="I168" s="60"/>
      <c r="J168" s="60"/>
      <c r="K168" s="60"/>
      <c r="L168" s="60"/>
      <c r="M168" s="60"/>
      <c r="N168" s="60"/>
      <c r="O168" s="60"/>
      <c r="P168" s="60"/>
      <c r="Q168" s="60"/>
      <c r="R168" s="60"/>
      <c r="S168" s="60"/>
      <c r="T168" s="60"/>
      <c r="U168" s="60"/>
      <c r="V168" s="60"/>
    </row>
    <row r="169" spans="1:22" x14ac:dyDescent="0.2">
      <c r="A169" s="60"/>
      <c r="B169" s="60"/>
      <c r="C169" s="60"/>
      <c r="D169" s="60"/>
      <c r="E169" s="60"/>
      <c r="F169" s="60"/>
      <c r="G169" s="60"/>
      <c r="H169" s="60"/>
      <c r="I169" s="60"/>
      <c r="J169" s="60"/>
      <c r="K169" s="60"/>
      <c r="L169" s="60"/>
      <c r="M169" s="60"/>
      <c r="N169" s="60"/>
      <c r="O169" s="60"/>
      <c r="P169" s="60"/>
      <c r="Q169" s="60"/>
      <c r="R169" s="60"/>
      <c r="S169" s="60"/>
      <c r="T169" s="60"/>
      <c r="U169" s="60"/>
      <c r="V169" s="60"/>
    </row>
    <row r="170" spans="1:22" x14ac:dyDescent="0.2">
      <c r="A170" s="60"/>
      <c r="B170" s="60"/>
      <c r="C170" s="60"/>
      <c r="D170" s="60"/>
      <c r="E170" s="60"/>
      <c r="F170" s="60"/>
      <c r="G170" s="60"/>
      <c r="H170" s="60"/>
      <c r="I170" s="60"/>
      <c r="J170" s="60"/>
      <c r="K170" s="60"/>
      <c r="L170" s="60"/>
      <c r="M170" s="60"/>
      <c r="N170" s="5">
        <v>122331152</v>
      </c>
      <c r="O170" s="161">
        <v>45775</v>
      </c>
      <c r="P170" s="162">
        <v>4</v>
      </c>
      <c r="Q170" s="162" t="s">
        <v>60</v>
      </c>
      <c r="R170" s="9">
        <v>1</v>
      </c>
      <c r="S170" s="162" t="s">
        <v>60</v>
      </c>
      <c r="T170" s="60"/>
      <c r="U170" s="60"/>
      <c r="V170" s="60"/>
    </row>
    <row r="171" spans="1:22" x14ac:dyDescent="0.2">
      <c r="A171" s="60"/>
      <c r="B171" s="60"/>
      <c r="C171" s="60"/>
      <c r="D171" s="60"/>
      <c r="E171" s="60"/>
      <c r="F171" s="60"/>
      <c r="G171" s="60"/>
      <c r="H171" s="60"/>
      <c r="I171" s="60"/>
      <c r="J171" s="60"/>
      <c r="K171" s="60"/>
      <c r="L171" s="60"/>
      <c r="M171" s="60"/>
      <c r="N171" s="5">
        <v>39846201081</v>
      </c>
      <c r="O171" s="161">
        <v>45705</v>
      </c>
      <c r="P171" s="162">
        <v>7</v>
      </c>
      <c r="Q171" s="162" t="s">
        <v>3</v>
      </c>
      <c r="R171" s="9">
        <v>0.1</v>
      </c>
      <c r="S171" s="162" t="s">
        <v>60</v>
      </c>
      <c r="T171" s="60"/>
      <c r="U171" s="60"/>
      <c r="V171" s="60"/>
    </row>
    <row r="172" spans="1:22" x14ac:dyDescent="0.2">
      <c r="A172" s="60"/>
      <c r="B172" s="60"/>
      <c r="C172" s="60"/>
      <c r="D172" s="60"/>
      <c r="E172" s="60"/>
      <c r="F172" s="60"/>
      <c r="G172" s="60"/>
      <c r="H172" s="60"/>
      <c r="I172" s="60"/>
      <c r="J172" s="60"/>
      <c r="K172" s="60"/>
      <c r="L172" s="60"/>
      <c r="M172" s="60"/>
      <c r="N172" s="5">
        <v>2193374137</v>
      </c>
      <c r="O172" s="161">
        <v>45768</v>
      </c>
      <c r="P172" s="162">
        <v>4</v>
      </c>
      <c r="Q172" s="162" t="s">
        <v>3</v>
      </c>
      <c r="R172" s="9">
        <v>0.1</v>
      </c>
      <c r="S172" s="162" t="s">
        <v>60</v>
      </c>
      <c r="T172" s="60"/>
      <c r="U172" s="60"/>
      <c r="V172" s="60"/>
    </row>
    <row r="173" spans="1:22" x14ac:dyDescent="0.2">
      <c r="A173" s="60"/>
      <c r="B173" s="60"/>
      <c r="C173" s="60"/>
      <c r="D173" s="60"/>
      <c r="E173" s="60"/>
      <c r="F173" s="60"/>
      <c r="G173" s="60"/>
      <c r="H173" s="60"/>
      <c r="I173" s="60"/>
      <c r="J173" s="60"/>
      <c r="K173" s="60"/>
      <c r="L173" s="60"/>
      <c r="M173" s="60"/>
      <c r="N173" s="5">
        <v>79923513</v>
      </c>
      <c r="O173" s="161">
        <v>45813</v>
      </c>
      <c r="P173" s="162">
        <v>2</v>
      </c>
      <c r="Q173" s="162" t="s">
        <v>60</v>
      </c>
      <c r="R173" s="9">
        <v>1</v>
      </c>
      <c r="S173" s="162" t="s">
        <v>60</v>
      </c>
      <c r="T173" s="60"/>
      <c r="U173" s="60"/>
      <c r="V173" s="60"/>
    </row>
    <row r="174" spans="1:22" x14ac:dyDescent="0.2">
      <c r="A174" s="60"/>
      <c r="B174" s="60"/>
      <c r="C174" s="60"/>
      <c r="D174" s="60"/>
      <c r="E174" s="60"/>
      <c r="F174" s="60"/>
      <c r="G174" s="60"/>
      <c r="H174" s="60"/>
      <c r="I174" s="60"/>
      <c r="J174" s="60"/>
      <c r="K174" s="60"/>
      <c r="L174" s="60"/>
      <c r="M174" s="60"/>
      <c r="N174" s="5">
        <v>385678552</v>
      </c>
      <c r="O174" s="161">
        <v>45799</v>
      </c>
      <c r="P174" s="162">
        <v>3</v>
      </c>
      <c r="Q174" s="162" t="s">
        <v>60</v>
      </c>
      <c r="R174" s="9">
        <v>1</v>
      </c>
      <c r="S174" s="162" t="s">
        <v>60</v>
      </c>
      <c r="T174" s="60"/>
      <c r="U174" s="60"/>
      <c r="V174" s="60"/>
    </row>
    <row r="175" spans="1:22" x14ac:dyDescent="0.2">
      <c r="A175" s="60"/>
      <c r="B175" s="60"/>
      <c r="C175" s="60"/>
      <c r="D175" s="60"/>
      <c r="E175" s="60"/>
      <c r="F175" s="60"/>
      <c r="G175" s="60"/>
      <c r="H175" s="60"/>
      <c r="I175" s="60"/>
      <c r="J175" s="60"/>
      <c r="K175" s="60"/>
      <c r="L175" s="60"/>
      <c r="M175" s="60"/>
      <c r="N175" s="60"/>
      <c r="O175" s="60"/>
      <c r="P175" s="60"/>
      <c r="Q175" s="60"/>
      <c r="R175" s="60"/>
      <c r="S175" s="60"/>
      <c r="T175" s="60"/>
      <c r="U175" s="60"/>
      <c r="V175" s="60"/>
    </row>
    <row r="176" spans="1:22" x14ac:dyDescent="0.2">
      <c r="A176" s="60"/>
      <c r="B176" s="60"/>
      <c r="C176" s="60"/>
      <c r="D176" s="60"/>
      <c r="E176" s="60"/>
      <c r="F176" s="60"/>
      <c r="G176" s="60"/>
      <c r="H176" s="60"/>
      <c r="I176" s="60"/>
      <c r="J176" s="60"/>
      <c r="K176" s="60"/>
      <c r="L176" s="60"/>
      <c r="M176" s="60"/>
      <c r="N176" s="60"/>
      <c r="O176" s="60"/>
      <c r="P176" s="60"/>
      <c r="Q176" s="60"/>
      <c r="R176" s="60"/>
      <c r="S176" s="60"/>
      <c r="T176" s="60"/>
      <c r="U176" s="60"/>
      <c r="V176" s="60"/>
    </row>
    <row r="177" spans="1:22" x14ac:dyDescent="0.2">
      <c r="A177" s="60"/>
      <c r="B177" s="60"/>
      <c r="C177" s="60"/>
      <c r="D177" s="60"/>
      <c r="E177" s="60"/>
      <c r="F177" s="60"/>
      <c r="G177" s="60"/>
      <c r="H177" s="60"/>
      <c r="I177" s="60"/>
      <c r="J177" s="60"/>
      <c r="K177" s="60"/>
      <c r="L177" s="60"/>
      <c r="M177" s="60"/>
      <c r="N177" s="60"/>
      <c r="O177" s="60"/>
      <c r="P177" s="60"/>
      <c r="Q177" s="60"/>
      <c r="R177" s="60"/>
      <c r="S177" s="60"/>
      <c r="T177" s="60"/>
      <c r="U177" s="60"/>
      <c r="V177" s="60"/>
    </row>
    <row r="178" spans="1:22" x14ac:dyDescent="0.2">
      <c r="A178" s="60"/>
      <c r="B178" s="60"/>
      <c r="C178" s="60"/>
      <c r="D178" s="60"/>
      <c r="E178" s="60"/>
      <c r="F178" s="60"/>
      <c r="G178" s="60"/>
      <c r="H178" s="60"/>
      <c r="I178" s="60"/>
      <c r="J178" s="60"/>
      <c r="K178" s="60"/>
      <c r="L178" s="60"/>
      <c r="M178" s="60"/>
      <c r="N178" s="60"/>
      <c r="O178" s="60"/>
      <c r="P178" s="60"/>
      <c r="Q178" s="60"/>
      <c r="R178" s="60"/>
      <c r="S178" s="60"/>
      <c r="T178" s="60"/>
      <c r="U178" s="60"/>
      <c r="V178" s="60"/>
    </row>
    <row r="179" spans="1:22" x14ac:dyDescent="0.2">
      <c r="A179" s="60"/>
      <c r="B179" s="60"/>
      <c r="C179" s="60"/>
      <c r="D179" s="60"/>
      <c r="E179" s="60"/>
      <c r="F179" s="60"/>
      <c r="G179" s="60"/>
      <c r="H179" s="60"/>
      <c r="I179" s="60"/>
      <c r="J179" s="60"/>
      <c r="K179" s="60"/>
      <c r="L179" s="60"/>
      <c r="M179" s="60"/>
      <c r="N179" s="60"/>
      <c r="O179" s="60"/>
      <c r="P179" s="60"/>
      <c r="Q179" s="60"/>
      <c r="R179" s="60"/>
      <c r="S179" s="60"/>
      <c r="T179" s="60"/>
      <c r="U179" s="60"/>
      <c r="V179" s="60"/>
    </row>
    <row r="180" spans="1:22" x14ac:dyDescent="0.2">
      <c r="A180" s="5"/>
      <c r="B180" s="5"/>
      <c r="C180" s="6"/>
      <c r="D180" s="7"/>
      <c r="E180" s="8"/>
      <c r="F180" s="9"/>
      <c r="G180" s="8"/>
      <c r="H180" s="3"/>
      <c r="J180" s="56"/>
      <c r="K180" s="56"/>
      <c r="L180" s="56"/>
      <c r="M180" s="3"/>
      <c r="N180" s="3"/>
      <c r="O180" s="4"/>
      <c r="V180" s="62"/>
    </row>
    <row r="181" spans="1:22" x14ac:dyDescent="0.2">
      <c r="A181" s="5"/>
      <c r="B181" s="5"/>
      <c r="C181" s="6"/>
      <c r="D181" s="7"/>
      <c r="E181" s="8"/>
      <c r="F181" s="9"/>
      <c r="G181" s="8"/>
      <c r="H181" s="28"/>
      <c r="J181" s="5"/>
      <c r="K181" s="61"/>
      <c r="L181" s="61"/>
      <c r="M181" s="3"/>
      <c r="N181" s="3"/>
      <c r="O181" s="4"/>
    </row>
    <row r="182" spans="1:22" x14ac:dyDescent="0.2">
      <c r="A182" s="5"/>
      <c r="B182" s="5"/>
      <c r="C182" s="6"/>
      <c r="D182" s="7"/>
      <c r="E182" s="8"/>
      <c r="F182" s="9"/>
      <c r="G182" s="8"/>
      <c r="H182" s="28"/>
      <c r="K182" s="3"/>
      <c r="L182" s="3"/>
      <c r="M182" s="4"/>
      <c r="R182" s="61"/>
      <c r="S182" s="3"/>
    </row>
    <row r="183" spans="1:22" x14ac:dyDescent="0.2">
      <c r="A183" s="5"/>
      <c r="B183" s="6"/>
      <c r="C183" s="7"/>
      <c r="D183" s="8"/>
      <c r="E183" s="9"/>
      <c r="F183" s="5"/>
      <c r="G183" s="6"/>
      <c r="H183" s="7"/>
      <c r="I183" s="56"/>
      <c r="J183" s="56"/>
      <c r="K183" s="3"/>
      <c r="L183" s="3"/>
      <c r="M183" s="4"/>
      <c r="R183" s="61"/>
      <c r="S183" s="3"/>
    </row>
    <row r="184" spans="1:22" x14ac:dyDescent="0.2">
      <c r="A184" s="5"/>
      <c r="B184" s="6"/>
      <c r="C184" s="7"/>
      <c r="D184" s="8"/>
      <c r="E184" s="9"/>
      <c r="F184" s="5"/>
      <c r="G184" s="6"/>
      <c r="H184" s="7"/>
      <c r="I184" s="56"/>
      <c r="J184" s="56"/>
      <c r="K184" s="3"/>
      <c r="L184" s="3"/>
      <c r="M184" s="4"/>
      <c r="N184" s="8"/>
      <c r="O184" s="9"/>
      <c r="P184" s="8"/>
      <c r="R184" s="61"/>
      <c r="S184" s="3"/>
    </row>
    <row r="185" spans="1:22" x14ac:dyDescent="0.2">
      <c r="A185" s="5"/>
      <c r="B185" s="6"/>
      <c r="C185" s="7"/>
      <c r="D185" s="8"/>
      <c r="E185" s="9"/>
      <c r="F185" s="5"/>
      <c r="G185" s="6"/>
      <c r="H185" s="7"/>
      <c r="I185" s="56"/>
      <c r="J185" s="56"/>
      <c r="K185" s="3"/>
      <c r="L185" s="3"/>
      <c r="M185" s="4"/>
      <c r="N185" s="8"/>
      <c r="O185" s="9"/>
      <c r="P185" s="8"/>
    </row>
    <row r="186" spans="1:22" x14ac:dyDescent="0.2">
      <c r="A186" s="5"/>
      <c r="B186" s="6"/>
      <c r="C186" s="7"/>
      <c r="D186" s="8"/>
      <c r="E186" s="9"/>
      <c r="F186" s="5"/>
      <c r="G186" s="6"/>
      <c r="H186" s="7"/>
      <c r="I186" s="8"/>
      <c r="J186" s="9"/>
      <c r="K186" s="5"/>
      <c r="L186" s="6"/>
      <c r="M186" s="7"/>
      <c r="N186" s="8"/>
      <c r="O186" s="9"/>
      <c r="P186" s="8"/>
    </row>
    <row r="187" spans="1:22" x14ac:dyDescent="0.2">
      <c r="A187" s="5"/>
      <c r="B187" s="6"/>
      <c r="C187" s="7"/>
      <c r="D187" s="8"/>
      <c r="E187" s="9"/>
      <c r="F187" s="5"/>
      <c r="G187" s="6"/>
      <c r="H187" s="7"/>
      <c r="I187" s="8"/>
      <c r="J187" s="9"/>
      <c r="K187" s="5"/>
      <c r="L187" s="6"/>
      <c r="M187" s="7"/>
      <c r="N187" s="8"/>
      <c r="O187" s="9"/>
      <c r="P187" s="8"/>
    </row>
    <row r="188" spans="1:22" x14ac:dyDescent="0.2">
      <c r="F188" s="5"/>
      <c r="G188" s="6"/>
      <c r="H188" s="7"/>
      <c r="I188" s="8"/>
      <c r="J188" s="9"/>
      <c r="K188" s="8"/>
      <c r="L188" s="28"/>
    </row>
    <row r="189" spans="1:22" x14ac:dyDescent="0.2">
      <c r="F189" s="5"/>
      <c r="G189" s="6"/>
      <c r="H189" s="7"/>
      <c r="I189" s="63"/>
      <c r="J189" s="64"/>
      <c r="K189" s="5"/>
      <c r="L189" s="6"/>
      <c r="M189" s="7"/>
      <c r="N189" s="8"/>
      <c r="O189" s="9"/>
      <c r="P189" s="8"/>
      <c r="Q189" s="28"/>
    </row>
    <row r="190" spans="1:22" x14ac:dyDescent="0.2">
      <c r="F190" s="5"/>
      <c r="G190" s="6"/>
      <c r="H190" s="7"/>
      <c r="I190" s="63"/>
      <c r="J190" s="64"/>
      <c r="K190" s="5"/>
      <c r="L190" s="6"/>
      <c r="M190" s="7"/>
      <c r="N190" s="8"/>
      <c r="O190" s="9"/>
      <c r="P190" s="8"/>
      <c r="Q190" s="28"/>
    </row>
    <row r="191" spans="1:22" x14ac:dyDescent="0.2">
      <c r="F191" s="5"/>
      <c r="G191" s="6"/>
      <c r="H191" s="7"/>
      <c r="I191" s="63"/>
      <c r="J191" s="64"/>
      <c r="K191" s="5"/>
      <c r="L191" s="6"/>
      <c r="M191" s="7"/>
      <c r="N191" s="8"/>
      <c r="O191" s="9"/>
      <c r="P191" s="8"/>
      <c r="Q191" s="28"/>
    </row>
    <row r="192" spans="1:22" x14ac:dyDescent="0.2">
      <c r="I192" s="63"/>
      <c r="J192" s="64"/>
      <c r="K192" s="5"/>
      <c r="L192" s="6"/>
      <c r="M192" s="7"/>
      <c r="N192" s="8"/>
      <c r="O192" s="9"/>
      <c r="P192" s="8"/>
      <c r="Q192" s="28"/>
    </row>
    <row r="193" spans="6:17" x14ac:dyDescent="0.2">
      <c r="F193" s="5"/>
      <c r="G193" s="6"/>
      <c r="H193" s="7"/>
      <c r="I193" s="63"/>
      <c r="J193" s="64"/>
      <c r="K193" s="5"/>
      <c r="L193" s="6"/>
      <c r="M193" s="7"/>
      <c r="N193" s="8"/>
      <c r="O193" s="9"/>
      <c r="P193" s="8"/>
      <c r="Q193" s="28"/>
    </row>
    <row r="194" spans="6:17" x14ac:dyDescent="0.2">
      <c r="F194" s="5"/>
      <c r="G194" s="6"/>
      <c r="H194" s="7"/>
      <c r="I194" s="63"/>
      <c r="J194" s="64"/>
      <c r="K194" s="5"/>
      <c r="L194" s="6"/>
      <c r="M194" s="7"/>
      <c r="N194" s="8"/>
      <c r="O194" s="9"/>
      <c r="P194" s="6"/>
      <c r="Q194" s="6"/>
    </row>
    <row r="195" spans="6:17" x14ac:dyDescent="0.2">
      <c r="F195" s="5"/>
      <c r="G195" s="6"/>
      <c r="H195" s="7"/>
      <c r="I195" s="63"/>
      <c r="J195" s="64"/>
      <c r="K195" s="5"/>
      <c r="L195" s="6"/>
      <c r="M195" s="7"/>
      <c r="N195" s="8"/>
      <c r="O195" s="9"/>
      <c r="P195" s="8"/>
      <c r="Q195" s="28"/>
    </row>
    <row r="196" spans="6:17" x14ac:dyDescent="0.2">
      <c r="F196" s="5"/>
      <c r="G196" s="6"/>
      <c r="H196" s="7"/>
      <c r="I196" s="63"/>
      <c r="J196" s="64"/>
      <c r="K196" s="5"/>
      <c r="L196" s="6"/>
      <c r="M196" s="7"/>
      <c r="N196" s="8"/>
      <c r="O196" s="9"/>
      <c r="P196" s="8"/>
      <c r="Q196" s="28"/>
    </row>
    <row r="197" spans="6:17" x14ac:dyDescent="0.2">
      <c r="F197" s="5"/>
      <c r="G197" s="6"/>
      <c r="H197" s="7"/>
      <c r="I197" s="63"/>
      <c r="J197" s="64"/>
      <c r="K197" s="5"/>
      <c r="L197" s="6"/>
      <c r="M197" s="7"/>
      <c r="N197" s="8"/>
      <c r="O197" s="9"/>
      <c r="P197" s="8"/>
      <c r="Q197" s="28"/>
    </row>
    <row r="198" spans="6:17" x14ac:dyDescent="0.2">
      <c r="F198" s="5"/>
      <c r="G198" s="6"/>
      <c r="H198" s="7"/>
      <c r="I198" s="63"/>
      <c r="J198" s="64"/>
      <c r="K198" s="5"/>
      <c r="L198" s="6"/>
      <c r="M198" s="7"/>
      <c r="N198" s="8"/>
      <c r="O198" s="9"/>
      <c r="P198" s="8"/>
    </row>
    <row r="199" spans="6:17" x14ac:dyDescent="0.2">
      <c r="F199" s="5"/>
      <c r="G199" s="6"/>
      <c r="H199" s="7"/>
      <c r="I199" s="8"/>
      <c r="J199" s="9"/>
      <c r="K199" s="8"/>
      <c r="L199" s="28"/>
    </row>
    <row r="201" spans="6:17" x14ac:dyDescent="0.2">
      <c r="F201" s="5"/>
      <c r="G201" s="6"/>
      <c r="H201" s="7"/>
      <c r="I201" s="8"/>
      <c r="J201" s="9"/>
      <c r="K201" s="8"/>
      <c r="L201" s="28"/>
    </row>
    <row r="202" spans="6:17" x14ac:dyDescent="0.2">
      <c r="F202" s="5"/>
      <c r="G202" s="6"/>
      <c r="H202" s="7"/>
      <c r="I202" s="8"/>
      <c r="J202" s="9"/>
      <c r="K202" s="8"/>
      <c r="L202" s="28"/>
    </row>
    <row r="203" spans="6:17" x14ac:dyDescent="0.2">
      <c r="F203" s="5"/>
      <c r="G203" s="6"/>
      <c r="H203" s="7"/>
      <c r="I203" s="8"/>
      <c r="J203" s="9"/>
      <c r="K203" s="8"/>
      <c r="L203" s="28"/>
    </row>
    <row r="204" spans="6:17" x14ac:dyDescent="0.2">
      <c r="F204" s="5"/>
      <c r="G204" s="6"/>
      <c r="H204" s="7"/>
      <c r="I204" s="8"/>
      <c r="J204" s="9"/>
      <c r="K204" s="8"/>
      <c r="L204" s="28"/>
    </row>
    <row r="205" spans="6:17" x14ac:dyDescent="0.2">
      <c r="F205" s="5"/>
      <c r="G205" s="6"/>
      <c r="H205" s="7"/>
      <c r="I205" s="8"/>
      <c r="J205" s="9"/>
      <c r="K205" s="8"/>
      <c r="L205" s="28"/>
    </row>
    <row r="206" spans="6:17" x14ac:dyDescent="0.2">
      <c r="F206" s="5"/>
      <c r="G206" s="6"/>
      <c r="H206" s="7"/>
      <c r="I206" s="8"/>
      <c r="J206" s="9"/>
      <c r="K206" s="8"/>
      <c r="L206" s="28"/>
    </row>
    <row r="207" spans="6:17" x14ac:dyDescent="0.2">
      <c r="F207" s="5"/>
      <c r="G207" s="6"/>
      <c r="H207" s="7"/>
      <c r="I207" s="8"/>
      <c r="J207" s="9"/>
      <c r="K207" s="8"/>
      <c r="L207" s="28"/>
    </row>
    <row r="209" spans="6:12" x14ac:dyDescent="0.2">
      <c r="F209" s="5"/>
      <c r="G209" s="6"/>
      <c r="H209" s="7"/>
      <c r="I209" s="8"/>
      <c r="J209" s="9"/>
      <c r="K209" s="8"/>
      <c r="L209" s="28"/>
    </row>
    <row r="210" spans="6:12" x14ac:dyDescent="0.2">
      <c r="F210" s="5"/>
      <c r="G210" s="6"/>
      <c r="H210" s="7"/>
      <c r="I210" s="8"/>
      <c r="J210" s="9"/>
      <c r="K210" s="8"/>
      <c r="L210" s="28"/>
    </row>
    <row r="211" spans="6:12" x14ac:dyDescent="0.2">
      <c r="F211" s="5"/>
      <c r="G211" s="6"/>
      <c r="H211" s="7"/>
      <c r="I211" s="8"/>
      <c r="J211" s="9"/>
      <c r="K211" s="8"/>
      <c r="L211" s="28"/>
    </row>
    <row r="212" spans="6:12" x14ac:dyDescent="0.2">
      <c r="F212" s="5"/>
      <c r="G212" s="6"/>
      <c r="H212" s="7"/>
      <c r="I212" s="8"/>
      <c r="J212" s="9"/>
      <c r="K212" s="8"/>
      <c r="L212" s="28"/>
    </row>
    <row r="213" spans="6:12" x14ac:dyDescent="0.2">
      <c r="F213" s="5"/>
      <c r="G213" s="6"/>
      <c r="H213" s="7"/>
      <c r="I213" s="8"/>
      <c r="J213" s="9"/>
      <c r="K213" s="8"/>
      <c r="L213" s="28"/>
    </row>
  </sheetData>
  <mergeCells count="340">
    <mergeCell ref="F132:J132"/>
    <mergeCell ref="K132:T132"/>
    <mergeCell ref="U132:V132"/>
    <mergeCell ref="A148:V148"/>
    <mergeCell ref="U100:V100"/>
    <mergeCell ref="L86:S86"/>
    <mergeCell ref="L87:S87"/>
    <mergeCell ref="L88:S88"/>
    <mergeCell ref="L89:S89"/>
    <mergeCell ref="A86:I86"/>
    <mergeCell ref="A87:I87"/>
    <mergeCell ref="A88:I88"/>
    <mergeCell ref="A89:I89"/>
    <mergeCell ref="U145:V145"/>
    <mergeCell ref="F146:J146"/>
    <mergeCell ref="K146:T146"/>
    <mergeCell ref="U146:V146"/>
    <mergeCell ref="A138:E138"/>
    <mergeCell ref="F138:J138"/>
    <mergeCell ref="K138:N138"/>
    <mergeCell ref="O138:T138"/>
    <mergeCell ref="U138:V138"/>
    <mergeCell ref="A139:E139"/>
    <mergeCell ref="F139:J139"/>
    <mergeCell ref="A84:I85"/>
    <mergeCell ref="J84:K84"/>
    <mergeCell ref="L84:S85"/>
    <mergeCell ref="T84:V85"/>
    <mergeCell ref="U114:V114"/>
    <mergeCell ref="U128:V128"/>
    <mergeCell ref="A140:E146"/>
    <mergeCell ref="F140:J140"/>
    <mergeCell ref="K140:T140"/>
    <mergeCell ref="U140:V140"/>
    <mergeCell ref="F141:J141"/>
    <mergeCell ref="K141:T141"/>
    <mergeCell ref="U141:V141"/>
    <mergeCell ref="F142:J142"/>
    <mergeCell ref="K142:T142"/>
    <mergeCell ref="U142:V142"/>
    <mergeCell ref="F143:J143"/>
    <mergeCell ref="K143:T143"/>
    <mergeCell ref="U143:V143"/>
    <mergeCell ref="F144:J144"/>
    <mergeCell ref="K144:T144"/>
    <mergeCell ref="U144:V144"/>
    <mergeCell ref="F145:J145"/>
    <mergeCell ref="K145:T145"/>
    <mergeCell ref="K139:N139"/>
    <mergeCell ref="O139:T139"/>
    <mergeCell ref="U139:V139"/>
    <mergeCell ref="A136:E136"/>
    <mergeCell ref="F136:J136"/>
    <mergeCell ref="K136:N136"/>
    <mergeCell ref="O136:T136"/>
    <mergeCell ref="U136:V136"/>
    <mergeCell ref="A137:E137"/>
    <mergeCell ref="F137:J137"/>
    <mergeCell ref="K137:N137"/>
    <mergeCell ref="O137:T137"/>
    <mergeCell ref="U137:V137"/>
    <mergeCell ref="K133:T133"/>
    <mergeCell ref="U133:V133"/>
    <mergeCell ref="A134:V134"/>
    <mergeCell ref="A135:B135"/>
    <mergeCell ref="C135:E135"/>
    <mergeCell ref="F135:J135"/>
    <mergeCell ref="K135:N135"/>
    <mergeCell ref="O135:T135"/>
    <mergeCell ref="U135:V135"/>
    <mergeCell ref="A125:E125"/>
    <mergeCell ref="F125:J125"/>
    <mergeCell ref="K125:N125"/>
    <mergeCell ref="O125:T125"/>
    <mergeCell ref="U125:V125"/>
    <mergeCell ref="A126:E133"/>
    <mergeCell ref="F126:J126"/>
    <mergeCell ref="K126:T126"/>
    <mergeCell ref="U126:V126"/>
    <mergeCell ref="F127:J127"/>
    <mergeCell ref="K127:T127"/>
    <mergeCell ref="U127:V127"/>
    <mergeCell ref="F128:J128"/>
    <mergeCell ref="K128:T128"/>
    <mergeCell ref="F129:J129"/>
    <mergeCell ref="K129:T129"/>
    <mergeCell ref="U129:V129"/>
    <mergeCell ref="F130:J130"/>
    <mergeCell ref="K130:T130"/>
    <mergeCell ref="U130:V130"/>
    <mergeCell ref="F131:J131"/>
    <mergeCell ref="K131:T131"/>
    <mergeCell ref="U131:V131"/>
    <mergeCell ref="F133:J133"/>
    <mergeCell ref="A123:E123"/>
    <mergeCell ref="F123:J123"/>
    <mergeCell ref="K123:N123"/>
    <mergeCell ref="O123:T123"/>
    <mergeCell ref="U123:V123"/>
    <mergeCell ref="A124:E124"/>
    <mergeCell ref="F124:J124"/>
    <mergeCell ref="K124:N124"/>
    <mergeCell ref="O124:T124"/>
    <mergeCell ref="U124:V124"/>
    <mergeCell ref="A120:V120"/>
    <mergeCell ref="A121:B121"/>
    <mergeCell ref="C121:E121"/>
    <mergeCell ref="F121:J121"/>
    <mergeCell ref="K121:N121"/>
    <mergeCell ref="O121:T121"/>
    <mergeCell ref="U121:V121"/>
    <mergeCell ref="A122:E122"/>
    <mergeCell ref="F122:J122"/>
    <mergeCell ref="K122:N122"/>
    <mergeCell ref="O122:T122"/>
    <mergeCell ref="U122:V122"/>
    <mergeCell ref="A112:E119"/>
    <mergeCell ref="F112:J112"/>
    <mergeCell ref="K112:T112"/>
    <mergeCell ref="U112:V112"/>
    <mergeCell ref="F113:J113"/>
    <mergeCell ref="K113:T113"/>
    <mergeCell ref="U113:V113"/>
    <mergeCell ref="F114:J114"/>
    <mergeCell ref="K114:T114"/>
    <mergeCell ref="F115:J115"/>
    <mergeCell ref="K115:T115"/>
    <mergeCell ref="U115:V115"/>
    <mergeCell ref="F116:J116"/>
    <mergeCell ref="K116:T116"/>
    <mergeCell ref="U116:V116"/>
    <mergeCell ref="F117:J117"/>
    <mergeCell ref="K117:T117"/>
    <mergeCell ref="U117:V117"/>
    <mergeCell ref="F119:J119"/>
    <mergeCell ref="K119:T119"/>
    <mergeCell ref="U119:V119"/>
    <mergeCell ref="F118:J118"/>
    <mergeCell ref="K118:T118"/>
    <mergeCell ref="U118:V118"/>
    <mergeCell ref="A110:E110"/>
    <mergeCell ref="F110:J110"/>
    <mergeCell ref="K110:N110"/>
    <mergeCell ref="O110:T110"/>
    <mergeCell ref="U110:V110"/>
    <mergeCell ref="A111:E111"/>
    <mergeCell ref="F111:J111"/>
    <mergeCell ref="K111:N111"/>
    <mergeCell ref="O111:T111"/>
    <mergeCell ref="U111:V111"/>
    <mergeCell ref="A108:E108"/>
    <mergeCell ref="F108:J108"/>
    <mergeCell ref="K108:N108"/>
    <mergeCell ref="O108:T108"/>
    <mergeCell ref="U108:V108"/>
    <mergeCell ref="A109:E109"/>
    <mergeCell ref="F109:J109"/>
    <mergeCell ref="K109:N109"/>
    <mergeCell ref="O109:T109"/>
    <mergeCell ref="U109:V109"/>
    <mergeCell ref="A80:V80"/>
    <mergeCell ref="T88:V88"/>
    <mergeCell ref="A107:B107"/>
    <mergeCell ref="C107:E107"/>
    <mergeCell ref="F107:J107"/>
    <mergeCell ref="K107:N107"/>
    <mergeCell ref="O107:T107"/>
    <mergeCell ref="U107:V107"/>
    <mergeCell ref="F101:J101"/>
    <mergeCell ref="K101:T101"/>
    <mergeCell ref="U101:V101"/>
    <mergeCell ref="F99:J99"/>
    <mergeCell ref="K99:T99"/>
    <mergeCell ref="U99:V99"/>
    <mergeCell ref="F100:J100"/>
    <mergeCell ref="K100:T100"/>
    <mergeCell ref="A92:V92"/>
    <mergeCell ref="A93:B93"/>
    <mergeCell ref="C93:E93"/>
    <mergeCell ref="A97:E97"/>
    <mergeCell ref="F97:J97"/>
    <mergeCell ref="K97:N97"/>
    <mergeCell ref="O97:T97"/>
    <mergeCell ref="A98:E105"/>
    <mergeCell ref="F104:J104"/>
    <mergeCell ref="U105:V105"/>
    <mergeCell ref="K104:T104"/>
    <mergeCell ref="U104:V104"/>
    <mergeCell ref="F105:J105"/>
    <mergeCell ref="K105:T105"/>
    <mergeCell ref="T87:V87"/>
    <mergeCell ref="T89:V89"/>
    <mergeCell ref="A90:V90"/>
    <mergeCell ref="A91:V91"/>
    <mergeCell ref="A96:E96"/>
    <mergeCell ref="F96:J96"/>
    <mergeCell ref="K96:N96"/>
    <mergeCell ref="O96:T96"/>
    <mergeCell ref="U96:V96"/>
    <mergeCell ref="U97:V97"/>
    <mergeCell ref="F98:J98"/>
    <mergeCell ref="K98:T98"/>
    <mergeCell ref="U98:V98"/>
    <mergeCell ref="F102:J102"/>
    <mergeCell ref="K102:T102"/>
    <mergeCell ref="U102:V102"/>
    <mergeCell ref="F103:J103"/>
    <mergeCell ref="K103:T103"/>
    <mergeCell ref="A46:R46"/>
    <mergeCell ref="S46:T46"/>
    <mergeCell ref="A16:P16"/>
    <mergeCell ref="A17:P17"/>
    <mergeCell ref="Q16:V16"/>
    <mergeCell ref="Q17:V17"/>
    <mergeCell ref="A19:G19"/>
    <mergeCell ref="H19:K19"/>
    <mergeCell ref="L19:R19"/>
    <mergeCell ref="S19:V19"/>
    <mergeCell ref="A44:T44"/>
    <mergeCell ref="U44:V44"/>
    <mergeCell ref="A39:V39"/>
    <mergeCell ref="A29:V29"/>
    <mergeCell ref="H41:J42"/>
    <mergeCell ref="N41:P42"/>
    <mergeCell ref="D43:G43"/>
    <mergeCell ref="H32:V32"/>
    <mergeCell ref="H35:V35"/>
    <mergeCell ref="A33:G33"/>
    <mergeCell ref="H33:V33"/>
    <mergeCell ref="A34:G34"/>
    <mergeCell ref="H34:V34"/>
    <mergeCell ref="A35:G35"/>
    <mergeCell ref="A1:K1"/>
    <mergeCell ref="L1:R1"/>
    <mergeCell ref="A25:V25"/>
    <mergeCell ref="A7:L7"/>
    <mergeCell ref="A8:L8"/>
    <mergeCell ref="A66:I66"/>
    <mergeCell ref="A67:I67"/>
    <mergeCell ref="J63:V63"/>
    <mergeCell ref="J64:V64"/>
    <mergeCell ref="J65:V65"/>
    <mergeCell ref="J66:V66"/>
    <mergeCell ref="J67:V67"/>
    <mergeCell ref="A56:I56"/>
    <mergeCell ref="A57:I57"/>
    <mergeCell ref="A58:I58"/>
    <mergeCell ref="J56:V56"/>
    <mergeCell ref="J57:V57"/>
    <mergeCell ref="J58:V58"/>
    <mergeCell ref="A63:I63"/>
    <mergeCell ref="A64:I64"/>
    <mergeCell ref="A65:I65"/>
    <mergeCell ref="A59:I59"/>
    <mergeCell ref="A2:R2"/>
    <mergeCell ref="S1:V3"/>
    <mergeCell ref="A23:V23"/>
    <mergeCell ref="A27:V27"/>
    <mergeCell ref="B28:U28"/>
    <mergeCell ref="A21:V21"/>
    <mergeCell ref="A5:V5"/>
    <mergeCell ref="A14:V14"/>
    <mergeCell ref="A32:G32"/>
    <mergeCell ref="A3:G3"/>
    <mergeCell ref="H3:R3"/>
    <mergeCell ref="M7:V7"/>
    <mergeCell ref="M8:V8"/>
    <mergeCell ref="A31:V31"/>
    <mergeCell ref="O95:T95"/>
    <mergeCell ref="U95:V95"/>
    <mergeCell ref="A51:V51"/>
    <mergeCell ref="A52:P52"/>
    <mergeCell ref="Q52:V52"/>
    <mergeCell ref="Q43:R43"/>
    <mergeCell ref="D41:G42"/>
    <mergeCell ref="U43:V43"/>
    <mergeCell ref="A48:V48"/>
    <mergeCell ref="A49:V49"/>
    <mergeCell ref="A68:I68"/>
    <mergeCell ref="J68:V68"/>
    <mergeCell ref="A60:I60"/>
    <mergeCell ref="A61:I61"/>
    <mergeCell ref="J59:V59"/>
    <mergeCell ref="J60:V60"/>
    <mergeCell ref="J61:V61"/>
    <mergeCell ref="A62:V62"/>
    <mergeCell ref="A45:V45"/>
    <mergeCell ref="L43:M43"/>
    <mergeCell ref="N43:P43"/>
    <mergeCell ref="H43:J43"/>
    <mergeCell ref="L42:M42"/>
    <mergeCell ref="A43:C43"/>
    <mergeCell ref="A82:V82"/>
    <mergeCell ref="A83:V83"/>
    <mergeCell ref="A162:V162"/>
    <mergeCell ref="A74:V74"/>
    <mergeCell ref="A53:V53"/>
    <mergeCell ref="A54:V54"/>
    <mergeCell ref="A73:V73"/>
    <mergeCell ref="A159:V159"/>
    <mergeCell ref="A160:V160"/>
    <mergeCell ref="A151:V151"/>
    <mergeCell ref="A72:V72"/>
    <mergeCell ref="T86:V86"/>
    <mergeCell ref="F93:J93"/>
    <mergeCell ref="K93:N93"/>
    <mergeCell ref="O93:T93"/>
    <mergeCell ref="U93:V93"/>
    <mergeCell ref="A94:E94"/>
    <mergeCell ref="F94:J94"/>
    <mergeCell ref="K94:N94"/>
    <mergeCell ref="O94:T94"/>
    <mergeCell ref="U94:V94"/>
    <mergeCell ref="A95:E95"/>
    <mergeCell ref="F95:J95"/>
    <mergeCell ref="K95:N95"/>
    <mergeCell ref="U103:V103"/>
    <mergeCell ref="A70:V70"/>
    <mergeCell ref="A50:V50"/>
    <mergeCell ref="A106:V106"/>
    <mergeCell ref="A10:L10"/>
    <mergeCell ref="M10:Q10"/>
    <mergeCell ref="R10:V10"/>
    <mergeCell ref="A11:L11"/>
    <mergeCell ref="M11:Q11"/>
    <mergeCell ref="R11:V11"/>
    <mergeCell ref="A12:L12"/>
    <mergeCell ref="M12:Q12"/>
    <mergeCell ref="R12:V12"/>
    <mergeCell ref="S43:T43"/>
    <mergeCell ref="Q41:R42"/>
    <mergeCell ref="A37:V37"/>
    <mergeCell ref="S41:T42"/>
    <mergeCell ref="U41:V42"/>
    <mergeCell ref="A41:C42"/>
    <mergeCell ref="K41:M41"/>
    <mergeCell ref="U46:V46"/>
    <mergeCell ref="A76:V76"/>
    <mergeCell ref="A77:V77"/>
    <mergeCell ref="A78:V78"/>
  </mergeCells>
  <printOptions horizontalCentered="1"/>
  <pageMargins left="0.19685039370078741" right="0.19685039370078741" top="0.59055118110236227" bottom="0.59055118110236227" header="0.31496062992125984" footer="0.31496062992125984"/>
  <pageSetup scale="60" fitToHeight="3" orientation="portrait" r:id="rId1"/>
  <headerFooter>
    <oddFooter>&amp;C&amp;P DE &amp;N</oddFooter>
  </headerFooter>
  <colBreaks count="1" manualBreakCount="1">
    <brk id="7785" max="1048575"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496C7F-CFAF-46EC-8B43-ED5DB03A8F1B}">
  <dimension ref="A1:E72"/>
  <sheetViews>
    <sheetView topLeftCell="A56" workbookViewId="0">
      <selection activeCell="B22" sqref="B22"/>
    </sheetView>
  </sheetViews>
  <sheetFormatPr baseColWidth="10" defaultRowHeight="12.75" x14ac:dyDescent="0.2"/>
  <cols>
    <col min="1" max="1" width="11.42578125" style="156"/>
    <col min="2" max="2" width="11.42578125" style="194"/>
    <col min="3" max="3" width="11.42578125" style="214"/>
    <col min="5" max="5" width="19.140625" bestFit="1" customWidth="1"/>
  </cols>
  <sheetData>
    <row r="1" spans="1:5" x14ac:dyDescent="0.2">
      <c r="E1" s="215">
        <v>1750905</v>
      </c>
    </row>
    <row r="2" spans="1:5" x14ac:dyDescent="0.2">
      <c r="A2" s="372" t="s">
        <v>264</v>
      </c>
      <c r="B2" s="373"/>
      <c r="C2" s="373"/>
      <c r="D2" s="373"/>
      <c r="E2" s="373"/>
    </row>
    <row r="3" spans="1:5" x14ac:dyDescent="0.2">
      <c r="A3" s="156">
        <v>1</v>
      </c>
      <c r="B3" s="194">
        <v>524.34</v>
      </c>
      <c r="C3" s="214">
        <v>1</v>
      </c>
      <c r="D3">
        <f>+B3*C3</f>
        <v>524.34</v>
      </c>
      <c r="E3" s="211">
        <f>+$E$1*D3</f>
        <v>918069527.70000005</v>
      </c>
    </row>
    <row r="4" spans="1:5" x14ac:dyDescent="0.2">
      <c r="A4" s="156">
        <v>2</v>
      </c>
      <c r="B4" s="194">
        <v>61.69</v>
      </c>
      <c r="C4" s="214">
        <v>1</v>
      </c>
      <c r="D4">
        <f t="shared" ref="D4:D16" si="0">+B4*C4</f>
        <v>61.69</v>
      </c>
      <c r="E4" s="211">
        <f t="shared" ref="E4:E16" si="1">+$E$1*D4</f>
        <v>108013329.45</v>
      </c>
    </row>
    <row r="5" spans="1:5" x14ac:dyDescent="0.2">
      <c r="A5" s="156">
        <v>3</v>
      </c>
      <c r="B5" s="194">
        <v>74.8</v>
      </c>
      <c r="C5" s="214">
        <v>1</v>
      </c>
      <c r="D5">
        <f t="shared" si="0"/>
        <v>74.8</v>
      </c>
      <c r="E5" s="211">
        <f t="shared" si="1"/>
        <v>130967694</v>
      </c>
    </row>
    <row r="6" spans="1:5" x14ac:dyDescent="0.2">
      <c r="A6" s="156">
        <v>4</v>
      </c>
      <c r="B6" s="194">
        <v>4160.8999999999996</v>
      </c>
      <c r="C6" s="214">
        <v>0.25</v>
      </c>
      <c r="D6">
        <f t="shared" si="0"/>
        <v>1040.2249999999999</v>
      </c>
      <c r="E6" s="211">
        <f t="shared" si="1"/>
        <v>1821335153.6249998</v>
      </c>
    </row>
    <row r="7" spans="1:5" x14ac:dyDescent="0.2">
      <c r="A7" s="156">
        <v>5</v>
      </c>
      <c r="B7" s="194">
        <v>2986.67</v>
      </c>
      <c r="C7" s="214">
        <v>0.3</v>
      </c>
      <c r="D7">
        <f t="shared" si="0"/>
        <v>896.00099999999998</v>
      </c>
      <c r="E7" s="211">
        <f t="shared" si="1"/>
        <v>1568812630.905</v>
      </c>
    </row>
    <row r="8" spans="1:5" x14ac:dyDescent="0.2">
      <c r="A8" s="156">
        <v>6</v>
      </c>
      <c r="B8" s="194">
        <v>943.22</v>
      </c>
      <c r="C8" s="214">
        <v>0.7</v>
      </c>
      <c r="D8">
        <f t="shared" si="0"/>
        <v>660.25400000000002</v>
      </c>
      <c r="E8" s="211">
        <f t="shared" si="1"/>
        <v>1156042029.8700001</v>
      </c>
    </row>
    <row r="9" spans="1:5" x14ac:dyDescent="0.2">
      <c r="A9" s="156">
        <v>7</v>
      </c>
      <c r="B9" s="194">
        <v>3029.94</v>
      </c>
      <c r="C9" s="214">
        <v>1</v>
      </c>
      <c r="D9">
        <f t="shared" si="0"/>
        <v>3029.94</v>
      </c>
      <c r="E9" s="211">
        <f t="shared" si="1"/>
        <v>5305137095.6999998</v>
      </c>
    </row>
    <row r="10" spans="1:5" x14ac:dyDescent="0.2">
      <c r="A10" s="156">
        <v>8</v>
      </c>
      <c r="B10" s="194">
        <v>2897.39</v>
      </c>
      <c r="C10" s="214">
        <v>1</v>
      </c>
      <c r="D10">
        <f t="shared" si="0"/>
        <v>2897.39</v>
      </c>
      <c r="E10" s="211">
        <f t="shared" si="1"/>
        <v>5073054637.9499998</v>
      </c>
    </row>
    <row r="11" spans="1:5" x14ac:dyDescent="0.2">
      <c r="A11" s="156">
        <v>9</v>
      </c>
      <c r="B11" s="194">
        <v>2604.41</v>
      </c>
      <c r="C11" s="214">
        <v>1</v>
      </c>
      <c r="D11">
        <f t="shared" si="0"/>
        <v>2604.41</v>
      </c>
      <c r="E11" s="211">
        <f t="shared" si="1"/>
        <v>4560074491.0500002</v>
      </c>
    </row>
    <row r="12" spans="1:5" x14ac:dyDescent="0.2">
      <c r="A12" s="156">
        <v>10</v>
      </c>
      <c r="B12" s="194">
        <v>630.95000000000005</v>
      </c>
      <c r="C12" s="214">
        <v>0.7</v>
      </c>
      <c r="D12">
        <f t="shared" si="0"/>
        <v>441.66500000000002</v>
      </c>
      <c r="E12" s="211">
        <f t="shared" si="1"/>
        <v>773313456.82500005</v>
      </c>
    </row>
    <row r="13" spans="1:5" x14ac:dyDescent="0.2">
      <c r="A13" s="156">
        <v>11</v>
      </c>
      <c r="B13" s="194">
        <v>4394.51</v>
      </c>
      <c r="C13" s="214">
        <v>0.4</v>
      </c>
      <c r="D13">
        <f t="shared" si="0"/>
        <v>1757.8040000000001</v>
      </c>
      <c r="E13" s="211">
        <f t="shared" si="1"/>
        <v>3077747812.6200004</v>
      </c>
    </row>
    <row r="14" spans="1:5" x14ac:dyDescent="0.2">
      <c r="A14" s="156">
        <v>12</v>
      </c>
      <c r="B14" s="194">
        <v>12649.97</v>
      </c>
      <c r="C14" s="214">
        <v>0.28000000000000003</v>
      </c>
      <c r="D14">
        <f t="shared" si="0"/>
        <v>3541.9916000000003</v>
      </c>
      <c r="E14" s="211">
        <f t="shared" si="1"/>
        <v>6201690802.3980007</v>
      </c>
    </row>
    <row r="15" spans="1:5" x14ac:dyDescent="0.2">
      <c r="A15" s="156">
        <v>13</v>
      </c>
      <c r="B15" s="194">
        <v>627.49</v>
      </c>
      <c r="C15" s="214">
        <v>0.9</v>
      </c>
      <c r="D15">
        <f t="shared" si="0"/>
        <v>564.74099999999999</v>
      </c>
      <c r="E15" s="211">
        <f t="shared" si="1"/>
        <v>988807840.60500002</v>
      </c>
    </row>
    <row r="16" spans="1:5" x14ac:dyDescent="0.2">
      <c r="A16" s="156">
        <v>14</v>
      </c>
      <c r="B16" s="194">
        <v>25110.54</v>
      </c>
      <c r="C16" s="214">
        <v>1</v>
      </c>
      <c r="D16">
        <f t="shared" si="0"/>
        <v>25110.54</v>
      </c>
      <c r="E16" s="211">
        <f t="shared" si="1"/>
        <v>43966170038.700005</v>
      </c>
    </row>
    <row r="17" spans="1:5" x14ac:dyDescent="0.2">
      <c r="E17" s="216">
        <f>SUM(E3:E16)</f>
        <v>75649236541.39801</v>
      </c>
    </row>
    <row r="19" spans="1:5" x14ac:dyDescent="0.2">
      <c r="A19" s="372" t="s">
        <v>265</v>
      </c>
      <c r="B19" s="373"/>
      <c r="C19" s="373"/>
      <c r="D19" s="373"/>
      <c r="E19" s="373"/>
    </row>
    <row r="20" spans="1:5" x14ac:dyDescent="0.2">
      <c r="A20" s="156">
        <v>1</v>
      </c>
      <c r="B20" s="194">
        <v>44.23</v>
      </c>
      <c r="C20" s="214">
        <v>1</v>
      </c>
      <c r="D20">
        <f t="shared" ref="D20" si="2">+B20*C20</f>
        <v>44.23</v>
      </c>
      <c r="E20" s="211">
        <f t="shared" ref="E20:E71" si="3">+$E$1*D20</f>
        <v>77442528.149999991</v>
      </c>
    </row>
    <row r="21" spans="1:5" x14ac:dyDescent="0.2">
      <c r="A21" s="156">
        <v>2</v>
      </c>
      <c r="B21" s="194">
        <v>15.72</v>
      </c>
      <c r="C21" s="214">
        <v>1</v>
      </c>
      <c r="D21">
        <f t="shared" ref="D21:D30" si="4">+B21*C21</f>
        <v>15.72</v>
      </c>
      <c r="E21" s="211">
        <f t="shared" si="3"/>
        <v>27524226.600000001</v>
      </c>
    </row>
    <row r="22" spans="1:5" x14ac:dyDescent="0.2">
      <c r="A22" s="156">
        <v>3</v>
      </c>
      <c r="B22" s="194">
        <v>43.51</v>
      </c>
      <c r="C22" s="214">
        <v>1</v>
      </c>
      <c r="D22">
        <f t="shared" si="4"/>
        <v>43.51</v>
      </c>
      <c r="E22" s="211">
        <f t="shared" si="3"/>
        <v>76181876.549999997</v>
      </c>
    </row>
    <row r="23" spans="1:5" x14ac:dyDescent="0.2">
      <c r="A23" s="156">
        <v>4</v>
      </c>
      <c r="B23" s="194">
        <v>0.01</v>
      </c>
      <c r="C23" s="214">
        <v>1</v>
      </c>
      <c r="D23">
        <f t="shared" si="4"/>
        <v>0.01</v>
      </c>
      <c r="E23" s="211">
        <f t="shared" si="3"/>
        <v>17509.05</v>
      </c>
    </row>
    <row r="24" spans="1:5" x14ac:dyDescent="0.2">
      <c r="A24" s="156">
        <v>5</v>
      </c>
      <c r="B24" s="194">
        <v>74.790000000000006</v>
      </c>
      <c r="C24" s="214">
        <v>1</v>
      </c>
      <c r="D24">
        <f t="shared" si="4"/>
        <v>74.790000000000006</v>
      </c>
      <c r="E24" s="211">
        <f t="shared" si="3"/>
        <v>130950184.95000002</v>
      </c>
    </row>
    <row r="25" spans="1:5" x14ac:dyDescent="0.2">
      <c r="A25" s="156">
        <v>6</v>
      </c>
      <c r="B25" s="194">
        <v>14.76</v>
      </c>
      <c r="C25" s="214">
        <v>1</v>
      </c>
      <c r="D25">
        <f t="shared" si="4"/>
        <v>14.76</v>
      </c>
      <c r="E25" s="211">
        <f t="shared" si="3"/>
        <v>25843357.800000001</v>
      </c>
    </row>
    <row r="26" spans="1:5" x14ac:dyDescent="0.2">
      <c r="A26" s="156">
        <v>7</v>
      </c>
      <c r="B26" s="194">
        <v>385.24</v>
      </c>
      <c r="C26" s="214">
        <v>1</v>
      </c>
      <c r="D26">
        <f t="shared" si="4"/>
        <v>385.24</v>
      </c>
      <c r="E26" s="211">
        <f t="shared" si="3"/>
        <v>674518642.20000005</v>
      </c>
    </row>
    <row r="27" spans="1:5" x14ac:dyDescent="0.2">
      <c r="A27" s="156">
        <v>8</v>
      </c>
      <c r="B27" s="194">
        <v>43.51</v>
      </c>
      <c r="C27" s="214">
        <v>1</v>
      </c>
      <c r="D27">
        <f t="shared" si="4"/>
        <v>43.51</v>
      </c>
      <c r="E27" s="211">
        <f t="shared" si="3"/>
        <v>76181876.549999997</v>
      </c>
    </row>
    <row r="28" spans="1:5" x14ac:dyDescent="0.2">
      <c r="A28" s="156">
        <v>9</v>
      </c>
      <c r="B28" s="193">
        <v>23.04</v>
      </c>
      <c r="C28" s="214">
        <v>1</v>
      </c>
      <c r="D28">
        <f t="shared" si="4"/>
        <v>23.04</v>
      </c>
      <c r="E28" s="211">
        <f t="shared" si="3"/>
        <v>40340851.199999996</v>
      </c>
    </row>
    <row r="29" spans="1:5" x14ac:dyDescent="0.2">
      <c r="A29" s="156">
        <v>10</v>
      </c>
      <c r="B29" s="194">
        <v>86.75</v>
      </c>
      <c r="C29" s="214">
        <v>1</v>
      </c>
      <c r="D29">
        <f t="shared" si="4"/>
        <v>86.75</v>
      </c>
      <c r="E29" s="211">
        <f t="shared" si="3"/>
        <v>151891008.75</v>
      </c>
    </row>
    <row r="30" spans="1:5" x14ac:dyDescent="0.2">
      <c r="A30" s="156">
        <v>11</v>
      </c>
      <c r="B30" s="194">
        <v>19.73</v>
      </c>
      <c r="C30" s="214">
        <v>1</v>
      </c>
      <c r="D30">
        <f t="shared" si="4"/>
        <v>19.73</v>
      </c>
      <c r="E30" s="211">
        <f t="shared" si="3"/>
        <v>34545355.649999999</v>
      </c>
    </row>
    <row r="31" spans="1:5" x14ac:dyDescent="0.2">
      <c r="A31" s="156">
        <v>12</v>
      </c>
      <c r="B31" s="194">
        <v>12.22</v>
      </c>
      <c r="C31" s="214">
        <v>1</v>
      </c>
      <c r="D31">
        <f t="shared" ref="D31:D41" si="5">+B31*C31</f>
        <v>12.22</v>
      </c>
      <c r="E31" s="211">
        <f t="shared" si="3"/>
        <v>21396059.100000001</v>
      </c>
    </row>
    <row r="32" spans="1:5" x14ac:dyDescent="0.2">
      <c r="A32" s="156">
        <v>13</v>
      </c>
      <c r="B32" s="194">
        <v>6.64</v>
      </c>
      <c r="C32" s="214">
        <v>1</v>
      </c>
      <c r="D32">
        <f t="shared" si="5"/>
        <v>6.64</v>
      </c>
      <c r="E32" s="211">
        <f t="shared" si="3"/>
        <v>11626009.199999999</v>
      </c>
    </row>
    <row r="33" spans="1:5" x14ac:dyDescent="0.2">
      <c r="A33" s="156">
        <v>14</v>
      </c>
      <c r="B33" s="194">
        <v>9.0399999999999991</v>
      </c>
      <c r="C33" s="214">
        <v>0.5</v>
      </c>
      <c r="D33">
        <f t="shared" si="5"/>
        <v>4.5199999999999996</v>
      </c>
      <c r="E33" s="211">
        <f t="shared" si="3"/>
        <v>7914090.5999999996</v>
      </c>
    </row>
    <row r="34" spans="1:5" x14ac:dyDescent="0.2">
      <c r="A34" s="156">
        <v>15</v>
      </c>
      <c r="B34" s="194">
        <v>7.14</v>
      </c>
      <c r="C34" s="214">
        <v>1</v>
      </c>
      <c r="D34">
        <f t="shared" si="5"/>
        <v>7.14</v>
      </c>
      <c r="E34" s="211">
        <f t="shared" si="3"/>
        <v>12501461.699999999</v>
      </c>
    </row>
    <row r="35" spans="1:5" x14ac:dyDescent="0.2">
      <c r="A35" s="156">
        <v>16</v>
      </c>
      <c r="B35" s="194">
        <v>24.15</v>
      </c>
      <c r="C35" s="214">
        <v>0.5</v>
      </c>
      <c r="D35">
        <f t="shared" si="5"/>
        <v>12.074999999999999</v>
      </c>
      <c r="E35" s="211">
        <f t="shared" si="3"/>
        <v>21142177.875</v>
      </c>
    </row>
    <row r="36" spans="1:5" x14ac:dyDescent="0.2">
      <c r="A36" s="156">
        <v>17</v>
      </c>
      <c r="B36" s="194">
        <v>71.28</v>
      </c>
      <c r="C36" s="214">
        <v>0.5</v>
      </c>
      <c r="D36">
        <f t="shared" si="5"/>
        <v>35.64</v>
      </c>
      <c r="E36" s="211">
        <f t="shared" si="3"/>
        <v>62402254.200000003</v>
      </c>
    </row>
    <row r="37" spans="1:5" x14ac:dyDescent="0.2">
      <c r="A37" s="156">
        <v>18</v>
      </c>
      <c r="B37" s="194">
        <v>49.14</v>
      </c>
      <c r="C37" s="214">
        <v>1</v>
      </c>
      <c r="D37">
        <f t="shared" si="5"/>
        <v>49.14</v>
      </c>
      <c r="E37" s="211">
        <f t="shared" si="3"/>
        <v>86039471.700000003</v>
      </c>
    </row>
    <row r="38" spans="1:5" x14ac:dyDescent="0.2">
      <c r="A38" s="156">
        <v>19</v>
      </c>
      <c r="B38" s="194">
        <v>18.29</v>
      </c>
      <c r="C38" s="214">
        <v>1</v>
      </c>
      <c r="D38">
        <f t="shared" si="5"/>
        <v>18.29</v>
      </c>
      <c r="E38" s="211">
        <f t="shared" si="3"/>
        <v>32024052.449999999</v>
      </c>
    </row>
    <row r="39" spans="1:5" x14ac:dyDescent="0.2">
      <c r="A39" s="156">
        <v>20</v>
      </c>
      <c r="B39" s="194">
        <v>972.86</v>
      </c>
      <c r="C39" s="214">
        <v>1</v>
      </c>
      <c r="D39">
        <f t="shared" si="5"/>
        <v>972.86</v>
      </c>
      <c r="E39" s="211">
        <f t="shared" si="3"/>
        <v>1703385438.3</v>
      </c>
    </row>
    <row r="40" spans="1:5" x14ac:dyDescent="0.2">
      <c r="A40" s="156">
        <v>21</v>
      </c>
      <c r="B40" s="194">
        <v>31.2</v>
      </c>
      <c r="C40" s="214">
        <v>1</v>
      </c>
      <c r="D40">
        <f t="shared" si="5"/>
        <v>31.2</v>
      </c>
      <c r="E40" s="211">
        <f t="shared" si="3"/>
        <v>54628236</v>
      </c>
    </row>
    <row r="41" spans="1:5" x14ac:dyDescent="0.2">
      <c r="A41" s="156">
        <v>22</v>
      </c>
      <c r="B41" s="194">
        <v>7.59</v>
      </c>
      <c r="C41" s="214">
        <v>1</v>
      </c>
      <c r="D41">
        <f t="shared" si="5"/>
        <v>7.59</v>
      </c>
      <c r="E41" s="211">
        <f t="shared" si="3"/>
        <v>13289368.949999999</v>
      </c>
    </row>
    <row r="42" spans="1:5" x14ac:dyDescent="0.2">
      <c r="A42" s="156">
        <v>23</v>
      </c>
      <c r="B42" s="194">
        <v>231.14</v>
      </c>
      <c r="C42" s="214">
        <v>1</v>
      </c>
      <c r="D42">
        <f t="shared" ref="D42:D50" si="6">+B42*C42</f>
        <v>231.14</v>
      </c>
      <c r="E42" s="211">
        <f t="shared" si="3"/>
        <v>404704181.69999999</v>
      </c>
    </row>
    <row r="43" spans="1:5" x14ac:dyDescent="0.2">
      <c r="A43" s="156">
        <v>24</v>
      </c>
      <c r="B43" s="194">
        <v>254.49</v>
      </c>
      <c r="C43" s="214">
        <v>1</v>
      </c>
      <c r="D43">
        <f t="shared" si="6"/>
        <v>254.49</v>
      </c>
      <c r="E43" s="211">
        <f t="shared" si="3"/>
        <v>445587813.44999999</v>
      </c>
    </row>
    <row r="44" spans="1:5" x14ac:dyDescent="0.2">
      <c r="A44" s="156">
        <v>25</v>
      </c>
      <c r="B44" s="194">
        <v>19.28</v>
      </c>
      <c r="C44" s="214">
        <v>1</v>
      </c>
      <c r="D44">
        <f t="shared" si="6"/>
        <v>19.28</v>
      </c>
      <c r="E44" s="211">
        <f t="shared" si="3"/>
        <v>33757448.399999999</v>
      </c>
    </row>
    <row r="45" spans="1:5" x14ac:dyDescent="0.2">
      <c r="A45" s="156">
        <v>26</v>
      </c>
      <c r="B45" s="194">
        <v>49.34</v>
      </c>
      <c r="C45" s="214">
        <v>1</v>
      </c>
      <c r="D45">
        <f t="shared" si="6"/>
        <v>49.34</v>
      </c>
      <c r="E45" s="211">
        <f t="shared" si="3"/>
        <v>86389652.700000003</v>
      </c>
    </row>
    <row r="46" spans="1:5" x14ac:dyDescent="0.2">
      <c r="A46" s="156">
        <v>27</v>
      </c>
      <c r="B46" s="194">
        <v>14.1</v>
      </c>
      <c r="C46" s="214">
        <v>1</v>
      </c>
      <c r="D46">
        <f t="shared" si="6"/>
        <v>14.1</v>
      </c>
      <c r="E46" s="211">
        <f t="shared" si="3"/>
        <v>24687760.5</v>
      </c>
    </row>
    <row r="47" spans="1:5" x14ac:dyDescent="0.2">
      <c r="A47" s="156">
        <v>28</v>
      </c>
      <c r="B47" s="194">
        <v>80.34</v>
      </c>
      <c r="C47" s="214">
        <v>1</v>
      </c>
      <c r="D47">
        <f t="shared" si="6"/>
        <v>80.34</v>
      </c>
      <c r="E47" s="211">
        <f t="shared" si="3"/>
        <v>140667707.70000002</v>
      </c>
    </row>
    <row r="48" spans="1:5" x14ac:dyDescent="0.2">
      <c r="A48" s="156">
        <v>29</v>
      </c>
      <c r="B48" s="194">
        <v>52.83</v>
      </c>
      <c r="C48" s="214">
        <v>1</v>
      </c>
      <c r="D48">
        <f t="shared" si="6"/>
        <v>52.83</v>
      </c>
      <c r="E48" s="211">
        <f t="shared" si="3"/>
        <v>92500311.149999991</v>
      </c>
    </row>
    <row r="49" spans="1:5" x14ac:dyDescent="0.2">
      <c r="A49" s="156">
        <v>30</v>
      </c>
      <c r="B49" s="194">
        <v>14.1</v>
      </c>
      <c r="C49" s="214">
        <v>1</v>
      </c>
      <c r="D49">
        <f t="shared" si="6"/>
        <v>14.1</v>
      </c>
      <c r="E49" s="211">
        <f t="shared" si="3"/>
        <v>24687760.5</v>
      </c>
    </row>
    <row r="50" spans="1:5" x14ac:dyDescent="0.2">
      <c r="A50" s="156">
        <v>31</v>
      </c>
      <c r="B50" s="194">
        <v>228.94</v>
      </c>
      <c r="C50" s="214">
        <v>1</v>
      </c>
      <c r="D50">
        <f t="shared" si="6"/>
        <v>228.94</v>
      </c>
      <c r="E50" s="211">
        <f t="shared" si="3"/>
        <v>400852190.69999999</v>
      </c>
    </row>
    <row r="51" spans="1:5" x14ac:dyDescent="0.2">
      <c r="A51" s="156">
        <v>32</v>
      </c>
      <c r="B51" s="194">
        <v>32.44</v>
      </c>
      <c r="C51" s="214">
        <v>1</v>
      </c>
      <c r="D51">
        <f t="shared" ref="D51:D60" si="7">+B51*C51</f>
        <v>32.44</v>
      </c>
      <c r="E51" s="211">
        <f t="shared" si="3"/>
        <v>56799358.199999996</v>
      </c>
    </row>
    <row r="52" spans="1:5" x14ac:dyDescent="0.2">
      <c r="A52" s="156">
        <v>33</v>
      </c>
      <c r="B52" s="194">
        <v>46.22</v>
      </c>
      <c r="C52" s="214">
        <v>1</v>
      </c>
      <c r="D52">
        <f t="shared" si="7"/>
        <v>46.22</v>
      </c>
      <c r="E52" s="211">
        <f t="shared" si="3"/>
        <v>80926829.099999994</v>
      </c>
    </row>
    <row r="53" spans="1:5" x14ac:dyDescent="0.2">
      <c r="A53" s="156">
        <v>34</v>
      </c>
      <c r="B53" s="194">
        <v>24.77</v>
      </c>
      <c r="C53" s="214">
        <v>1</v>
      </c>
      <c r="D53">
        <f t="shared" si="7"/>
        <v>24.77</v>
      </c>
      <c r="E53" s="211">
        <f t="shared" si="3"/>
        <v>43369916.850000001</v>
      </c>
    </row>
    <row r="54" spans="1:5" x14ac:dyDescent="0.2">
      <c r="A54" s="156">
        <v>35</v>
      </c>
      <c r="B54" s="194">
        <v>7.83</v>
      </c>
      <c r="C54" s="214">
        <v>1</v>
      </c>
      <c r="D54">
        <f t="shared" si="7"/>
        <v>7.83</v>
      </c>
      <c r="E54" s="211">
        <f t="shared" si="3"/>
        <v>13709586.15</v>
      </c>
    </row>
    <row r="55" spans="1:5" x14ac:dyDescent="0.2">
      <c r="A55" s="156">
        <v>41</v>
      </c>
      <c r="B55" s="194">
        <v>61.95</v>
      </c>
      <c r="C55" s="214">
        <v>1</v>
      </c>
      <c r="D55">
        <f t="shared" si="7"/>
        <v>61.95</v>
      </c>
      <c r="E55" s="211">
        <f t="shared" si="3"/>
        <v>108468564.75</v>
      </c>
    </row>
    <row r="56" spans="1:5" x14ac:dyDescent="0.2">
      <c r="A56" s="156">
        <v>42</v>
      </c>
      <c r="B56" s="194">
        <v>5.15</v>
      </c>
      <c r="C56" s="214">
        <v>1</v>
      </c>
      <c r="D56">
        <f t="shared" si="7"/>
        <v>5.15</v>
      </c>
      <c r="E56" s="211">
        <f t="shared" si="3"/>
        <v>9017160.75</v>
      </c>
    </row>
    <row r="57" spans="1:5" x14ac:dyDescent="0.2">
      <c r="A57" s="156">
        <v>43</v>
      </c>
      <c r="B57" s="194">
        <v>4.17</v>
      </c>
      <c r="C57" s="214">
        <v>1</v>
      </c>
      <c r="D57">
        <f t="shared" si="7"/>
        <v>4.17</v>
      </c>
      <c r="E57" s="211">
        <f t="shared" si="3"/>
        <v>7301273.8499999996</v>
      </c>
    </row>
    <row r="58" spans="1:5" x14ac:dyDescent="0.2">
      <c r="A58" s="156">
        <v>44</v>
      </c>
      <c r="B58" s="194">
        <v>3.08</v>
      </c>
      <c r="C58" s="214">
        <v>1</v>
      </c>
      <c r="D58">
        <f t="shared" si="7"/>
        <v>3.08</v>
      </c>
      <c r="E58" s="211">
        <f t="shared" si="3"/>
        <v>5392787.4000000004</v>
      </c>
    </row>
    <row r="59" spans="1:5" x14ac:dyDescent="0.2">
      <c r="A59" s="156">
        <v>46</v>
      </c>
      <c r="B59" s="194">
        <v>1.1299999999999999</v>
      </c>
      <c r="C59" s="214">
        <v>1</v>
      </c>
      <c r="D59">
        <f t="shared" si="7"/>
        <v>1.1299999999999999</v>
      </c>
      <c r="E59" s="211">
        <f t="shared" si="3"/>
        <v>1978522.65</v>
      </c>
    </row>
    <row r="60" spans="1:5" x14ac:dyDescent="0.2">
      <c r="A60" s="156">
        <v>48</v>
      </c>
      <c r="B60" s="194">
        <v>60</v>
      </c>
      <c r="C60" s="214">
        <v>1</v>
      </c>
      <c r="D60">
        <f t="shared" si="7"/>
        <v>60</v>
      </c>
      <c r="E60" s="211">
        <f t="shared" si="3"/>
        <v>105054300</v>
      </c>
    </row>
    <row r="61" spans="1:5" x14ac:dyDescent="0.2">
      <c r="A61" s="156">
        <v>50</v>
      </c>
      <c r="B61" s="194">
        <v>100</v>
      </c>
      <c r="C61" s="214">
        <v>1</v>
      </c>
      <c r="D61">
        <f t="shared" ref="D61:D70" si="8">+B61*C61</f>
        <v>100</v>
      </c>
      <c r="E61" s="211">
        <f t="shared" si="3"/>
        <v>175090500</v>
      </c>
    </row>
    <row r="62" spans="1:5" x14ac:dyDescent="0.2">
      <c r="A62" s="156">
        <v>51</v>
      </c>
      <c r="B62" s="194">
        <v>50</v>
      </c>
      <c r="C62" s="214">
        <v>1</v>
      </c>
      <c r="D62">
        <f t="shared" si="8"/>
        <v>50</v>
      </c>
      <c r="E62" s="211">
        <f t="shared" si="3"/>
        <v>87545250</v>
      </c>
    </row>
    <row r="63" spans="1:5" x14ac:dyDescent="0.2">
      <c r="A63" s="156">
        <v>56</v>
      </c>
      <c r="B63" s="194">
        <v>1912.63</v>
      </c>
      <c r="C63" s="214">
        <v>1</v>
      </c>
      <c r="D63">
        <f t="shared" si="8"/>
        <v>1912.63</v>
      </c>
      <c r="E63" s="211">
        <f t="shared" si="3"/>
        <v>3348833430.1500001</v>
      </c>
    </row>
    <row r="64" spans="1:5" x14ac:dyDescent="0.2">
      <c r="A64" s="156">
        <v>57</v>
      </c>
      <c r="B64" s="194">
        <v>4.63</v>
      </c>
      <c r="C64" s="214">
        <v>1</v>
      </c>
      <c r="D64">
        <f t="shared" si="8"/>
        <v>4.63</v>
      </c>
      <c r="E64" s="211">
        <f t="shared" si="3"/>
        <v>8106690.1499999994</v>
      </c>
    </row>
    <row r="65" spans="1:5" x14ac:dyDescent="0.2">
      <c r="A65" s="156">
        <v>58</v>
      </c>
      <c r="B65" s="194">
        <v>17.02</v>
      </c>
      <c r="C65" s="214">
        <v>1</v>
      </c>
      <c r="D65">
        <f t="shared" si="8"/>
        <v>17.02</v>
      </c>
      <c r="E65" s="211">
        <f t="shared" si="3"/>
        <v>29800403.099999998</v>
      </c>
    </row>
    <row r="66" spans="1:5" x14ac:dyDescent="0.2">
      <c r="A66" s="156">
        <v>59</v>
      </c>
      <c r="B66" s="194">
        <v>2.0699999999999998</v>
      </c>
      <c r="C66" s="214">
        <v>1</v>
      </c>
      <c r="D66">
        <f t="shared" si="8"/>
        <v>2.0699999999999998</v>
      </c>
      <c r="E66" s="211">
        <f t="shared" si="3"/>
        <v>3624373.3499999996</v>
      </c>
    </row>
    <row r="67" spans="1:5" x14ac:dyDescent="0.2">
      <c r="A67" s="156">
        <v>60</v>
      </c>
      <c r="B67" s="194">
        <v>23.99</v>
      </c>
      <c r="C67" s="214">
        <v>1</v>
      </c>
      <c r="D67">
        <f t="shared" si="8"/>
        <v>23.99</v>
      </c>
      <c r="E67" s="211">
        <f t="shared" si="3"/>
        <v>42004210.949999996</v>
      </c>
    </row>
    <row r="68" spans="1:5" x14ac:dyDescent="0.2">
      <c r="A68" s="156">
        <v>61</v>
      </c>
      <c r="B68" s="194">
        <v>106.95</v>
      </c>
      <c r="C68" s="214">
        <v>1</v>
      </c>
      <c r="D68">
        <f t="shared" si="8"/>
        <v>106.95</v>
      </c>
      <c r="E68" s="211">
        <f t="shared" si="3"/>
        <v>187259289.75</v>
      </c>
    </row>
    <row r="69" spans="1:5" x14ac:dyDescent="0.2">
      <c r="A69" s="156">
        <v>62</v>
      </c>
      <c r="B69" s="194">
        <v>16.21</v>
      </c>
      <c r="C69" s="214">
        <v>1</v>
      </c>
      <c r="D69">
        <f t="shared" si="8"/>
        <v>16.21</v>
      </c>
      <c r="E69" s="211">
        <f t="shared" si="3"/>
        <v>28382170.050000001</v>
      </c>
    </row>
    <row r="70" spans="1:5" x14ac:dyDescent="0.2">
      <c r="A70" s="156">
        <v>63</v>
      </c>
      <c r="B70" s="194">
        <v>2.96</v>
      </c>
      <c r="C70" s="214">
        <v>1</v>
      </c>
      <c r="D70">
        <f t="shared" si="8"/>
        <v>2.96</v>
      </c>
      <c r="E70" s="211">
        <f t="shared" si="3"/>
        <v>5182678.8</v>
      </c>
    </row>
    <row r="71" spans="1:5" x14ac:dyDescent="0.2">
      <c r="A71" s="156">
        <v>64</v>
      </c>
      <c r="B71" s="194">
        <v>1.49</v>
      </c>
      <c r="C71" s="214">
        <v>1</v>
      </c>
      <c r="D71">
        <f t="shared" ref="D71" si="9">+B71*C71</f>
        <v>1.49</v>
      </c>
      <c r="E71" s="211">
        <f t="shared" si="3"/>
        <v>2608848.4500000002</v>
      </c>
    </row>
    <row r="72" spans="1:5" x14ac:dyDescent="0.2">
      <c r="E72" s="216">
        <f>SUM(E20:E71)</f>
        <v>9346077008.7749996</v>
      </c>
    </row>
  </sheetData>
  <mergeCells count="2">
    <mergeCell ref="A2:E2"/>
    <mergeCell ref="A19:E19"/>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A4E478-45B1-444B-ABFB-2B3375B7DF7C}">
  <sheetPr>
    <tabColor theme="4" tint="0.79998168889431442"/>
  </sheetPr>
  <dimension ref="A1:W234"/>
  <sheetViews>
    <sheetView view="pageBreakPreview" zoomScale="80" zoomScaleNormal="100" zoomScaleSheetLayoutView="80" workbookViewId="0">
      <selection activeCell="A188" sqref="A188:V188"/>
    </sheetView>
  </sheetViews>
  <sheetFormatPr baseColWidth="10" defaultColWidth="5.7109375" defaultRowHeight="15" x14ac:dyDescent="0.2"/>
  <cols>
    <col min="1" max="1" width="9" style="13" customWidth="1"/>
    <col min="2" max="2" width="5" style="13" customWidth="1"/>
    <col min="3" max="3" width="16.85546875" style="13" customWidth="1"/>
    <col min="4" max="4" width="14.42578125" style="13" customWidth="1"/>
    <col min="5" max="5" width="12.42578125" style="13" customWidth="1"/>
    <col min="6" max="6" width="15.7109375" style="13" customWidth="1"/>
    <col min="7" max="7" width="13.85546875" style="13" customWidth="1"/>
    <col min="8" max="8" width="5.85546875" style="13" customWidth="1"/>
    <col min="9" max="9" width="5.7109375" style="13"/>
    <col min="10" max="10" width="6.5703125" style="13" customWidth="1"/>
    <col min="11" max="11" width="8.140625" style="13" customWidth="1"/>
    <col min="12" max="12" width="5.28515625" style="13" customWidth="1"/>
    <col min="13" max="13" width="12" style="43" customWidth="1"/>
    <col min="14" max="14" width="14.85546875" style="35" customWidth="1"/>
    <col min="15" max="15" width="8.85546875" style="13" customWidth="1"/>
    <col min="16" max="16" width="10.28515625" style="13" customWidth="1"/>
    <col min="17" max="17" width="6.42578125" style="13" customWidth="1"/>
    <col min="18" max="18" width="5.42578125" style="13" customWidth="1"/>
    <col min="19" max="19" width="5.7109375" style="13"/>
    <col min="20" max="20" width="7" style="13" customWidth="1"/>
    <col min="21" max="21" width="12.5703125" style="35" customWidth="1"/>
    <col min="22" max="22" width="10.140625" style="13" customWidth="1"/>
    <col min="23" max="23" width="20.7109375" style="13" bestFit="1" customWidth="1"/>
    <col min="24" max="16384" width="5.7109375" style="13"/>
  </cols>
  <sheetData>
    <row r="1" spans="1:22" s="10" customFormat="1" ht="20.25" x14ac:dyDescent="0.2">
      <c r="A1" s="622" t="s">
        <v>71</v>
      </c>
      <c r="B1" s="622"/>
      <c r="C1" s="622"/>
      <c r="D1" s="622"/>
      <c r="E1" s="622"/>
      <c r="F1" s="622"/>
      <c r="G1" s="622"/>
      <c r="H1" s="622"/>
      <c r="I1" s="623" t="str">
        <f>+'HP1'!L1</f>
        <v>LP-SEG-03746-2025</v>
      </c>
      <c r="J1" s="623"/>
      <c r="K1" s="623"/>
      <c r="L1" s="623"/>
      <c r="M1" s="623"/>
      <c r="N1" s="623"/>
      <c r="O1" s="623"/>
      <c r="P1" s="623"/>
      <c r="Q1" s="623"/>
      <c r="R1" s="624"/>
      <c r="S1" s="624"/>
      <c r="T1" s="624"/>
      <c r="U1" s="624"/>
      <c r="V1" s="624"/>
    </row>
    <row r="2" spans="1:22" s="10" customFormat="1" ht="63" customHeight="1" x14ac:dyDescent="0.2">
      <c r="A2" s="327" t="str">
        <f>+'HP1'!A2</f>
        <v>MEJORAMIENTO Y FORTALECIMIENTO INTEGRAL DEL ÁREA DE ALMACÉN DE LA GOBERNACIÓN DE NORTE DE SANTANDER</v>
      </c>
      <c r="B2" s="327"/>
      <c r="C2" s="327"/>
      <c r="D2" s="327"/>
      <c r="E2" s="327"/>
      <c r="F2" s="327"/>
      <c r="G2" s="327"/>
      <c r="H2" s="327"/>
      <c r="I2" s="327"/>
      <c r="J2" s="327"/>
      <c r="K2" s="327"/>
      <c r="L2" s="327"/>
      <c r="M2" s="327"/>
      <c r="N2" s="327"/>
      <c r="O2" s="327"/>
      <c r="P2" s="327"/>
      <c r="Q2" s="327"/>
      <c r="R2" s="624"/>
      <c r="S2" s="624"/>
      <c r="T2" s="624"/>
      <c r="U2" s="624"/>
      <c r="V2" s="624"/>
    </row>
    <row r="3" spans="1:22" s="10" customFormat="1" ht="23.25" customHeight="1" x14ac:dyDescent="0.2">
      <c r="A3" s="622" t="str">
        <f>+'HP1'!A7</f>
        <v>PROPONENTE 1</v>
      </c>
      <c r="B3" s="622"/>
      <c r="C3" s="622"/>
      <c r="D3" s="622"/>
      <c r="E3" s="622"/>
      <c r="F3" s="622"/>
      <c r="G3" s="623" t="str">
        <f>+'HP1'!A8</f>
        <v>CONSORCIO CONSTRUCTORES UNIDOS 148</v>
      </c>
      <c r="H3" s="623"/>
      <c r="I3" s="623"/>
      <c r="J3" s="623"/>
      <c r="K3" s="623"/>
      <c r="L3" s="623"/>
      <c r="M3" s="623"/>
      <c r="N3" s="623"/>
      <c r="O3" s="623"/>
      <c r="P3" s="623"/>
      <c r="Q3" s="623"/>
      <c r="R3" s="624"/>
      <c r="S3" s="624"/>
      <c r="T3" s="624"/>
      <c r="U3" s="624"/>
      <c r="V3" s="624"/>
    </row>
    <row r="4" spans="1:22" s="10" customFormat="1" ht="15.75" x14ac:dyDescent="0.2">
      <c r="A4" s="11"/>
      <c r="B4" s="11"/>
      <c r="C4" s="11"/>
      <c r="D4" s="11"/>
      <c r="E4" s="11"/>
      <c r="F4" s="11"/>
      <c r="G4" s="11"/>
      <c r="H4" s="11"/>
      <c r="I4" s="11"/>
      <c r="J4" s="11"/>
      <c r="K4" s="11"/>
      <c r="L4" s="11"/>
      <c r="M4" s="11"/>
      <c r="N4" s="91"/>
      <c r="O4" s="11"/>
      <c r="P4" s="11"/>
      <c r="Q4" s="11"/>
      <c r="R4" s="11"/>
      <c r="S4" s="11"/>
      <c r="T4" s="11"/>
      <c r="U4" s="91"/>
      <c r="V4" s="12"/>
    </row>
    <row r="5" spans="1:22" s="10" customFormat="1" ht="20.25" x14ac:dyDescent="0.2">
      <c r="A5" s="620" t="s">
        <v>158</v>
      </c>
      <c r="B5" s="620"/>
      <c r="C5" s="620"/>
      <c r="D5" s="620"/>
      <c r="E5" s="620"/>
      <c r="F5" s="620"/>
      <c r="G5" s="620"/>
      <c r="H5" s="620"/>
      <c r="I5" s="620"/>
      <c r="J5" s="620"/>
      <c r="K5" s="620"/>
      <c r="L5" s="620"/>
      <c r="M5" s="620"/>
      <c r="N5" s="620"/>
      <c r="O5" s="620"/>
      <c r="P5" s="620"/>
      <c r="Q5" s="620"/>
      <c r="R5" s="620"/>
      <c r="S5" s="620"/>
      <c r="T5" s="620"/>
      <c r="U5" s="620"/>
      <c r="V5" s="620"/>
    </row>
    <row r="7" spans="1:22" ht="51" customHeight="1" x14ac:dyDescent="0.2">
      <c r="A7" s="621" t="s">
        <v>96</v>
      </c>
      <c r="B7" s="621"/>
      <c r="C7" s="621"/>
      <c r="D7" s="621"/>
      <c r="E7" s="621"/>
      <c r="F7" s="621"/>
      <c r="G7" s="621"/>
      <c r="H7" s="621"/>
      <c r="I7" s="621"/>
      <c r="J7" s="621"/>
      <c r="K7" s="621"/>
      <c r="L7" s="621"/>
      <c r="M7" s="621"/>
      <c r="N7" s="621"/>
      <c r="O7" s="621"/>
      <c r="P7" s="621"/>
      <c r="Q7" s="621"/>
      <c r="R7" s="621"/>
      <c r="S7" s="621"/>
      <c r="T7" s="621"/>
      <c r="U7" s="621"/>
      <c r="V7" s="621"/>
    </row>
    <row r="9" spans="1:22" ht="20.25" x14ac:dyDescent="0.2">
      <c r="A9" s="380" t="s">
        <v>155</v>
      </c>
      <c r="B9" s="380"/>
      <c r="C9" s="380"/>
      <c r="D9" s="380"/>
      <c r="E9" s="380"/>
      <c r="F9" s="380"/>
      <c r="G9" s="380"/>
      <c r="H9" s="380"/>
      <c r="I9" s="380"/>
      <c r="J9" s="380"/>
      <c r="K9" s="380"/>
      <c r="L9" s="380"/>
      <c r="M9" s="380"/>
      <c r="N9" s="380"/>
      <c r="O9" s="380"/>
      <c r="P9" s="380"/>
      <c r="Q9" s="380"/>
      <c r="R9" s="380"/>
      <c r="S9" s="380"/>
      <c r="T9" s="380"/>
      <c r="U9" s="380"/>
      <c r="V9" s="380"/>
    </row>
    <row r="11" spans="1:22" ht="64.5" customHeight="1" x14ac:dyDescent="0.2">
      <c r="A11" s="621" t="s">
        <v>167</v>
      </c>
      <c r="B11" s="621"/>
      <c r="C11" s="621"/>
      <c r="D11" s="621"/>
      <c r="E11" s="621"/>
      <c r="F11" s="621"/>
      <c r="G11" s="621"/>
      <c r="H11" s="621"/>
      <c r="I11" s="621"/>
      <c r="J11" s="621"/>
      <c r="K11" s="621"/>
      <c r="L11" s="621"/>
      <c r="M11" s="621"/>
      <c r="N11" s="621"/>
      <c r="O11" s="621"/>
      <c r="P11" s="621"/>
      <c r="Q11" s="621"/>
      <c r="R11" s="621"/>
      <c r="S11" s="621"/>
      <c r="T11" s="621"/>
      <c r="U11" s="621"/>
      <c r="V11" s="621"/>
    </row>
    <row r="13" spans="1:22" ht="41.25" customHeight="1" x14ac:dyDescent="0.2">
      <c r="C13" s="388" t="s">
        <v>47</v>
      </c>
      <c r="D13" s="388"/>
      <c r="E13" s="388"/>
      <c r="F13" s="388"/>
      <c r="G13" s="388"/>
      <c r="H13" s="388"/>
      <c r="I13" s="388"/>
      <c r="J13" s="388"/>
      <c r="K13" s="388"/>
      <c r="L13" s="388"/>
      <c r="M13" s="388"/>
      <c r="N13" s="388"/>
      <c r="O13" s="388" t="s">
        <v>48</v>
      </c>
      <c r="P13" s="388"/>
      <c r="Q13" s="388"/>
      <c r="R13" s="388"/>
      <c r="S13" s="388"/>
    </row>
    <row r="14" spans="1:22" ht="20.25" x14ac:dyDescent="0.2">
      <c r="C14" s="450" t="s">
        <v>50</v>
      </c>
      <c r="D14" s="450"/>
      <c r="E14" s="450"/>
      <c r="F14" s="450"/>
      <c r="G14" s="450"/>
      <c r="H14" s="450"/>
      <c r="I14" s="450"/>
      <c r="J14" s="450"/>
      <c r="K14" s="450"/>
      <c r="L14" s="450"/>
      <c r="M14" s="450"/>
      <c r="N14" s="450"/>
      <c r="O14" s="387">
        <v>39</v>
      </c>
      <c r="P14" s="387"/>
      <c r="Q14" s="387"/>
      <c r="R14" s="387"/>
      <c r="S14" s="387"/>
    </row>
    <row r="15" spans="1:22" ht="20.25" x14ac:dyDescent="0.2">
      <c r="C15" s="450" t="s">
        <v>81</v>
      </c>
      <c r="D15" s="450"/>
      <c r="E15" s="450"/>
      <c r="F15" s="450"/>
      <c r="G15" s="450"/>
      <c r="H15" s="450"/>
      <c r="I15" s="450"/>
      <c r="J15" s="450"/>
      <c r="K15" s="450"/>
      <c r="L15" s="450"/>
      <c r="M15" s="450"/>
      <c r="N15" s="450"/>
      <c r="O15" s="398">
        <f>+M16+M17+M18</f>
        <v>49.75</v>
      </c>
      <c r="P15" s="399"/>
      <c r="Q15" s="399"/>
      <c r="R15" s="399"/>
      <c r="S15" s="400"/>
      <c r="T15" s="184"/>
    </row>
    <row r="16" spans="1:22" ht="43.5" customHeight="1" x14ac:dyDescent="0.2">
      <c r="C16" s="618" t="s">
        <v>82</v>
      </c>
      <c r="D16" s="618"/>
      <c r="E16" s="618"/>
      <c r="F16" s="618"/>
      <c r="G16" s="618"/>
      <c r="H16" s="618"/>
      <c r="I16" s="618"/>
      <c r="J16" s="618"/>
      <c r="K16" s="618"/>
      <c r="L16" s="618"/>
      <c r="M16" s="408">
        <v>30</v>
      </c>
      <c r="N16" s="408"/>
      <c r="O16" s="401"/>
      <c r="P16" s="402"/>
      <c r="Q16" s="402"/>
      <c r="R16" s="402"/>
      <c r="S16" s="403"/>
      <c r="T16" s="184"/>
    </row>
    <row r="17" spans="1:23" ht="20.25" x14ac:dyDescent="0.2">
      <c r="C17" s="619" t="s">
        <v>83</v>
      </c>
      <c r="D17" s="619"/>
      <c r="E17" s="619"/>
      <c r="F17" s="619"/>
      <c r="G17" s="619"/>
      <c r="H17" s="619"/>
      <c r="I17" s="619"/>
      <c r="J17" s="619"/>
      <c r="K17" s="619"/>
      <c r="L17" s="619"/>
      <c r="M17" s="408">
        <v>5</v>
      </c>
      <c r="N17" s="408"/>
      <c r="O17" s="401"/>
      <c r="P17" s="402"/>
      <c r="Q17" s="402"/>
      <c r="R17" s="402"/>
      <c r="S17" s="403"/>
      <c r="T17" s="184"/>
    </row>
    <row r="18" spans="1:23" ht="47.25" customHeight="1" x14ac:dyDescent="0.2">
      <c r="C18" s="618" t="s">
        <v>84</v>
      </c>
      <c r="D18" s="618"/>
      <c r="E18" s="618"/>
      <c r="F18" s="618"/>
      <c r="G18" s="618"/>
      <c r="H18" s="618"/>
      <c r="I18" s="618"/>
      <c r="J18" s="618"/>
      <c r="K18" s="618"/>
      <c r="L18" s="618"/>
      <c r="M18" s="408">
        <v>14.75</v>
      </c>
      <c r="N18" s="408"/>
      <c r="O18" s="404"/>
      <c r="P18" s="405"/>
      <c r="Q18" s="405"/>
      <c r="R18" s="405"/>
      <c r="S18" s="406"/>
      <c r="T18" s="184"/>
    </row>
    <row r="19" spans="1:23" ht="20.25" x14ac:dyDescent="0.2">
      <c r="C19" s="450" t="s">
        <v>51</v>
      </c>
      <c r="D19" s="450"/>
      <c r="E19" s="450"/>
      <c r="F19" s="450"/>
      <c r="G19" s="450"/>
      <c r="H19" s="450"/>
      <c r="I19" s="450"/>
      <c r="J19" s="450"/>
      <c r="K19" s="450"/>
      <c r="L19" s="450"/>
      <c r="M19" s="450"/>
      <c r="N19" s="450"/>
      <c r="O19" s="387">
        <v>10</v>
      </c>
      <c r="P19" s="387"/>
      <c r="Q19" s="387"/>
      <c r="R19" s="387"/>
      <c r="S19" s="387"/>
    </row>
    <row r="20" spans="1:23" ht="20.25" x14ac:dyDescent="0.2">
      <c r="C20" s="450" t="s">
        <v>113</v>
      </c>
      <c r="D20" s="450"/>
      <c r="E20" s="450"/>
      <c r="F20" s="450"/>
      <c r="G20" s="450"/>
      <c r="H20" s="450"/>
      <c r="I20" s="450"/>
      <c r="J20" s="450"/>
      <c r="K20" s="450"/>
      <c r="L20" s="450"/>
      <c r="M20" s="450"/>
      <c r="N20" s="450"/>
      <c r="O20" s="387">
        <v>0.25</v>
      </c>
      <c r="P20" s="387"/>
      <c r="Q20" s="387"/>
      <c r="R20" s="387"/>
      <c r="S20" s="387"/>
    </row>
    <row r="21" spans="1:23" ht="43.5" customHeight="1" x14ac:dyDescent="0.2">
      <c r="C21" s="450" t="s">
        <v>168</v>
      </c>
      <c r="D21" s="450"/>
      <c r="E21" s="450"/>
      <c r="F21" s="450"/>
      <c r="G21" s="450"/>
      <c r="H21" s="450"/>
      <c r="I21" s="450"/>
      <c r="J21" s="450"/>
      <c r="K21" s="450"/>
      <c r="L21" s="450"/>
      <c r="M21" s="450"/>
      <c r="N21" s="450"/>
      <c r="O21" s="387">
        <v>1</v>
      </c>
      <c r="P21" s="387"/>
      <c r="Q21" s="387"/>
      <c r="R21" s="387"/>
      <c r="S21" s="387"/>
    </row>
    <row r="22" spans="1:23" ht="20.25" x14ac:dyDescent="0.2">
      <c r="C22" s="616" t="s">
        <v>80</v>
      </c>
      <c r="D22" s="616"/>
      <c r="E22" s="616"/>
      <c r="F22" s="616"/>
      <c r="G22" s="616"/>
      <c r="H22" s="616"/>
      <c r="I22" s="616"/>
      <c r="J22" s="616"/>
      <c r="K22" s="616"/>
      <c r="L22" s="616"/>
      <c r="M22" s="616"/>
      <c r="N22" s="617"/>
      <c r="O22" s="387">
        <f>SUM(O14:O21)</f>
        <v>100</v>
      </c>
      <c r="P22" s="387"/>
      <c r="Q22" s="387"/>
      <c r="R22" s="387"/>
      <c r="S22" s="387"/>
    </row>
    <row r="24" spans="1:23" ht="20.25" x14ac:dyDescent="0.2">
      <c r="A24" s="607" t="s">
        <v>169</v>
      </c>
      <c r="B24" s="607"/>
      <c r="C24" s="607"/>
      <c r="D24" s="607"/>
      <c r="E24" s="607"/>
      <c r="F24" s="607"/>
      <c r="G24" s="607"/>
      <c r="H24" s="607"/>
      <c r="I24" s="607"/>
      <c r="J24" s="607"/>
      <c r="K24" s="607"/>
      <c r="L24" s="607"/>
      <c r="M24" s="607"/>
      <c r="N24" s="607"/>
      <c r="O24" s="607"/>
      <c r="P24" s="607"/>
      <c r="Q24" s="607"/>
      <c r="R24" s="607"/>
      <c r="S24" s="607"/>
      <c r="T24" s="607"/>
      <c r="U24" s="607"/>
      <c r="V24" s="607"/>
    </row>
    <row r="26" spans="1:23" ht="24.95" customHeight="1" x14ac:dyDescent="0.2">
      <c r="A26" s="374"/>
      <c r="B26" s="375"/>
      <c r="C26" s="375"/>
      <c r="D26" s="375"/>
      <c r="E26" s="375"/>
      <c r="F26" s="375"/>
      <c r="G26" s="375"/>
      <c r="H26" s="375"/>
      <c r="I26" s="376"/>
      <c r="J26" s="388" t="s">
        <v>6</v>
      </c>
      <c r="K26" s="388"/>
      <c r="L26" s="388"/>
      <c r="M26" s="388"/>
      <c r="N26" s="388" t="s">
        <v>72</v>
      </c>
      <c r="O26" s="388"/>
      <c r="P26" s="388"/>
      <c r="Q26" s="388"/>
      <c r="R26" s="374" t="s">
        <v>73</v>
      </c>
      <c r="S26" s="375"/>
      <c r="T26" s="375"/>
      <c r="U26" s="375"/>
      <c r="V26" s="376"/>
    </row>
    <row r="27" spans="1:23" ht="20.25" customHeight="1" x14ac:dyDescent="0.2">
      <c r="A27" s="608" t="s">
        <v>4</v>
      </c>
      <c r="B27" s="608"/>
      <c r="C27" s="608"/>
      <c r="D27" s="608"/>
      <c r="E27" s="608"/>
      <c r="F27" s="608"/>
      <c r="G27" s="608"/>
      <c r="H27" s="608"/>
      <c r="I27" s="608"/>
      <c r="J27" s="488" t="e">
        <f>+#REF!</f>
        <v>#REF!</v>
      </c>
      <c r="K27" s="488"/>
      <c r="L27" s="488"/>
      <c r="M27" s="488"/>
      <c r="N27" s="609">
        <f>+O14</f>
        <v>39</v>
      </c>
      <c r="O27" s="609"/>
      <c r="P27" s="609"/>
      <c r="Q27" s="609"/>
      <c r="R27" s="610"/>
      <c r="S27" s="611"/>
      <c r="T27" s="611"/>
      <c r="U27" s="611"/>
      <c r="V27" s="612"/>
      <c r="W27" s="13">
        <v>400039226</v>
      </c>
    </row>
    <row r="28" spans="1:23" ht="20.25" x14ac:dyDescent="0.2">
      <c r="A28" s="608" t="e">
        <f>+#REF!</f>
        <v>#REF!</v>
      </c>
      <c r="B28" s="608"/>
      <c r="C28" s="608"/>
      <c r="D28" s="608"/>
      <c r="E28" s="608"/>
      <c r="F28" s="608"/>
      <c r="G28" s="608"/>
      <c r="H28" s="608"/>
      <c r="I28" s="608"/>
      <c r="J28" s="600">
        <f>+R50</f>
        <v>0</v>
      </c>
      <c r="K28" s="600"/>
      <c r="L28" s="600"/>
      <c r="M28" s="600"/>
      <c r="N28" s="609"/>
      <c r="O28" s="609"/>
      <c r="P28" s="609"/>
      <c r="Q28" s="609"/>
      <c r="R28" s="613"/>
      <c r="S28" s="614"/>
      <c r="T28" s="614"/>
      <c r="U28" s="614"/>
      <c r="V28" s="615"/>
    </row>
    <row r="29" spans="1:23" x14ac:dyDescent="0.2">
      <c r="A29" s="14"/>
      <c r="B29" s="14"/>
      <c r="C29" s="14"/>
      <c r="D29" s="14"/>
      <c r="E29" s="14"/>
      <c r="F29" s="14"/>
      <c r="G29" s="14"/>
      <c r="H29" s="14"/>
      <c r="I29" s="14"/>
      <c r="J29" s="14"/>
      <c r="K29" s="14"/>
      <c r="L29" s="14"/>
      <c r="M29" s="86"/>
      <c r="N29" s="75"/>
      <c r="O29" s="14"/>
      <c r="P29" s="14"/>
      <c r="Q29" s="14"/>
      <c r="R29" s="14"/>
      <c r="S29" s="14"/>
      <c r="T29" s="14"/>
      <c r="U29" s="75"/>
      <c r="V29" s="14"/>
    </row>
    <row r="30" spans="1:23" ht="18" x14ac:dyDescent="0.2">
      <c r="B30" s="506" t="s">
        <v>18</v>
      </c>
      <c r="C30" s="506"/>
      <c r="D30" s="506"/>
      <c r="E30" s="506"/>
      <c r="F30" s="506"/>
      <c r="G30" s="506"/>
      <c r="H30" s="506"/>
      <c r="I30" s="506"/>
      <c r="J30" s="12"/>
      <c r="K30" s="503" t="s">
        <v>74</v>
      </c>
      <c r="L30" s="504"/>
      <c r="M30" s="504"/>
      <c r="N30" s="504"/>
      <c r="O30" s="504"/>
      <c r="P30" s="504"/>
      <c r="Q30" s="504"/>
      <c r="R30" s="504"/>
      <c r="S30" s="504"/>
      <c r="T30" s="504"/>
      <c r="U30" s="505"/>
    </row>
    <row r="31" spans="1:23" ht="19.5" customHeight="1" x14ac:dyDescent="0.2">
      <c r="B31" s="587" t="s">
        <v>19</v>
      </c>
      <c r="C31" s="587"/>
      <c r="D31" s="587"/>
      <c r="E31" s="587"/>
      <c r="F31" s="587"/>
      <c r="G31" s="587"/>
      <c r="H31" s="587"/>
      <c r="I31" s="587"/>
      <c r="K31" s="601" t="s">
        <v>75</v>
      </c>
      <c r="L31" s="602"/>
      <c r="M31" s="602"/>
      <c r="N31" s="602"/>
      <c r="O31" s="602"/>
      <c r="P31" s="602"/>
      <c r="Q31" s="602"/>
      <c r="R31" s="602"/>
      <c r="S31" s="602"/>
      <c r="T31" s="602"/>
      <c r="U31" s="603"/>
    </row>
    <row r="32" spans="1:23" ht="19.5" customHeight="1" x14ac:dyDescent="0.2">
      <c r="A32" s="44"/>
      <c r="B32" s="587" t="s">
        <v>20</v>
      </c>
      <c r="C32" s="587"/>
      <c r="D32" s="587"/>
      <c r="E32" s="587"/>
      <c r="F32" s="587"/>
      <c r="G32" s="587"/>
      <c r="H32" s="587"/>
      <c r="I32" s="587"/>
      <c r="J32" s="44"/>
      <c r="K32" s="604"/>
      <c r="L32" s="605"/>
      <c r="M32" s="605"/>
      <c r="N32" s="605"/>
      <c r="O32" s="605"/>
      <c r="P32" s="605"/>
      <c r="Q32" s="605"/>
      <c r="R32" s="605"/>
      <c r="S32" s="605"/>
      <c r="T32" s="605"/>
      <c r="U32" s="606"/>
      <c r="V32" s="15"/>
    </row>
    <row r="33" spans="1:23" ht="19.5" customHeight="1" x14ac:dyDescent="0.2">
      <c r="B33" s="587" t="s">
        <v>21</v>
      </c>
      <c r="C33" s="587"/>
      <c r="D33" s="587"/>
      <c r="E33" s="587"/>
      <c r="F33" s="587"/>
      <c r="G33" s="587"/>
      <c r="H33" s="587"/>
      <c r="I33" s="587"/>
      <c r="K33" s="507" t="s">
        <v>22</v>
      </c>
      <c r="L33" s="507"/>
      <c r="M33" s="507"/>
      <c r="N33" s="507"/>
      <c r="O33" s="507" t="s">
        <v>23</v>
      </c>
      <c r="P33" s="507"/>
      <c r="Q33" s="507" t="s">
        <v>24</v>
      </c>
      <c r="R33" s="507"/>
      <c r="S33" s="507"/>
      <c r="T33" s="507"/>
      <c r="U33" s="507"/>
      <c r="W33" s="13" t="s">
        <v>129</v>
      </c>
    </row>
    <row r="34" spans="1:23" ht="19.5" customHeight="1" x14ac:dyDescent="0.2">
      <c r="B34" s="587" t="s">
        <v>25</v>
      </c>
      <c r="C34" s="587"/>
      <c r="D34" s="587"/>
      <c r="E34" s="587"/>
      <c r="F34" s="587"/>
      <c r="G34" s="587"/>
      <c r="H34" s="587"/>
      <c r="I34" s="587"/>
      <c r="K34" s="507" t="s">
        <v>26</v>
      </c>
      <c r="L34" s="507"/>
      <c r="M34" s="507"/>
      <c r="N34" s="507"/>
      <c r="O34" s="507">
        <v>1</v>
      </c>
      <c r="P34" s="507"/>
      <c r="Q34" s="507" t="str">
        <f>+B31</f>
        <v>MEDIA ARITMÉTICA</v>
      </c>
      <c r="R34" s="507"/>
      <c r="S34" s="507"/>
      <c r="T34" s="507"/>
      <c r="U34" s="507"/>
    </row>
    <row r="35" spans="1:23" ht="19.5" customHeight="1" x14ac:dyDescent="0.2">
      <c r="A35" s="44"/>
      <c r="B35" s="408" t="s">
        <v>86</v>
      </c>
      <c r="C35" s="408"/>
      <c r="D35" s="408"/>
      <c r="E35" s="408"/>
      <c r="F35" s="408"/>
      <c r="G35" s="408"/>
      <c r="H35" s="408"/>
      <c r="I35" s="408"/>
      <c r="J35" s="44"/>
      <c r="K35" s="507" t="s">
        <v>27</v>
      </c>
      <c r="L35" s="507"/>
      <c r="M35" s="507"/>
      <c r="N35" s="507"/>
      <c r="O35" s="507">
        <v>2</v>
      </c>
      <c r="P35" s="507"/>
      <c r="Q35" s="507" t="str">
        <f>+B32</f>
        <v>MEDIA ARITMÉTICA ALTA</v>
      </c>
      <c r="R35" s="507"/>
      <c r="S35" s="507"/>
      <c r="T35" s="507"/>
      <c r="U35" s="507"/>
      <c r="V35" s="15"/>
    </row>
    <row r="36" spans="1:23" ht="37.5" customHeight="1" x14ac:dyDescent="0.2">
      <c r="B36" s="408"/>
      <c r="C36" s="408"/>
      <c r="D36" s="408"/>
      <c r="E36" s="408"/>
      <c r="F36" s="408"/>
      <c r="G36" s="408"/>
      <c r="H36" s="408"/>
      <c r="I36" s="408"/>
      <c r="K36" s="507" t="s">
        <v>28</v>
      </c>
      <c r="L36" s="507"/>
      <c r="M36" s="507"/>
      <c r="N36" s="507"/>
      <c r="O36" s="507">
        <v>3</v>
      </c>
      <c r="P36" s="507"/>
      <c r="Q36" s="507" t="str">
        <f>+B33</f>
        <v>MEDIA GEOMETRICA CON PRESUPUESTO OFICIAL</v>
      </c>
      <c r="R36" s="507"/>
      <c r="S36" s="507"/>
      <c r="T36" s="507"/>
      <c r="U36" s="507"/>
    </row>
    <row r="37" spans="1:23" ht="19.5" customHeight="1" x14ac:dyDescent="0.2">
      <c r="B37" s="408"/>
      <c r="C37" s="408"/>
      <c r="D37" s="408"/>
      <c r="E37" s="408"/>
      <c r="F37" s="408"/>
      <c r="G37" s="408"/>
      <c r="H37" s="408"/>
      <c r="I37" s="408"/>
      <c r="K37" s="437" t="s">
        <v>29</v>
      </c>
      <c r="L37" s="437"/>
      <c r="M37" s="437"/>
      <c r="N37" s="437"/>
      <c r="O37" s="437">
        <v>4</v>
      </c>
      <c r="P37" s="437"/>
      <c r="Q37" s="437" t="str">
        <f>+B34</f>
        <v>MENOR VALOR</v>
      </c>
      <c r="R37" s="437"/>
      <c r="S37" s="437"/>
      <c r="T37" s="437"/>
      <c r="U37" s="437"/>
    </row>
    <row r="38" spans="1:23" ht="16.5" x14ac:dyDescent="0.2">
      <c r="A38" s="44"/>
      <c r="B38" s="21"/>
      <c r="C38" s="21"/>
      <c r="D38" s="21"/>
      <c r="E38" s="21"/>
      <c r="F38" s="21"/>
      <c r="G38" s="21"/>
      <c r="H38" s="21"/>
      <c r="I38" s="21"/>
      <c r="J38" s="44"/>
      <c r="K38" s="44"/>
      <c r="L38" s="16"/>
      <c r="M38" s="16"/>
      <c r="N38" s="92"/>
      <c r="O38" s="16"/>
      <c r="P38" s="16"/>
      <c r="Q38" s="16"/>
      <c r="R38" s="15"/>
      <c r="S38" s="15"/>
      <c r="T38" s="15"/>
      <c r="U38" s="112"/>
      <c r="V38" s="15"/>
    </row>
    <row r="39" spans="1:23" ht="18" x14ac:dyDescent="0.2">
      <c r="A39" s="189" t="s">
        <v>14</v>
      </c>
      <c r="B39" s="595" t="s">
        <v>2</v>
      </c>
      <c r="C39" s="596"/>
      <c r="D39" s="596"/>
      <c r="E39" s="596"/>
      <c r="F39" s="596"/>
      <c r="G39" s="596"/>
      <c r="H39" s="596"/>
      <c r="I39" s="596"/>
      <c r="J39" s="597"/>
      <c r="K39" s="595" t="s">
        <v>15</v>
      </c>
      <c r="L39" s="597"/>
      <c r="M39" s="598" t="s">
        <v>97</v>
      </c>
      <c r="N39" s="598"/>
      <c r="O39" s="599" t="s">
        <v>98</v>
      </c>
      <c r="P39" s="599"/>
      <c r="Q39" s="599"/>
      <c r="R39" s="599" t="s">
        <v>99</v>
      </c>
      <c r="S39" s="599"/>
      <c r="T39" s="599"/>
      <c r="U39" s="599"/>
      <c r="V39" s="599"/>
    </row>
    <row r="40" spans="1:23" s="12" customFormat="1" ht="18" x14ac:dyDescent="0.2">
      <c r="A40" s="182"/>
      <c r="B40" s="593"/>
      <c r="C40" s="593"/>
      <c r="D40" s="593"/>
      <c r="E40" s="593"/>
      <c r="F40" s="593"/>
      <c r="G40" s="593"/>
      <c r="H40" s="593"/>
      <c r="I40" s="593"/>
      <c r="J40" s="593"/>
      <c r="K40" s="437"/>
      <c r="L40" s="437"/>
      <c r="M40" s="575"/>
      <c r="N40" s="575"/>
      <c r="O40" s="594"/>
      <c r="P40" s="594"/>
      <c r="Q40" s="594"/>
      <c r="R40" s="594"/>
      <c r="S40" s="594"/>
      <c r="T40" s="594"/>
      <c r="U40" s="594"/>
      <c r="V40" s="594"/>
    </row>
    <row r="41" spans="1:23" s="12" customFormat="1" ht="18" x14ac:dyDescent="0.2">
      <c r="A41" s="182"/>
      <c r="B41" s="593"/>
      <c r="C41" s="593"/>
      <c r="D41" s="593"/>
      <c r="E41" s="593"/>
      <c r="F41" s="593"/>
      <c r="G41" s="593"/>
      <c r="H41" s="593"/>
      <c r="I41" s="593"/>
      <c r="J41" s="593"/>
      <c r="K41" s="437"/>
      <c r="L41" s="437"/>
      <c r="M41" s="575"/>
      <c r="N41" s="575"/>
      <c r="O41" s="594"/>
      <c r="P41" s="594"/>
      <c r="Q41" s="594"/>
      <c r="R41" s="594"/>
      <c r="S41" s="594"/>
      <c r="T41" s="594"/>
      <c r="U41" s="594"/>
      <c r="V41" s="594"/>
    </row>
    <row r="42" spans="1:23" ht="18" x14ac:dyDescent="0.2">
      <c r="A42" s="181"/>
      <c r="B42" s="590"/>
      <c r="C42" s="591"/>
      <c r="D42" s="591"/>
      <c r="E42" s="591"/>
      <c r="F42" s="591"/>
      <c r="G42" s="591"/>
      <c r="H42" s="591"/>
      <c r="I42" s="591"/>
      <c r="J42" s="592"/>
      <c r="K42" s="507"/>
      <c r="L42" s="507"/>
      <c r="M42" s="588"/>
      <c r="N42" s="588"/>
      <c r="O42" s="589"/>
      <c r="P42" s="589"/>
      <c r="Q42" s="589"/>
      <c r="R42" s="585">
        <f t="shared" ref="R42:R43" si="0">ROUND((M42*O42),0)</f>
        <v>0</v>
      </c>
      <c r="S42" s="585"/>
      <c r="T42" s="585"/>
      <c r="U42" s="585"/>
      <c r="V42" s="585"/>
    </row>
    <row r="43" spans="1:23" ht="18" x14ac:dyDescent="0.2">
      <c r="A43" s="181"/>
      <c r="B43" s="590"/>
      <c r="C43" s="591"/>
      <c r="D43" s="591"/>
      <c r="E43" s="591"/>
      <c r="F43" s="591"/>
      <c r="G43" s="591"/>
      <c r="H43" s="591"/>
      <c r="I43" s="591"/>
      <c r="J43" s="592"/>
      <c r="K43" s="507"/>
      <c r="L43" s="507"/>
      <c r="M43" s="588"/>
      <c r="N43" s="588"/>
      <c r="O43" s="589"/>
      <c r="P43" s="589"/>
      <c r="Q43" s="589"/>
      <c r="R43" s="585">
        <f t="shared" si="0"/>
        <v>0</v>
      </c>
      <c r="S43" s="585"/>
      <c r="T43" s="585"/>
      <c r="U43" s="585"/>
      <c r="V43" s="585"/>
    </row>
    <row r="44" spans="1:23" s="12" customFormat="1" ht="18" x14ac:dyDescent="0.2">
      <c r="A44" s="181"/>
      <c r="B44" s="587"/>
      <c r="C44" s="587"/>
      <c r="D44" s="587"/>
      <c r="E44" s="587"/>
      <c r="F44" s="587"/>
      <c r="G44" s="587"/>
      <c r="H44" s="587"/>
      <c r="I44" s="587"/>
      <c r="J44" s="587"/>
      <c r="K44" s="507"/>
      <c r="L44" s="507"/>
      <c r="M44" s="588"/>
      <c r="N44" s="588"/>
      <c r="O44" s="589"/>
      <c r="P44" s="589"/>
      <c r="Q44" s="589"/>
      <c r="R44" s="585">
        <f t="shared" ref="R44" si="1">ROUND((M44*O44),0)</f>
        <v>0</v>
      </c>
      <c r="S44" s="585"/>
      <c r="T44" s="585"/>
      <c r="U44" s="585"/>
      <c r="V44" s="585"/>
    </row>
    <row r="45" spans="1:23" s="12" customFormat="1" ht="18" x14ac:dyDescent="0.2">
      <c r="A45" s="581" t="s">
        <v>121</v>
      </c>
      <c r="B45" s="582"/>
      <c r="C45" s="582"/>
      <c r="D45" s="582"/>
      <c r="E45" s="582"/>
      <c r="F45" s="582"/>
      <c r="G45" s="582"/>
      <c r="H45" s="582"/>
      <c r="I45" s="582"/>
      <c r="J45" s="582"/>
      <c r="K45" s="582"/>
      <c r="L45" s="582"/>
      <c r="M45" s="582"/>
      <c r="N45" s="582"/>
      <c r="O45" s="582"/>
      <c r="P45" s="582"/>
      <c r="Q45" s="583"/>
      <c r="R45" s="586">
        <f>SUM(R41:R44)</f>
        <v>0</v>
      </c>
      <c r="S45" s="586"/>
      <c r="T45" s="586"/>
      <c r="U45" s="586"/>
      <c r="V45" s="586"/>
      <c r="W45" s="190">
        <f>+'[1]UT CASA ARTESANOS '!$H$105</f>
        <v>660398961</v>
      </c>
    </row>
    <row r="46" spans="1:23" s="12" customFormat="1" ht="18" x14ac:dyDescent="0.2">
      <c r="A46" s="581" t="str">
        <f>+[2]OFERTA!A32</f>
        <v>ADMINISTRACIÓN</v>
      </c>
      <c r="B46" s="582"/>
      <c r="C46" s="582"/>
      <c r="D46" s="582"/>
      <c r="E46" s="582"/>
      <c r="F46" s="582"/>
      <c r="G46" s="582"/>
      <c r="H46" s="582"/>
      <c r="I46" s="582"/>
      <c r="J46" s="582"/>
      <c r="K46" s="582"/>
      <c r="L46" s="582"/>
      <c r="M46" s="582"/>
      <c r="N46" s="583"/>
      <c r="O46" s="584"/>
      <c r="P46" s="584"/>
      <c r="Q46" s="584"/>
      <c r="R46" s="585">
        <f>ROUND((O46*$R$45),0)</f>
        <v>0</v>
      </c>
      <c r="S46" s="585"/>
      <c r="T46" s="585"/>
      <c r="U46" s="585"/>
      <c r="V46" s="585"/>
    </row>
    <row r="47" spans="1:23" s="12" customFormat="1" ht="18" x14ac:dyDescent="0.2">
      <c r="A47" s="581" t="str">
        <f>+[2]OFERTA!A33</f>
        <v>IMPREVISTOS</v>
      </c>
      <c r="B47" s="582"/>
      <c r="C47" s="582"/>
      <c r="D47" s="582"/>
      <c r="E47" s="582"/>
      <c r="F47" s="582"/>
      <c r="G47" s="582"/>
      <c r="H47" s="582"/>
      <c r="I47" s="582"/>
      <c r="J47" s="582"/>
      <c r="K47" s="582"/>
      <c r="L47" s="582"/>
      <c r="M47" s="582"/>
      <c r="N47" s="583"/>
      <c r="O47" s="584"/>
      <c r="P47" s="584"/>
      <c r="Q47" s="584"/>
      <c r="R47" s="585">
        <f>ROUND((O47*$R$45),0)</f>
        <v>0</v>
      </c>
      <c r="S47" s="585"/>
      <c r="T47" s="585"/>
      <c r="U47" s="585"/>
      <c r="V47" s="585"/>
    </row>
    <row r="48" spans="1:23" s="12" customFormat="1" ht="18" x14ac:dyDescent="0.2">
      <c r="A48" s="581" t="str">
        <f>+[2]OFERTA!A34</f>
        <v>UTILIDAD</v>
      </c>
      <c r="B48" s="582"/>
      <c r="C48" s="582"/>
      <c r="D48" s="582"/>
      <c r="E48" s="582"/>
      <c r="F48" s="582"/>
      <c r="G48" s="582"/>
      <c r="H48" s="582"/>
      <c r="I48" s="582"/>
      <c r="J48" s="582"/>
      <c r="K48" s="582"/>
      <c r="L48" s="582"/>
      <c r="M48" s="582"/>
      <c r="N48" s="583"/>
      <c r="O48" s="584"/>
      <c r="P48" s="584"/>
      <c r="Q48" s="584"/>
      <c r="R48" s="585">
        <f>ROUND((O48*$R$45),0)</f>
        <v>0</v>
      </c>
      <c r="S48" s="585"/>
      <c r="T48" s="585"/>
      <c r="U48" s="585"/>
      <c r="V48" s="585"/>
    </row>
    <row r="49" spans="1:22" s="12" customFormat="1" ht="18" x14ac:dyDescent="0.2">
      <c r="A49" s="581" t="s">
        <v>122</v>
      </c>
      <c r="B49" s="582"/>
      <c r="C49" s="582"/>
      <c r="D49" s="582"/>
      <c r="E49" s="582"/>
      <c r="F49" s="582"/>
      <c r="G49" s="582"/>
      <c r="H49" s="582"/>
      <c r="I49" s="582"/>
      <c r="J49" s="582"/>
      <c r="K49" s="582"/>
      <c r="L49" s="582"/>
      <c r="M49" s="582"/>
      <c r="N49" s="582"/>
      <c r="O49" s="582"/>
      <c r="P49" s="582"/>
      <c r="Q49" s="583"/>
      <c r="R49" s="586">
        <f>SUM(R46:R48)</f>
        <v>0</v>
      </c>
      <c r="S49" s="586"/>
      <c r="T49" s="586"/>
      <c r="U49" s="586"/>
      <c r="V49" s="586"/>
    </row>
    <row r="50" spans="1:22" s="12" customFormat="1" ht="18" x14ac:dyDescent="0.2">
      <c r="A50" s="581" t="str">
        <f>+[2]OFERTA!A35</f>
        <v>VALOR TOTAL OBRA</v>
      </c>
      <c r="B50" s="582"/>
      <c r="C50" s="582"/>
      <c r="D50" s="582"/>
      <c r="E50" s="582"/>
      <c r="F50" s="582"/>
      <c r="G50" s="582"/>
      <c r="H50" s="582"/>
      <c r="I50" s="582"/>
      <c r="J50" s="582"/>
      <c r="K50" s="582"/>
      <c r="L50" s="582"/>
      <c r="M50" s="582"/>
      <c r="N50" s="582"/>
      <c r="O50" s="582"/>
      <c r="P50" s="582"/>
      <c r="Q50" s="583"/>
      <c r="R50" s="586">
        <f>+R49+R45</f>
        <v>0</v>
      </c>
      <c r="S50" s="586"/>
      <c r="T50" s="586"/>
      <c r="U50" s="586"/>
      <c r="V50" s="586"/>
    </row>
    <row r="51" spans="1:22" ht="16.5" x14ac:dyDescent="0.2">
      <c r="A51" s="44"/>
      <c r="B51" s="21"/>
      <c r="C51" s="21"/>
      <c r="D51" s="21"/>
      <c r="E51" s="21"/>
      <c r="F51" s="21"/>
      <c r="G51" s="21"/>
      <c r="H51" s="21"/>
      <c r="I51" s="21"/>
      <c r="J51" s="44"/>
      <c r="K51" s="44"/>
      <c r="L51" s="16"/>
      <c r="M51" s="16"/>
      <c r="N51" s="92"/>
      <c r="O51" s="16"/>
      <c r="P51" s="16"/>
      <c r="Q51" s="16"/>
      <c r="R51" s="15"/>
      <c r="S51" s="15"/>
      <c r="T51" s="15"/>
      <c r="U51" s="112"/>
      <c r="V51" s="15"/>
    </row>
    <row r="52" spans="1:22" ht="101.25" customHeight="1" x14ac:dyDescent="0.2">
      <c r="A52" s="576"/>
      <c r="B52" s="576"/>
      <c r="C52" s="576"/>
      <c r="D52" s="576"/>
      <c r="E52" s="576"/>
      <c r="F52" s="576"/>
      <c r="G52" s="576"/>
      <c r="H52" s="576"/>
      <c r="I52" s="576"/>
      <c r="J52" s="576"/>
      <c r="K52" s="576"/>
      <c r="L52" s="576"/>
      <c r="M52" s="576"/>
      <c r="N52" s="576"/>
      <c r="O52" s="576"/>
      <c r="P52" s="576"/>
      <c r="Q52" s="576"/>
      <c r="R52" s="576"/>
      <c r="S52" s="576"/>
      <c r="T52" s="576"/>
      <c r="U52" s="576"/>
      <c r="V52" s="576"/>
    </row>
    <row r="53" spans="1:22" ht="16.5" x14ac:dyDescent="0.2">
      <c r="A53" s="44"/>
      <c r="B53" s="21"/>
      <c r="C53" s="21"/>
      <c r="D53" s="21"/>
      <c r="E53" s="21"/>
      <c r="F53" s="21"/>
      <c r="G53" s="21"/>
      <c r="H53" s="21"/>
      <c r="I53" s="21"/>
      <c r="J53" s="44"/>
      <c r="K53" s="44"/>
      <c r="L53" s="16"/>
      <c r="M53" s="16"/>
      <c r="N53" s="92"/>
      <c r="O53" s="16"/>
      <c r="P53" s="16"/>
      <c r="Q53" s="16"/>
      <c r="R53" s="15"/>
      <c r="S53" s="15"/>
      <c r="T53" s="15"/>
      <c r="U53" s="112"/>
      <c r="V53" s="15"/>
    </row>
    <row r="54" spans="1:22" ht="20.25" x14ac:dyDescent="0.2">
      <c r="A54" s="502" t="s">
        <v>170</v>
      </c>
      <c r="B54" s="502"/>
      <c r="C54" s="502"/>
      <c r="D54" s="502"/>
      <c r="E54" s="502"/>
      <c r="F54" s="502"/>
      <c r="G54" s="502"/>
      <c r="H54" s="502"/>
      <c r="I54" s="502"/>
      <c r="J54" s="502"/>
      <c r="K54" s="502"/>
      <c r="L54" s="502"/>
      <c r="M54" s="502"/>
      <c r="N54" s="502"/>
      <c r="O54" s="502"/>
      <c r="P54" s="502"/>
      <c r="Q54" s="502"/>
      <c r="R54" s="502"/>
      <c r="S54" s="502"/>
      <c r="T54" s="502"/>
      <c r="U54" s="502"/>
      <c r="V54" s="502"/>
    </row>
    <row r="55" spans="1:22" x14ac:dyDescent="0.2">
      <c r="A55" s="14"/>
      <c r="B55" s="14"/>
      <c r="C55" s="14"/>
      <c r="D55" s="14"/>
      <c r="E55" s="14"/>
      <c r="F55" s="14"/>
      <c r="G55" s="14"/>
      <c r="H55" s="14"/>
      <c r="I55" s="14"/>
      <c r="J55" s="14"/>
      <c r="K55" s="14"/>
      <c r="L55" s="14"/>
      <c r="M55" s="86"/>
      <c r="N55" s="75"/>
      <c r="O55" s="14"/>
      <c r="P55" s="14"/>
      <c r="Q55" s="14"/>
      <c r="R55" s="14"/>
      <c r="S55" s="14"/>
      <c r="T55" s="14"/>
      <c r="U55" s="75"/>
      <c r="V55" s="14"/>
    </row>
    <row r="56" spans="1:22" ht="20.25" x14ac:dyDescent="0.2">
      <c r="A56" s="577" t="s">
        <v>171</v>
      </c>
      <c r="B56" s="577"/>
      <c r="C56" s="577"/>
      <c r="D56" s="577"/>
      <c r="E56" s="577"/>
      <c r="F56" s="577"/>
      <c r="G56" s="577"/>
      <c r="H56" s="577"/>
      <c r="I56" s="577"/>
      <c r="J56" s="577"/>
      <c r="K56" s="577"/>
      <c r="L56" s="577"/>
      <c r="M56" s="577"/>
      <c r="N56" s="577"/>
      <c r="O56" s="577"/>
      <c r="P56" s="577"/>
      <c r="Q56" s="577"/>
      <c r="R56" s="577"/>
      <c r="S56" s="577"/>
      <c r="T56" s="577"/>
      <c r="U56" s="577"/>
      <c r="V56" s="577"/>
    </row>
    <row r="58" spans="1:22" ht="96.75" customHeight="1" x14ac:dyDescent="0.2">
      <c r="A58" s="381" t="s">
        <v>172</v>
      </c>
      <c r="B58" s="381"/>
      <c r="C58" s="381"/>
      <c r="D58" s="381"/>
      <c r="E58" s="381"/>
      <c r="F58" s="381"/>
      <c r="G58" s="381"/>
      <c r="H58" s="381"/>
      <c r="I58" s="381"/>
      <c r="J58" s="381"/>
      <c r="K58" s="381"/>
      <c r="L58" s="381"/>
      <c r="M58" s="381"/>
      <c r="N58" s="381"/>
      <c r="O58" s="381"/>
      <c r="P58" s="381"/>
      <c r="Q58" s="381"/>
      <c r="R58" s="381"/>
      <c r="S58" s="381"/>
      <c r="T58" s="381"/>
      <c r="U58" s="381"/>
      <c r="V58" s="381"/>
    </row>
    <row r="60" spans="1:22" s="78" customFormat="1" ht="20.25" x14ac:dyDescent="0.2">
      <c r="A60" s="80"/>
      <c r="B60" s="79"/>
      <c r="C60" s="81"/>
      <c r="D60" s="81"/>
      <c r="E60" s="81"/>
      <c r="F60" s="450" t="s">
        <v>30</v>
      </c>
      <c r="G60" s="450"/>
      <c r="H60" s="450"/>
      <c r="I60" s="450"/>
      <c r="J60" s="450"/>
      <c r="K60" s="578">
        <f>+'HP1'!$H$19</f>
        <v>3362026089</v>
      </c>
      <c r="L60" s="578"/>
      <c r="M60" s="578"/>
      <c r="N60" s="578"/>
      <c r="O60" s="579" t="e">
        <f>+'HP1'!#REF!</f>
        <v>#REF!</v>
      </c>
      <c r="P60" s="579"/>
      <c r="Q60" s="580" t="s">
        <v>31</v>
      </c>
      <c r="R60" s="580"/>
      <c r="S60" s="580"/>
      <c r="T60" s="81"/>
      <c r="U60" s="113"/>
      <c r="V60" s="81"/>
    </row>
    <row r="61" spans="1:22" x14ac:dyDescent="0.2">
      <c r="A61" s="17"/>
      <c r="B61" s="17"/>
      <c r="C61" s="17"/>
      <c r="D61" s="17"/>
      <c r="E61" s="17"/>
      <c r="F61" s="17"/>
      <c r="G61" s="17"/>
      <c r="H61" s="17"/>
      <c r="I61" s="17"/>
      <c r="J61" s="17"/>
      <c r="K61" s="17"/>
      <c r="L61" s="17"/>
      <c r="N61" s="93"/>
      <c r="O61" s="17"/>
      <c r="P61" s="17"/>
      <c r="Q61" s="17"/>
      <c r="R61" s="17"/>
      <c r="S61" s="17"/>
      <c r="T61" s="17"/>
      <c r="U61" s="93"/>
      <c r="V61" s="17"/>
    </row>
    <row r="62" spans="1:22" ht="30.75" customHeight="1" x14ac:dyDescent="0.2">
      <c r="A62" s="437" t="s">
        <v>32</v>
      </c>
      <c r="B62" s="437"/>
      <c r="C62" s="437"/>
      <c r="D62" s="437"/>
      <c r="E62" s="437"/>
      <c r="F62" s="553" t="s">
        <v>58</v>
      </c>
      <c r="G62" s="553"/>
      <c r="H62" s="553"/>
      <c r="I62" s="553"/>
      <c r="J62" s="553"/>
      <c r="K62" s="553"/>
      <c r="L62" s="553"/>
      <c r="M62" s="553"/>
      <c r="N62" s="553"/>
      <c r="O62" s="553"/>
      <c r="P62" s="553"/>
      <c r="Q62" s="553"/>
      <c r="R62" s="553"/>
      <c r="S62" s="553"/>
      <c r="T62" s="553"/>
      <c r="U62" s="553"/>
      <c r="V62" s="553"/>
    </row>
    <row r="63" spans="1:22" ht="47.25" customHeight="1" x14ac:dyDescent="0.2">
      <c r="A63" s="554" t="s">
        <v>124</v>
      </c>
      <c r="B63" s="555"/>
      <c r="C63" s="555"/>
      <c r="D63" s="555"/>
      <c r="E63" s="555"/>
      <c r="F63" s="558" t="s">
        <v>173</v>
      </c>
      <c r="G63" s="559"/>
      <c r="H63" s="559"/>
      <c r="I63" s="559"/>
      <c r="J63" s="559"/>
      <c r="K63" s="559"/>
      <c r="L63" s="559"/>
      <c r="M63" s="559"/>
      <c r="N63" s="559"/>
      <c r="O63" s="559"/>
      <c r="P63" s="559"/>
      <c r="Q63" s="559"/>
      <c r="R63" s="559"/>
      <c r="S63" s="559"/>
      <c r="T63" s="559"/>
      <c r="U63" s="559"/>
      <c r="V63" s="560"/>
    </row>
    <row r="64" spans="1:22" ht="58.5" customHeight="1" x14ac:dyDescent="0.2">
      <c r="A64" s="556"/>
      <c r="B64" s="557"/>
      <c r="C64" s="557"/>
      <c r="D64" s="557"/>
      <c r="E64" s="557"/>
      <c r="F64" s="561" t="s">
        <v>174</v>
      </c>
      <c r="G64" s="562"/>
      <c r="H64" s="562"/>
      <c r="I64" s="562"/>
      <c r="J64" s="562"/>
      <c r="K64" s="562"/>
      <c r="L64" s="562"/>
      <c r="M64" s="562"/>
      <c r="N64" s="562"/>
      <c r="O64" s="562"/>
      <c r="P64" s="562"/>
      <c r="Q64" s="562"/>
      <c r="R64" s="562"/>
      <c r="S64" s="562"/>
      <c r="T64" s="562"/>
      <c r="U64" s="562"/>
      <c r="V64" s="563"/>
    </row>
    <row r="65" spans="1:22" ht="80.25" customHeight="1" x14ac:dyDescent="0.2">
      <c r="A65" s="545" t="s">
        <v>5</v>
      </c>
      <c r="B65" s="546"/>
      <c r="C65" s="546"/>
      <c r="D65" s="546"/>
      <c r="E65" s="547"/>
      <c r="F65" s="567" t="s">
        <v>175</v>
      </c>
      <c r="G65" s="567"/>
      <c r="H65" s="567"/>
      <c r="I65" s="567"/>
      <c r="J65" s="567"/>
      <c r="K65" s="567"/>
      <c r="L65" s="567"/>
      <c r="M65" s="567"/>
      <c r="N65" s="567"/>
      <c r="O65" s="567"/>
      <c r="P65" s="567"/>
      <c r="Q65" s="567"/>
      <c r="R65" s="567"/>
      <c r="S65" s="567"/>
      <c r="T65" s="567"/>
      <c r="U65" s="567"/>
      <c r="V65" s="567"/>
    </row>
    <row r="66" spans="1:22" ht="50.25" customHeight="1" x14ac:dyDescent="0.2">
      <c r="A66" s="564"/>
      <c r="B66" s="565"/>
      <c r="C66" s="565"/>
      <c r="D66" s="565"/>
      <c r="E66" s="566"/>
      <c r="F66" s="186" t="s">
        <v>14</v>
      </c>
      <c r="G66" s="568" t="s">
        <v>76</v>
      </c>
      <c r="H66" s="569"/>
      <c r="I66" s="569"/>
      <c r="J66" s="569"/>
      <c r="K66" s="569"/>
      <c r="L66" s="570"/>
      <c r="M66" s="186" t="s">
        <v>15</v>
      </c>
      <c r="N66" s="571" t="s">
        <v>33</v>
      </c>
      <c r="O66" s="571"/>
      <c r="P66" s="551" t="s">
        <v>106</v>
      </c>
      <c r="Q66" s="551"/>
      <c r="R66" s="551"/>
      <c r="S66" s="551"/>
      <c r="T66" s="571" t="s">
        <v>107</v>
      </c>
      <c r="U66" s="571"/>
      <c r="V66" s="571"/>
    </row>
    <row r="67" spans="1:22" ht="16.5" x14ac:dyDescent="0.2">
      <c r="A67" s="564"/>
      <c r="B67" s="565"/>
      <c r="C67" s="565"/>
      <c r="D67" s="565"/>
      <c r="E67" s="566"/>
      <c r="F67" s="141">
        <v>1</v>
      </c>
      <c r="G67" s="572" t="s">
        <v>176</v>
      </c>
      <c r="H67" s="573"/>
      <c r="I67" s="573"/>
      <c r="J67" s="573"/>
      <c r="K67" s="573"/>
      <c r="L67" s="574"/>
      <c r="M67" s="141" t="s">
        <v>53</v>
      </c>
      <c r="N67" s="540">
        <v>50</v>
      </c>
      <c r="O67" s="540"/>
      <c r="P67" s="506" t="s">
        <v>100</v>
      </c>
      <c r="Q67" s="506"/>
      <c r="R67" s="506"/>
      <c r="S67" s="506"/>
      <c r="T67" s="575" t="s">
        <v>101</v>
      </c>
      <c r="U67" s="575"/>
      <c r="V67" s="575"/>
    </row>
    <row r="68" spans="1:22" ht="16.5" x14ac:dyDescent="0.2">
      <c r="A68" s="564"/>
      <c r="B68" s="565"/>
      <c r="C68" s="565"/>
      <c r="D68" s="565"/>
      <c r="E68" s="566"/>
      <c r="F68" s="141">
        <v>2</v>
      </c>
      <c r="G68" s="572" t="s">
        <v>116</v>
      </c>
      <c r="H68" s="573"/>
      <c r="I68" s="573"/>
      <c r="J68" s="573"/>
      <c r="K68" s="573"/>
      <c r="L68" s="574"/>
      <c r="M68" s="141" t="s">
        <v>15</v>
      </c>
      <c r="N68" s="540">
        <v>1</v>
      </c>
      <c r="O68" s="540"/>
      <c r="P68" s="506"/>
      <c r="Q68" s="506"/>
      <c r="R68" s="506"/>
      <c r="S68" s="506"/>
      <c r="T68" s="575"/>
      <c r="U68" s="575"/>
      <c r="V68" s="575"/>
    </row>
    <row r="69" spans="1:22" ht="16.5" x14ac:dyDescent="0.2">
      <c r="A69" s="564"/>
      <c r="B69" s="565"/>
      <c r="C69" s="565"/>
      <c r="D69" s="565"/>
      <c r="E69" s="566"/>
      <c r="F69" s="141">
        <v>3</v>
      </c>
      <c r="G69" s="572" t="s">
        <v>177</v>
      </c>
      <c r="H69" s="573"/>
      <c r="I69" s="573"/>
      <c r="J69" s="573"/>
      <c r="K69" s="573"/>
      <c r="L69" s="574"/>
      <c r="M69" s="141" t="s">
        <v>15</v>
      </c>
      <c r="N69" s="540">
        <v>1</v>
      </c>
      <c r="O69" s="540"/>
      <c r="P69" s="506"/>
      <c r="Q69" s="506"/>
      <c r="R69" s="506"/>
      <c r="S69" s="506"/>
      <c r="T69" s="575"/>
      <c r="U69" s="575"/>
      <c r="V69" s="575"/>
    </row>
    <row r="70" spans="1:22" ht="16.5" x14ac:dyDescent="0.2">
      <c r="A70" s="564"/>
      <c r="B70" s="565"/>
      <c r="C70" s="565"/>
      <c r="D70" s="565"/>
      <c r="E70" s="566"/>
      <c r="F70" s="141">
        <v>4</v>
      </c>
      <c r="G70" s="572" t="s">
        <v>178</v>
      </c>
      <c r="H70" s="573"/>
      <c r="I70" s="573"/>
      <c r="J70" s="573"/>
      <c r="K70" s="573"/>
      <c r="L70" s="574"/>
      <c r="M70" s="141" t="s">
        <v>53</v>
      </c>
      <c r="N70" s="540">
        <v>52</v>
      </c>
      <c r="O70" s="540"/>
      <c r="P70" s="506"/>
      <c r="Q70" s="506"/>
      <c r="R70" s="506"/>
      <c r="S70" s="506"/>
      <c r="T70" s="575"/>
      <c r="U70" s="575"/>
      <c r="V70" s="575"/>
    </row>
    <row r="71" spans="1:22" ht="56.25" customHeight="1" x14ac:dyDescent="0.2">
      <c r="A71" s="506" t="s">
        <v>34</v>
      </c>
      <c r="B71" s="506"/>
      <c r="C71" s="506"/>
      <c r="D71" s="506"/>
      <c r="E71" s="506"/>
      <c r="F71" s="541" t="s">
        <v>153</v>
      </c>
      <c r="G71" s="542"/>
      <c r="H71" s="542"/>
      <c r="I71" s="542"/>
      <c r="J71" s="542"/>
      <c r="K71" s="542"/>
      <c r="L71" s="542"/>
      <c r="M71" s="542"/>
      <c r="N71" s="542"/>
      <c r="O71" s="542"/>
      <c r="P71" s="542"/>
      <c r="Q71" s="542"/>
      <c r="R71" s="542"/>
      <c r="S71" s="542"/>
      <c r="T71" s="542"/>
      <c r="U71" s="542"/>
      <c r="V71" s="543"/>
    </row>
    <row r="72" spans="1:22" ht="56.25" customHeight="1" x14ac:dyDescent="0.2">
      <c r="A72" s="506" t="s">
        <v>61</v>
      </c>
      <c r="B72" s="506"/>
      <c r="C72" s="506"/>
      <c r="D72" s="506"/>
      <c r="E72" s="506"/>
      <c r="F72" s="541" t="s">
        <v>179</v>
      </c>
      <c r="G72" s="542"/>
      <c r="H72" s="542"/>
      <c r="I72" s="542"/>
      <c r="J72" s="542"/>
      <c r="K72" s="542"/>
      <c r="L72" s="542"/>
      <c r="M72" s="542"/>
      <c r="N72" s="542"/>
      <c r="O72" s="542"/>
      <c r="P72" s="542"/>
      <c r="Q72" s="542"/>
      <c r="R72" s="542"/>
      <c r="S72" s="542"/>
      <c r="T72" s="542"/>
      <c r="U72" s="542"/>
      <c r="V72" s="543"/>
    </row>
    <row r="73" spans="1:22" ht="18" customHeight="1" x14ac:dyDescent="0.2">
      <c r="A73" s="45"/>
      <c r="B73" s="45"/>
      <c r="C73" s="45"/>
      <c r="D73" s="45"/>
      <c r="E73" s="45"/>
      <c r="F73" s="18"/>
      <c r="G73" s="18"/>
      <c r="H73" s="18"/>
      <c r="I73" s="18"/>
      <c r="J73" s="18"/>
      <c r="K73" s="18"/>
      <c r="L73" s="18"/>
      <c r="M73" s="87"/>
      <c r="N73" s="94"/>
      <c r="O73" s="18"/>
      <c r="P73" s="18"/>
      <c r="Q73" s="18"/>
      <c r="R73" s="18"/>
      <c r="S73" s="18"/>
      <c r="T73" s="18"/>
      <c r="U73" s="94"/>
      <c r="V73" s="18"/>
    </row>
    <row r="74" spans="1:22" x14ac:dyDescent="0.2">
      <c r="B74" s="19"/>
      <c r="C74" s="19"/>
      <c r="D74" s="19"/>
      <c r="E74" s="19"/>
      <c r="F74" s="19"/>
      <c r="G74" s="19"/>
      <c r="H74" s="19"/>
      <c r="I74" s="19"/>
      <c r="O74" s="19"/>
      <c r="P74" s="19"/>
      <c r="Q74" s="19"/>
      <c r="R74" s="19"/>
      <c r="S74" s="19"/>
      <c r="T74" s="19"/>
      <c r="U74" s="96"/>
    </row>
    <row r="75" spans="1:22" ht="20.25" x14ac:dyDescent="0.3">
      <c r="A75" s="544" t="s">
        <v>180</v>
      </c>
      <c r="B75" s="544"/>
      <c r="C75" s="544"/>
      <c r="D75" s="544"/>
      <c r="E75" s="544"/>
      <c r="F75" s="544"/>
      <c r="G75" s="544"/>
      <c r="H75" s="544"/>
      <c r="I75" s="544"/>
      <c r="J75" s="544"/>
      <c r="K75" s="544"/>
      <c r="L75" s="544"/>
      <c r="M75" s="544"/>
      <c r="N75" s="544"/>
      <c r="O75" s="544"/>
      <c r="P75" s="544"/>
      <c r="Q75" s="544"/>
      <c r="R75" s="544"/>
      <c r="S75" s="544"/>
      <c r="T75" s="544"/>
      <c r="U75" s="544"/>
      <c r="V75" s="544"/>
    </row>
    <row r="76" spans="1:22" x14ac:dyDescent="0.2">
      <c r="B76" s="19"/>
      <c r="C76" s="19"/>
      <c r="D76" s="19"/>
      <c r="E76" s="19"/>
      <c r="F76" s="19"/>
      <c r="G76" s="19"/>
      <c r="H76" s="19"/>
      <c r="I76" s="19"/>
      <c r="J76" s="19"/>
      <c r="K76" s="19"/>
      <c r="L76" s="19"/>
      <c r="N76" s="96"/>
      <c r="O76" s="19"/>
      <c r="P76" s="19"/>
      <c r="Q76" s="19"/>
      <c r="R76" s="19"/>
      <c r="S76" s="19"/>
      <c r="T76" s="19"/>
      <c r="U76" s="96"/>
    </row>
    <row r="77" spans="1:22" ht="19.5" customHeight="1" x14ac:dyDescent="0.2">
      <c r="A77" s="539" t="s">
        <v>11</v>
      </c>
      <c r="B77" s="506" t="s">
        <v>5</v>
      </c>
      <c r="C77" s="506"/>
      <c r="D77" s="506"/>
      <c r="E77" s="506" t="s">
        <v>1</v>
      </c>
      <c r="F77" s="506" t="s">
        <v>77</v>
      </c>
      <c r="G77" s="506"/>
      <c r="H77" s="506" t="s">
        <v>6</v>
      </c>
      <c r="I77" s="506"/>
      <c r="J77" s="506"/>
      <c r="K77" s="506"/>
      <c r="L77" s="506" t="s">
        <v>7</v>
      </c>
      <c r="M77" s="506"/>
      <c r="N77" s="506"/>
      <c r="O77" s="545" t="s">
        <v>8</v>
      </c>
      <c r="P77" s="546"/>
      <c r="Q77" s="547"/>
      <c r="R77" s="551" t="s">
        <v>10</v>
      </c>
      <c r="S77" s="551"/>
      <c r="T77" s="551"/>
      <c r="U77" s="545" t="s">
        <v>52</v>
      </c>
      <c r="V77" s="547"/>
    </row>
    <row r="78" spans="1:22" ht="48.75" customHeight="1" x14ac:dyDescent="0.2">
      <c r="A78" s="539"/>
      <c r="B78" s="506"/>
      <c r="C78" s="506"/>
      <c r="D78" s="506"/>
      <c r="E78" s="506"/>
      <c r="F78" s="53" t="s">
        <v>59</v>
      </c>
      <c r="G78" s="178" t="s">
        <v>54</v>
      </c>
      <c r="H78" s="506"/>
      <c r="I78" s="506"/>
      <c r="J78" s="506"/>
      <c r="K78" s="506"/>
      <c r="L78" s="552" t="s">
        <v>11</v>
      </c>
      <c r="M78" s="552"/>
      <c r="N78" s="150" t="s">
        <v>16</v>
      </c>
      <c r="O78" s="548"/>
      <c r="P78" s="549"/>
      <c r="Q78" s="550"/>
      <c r="R78" s="551"/>
      <c r="S78" s="551"/>
      <c r="T78" s="551"/>
      <c r="U78" s="548"/>
      <c r="V78" s="550"/>
    </row>
    <row r="79" spans="1:22" ht="132.75" customHeight="1" x14ac:dyDescent="0.2">
      <c r="A79" s="85" t="s">
        <v>36</v>
      </c>
      <c r="B79" s="529" t="s">
        <v>185</v>
      </c>
      <c r="C79" s="360"/>
      <c r="D79" s="360"/>
      <c r="E79" s="158">
        <v>721214</v>
      </c>
      <c r="F79" s="158" t="s">
        <v>182</v>
      </c>
      <c r="G79" s="158" t="s">
        <v>181</v>
      </c>
      <c r="H79" s="530">
        <v>899583179</v>
      </c>
      <c r="I79" s="530"/>
      <c r="J79" s="530"/>
      <c r="K79" s="530"/>
      <c r="L79" s="525" t="s">
        <v>187</v>
      </c>
      <c r="M79" s="525"/>
      <c r="N79" s="143">
        <v>2015</v>
      </c>
      <c r="O79" s="408" t="s">
        <v>141</v>
      </c>
      <c r="P79" s="408"/>
      <c r="Q79" s="408"/>
      <c r="R79" s="526">
        <f>+H79/((VLOOKUP(N79,SMMLV!A:B,2,FALSE)))</f>
        <v>1396.1095351905021</v>
      </c>
      <c r="S79" s="526"/>
      <c r="T79" s="526"/>
      <c r="U79" s="527" t="s">
        <v>189</v>
      </c>
      <c r="V79" s="528"/>
    </row>
    <row r="80" spans="1:22" ht="234" customHeight="1" x14ac:dyDescent="0.2">
      <c r="A80" s="85" t="s">
        <v>37</v>
      </c>
      <c r="B80" s="523" t="s">
        <v>190</v>
      </c>
      <c r="C80" s="523"/>
      <c r="D80" s="523"/>
      <c r="E80" s="158">
        <v>721214</v>
      </c>
      <c r="F80" s="149" t="s">
        <v>184</v>
      </c>
      <c r="G80" s="149" t="s">
        <v>183</v>
      </c>
      <c r="H80" s="524">
        <v>635843293</v>
      </c>
      <c r="I80" s="524"/>
      <c r="J80" s="524"/>
      <c r="K80" s="524"/>
      <c r="L80" s="525" t="s">
        <v>188</v>
      </c>
      <c r="M80" s="525"/>
      <c r="N80" s="143">
        <v>2025</v>
      </c>
      <c r="O80" s="408" t="s">
        <v>186</v>
      </c>
      <c r="P80" s="408"/>
      <c r="Q80" s="408"/>
      <c r="R80" s="526">
        <f>+H80/((VLOOKUP(N80,SMMLV!A:B,2,FALSE)))</f>
        <v>446.67600491745696</v>
      </c>
      <c r="S80" s="526"/>
      <c r="T80" s="526"/>
      <c r="U80" s="527" t="s">
        <v>191</v>
      </c>
      <c r="V80" s="528"/>
    </row>
    <row r="81" spans="1:22" s="27" customFormat="1" ht="20.25" customHeight="1" x14ac:dyDescent="0.25">
      <c r="A81" s="531" t="s">
        <v>154</v>
      </c>
      <c r="B81" s="532"/>
      <c r="C81" s="532"/>
      <c r="D81" s="532"/>
      <c r="E81" s="532"/>
      <c r="F81" s="532"/>
      <c r="G81" s="532"/>
      <c r="H81" s="532"/>
      <c r="I81" s="532"/>
      <c r="J81" s="532"/>
      <c r="K81" s="532"/>
      <c r="L81" s="532"/>
      <c r="M81" s="532"/>
      <c r="N81" s="532"/>
      <c r="O81" s="532"/>
      <c r="P81" s="532"/>
      <c r="Q81" s="533"/>
      <c r="R81" s="534">
        <f>+SUM(R79:T80)</f>
        <v>1842.7855401079592</v>
      </c>
      <c r="S81" s="535"/>
      <c r="T81" s="536"/>
      <c r="U81" s="537" t="s">
        <v>62</v>
      </c>
      <c r="V81" s="538"/>
    </row>
    <row r="82" spans="1:22" s="27" customFormat="1" ht="18" x14ac:dyDescent="0.25">
      <c r="A82" s="174"/>
      <c r="B82" s="174"/>
      <c r="C82" s="174"/>
      <c r="D82" s="174"/>
      <c r="E82" s="174"/>
      <c r="F82" s="174"/>
      <c r="G82" s="174"/>
      <c r="H82" s="522"/>
      <c r="I82" s="522"/>
      <c r="J82" s="522"/>
      <c r="K82" s="522"/>
      <c r="L82" s="174"/>
      <c r="M82" s="174"/>
      <c r="N82" s="97"/>
      <c r="O82" s="174"/>
      <c r="P82" s="174"/>
      <c r="Q82" s="174"/>
      <c r="R82" s="174"/>
      <c r="S82" s="174"/>
      <c r="T82" s="36"/>
      <c r="U82" s="114"/>
      <c r="V82" s="36"/>
    </row>
    <row r="83" spans="1:22" s="27" customFormat="1" ht="23.25" customHeight="1" x14ac:dyDescent="0.25">
      <c r="A83" s="329" t="s">
        <v>160</v>
      </c>
      <c r="B83" s="330"/>
      <c r="C83" s="330"/>
      <c r="D83" s="330"/>
      <c r="E83" s="330"/>
      <c r="F83" s="330"/>
      <c r="G83" s="331"/>
      <c r="H83" s="451" t="e">
        <f>+'HP1'!#REF!</f>
        <v>#REF!</v>
      </c>
      <c r="I83" s="451"/>
      <c r="J83" s="451"/>
      <c r="K83" s="334" t="s">
        <v>162</v>
      </c>
      <c r="L83" s="334"/>
      <c r="M83" s="334"/>
      <c r="N83" s="334"/>
      <c r="O83" s="334"/>
      <c r="P83" s="334"/>
      <c r="Q83" s="334"/>
      <c r="R83" s="334"/>
      <c r="S83" s="334"/>
      <c r="T83" s="334"/>
      <c r="U83" s="451">
        <f>+R81</f>
        <v>1842.7855401079592</v>
      </c>
      <c r="V83" s="451"/>
    </row>
    <row r="84" spans="1:22" s="27" customFormat="1" ht="23.25" customHeight="1" x14ac:dyDescent="0.25">
      <c r="A84" s="329" t="s">
        <v>161</v>
      </c>
      <c r="B84" s="330"/>
      <c r="C84" s="330"/>
      <c r="D84" s="330"/>
      <c r="E84" s="330"/>
      <c r="F84" s="330"/>
      <c r="G84" s="331"/>
      <c r="H84" s="451">
        <f>+'HP1'!H46</f>
        <v>0</v>
      </c>
      <c r="I84" s="451"/>
      <c r="J84" s="451"/>
      <c r="K84" s="334" t="s">
        <v>163</v>
      </c>
      <c r="L84" s="334"/>
      <c r="M84" s="334"/>
      <c r="N84" s="334"/>
      <c r="O84" s="334"/>
      <c r="P84" s="334"/>
      <c r="Q84" s="334"/>
      <c r="R84" s="334"/>
      <c r="S84" s="334"/>
      <c r="T84" s="334"/>
      <c r="U84" s="451">
        <f>+R79</f>
        <v>1396.1095351905021</v>
      </c>
      <c r="V84" s="451"/>
    </row>
    <row r="85" spans="1:22" ht="15.75" customHeight="1" x14ac:dyDescent="0.2">
      <c r="B85" s="20"/>
      <c r="C85" s="20"/>
      <c r="D85" s="20"/>
      <c r="E85" s="20"/>
      <c r="F85" s="20"/>
      <c r="G85" s="20"/>
      <c r="H85" s="20"/>
      <c r="I85" s="20"/>
      <c r="J85" s="20"/>
      <c r="K85" s="20"/>
      <c r="L85" s="20"/>
      <c r="M85" s="20"/>
      <c r="N85" s="98"/>
      <c r="O85" s="20"/>
      <c r="P85" s="20"/>
      <c r="Q85" s="20"/>
      <c r="R85" s="20"/>
      <c r="S85" s="20"/>
      <c r="T85" s="20"/>
      <c r="U85" s="98"/>
      <c r="V85" s="21"/>
    </row>
    <row r="86" spans="1:22" ht="20.25" customHeight="1" x14ac:dyDescent="0.2">
      <c r="A86" s="382" t="s">
        <v>64</v>
      </c>
      <c r="B86" s="382"/>
      <c r="C86" s="382"/>
      <c r="D86" s="382"/>
      <c r="E86" s="382"/>
      <c r="F86" s="382"/>
      <c r="G86" s="382"/>
      <c r="H86" s="382"/>
      <c r="I86" s="382"/>
      <c r="J86" s="382"/>
      <c r="K86" s="382"/>
      <c r="L86" s="382"/>
      <c r="M86" s="382"/>
      <c r="N86" s="382"/>
      <c r="O86" s="382"/>
      <c r="P86" s="382"/>
      <c r="Q86" s="382"/>
      <c r="R86" s="382"/>
      <c r="S86" s="382"/>
      <c r="T86" s="382"/>
      <c r="U86" s="382"/>
      <c r="V86" s="382"/>
    </row>
    <row r="87" spans="1:22" ht="16.5" x14ac:dyDescent="0.2">
      <c r="A87" s="41"/>
      <c r="B87" s="41"/>
      <c r="C87" s="41"/>
      <c r="D87" s="41"/>
      <c r="E87" s="41"/>
      <c r="F87" s="41"/>
      <c r="G87" s="41"/>
      <c r="H87" s="41"/>
      <c r="I87" s="41"/>
      <c r="J87" s="41"/>
      <c r="K87" s="41"/>
      <c r="L87" s="41"/>
      <c r="M87" s="88"/>
      <c r="N87" s="99"/>
      <c r="O87" s="41"/>
      <c r="P87" s="41"/>
      <c r="Q87" s="41"/>
      <c r="R87" s="41"/>
      <c r="S87" s="41"/>
      <c r="T87" s="41"/>
      <c r="U87" s="99"/>
      <c r="V87" s="41"/>
    </row>
    <row r="88" spans="1:22" ht="15.75" customHeight="1" x14ac:dyDescent="0.2">
      <c r="A88" s="514" t="s">
        <v>39</v>
      </c>
      <c r="B88" s="515"/>
      <c r="C88" s="515"/>
      <c r="D88" s="515"/>
      <c r="E88" s="515"/>
      <c r="F88" s="516"/>
      <c r="G88" s="374" t="s">
        <v>52</v>
      </c>
      <c r="H88" s="375"/>
      <c r="I88" s="375"/>
      <c r="J88" s="375"/>
      <c r="K88" s="375"/>
      <c r="L88" s="375"/>
      <c r="M88" s="375"/>
      <c r="N88" s="375"/>
      <c r="O88" s="375"/>
      <c r="P88" s="375"/>
      <c r="Q88" s="375"/>
      <c r="R88" s="375"/>
      <c r="S88" s="375"/>
      <c r="T88" s="375"/>
      <c r="U88" s="375"/>
      <c r="V88" s="376"/>
    </row>
    <row r="89" spans="1:22" ht="42.75" customHeight="1" x14ac:dyDescent="0.2">
      <c r="A89" s="517"/>
      <c r="B89" s="518"/>
      <c r="C89" s="518"/>
      <c r="D89" s="518"/>
      <c r="E89" s="518"/>
      <c r="F89" s="519"/>
      <c r="G89" s="509" t="s">
        <v>192</v>
      </c>
      <c r="H89" s="510"/>
      <c r="I89" s="510"/>
      <c r="J89" s="510"/>
      <c r="K89" s="510"/>
      <c r="L89" s="510"/>
      <c r="M89" s="510"/>
      <c r="N89" s="511"/>
      <c r="O89" s="509" t="s">
        <v>193</v>
      </c>
      <c r="P89" s="510"/>
      <c r="Q89" s="510"/>
      <c r="R89" s="510"/>
      <c r="S89" s="510"/>
      <c r="T89" s="510"/>
      <c r="U89" s="511"/>
      <c r="V89" s="520" t="s">
        <v>57</v>
      </c>
    </row>
    <row r="90" spans="1:22" s="43" customFormat="1" ht="18" x14ac:dyDescent="0.2">
      <c r="A90" s="437" t="s">
        <v>14</v>
      </c>
      <c r="B90" s="437"/>
      <c r="C90" s="437"/>
      <c r="D90" s="437"/>
      <c r="E90" s="179" t="s">
        <v>15</v>
      </c>
      <c r="F90" s="179" t="s">
        <v>40</v>
      </c>
      <c r="G90" s="506" t="s">
        <v>14</v>
      </c>
      <c r="H90" s="506"/>
      <c r="I90" s="506"/>
      <c r="J90" s="506"/>
      <c r="K90" s="506"/>
      <c r="L90" s="506"/>
      <c r="M90" s="182" t="s">
        <v>15</v>
      </c>
      <c r="N90" s="100" t="s">
        <v>40</v>
      </c>
      <c r="O90" s="509" t="s">
        <v>14</v>
      </c>
      <c r="P90" s="510"/>
      <c r="Q90" s="510"/>
      <c r="R90" s="511"/>
      <c r="S90" s="508" t="s">
        <v>15</v>
      </c>
      <c r="T90" s="508"/>
      <c r="U90" s="187" t="s">
        <v>40</v>
      </c>
      <c r="V90" s="521"/>
    </row>
    <row r="91" spans="1:22" ht="42.75" customHeight="1" x14ac:dyDescent="0.2">
      <c r="A91" s="408" t="str">
        <f>+G67</f>
        <v>DESMONTE CUBIERTA Y/O TEJA</v>
      </c>
      <c r="B91" s="408"/>
      <c r="C91" s="408"/>
      <c r="D91" s="408"/>
      <c r="E91" s="163" t="str">
        <f t="shared" ref="E91:F94" si="2">+M67</f>
        <v>M2</v>
      </c>
      <c r="F91" s="164">
        <f t="shared" si="2"/>
        <v>50</v>
      </c>
      <c r="G91" s="437"/>
      <c r="H91" s="437"/>
      <c r="I91" s="437"/>
      <c r="J91" s="437"/>
      <c r="K91" s="437"/>
      <c r="L91" s="437"/>
      <c r="M91" s="182"/>
      <c r="N91" s="165"/>
      <c r="O91" s="509" t="s">
        <v>195</v>
      </c>
      <c r="P91" s="510"/>
      <c r="Q91" s="510"/>
      <c r="R91" s="511"/>
      <c r="S91" s="512" t="s">
        <v>53</v>
      </c>
      <c r="T91" s="512"/>
      <c r="U91" s="187">
        <v>252</v>
      </c>
      <c r="V91" s="147" t="s">
        <v>12</v>
      </c>
    </row>
    <row r="92" spans="1:22" ht="20.25" x14ac:dyDescent="0.2">
      <c r="A92" s="408" t="str">
        <f>+G68</f>
        <v>PUESTA A TIERRA</v>
      </c>
      <c r="B92" s="408"/>
      <c r="C92" s="408"/>
      <c r="D92" s="408"/>
      <c r="E92" s="163" t="str">
        <f t="shared" si="2"/>
        <v>UND</v>
      </c>
      <c r="F92" s="164">
        <f t="shared" si="2"/>
        <v>1</v>
      </c>
      <c r="G92" s="437" t="s">
        <v>194</v>
      </c>
      <c r="H92" s="437"/>
      <c r="I92" s="437"/>
      <c r="J92" s="437"/>
      <c r="K92" s="437"/>
      <c r="L92" s="437"/>
      <c r="M92" s="144" t="s">
        <v>15</v>
      </c>
      <c r="N92" s="165">
        <v>1</v>
      </c>
      <c r="O92" s="509"/>
      <c r="P92" s="510"/>
      <c r="Q92" s="510"/>
      <c r="R92" s="511"/>
      <c r="S92" s="512"/>
      <c r="T92" s="512"/>
      <c r="U92" s="187"/>
      <c r="V92" s="147" t="s">
        <v>12</v>
      </c>
    </row>
    <row r="93" spans="1:22" ht="20.25" x14ac:dyDescent="0.2">
      <c r="A93" s="408" t="str">
        <f>+G69</f>
        <v>TABLERO ELECTRICO</v>
      </c>
      <c r="B93" s="408"/>
      <c r="C93" s="408"/>
      <c r="D93" s="408"/>
      <c r="E93" s="163" t="str">
        <f t="shared" si="2"/>
        <v>UND</v>
      </c>
      <c r="F93" s="164">
        <f t="shared" si="2"/>
        <v>1</v>
      </c>
      <c r="G93" s="437"/>
      <c r="H93" s="437"/>
      <c r="I93" s="437"/>
      <c r="J93" s="437"/>
      <c r="K93" s="437"/>
      <c r="L93" s="437"/>
      <c r="M93" s="144"/>
      <c r="N93" s="165"/>
      <c r="O93" s="509" t="s">
        <v>196</v>
      </c>
      <c r="P93" s="510"/>
      <c r="Q93" s="510"/>
      <c r="R93" s="511"/>
      <c r="S93" s="512" t="s">
        <v>15</v>
      </c>
      <c r="T93" s="512"/>
      <c r="U93" s="187">
        <v>4</v>
      </c>
      <c r="V93" s="147" t="s">
        <v>12</v>
      </c>
    </row>
    <row r="94" spans="1:22" ht="41.25" customHeight="1" x14ac:dyDescent="0.2">
      <c r="A94" s="408" t="str">
        <f>+G70</f>
        <v>CUBIERTA EN LAMINA Y/O TEJA</v>
      </c>
      <c r="B94" s="408"/>
      <c r="C94" s="408"/>
      <c r="D94" s="408"/>
      <c r="E94" s="163" t="str">
        <f t="shared" si="2"/>
        <v>M2</v>
      </c>
      <c r="F94" s="164">
        <f t="shared" si="2"/>
        <v>52</v>
      </c>
      <c r="G94" s="437"/>
      <c r="H94" s="437"/>
      <c r="I94" s="437"/>
      <c r="J94" s="437"/>
      <c r="K94" s="437"/>
      <c r="L94" s="437"/>
      <c r="M94" s="144"/>
      <c r="N94" s="165"/>
      <c r="O94" s="509" t="s">
        <v>197</v>
      </c>
      <c r="P94" s="510"/>
      <c r="Q94" s="510"/>
      <c r="R94" s="511"/>
      <c r="S94" s="512" t="s">
        <v>53</v>
      </c>
      <c r="T94" s="512"/>
      <c r="U94" s="187">
        <v>254</v>
      </c>
      <c r="V94" s="147" t="s">
        <v>12</v>
      </c>
    </row>
    <row r="95" spans="1:22" ht="15.75" customHeight="1" x14ac:dyDescent="0.2">
      <c r="A95" s="31"/>
      <c r="B95" s="160"/>
      <c r="C95" s="160"/>
      <c r="D95" s="160"/>
      <c r="E95" s="160"/>
      <c r="F95" s="160"/>
      <c r="G95" s="11"/>
      <c r="H95" s="11"/>
      <c r="I95" s="11"/>
      <c r="J95" s="11"/>
      <c r="K95" s="11"/>
      <c r="L95" s="11"/>
      <c r="M95" s="11"/>
      <c r="N95" s="91"/>
      <c r="O95" s="160"/>
      <c r="P95" s="160"/>
      <c r="Q95" s="160"/>
      <c r="R95" s="160"/>
      <c r="S95" s="160"/>
      <c r="T95" s="160"/>
      <c r="U95" s="151"/>
    </row>
    <row r="96" spans="1:22" ht="20.25" customHeight="1" x14ac:dyDescent="0.2">
      <c r="A96" s="382" t="s">
        <v>78</v>
      </c>
      <c r="B96" s="382"/>
      <c r="C96" s="382"/>
      <c r="D96" s="382"/>
      <c r="E96" s="382"/>
      <c r="F96" s="382"/>
      <c r="G96" s="382"/>
      <c r="H96" s="382"/>
      <c r="I96" s="382"/>
      <c r="J96" s="382"/>
      <c r="K96" s="382"/>
      <c r="L96" s="382"/>
      <c r="M96" s="382"/>
      <c r="N96" s="382"/>
      <c r="O96" s="382"/>
      <c r="P96" s="382"/>
      <c r="Q96" s="382"/>
      <c r="R96" s="382"/>
      <c r="S96" s="382"/>
      <c r="T96" s="382"/>
      <c r="U96" s="382"/>
      <c r="V96" s="382"/>
    </row>
    <row r="97" spans="1:22" x14ac:dyDescent="0.2">
      <c r="A97" s="180"/>
      <c r="B97" s="180"/>
      <c r="C97" s="180"/>
      <c r="D97" s="180"/>
      <c r="E97" s="180"/>
      <c r="F97" s="180"/>
      <c r="G97" s="180"/>
      <c r="H97" s="180"/>
      <c r="I97" s="180"/>
      <c r="J97" s="180"/>
      <c r="K97" s="180"/>
      <c r="L97" s="180"/>
      <c r="M97" s="180"/>
      <c r="N97" s="101"/>
      <c r="O97" s="180"/>
      <c r="P97" s="180"/>
      <c r="Q97" s="180"/>
      <c r="R97" s="180"/>
      <c r="S97" s="180"/>
      <c r="T97" s="180"/>
      <c r="U97" s="101"/>
      <c r="V97" s="180"/>
    </row>
    <row r="98" spans="1:22" ht="42.75" hidden="1" customHeight="1" x14ac:dyDescent="0.2">
      <c r="A98" s="513" t="s">
        <v>111</v>
      </c>
      <c r="B98" s="513"/>
      <c r="C98" s="513"/>
      <c r="D98" s="513"/>
      <c r="E98" s="513"/>
      <c r="F98" s="513"/>
      <c r="G98" s="513"/>
      <c r="H98" s="513"/>
      <c r="I98" s="513"/>
      <c r="J98" s="513"/>
      <c r="K98" s="513"/>
      <c r="L98" s="513"/>
      <c r="M98" s="513"/>
      <c r="N98" s="513"/>
      <c r="O98" s="513"/>
      <c r="P98" s="513"/>
      <c r="Q98" s="513"/>
      <c r="R98" s="513"/>
      <c r="S98" s="513"/>
      <c r="T98" s="513"/>
      <c r="U98" s="513"/>
      <c r="V98" s="513"/>
    </row>
    <row r="99" spans="1:22" hidden="1" x14ac:dyDescent="0.2"/>
    <row r="100" spans="1:22" ht="18" customHeight="1" x14ac:dyDescent="0.2">
      <c r="A100" s="508" t="s">
        <v>79</v>
      </c>
      <c r="B100" s="508"/>
      <c r="C100" s="508"/>
      <c r="D100" s="508"/>
      <c r="E100" s="508"/>
      <c r="F100" s="508"/>
      <c r="G100" s="437" t="str">
        <f>+G89</f>
        <v>CONDICIONES VERIFICADAS SEGÚN ACTA FINAL DEL CONTRATO No. 19 DE 2015</v>
      </c>
      <c r="H100" s="437"/>
      <c r="I100" s="437"/>
      <c r="J100" s="437"/>
      <c r="K100" s="437"/>
      <c r="L100" s="437"/>
      <c r="M100" s="437"/>
      <c r="N100" s="437"/>
      <c r="O100" s="437" t="str">
        <f>+O89</f>
        <v>CONDICIONES VERIFICADAS SEGÚN ACTA FINAL DEL COP No. SAMC-SED-01842-2024</v>
      </c>
      <c r="P100" s="437"/>
      <c r="Q100" s="437"/>
      <c r="R100" s="437"/>
      <c r="S100" s="437"/>
      <c r="T100" s="437"/>
      <c r="U100" s="437"/>
      <c r="V100" s="437" t="str">
        <f>+V89</f>
        <v>OBS</v>
      </c>
    </row>
    <row r="101" spans="1:22" ht="18" customHeight="1" x14ac:dyDescent="0.2">
      <c r="A101" s="508"/>
      <c r="B101" s="508"/>
      <c r="C101" s="508"/>
      <c r="D101" s="508"/>
      <c r="E101" s="508"/>
      <c r="F101" s="508"/>
      <c r="G101" s="437"/>
      <c r="H101" s="437"/>
      <c r="I101" s="437"/>
      <c r="J101" s="437"/>
      <c r="K101" s="437"/>
      <c r="L101" s="437"/>
      <c r="M101" s="437"/>
      <c r="N101" s="437"/>
      <c r="O101" s="437"/>
      <c r="P101" s="437"/>
      <c r="Q101" s="437"/>
      <c r="R101" s="437"/>
      <c r="S101" s="437"/>
      <c r="T101" s="437"/>
      <c r="U101" s="437"/>
      <c r="V101" s="437"/>
    </row>
    <row r="102" spans="1:22" ht="18" customHeight="1" x14ac:dyDescent="0.2">
      <c r="A102" s="437" t="s">
        <v>14</v>
      </c>
      <c r="B102" s="437"/>
      <c r="C102" s="437"/>
      <c r="D102" s="437"/>
      <c r="E102" s="437"/>
      <c r="F102" s="437"/>
      <c r="G102" s="506" t="s">
        <v>14</v>
      </c>
      <c r="H102" s="506"/>
      <c r="I102" s="506"/>
      <c r="J102" s="506"/>
      <c r="K102" s="506"/>
      <c r="L102" s="506"/>
      <c r="M102" s="182" t="s">
        <v>15</v>
      </c>
      <c r="N102" s="100" t="s">
        <v>40</v>
      </c>
      <c r="O102" s="437" t="s">
        <v>14</v>
      </c>
      <c r="P102" s="437"/>
      <c r="Q102" s="437"/>
      <c r="R102" s="437"/>
      <c r="S102" s="508" t="s">
        <v>15</v>
      </c>
      <c r="T102" s="508"/>
      <c r="U102" s="187" t="s">
        <v>40</v>
      </c>
      <c r="V102" s="145"/>
    </row>
    <row r="103" spans="1:22" ht="63.75" customHeight="1" x14ac:dyDescent="0.2">
      <c r="A103" s="507" t="s">
        <v>179</v>
      </c>
      <c r="B103" s="507"/>
      <c r="C103" s="507"/>
      <c r="D103" s="507"/>
      <c r="E103" s="507"/>
      <c r="F103" s="507"/>
      <c r="G103" s="506"/>
      <c r="H103" s="506"/>
      <c r="I103" s="506"/>
      <c r="J103" s="506"/>
      <c r="K103" s="506"/>
      <c r="L103" s="506"/>
      <c r="M103" s="146"/>
      <c r="N103" s="191"/>
      <c r="O103" s="437" t="s">
        <v>198</v>
      </c>
      <c r="P103" s="437"/>
      <c r="Q103" s="437"/>
      <c r="R103" s="437"/>
      <c r="S103" s="508" t="s">
        <v>53</v>
      </c>
      <c r="T103" s="508"/>
      <c r="U103" s="195">
        <v>516</v>
      </c>
      <c r="V103" s="147" t="s">
        <v>12</v>
      </c>
    </row>
    <row r="104" spans="1:22" s="78" customFormat="1" ht="20.25" x14ac:dyDescent="0.2">
      <c r="A104" s="127"/>
      <c r="B104" s="127"/>
      <c r="C104" s="127"/>
      <c r="D104" s="127"/>
      <c r="E104" s="127"/>
      <c r="F104" s="127"/>
      <c r="G104" s="127"/>
      <c r="H104" s="127"/>
      <c r="I104" s="127"/>
      <c r="J104" s="127"/>
      <c r="K104" s="127"/>
      <c r="L104" s="127"/>
      <c r="M104" s="83"/>
      <c r="N104" s="128"/>
      <c r="O104" s="127"/>
      <c r="P104" s="127"/>
      <c r="Q104" s="127"/>
      <c r="R104" s="129"/>
      <c r="S104" s="83"/>
      <c r="T104" s="83"/>
      <c r="U104" s="126"/>
    </row>
    <row r="105" spans="1:22" ht="133.5" customHeight="1" x14ac:dyDescent="0.2">
      <c r="A105" s="293" t="s">
        <v>199</v>
      </c>
      <c r="B105" s="294"/>
      <c r="C105" s="294"/>
      <c r="D105" s="294"/>
      <c r="E105" s="294"/>
      <c r="F105" s="294"/>
      <c r="G105" s="294"/>
      <c r="H105" s="294"/>
      <c r="I105" s="294"/>
      <c r="J105" s="294"/>
      <c r="K105" s="294"/>
      <c r="L105" s="294"/>
      <c r="M105" s="294"/>
      <c r="N105" s="294"/>
      <c r="O105" s="294"/>
      <c r="P105" s="294"/>
      <c r="Q105" s="294"/>
      <c r="R105" s="294"/>
      <c r="S105" s="294"/>
      <c r="T105" s="294"/>
      <c r="U105" s="294"/>
      <c r="V105" s="294"/>
    </row>
    <row r="106" spans="1:22" ht="15.75" x14ac:dyDescent="0.2">
      <c r="A106" s="22"/>
      <c r="B106" s="23"/>
      <c r="C106" s="23"/>
      <c r="D106" s="23"/>
      <c r="E106" s="23"/>
      <c r="F106" s="23"/>
      <c r="G106" s="23"/>
      <c r="H106" s="23"/>
      <c r="I106" s="23"/>
      <c r="J106" s="23"/>
      <c r="K106" s="23"/>
      <c r="L106" s="23"/>
      <c r="M106" s="89"/>
      <c r="N106" s="102"/>
      <c r="O106" s="23"/>
      <c r="P106" s="23"/>
      <c r="Q106" s="23"/>
      <c r="R106" s="23"/>
      <c r="S106" s="23"/>
      <c r="T106" s="23"/>
      <c r="U106" s="102"/>
      <c r="V106" s="23"/>
    </row>
    <row r="107" spans="1:22" ht="21.75" customHeight="1" x14ac:dyDescent="0.2">
      <c r="A107" s="503" t="s">
        <v>88</v>
      </c>
      <c r="B107" s="504"/>
      <c r="C107" s="504"/>
      <c r="D107" s="504"/>
      <c r="E107" s="504"/>
      <c r="F107" s="504"/>
      <c r="G107" s="504"/>
      <c r="H107" s="504"/>
      <c r="I107" s="504"/>
      <c r="J107" s="504"/>
      <c r="K107" s="504"/>
      <c r="L107" s="505"/>
      <c r="M107" s="503" t="s">
        <v>72</v>
      </c>
      <c r="N107" s="504"/>
      <c r="O107" s="504"/>
      <c r="P107" s="505"/>
      <c r="Q107" s="506" t="s">
        <v>73</v>
      </c>
      <c r="R107" s="506"/>
      <c r="S107" s="506"/>
      <c r="T107" s="506"/>
      <c r="U107" s="506"/>
      <c r="V107" s="506"/>
    </row>
    <row r="108" spans="1:22" ht="51.75" customHeight="1" x14ac:dyDescent="0.2">
      <c r="A108" s="499" t="s">
        <v>87</v>
      </c>
      <c r="B108" s="500"/>
      <c r="C108" s="500"/>
      <c r="D108" s="500"/>
      <c r="E108" s="500"/>
      <c r="F108" s="500"/>
      <c r="G108" s="500"/>
      <c r="H108" s="500"/>
      <c r="I108" s="500"/>
      <c r="J108" s="500"/>
      <c r="K108" s="500"/>
      <c r="L108" s="501"/>
      <c r="M108" s="499">
        <f>+M16</f>
        <v>30</v>
      </c>
      <c r="N108" s="500"/>
      <c r="O108" s="500"/>
      <c r="P108" s="501"/>
      <c r="Q108" s="387">
        <v>30</v>
      </c>
      <c r="R108" s="387"/>
      <c r="S108" s="387"/>
      <c r="T108" s="387"/>
      <c r="U108" s="387"/>
      <c r="V108" s="387"/>
    </row>
    <row r="109" spans="1:22" ht="15.75" x14ac:dyDescent="0.2">
      <c r="A109" s="22"/>
      <c r="B109" s="23"/>
      <c r="C109" s="23"/>
      <c r="D109" s="23"/>
      <c r="E109" s="23"/>
      <c r="F109" s="23"/>
      <c r="G109" s="23"/>
      <c r="H109" s="23"/>
      <c r="I109" s="23"/>
      <c r="J109" s="23"/>
      <c r="K109" s="23"/>
      <c r="L109" s="23"/>
      <c r="M109" s="89"/>
      <c r="N109" s="102"/>
      <c r="O109" s="23"/>
      <c r="P109" s="23"/>
      <c r="Q109" s="23"/>
      <c r="R109" s="23"/>
      <c r="S109" s="23"/>
      <c r="T109" s="23"/>
      <c r="U109" s="102"/>
      <c r="V109" s="23"/>
    </row>
    <row r="110" spans="1:22" ht="15.75" x14ac:dyDescent="0.2">
      <c r="A110" s="22"/>
      <c r="B110" s="23"/>
      <c r="C110" s="23"/>
      <c r="D110" s="23"/>
      <c r="E110" s="23"/>
      <c r="F110" s="23"/>
      <c r="G110" s="23"/>
      <c r="H110" s="23"/>
      <c r="I110" s="23"/>
      <c r="J110" s="23"/>
      <c r="K110" s="23"/>
      <c r="L110" s="23"/>
      <c r="M110" s="89"/>
      <c r="N110" s="102"/>
      <c r="O110" s="23"/>
      <c r="P110" s="23"/>
      <c r="Q110" s="23"/>
      <c r="R110" s="23"/>
      <c r="S110" s="23"/>
      <c r="T110" s="23"/>
      <c r="U110" s="102"/>
      <c r="V110" s="23"/>
    </row>
    <row r="111" spans="1:22" ht="20.25" customHeight="1" x14ac:dyDescent="0.2">
      <c r="A111" s="502" t="s">
        <v>200</v>
      </c>
      <c r="B111" s="502"/>
      <c r="C111" s="502"/>
      <c r="D111" s="502"/>
      <c r="E111" s="502"/>
      <c r="F111" s="502"/>
      <c r="G111" s="502"/>
      <c r="H111" s="502"/>
      <c r="I111" s="502"/>
      <c r="J111" s="502"/>
      <c r="K111" s="502"/>
      <c r="L111" s="502"/>
      <c r="M111" s="502"/>
      <c r="N111" s="502"/>
      <c r="O111" s="502"/>
      <c r="P111" s="502"/>
      <c r="Q111" s="502"/>
      <c r="R111" s="502"/>
      <c r="S111" s="502"/>
      <c r="T111" s="502"/>
      <c r="U111" s="502"/>
      <c r="V111" s="502"/>
    </row>
    <row r="112" spans="1:22" ht="15.75" x14ac:dyDescent="0.2">
      <c r="A112" s="12"/>
      <c r="B112" s="12"/>
      <c r="C112" s="12"/>
      <c r="D112" s="12"/>
      <c r="E112" s="12"/>
      <c r="F112" s="12"/>
      <c r="G112" s="12"/>
      <c r="H112" s="12"/>
      <c r="I112" s="12"/>
      <c r="J112" s="12"/>
      <c r="K112" s="12"/>
      <c r="L112" s="12"/>
      <c r="M112" s="11"/>
      <c r="N112" s="103"/>
      <c r="O112" s="12"/>
      <c r="P112" s="12"/>
      <c r="Q112" s="12"/>
      <c r="R112" s="12"/>
      <c r="S112" s="12"/>
      <c r="T112" s="12"/>
      <c r="U112" s="103"/>
      <c r="V112" s="12"/>
    </row>
    <row r="113" spans="1:22" ht="39" customHeight="1" x14ac:dyDescent="0.2">
      <c r="A113" s="381" t="s">
        <v>102</v>
      </c>
      <c r="B113" s="381"/>
      <c r="C113" s="381"/>
      <c r="D113" s="381"/>
      <c r="E113" s="381"/>
      <c r="F113" s="381"/>
      <c r="G113" s="381"/>
      <c r="H113" s="381"/>
      <c r="I113" s="381"/>
      <c r="J113" s="381"/>
      <c r="K113" s="381"/>
      <c r="L113" s="381"/>
      <c r="M113" s="381"/>
      <c r="N113" s="381"/>
      <c r="O113" s="381"/>
      <c r="P113" s="381"/>
      <c r="Q113" s="381"/>
      <c r="R113" s="381"/>
      <c r="S113" s="381"/>
      <c r="T113" s="381"/>
      <c r="U113" s="381"/>
      <c r="V113" s="381"/>
    </row>
    <row r="114" spans="1:22" x14ac:dyDescent="0.2">
      <c r="A114" s="24"/>
      <c r="B114" s="24"/>
      <c r="C114" s="24"/>
      <c r="D114" s="24"/>
      <c r="E114" s="24"/>
      <c r="F114" s="24"/>
      <c r="G114" s="24"/>
      <c r="H114" s="24"/>
      <c r="I114" s="24"/>
      <c r="J114" s="24"/>
      <c r="K114" s="24"/>
      <c r="L114" s="24"/>
      <c r="M114" s="90"/>
      <c r="N114" s="104"/>
      <c r="O114" s="24"/>
      <c r="P114" s="24"/>
      <c r="Q114" s="24"/>
      <c r="R114" s="24"/>
      <c r="S114" s="24"/>
      <c r="T114" s="24"/>
      <c r="U114" s="104"/>
      <c r="V114" s="24"/>
    </row>
    <row r="115" spans="1:22" ht="39" customHeight="1" x14ac:dyDescent="0.2">
      <c r="A115" s="503" t="s">
        <v>41</v>
      </c>
      <c r="B115" s="504"/>
      <c r="C115" s="504"/>
      <c r="D115" s="504"/>
      <c r="E115" s="504"/>
      <c r="F115" s="505"/>
      <c r="G115" s="503" t="s">
        <v>52</v>
      </c>
      <c r="H115" s="504"/>
      <c r="I115" s="504"/>
      <c r="J115" s="504"/>
      <c r="K115" s="504"/>
      <c r="L115" s="504"/>
      <c r="M115" s="504"/>
      <c r="N115" s="504"/>
      <c r="O115" s="505"/>
      <c r="P115" s="506" t="s">
        <v>72</v>
      </c>
      <c r="Q115" s="506"/>
      <c r="R115" s="506"/>
      <c r="S115" s="506" t="s">
        <v>130</v>
      </c>
      <c r="T115" s="506"/>
      <c r="U115" s="506"/>
      <c r="V115" s="506"/>
    </row>
    <row r="116" spans="1:22" ht="65.25" customHeight="1" x14ac:dyDescent="0.2">
      <c r="A116" s="489">
        <v>0</v>
      </c>
      <c r="B116" s="490"/>
      <c r="C116" s="490"/>
      <c r="D116" s="490"/>
      <c r="E116" s="490"/>
      <c r="F116" s="491"/>
      <c r="G116" s="492" t="s">
        <v>156</v>
      </c>
      <c r="H116" s="493"/>
      <c r="I116" s="493"/>
      <c r="J116" s="493"/>
      <c r="K116" s="493"/>
      <c r="L116" s="493"/>
      <c r="M116" s="493"/>
      <c r="N116" s="493"/>
      <c r="O116" s="494"/>
      <c r="P116" s="495">
        <v>5</v>
      </c>
      <c r="Q116" s="495"/>
      <c r="R116" s="495"/>
      <c r="S116" s="496"/>
      <c r="T116" s="496"/>
      <c r="U116" s="496"/>
      <c r="V116" s="496"/>
    </row>
    <row r="117" spans="1:22" ht="15.75" customHeight="1" x14ac:dyDescent="0.2">
      <c r="A117" s="32"/>
      <c r="B117" s="32"/>
      <c r="C117" s="32"/>
      <c r="D117" s="32"/>
      <c r="E117" s="32"/>
      <c r="F117" s="32"/>
      <c r="G117" s="48"/>
      <c r="H117" s="48"/>
      <c r="I117" s="48"/>
      <c r="J117" s="48"/>
      <c r="K117" s="48"/>
      <c r="L117" s="48"/>
      <c r="M117" s="48"/>
      <c r="N117" s="92"/>
      <c r="O117" s="44"/>
      <c r="P117" s="44"/>
      <c r="Q117" s="44"/>
      <c r="R117" s="44"/>
      <c r="S117" s="49"/>
      <c r="T117" s="49"/>
      <c r="U117" s="115"/>
      <c r="V117" s="49"/>
    </row>
    <row r="118" spans="1:22" ht="126" customHeight="1" x14ac:dyDescent="0.2">
      <c r="A118" s="389"/>
      <c r="B118" s="390"/>
      <c r="C118" s="390"/>
      <c r="D118" s="390"/>
      <c r="E118" s="390"/>
      <c r="F118" s="390"/>
      <c r="G118" s="390"/>
      <c r="H118" s="390"/>
      <c r="I118" s="390"/>
      <c r="J118" s="390"/>
      <c r="K118" s="390"/>
      <c r="L118" s="390"/>
      <c r="M118" s="390"/>
      <c r="N118" s="390"/>
      <c r="O118" s="390"/>
      <c r="P118" s="390"/>
      <c r="Q118" s="390"/>
      <c r="R118" s="390"/>
      <c r="S118" s="390"/>
      <c r="T118" s="390"/>
      <c r="U118" s="390"/>
      <c r="V118" s="391"/>
    </row>
    <row r="119" spans="1:22" x14ac:dyDescent="0.2">
      <c r="A119" s="31"/>
      <c r="B119" s="497"/>
      <c r="C119" s="497"/>
      <c r="D119" s="497"/>
      <c r="E119" s="497"/>
      <c r="F119" s="497"/>
      <c r="G119" s="497"/>
      <c r="H119" s="497"/>
      <c r="I119" s="497"/>
      <c r="J119" s="497"/>
      <c r="K119" s="497"/>
      <c r="L119" s="497"/>
      <c r="M119" s="497"/>
      <c r="N119" s="497"/>
      <c r="O119" s="497"/>
      <c r="P119" s="497"/>
      <c r="Q119" s="497"/>
      <c r="R119" s="497"/>
      <c r="S119" s="497"/>
      <c r="T119" s="497"/>
      <c r="U119" s="497"/>
      <c r="V119" s="31"/>
    </row>
    <row r="120" spans="1:22" ht="20.25" customHeight="1" x14ac:dyDescent="0.2">
      <c r="A120" s="498" t="s">
        <v>201</v>
      </c>
      <c r="B120" s="498"/>
      <c r="C120" s="498"/>
      <c r="D120" s="498"/>
      <c r="E120" s="498"/>
      <c r="F120" s="498"/>
      <c r="G120" s="498"/>
      <c r="H120" s="498"/>
      <c r="I120" s="498"/>
      <c r="J120" s="498"/>
      <c r="K120" s="498"/>
      <c r="L120" s="498"/>
      <c r="M120" s="498"/>
      <c r="N120" s="498"/>
      <c r="O120" s="498"/>
      <c r="P120" s="498"/>
      <c r="Q120" s="498"/>
      <c r="R120" s="498"/>
      <c r="S120" s="498"/>
      <c r="T120" s="498"/>
      <c r="U120" s="498"/>
      <c r="V120" s="498"/>
    </row>
    <row r="121" spans="1:22" ht="15.75" x14ac:dyDescent="0.2">
      <c r="A121" s="47"/>
      <c r="B121" s="47"/>
      <c r="C121" s="47"/>
      <c r="D121" s="47"/>
      <c r="E121" s="47"/>
      <c r="F121" s="47"/>
      <c r="G121" s="47"/>
      <c r="H121" s="47"/>
      <c r="I121" s="47"/>
      <c r="J121" s="47"/>
      <c r="K121" s="47"/>
      <c r="L121" s="47"/>
      <c r="M121" s="11"/>
      <c r="N121" s="106"/>
      <c r="O121" s="47"/>
      <c r="P121" s="47"/>
      <c r="Q121" s="47"/>
      <c r="R121" s="47"/>
      <c r="S121" s="47"/>
      <c r="T121" s="47"/>
      <c r="U121" s="106"/>
      <c r="V121" s="47"/>
    </row>
    <row r="122" spans="1:22" ht="39.75" customHeight="1" x14ac:dyDescent="0.2">
      <c r="A122" s="418" t="s">
        <v>89</v>
      </c>
      <c r="B122" s="418"/>
      <c r="C122" s="418"/>
      <c r="D122" s="418"/>
      <c r="E122" s="418"/>
      <c r="F122" s="418"/>
      <c r="G122" s="418"/>
      <c r="H122" s="418"/>
      <c r="I122" s="418"/>
      <c r="J122" s="418"/>
      <c r="K122" s="418"/>
      <c r="L122" s="418"/>
      <c r="M122" s="418"/>
      <c r="N122" s="418"/>
      <c r="O122" s="418"/>
      <c r="P122" s="418"/>
      <c r="Q122" s="418"/>
      <c r="R122" s="418"/>
      <c r="S122" s="418"/>
      <c r="T122" s="418"/>
      <c r="U122" s="418"/>
      <c r="V122" s="418"/>
    </row>
    <row r="123" spans="1:22" ht="15.75" x14ac:dyDescent="0.2">
      <c r="A123" s="47"/>
      <c r="B123" s="47"/>
      <c r="C123" s="47"/>
      <c r="D123" s="47"/>
      <c r="E123" s="47"/>
      <c r="F123" s="47"/>
      <c r="G123" s="47"/>
      <c r="H123" s="47"/>
      <c r="I123" s="47"/>
      <c r="J123" s="47"/>
      <c r="K123" s="47"/>
      <c r="L123" s="47"/>
      <c r="M123" s="11"/>
      <c r="N123" s="106"/>
      <c r="O123" s="47"/>
      <c r="P123" s="47"/>
      <c r="Q123" s="47"/>
      <c r="R123" s="47"/>
      <c r="S123" s="47"/>
      <c r="T123" s="47"/>
      <c r="U123" s="106"/>
      <c r="V123" s="47"/>
    </row>
    <row r="124" spans="1:22" ht="148.5" customHeight="1" x14ac:dyDescent="0.2">
      <c r="A124" s="418" t="s">
        <v>157</v>
      </c>
      <c r="B124" s="418"/>
      <c r="C124" s="418"/>
      <c r="D124" s="418"/>
      <c r="E124" s="418"/>
      <c r="F124" s="418"/>
      <c r="G124" s="418"/>
      <c r="H124" s="418"/>
      <c r="I124" s="418"/>
      <c r="J124" s="418"/>
      <c r="K124" s="418"/>
      <c r="L124" s="418"/>
      <c r="M124" s="418"/>
      <c r="N124" s="418"/>
      <c r="O124" s="418"/>
      <c r="P124" s="418"/>
      <c r="Q124" s="418"/>
      <c r="R124" s="418"/>
      <c r="S124" s="418"/>
      <c r="T124" s="418"/>
      <c r="U124" s="418"/>
      <c r="V124" s="418"/>
    </row>
    <row r="125" spans="1:22" x14ac:dyDescent="0.2">
      <c r="A125" s="43"/>
      <c r="B125" s="43"/>
      <c r="C125" s="43"/>
      <c r="D125" s="43"/>
      <c r="E125" s="43"/>
      <c r="F125" s="43"/>
      <c r="G125" s="43"/>
      <c r="H125" s="43"/>
      <c r="I125" s="25"/>
      <c r="K125" s="26"/>
      <c r="L125" s="43"/>
      <c r="N125" s="105"/>
      <c r="O125" s="43"/>
      <c r="P125" s="43"/>
    </row>
    <row r="126" spans="1:22" ht="20.25" customHeight="1" x14ac:dyDescent="0.2">
      <c r="A126" s="485" t="s">
        <v>4</v>
      </c>
      <c r="B126" s="486"/>
      <c r="C126" s="486"/>
      <c r="D126" s="486"/>
      <c r="E126" s="486"/>
      <c r="F126" s="486"/>
      <c r="G126" s="486"/>
      <c r="H126" s="486"/>
      <c r="I126" s="486"/>
      <c r="J126" s="486"/>
      <c r="K126" s="486"/>
      <c r="L126" s="486"/>
      <c r="M126" s="486"/>
      <c r="N126" s="486"/>
      <c r="O126" s="486"/>
      <c r="P126" s="486"/>
      <c r="Q126" s="487"/>
      <c r="R126" s="488">
        <f>+K60</f>
        <v>3362026089</v>
      </c>
      <c r="S126" s="488"/>
      <c r="T126" s="488"/>
      <c r="U126" s="488"/>
      <c r="V126" s="488"/>
    </row>
    <row r="127" spans="1:22" x14ac:dyDescent="0.2">
      <c r="A127" s="19"/>
      <c r="B127" s="19"/>
      <c r="C127" s="19"/>
      <c r="D127" s="19"/>
      <c r="E127" s="19"/>
      <c r="F127" s="19"/>
      <c r="G127" s="19"/>
      <c r="H127" s="19"/>
      <c r="I127" s="19"/>
      <c r="J127" s="19"/>
      <c r="K127" s="19"/>
      <c r="L127" s="19"/>
      <c r="N127" s="96"/>
      <c r="O127" s="19"/>
      <c r="P127" s="19"/>
      <c r="Q127" s="19"/>
      <c r="R127" s="19"/>
      <c r="S127" s="19"/>
      <c r="T127" s="19"/>
      <c r="U127" s="96"/>
      <c r="V127" s="19"/>
    </row>
    <row r="128" spans="1:22" ht="20.25" x14ac:dyDescent="0.2">
      <c r="A128" s="374" t="s">
        <v>108</v>
      </c>
      <c r="B128" s="375"/>
      <c r="C128" s="375"/>
      <c r="D128" s="375"/>
      <c r="E128" s="375"/>
      <c r="F128" s="375"/>
      <c r="G128" s="375"/>
      <c r="H128" s="375"/>
      <c r="I128" s="375"/>
      <c r="J128" s="375"/>
      <c r="K128" s="375"/>
      <c r="L128" s="375"/>
      <c r="M128" s="375"/>
      <c r="N128" s="375"/>
      <c r="O128" s="375"/>
      <c r="P128" s="375"/>
      <c r="Q128" s="376"/>
      <c r="R128" s="374" t="s">
        <v>42</v>
      </c>
      <c r="S128" s="375"/>
      <c r="T128" s="375"/>
      <c r="U128" s="375"/>
      <c r="V128" s="376"/>
    </row>
    <row r="129" spans="1:22" ht="83.25" customHeight="1" x14ac:dyDescent="0.2">
      <c r="A129" s="446" t="s">
        <v>125</v>
      </c>
      <c r="B129" s="447"/>
      <c r="C129" s="447"/>
      <c r="D129" s="447"/>
      <c r="E129" s="447"/>
      <c r="F129" s="447"/>
      <c r="G129" s="447"/>
      <c r="H129" s="447"/>
      <c r="I129" s="447"/>
      <c r="J129" s="447"/>
      <c r="K129" s="447"/>
      <c r="L129" s="447"/>
      <c r="M129" s="447"/>
      <c r="N129" s="447"/>
      <c r="O129" s="447"/>
      <c r="P129" s="447"/>
      <c r="Q129" s="448"/>
      <c r="R129" s="437">
        <v>14.75</v>
      </c>
      <c r="S129" s="437"/>
      <c r="T129" s="438">
        <f>+R126*0.75</f>
        <v>2521519566.75</v>
      </c>
      <c r="U129" s="439"/>
      <c r="V129" s="439"/>
    </row>
    <row r="130" spans="1:22" ht="83.25" customHeight="1" x14ac:dyDescent="0.2">
      <c r="A130" s="446" t="s">
        <v>126</v>
      </c>
      <c r="B130" s="447"/>
      <c r="C130" s="447"/>
      <c r="D130" s="447"/>
      <c r="E130" s="447"/>
      <c r="F130" s="447"/>
      <c r="G130" s="447"/>
      <c r="H130" s="447"/>
      <c r="I130" s="447"/>
      <c r="J130" s="447"/>
      <c r="K130" s="447"/>
      <c r="L130" s="447"/>
      <c r="M130" s="447"/>
      <c r="N130" s="447"/>
      <c r="O130" s="447"/>
      <c r="P130" s="447"/>
      <c r="Q130" s="448"/>
      <c r="R130" s="437">
        <v>5</v>
      </c>
      <c r="S130" s="437"/>
      <c r="T130" s="438">
        <f>+R126*0.5</f>
        <v>1681013044.5</v>
      </c>
      <c r="U130" s="439"/>
      <c r="V130" s="439"/>
    </row>
    <row r="131" spans="1:22" ht="83.25" customHeight="1" x14ac:dyDescent="0.2">
      <c r="A131" s="446" t="s">
        <v>127</v>
      </c>
      <c r="B131" s="447"/>
      <c r="C131" s="447"/>
      <c r="D131" s="447"/>
      <c r="E131" s="447"/>
      <c r="F131" s="447"/>
      <c r="G131" s="447"/>
      <c r="H131" s="447"/>
      <c r="I131" s="447"/>
      <c r="J131" s="447"/>
      <c r="K131" s="447"/>
      <c r="L131" s="447"/>
      <c r="M131" s="447"/>
      <c r="N131" s="447"/>
      <c r="O131" s="447"/>
      <c r="P131" s="447"/>
      <c r="Q131" s="448"/>
      <c r="R131" s="437">
        <v>2.5</v>
      </c>
      <c r="S131" s="437"/>
      <c r="T131" s="438">
        <f>+R126*0.2</f>
        <v>672405217.80000007</v>
      </c>
      <c r="U131" s="439"/>
      <c r="V131" s="439"/>
    </row>
    <row r="132" spans="1:22" x14ac:dyDescent="0.2">
      <c r="A132" s="440"/>
      <c r="B132" s="440"/>
      <c r="C132" s="440"/>
      <c r="D132" s="440"/>
      <c r="E132" s="440"/>
      <c r="F132" s="440"/>
      <c r="G132" s="440"/>
      <c r="H132" s="440"/>
      <c r="I132" s="440"/>
      <c r="J132" s="440"/>
      <c r="K132" s="440"/>
      <c r="L132" s="440"/>
      <c r="M132" s="440"/>
      <c r="N132" s="440"/>
      <c r="O132" s="440"/>
      <c r="P132" s="440"/>
      <c r="Q132" s="440"/>
      <c r="R132" s="19"/>
      <c r="S132" s="19"/>
      <c r="T132" s="19"/>
      <c r="U132" s="96"/>
      <c r="V132" s="19"/>
    </row>
    <row r="133" spans="1:22" ht="42.75" customHeight="1" x14ac:dyDescent="0.3">
      <c r="A133" s="441" t="s">
        <v>128</v>
      </c>
      <c r="B133" s="441"/>
      <c r="C133" s="441"/>
      <c r="D133" s="441"/>
      <c r="E133" s="441"/>
      <c r="F133" s="441"/>
      <c r="G133" s="441"/>
      <c r="H133" s="441"/>
      <c r="I133" s="441"/>
      <c r="J133" s="441"/>
      <c r="K133" s="441"/>
      <c r="L133" s="441"/>
      <c r="M133" s="441"/>
      <c r="N133" s="441"/>
      <c r="O133" s="441"/>
      <c r="P133" s="441"/>
      <c r="Q133" s="441"/>
      <c r="R133" s="441"/>
      <c r="S133" s="441"/>
      <c r="T133" s="441"/>
      <c r="U133" s="441"/>
      <c r="V133" s="441"/>
    </row>
    <row r="134" spans="1:22" s="78" customFormat="1" ht="20.25" x14ac:dyDescent="0.2">
      <c r="A134" s="130"/>
      <c r="B134" s="130"/>
      <c r="C134" s="130"/>
      <c r="D134" s="130"/>
      <c r="E134" s="130"/>
      <c r="F134" s="130"/>
      <c r="G134" s="130"/>
      <c r="H134" s="130"/>
      <c r="I134" s="130"/>
      <c r="J134" s="130"/>
      <c r="K134" s="130"/>
      <c r="L134" s="130"/>
      <c r="M134" s="130"/>
      <c r="N134" s="131"/>
      <c r="O134" s="130"/>
      <c r="P134" s="130"/>
      <c r="Q134" s="130"/>
      <c r="R134" s="125"/>
      <c r="S134" s="125"/>
      <c r="T134" s="125"/>
      <c r="U134" s="132"/>
      <c r="V134" s="125"/>
    </row>
    <row r="135" spans="1:22" ht="63" customHeight="1" x14ac:dyDescent="0.2">
      <c r="A135" s="419" t="s">
        <v>36</v>
      </c>
      <c r="B135" s="422" t="s">
        <v>43</v>
      </c>
      <c r="C135" s="423"/>
      <c r="D135" s="423"/>
      <c r="E135" s="424"/>
      <c r="F135" s="442" t="s">
        <v>202</v>
      </c>
      <c r="G135" s="432"/>
      <c r="H135" s="432"/>
      <c r="I135" s="432"/>
      <c r="J135" s="432"/>
      <c r="K135" s="432"/>
      <c r="L135" s="432"/>
      <c r="M135" s="432"/>
      <c r="N135" s="432"/>
      <c r="O135" s="432"/>
      <c r="P135" s="432"/>
      <c r="Q135" s="443" t="s">
        <v>212</v>
      </c>
      <c r="R135" s="444"/>
      <c r="S135" s="444"/>
      <c r="T135" s="444"/>
      <c r="U135" s="444"/>
      <c r="V135" s="445"/>
    </row>
    <row r="136" spans="1:22" ht="21" customHeight="1" x14ac:dyDescent="0.2">
      <c r="A136" s="420"/>
      <c r="B136" s="425" t="s">
        <v>7</v>
      </c>
      <c r="C136" s="426"/>
      <c r="D136" s="426"/>
      <c r="E136" s="427"/>
      <c r="F136" s="428" t="s">
        <v>6</v>
      </c>
      <c r="G136" s="428"/>
      <c r="H136" s="428"/>
      <c r="I136" s="428"/>
      <c r="J136" s="428" t="s">
        <v>8</v>
      </c>
      <c r="K136" s="428"/>
      <c r="L136" s="428"/>
      <c r="M136" s="428"/>
      <c r="N136" s="434" t="s">
        <v>44</v>
      </c>
      <c r="O136" s="434"/>
      <c r="P136" s="434"/>
      <c r="Q136" s="479" t="s">
        <v>203</v>
      </c>
      <c r="R136" s="480"/>
      <c r="S136" s="481"/>
      <c r="T136" s="434" t="s">
        <v>10</v>
      </c>
      <c r="U136" s="434"/>
      <c r="V136" s="434"/>
    </row>
    <row r="137" spans="1:22" ht="18" customHeight="1" x14ac:dyDescent="0.2">
      <c r="A137" s="420"/>
      <c r="B137" s="425" t="s">
        <v>11</v>
      </c>
      <c r="C137" s="427"/>
      <c r="D137" s="436" t="s">
        <v>35</v>
      </c>
      <c r="E137" s="436"/>
      <c r="F137" s="428"/>
      <c r="G137" s="428"/>
      <c r="H137" s="428"/>
      <c r="I137" s="428"/>
      <c r="J137" s="428"/>
      <c r="K137" s="428"/>
      <c r="L137" s="428"/>
      <c r="M137" s="428"/>
      <c r="N137" s="434"/>
      <c r="O137" s="434"/>
      <c r="P137" s="434"/>
      <c r="Q137" s="482"/>
      <c r="R137" s="483"/>
      <c r="S137" s="484"/>
      <c r="T137" s="434"/>
      <c r="U137" s="434"/>
      <c r="V137" s="434"/>
    </row>
    <row r="138" spans="1:22" ht="49.5" customHeight="1" x14ac:dyDescent="0.2">
      <c r="A138" s="421"/>
      <c r="B138" s="429">
        <v>33</v>
      </c>
      <c r="C138" s="430"/>
      <c r="D138" s="435">
        <v>2015</v>
      </c>
      <c r="E138" s="435"/>
      <c r="F138" s="431">
        <v>595944846</v>
      </c>
      <c r="G138" s="431"/>
      <c r="H138" s="431"/>
      <c r="I138" s="431"/>
      <c r="J138" s="432" t="s">
        <v>141</v>
      </c>
      <c r="K138" s="432"/>
      <c r="L138" s="432"/>
      <c r="M138" s="432"/>
      <c r="N138" s="433" t="s">
        <v>204</v>
      </c>
      <c r="O138" s="433"/>
      <c r="P138" s="433"/>
      <c r="Q138" s="475">
        <v>2015</v>
      </c>
      <c r="R138" s="476"/>
      <c r="S138" s="477"/>
      <c r="T138" s="478">
        <f>F138/((VLOOKUP(Q138,[3]SMMLV!A:B,2,FALSE)))</f>
        <v>924.87754481260185</v>
      </c>
      <c r="U138" s="478"/>
      <c r="V138" s="478"/>
    </row>
    <row r="139" spans="1:22" s="31" customFormat="1" ht="18" customHeight="1" x14ac:dyDescent="0.2">
      <c r="A139" s="14"/>
      <c r="B139" s="14"/>
      <c r="C139" s="14"/>
      <c r="D139" s="14"/>
      <c r="E139" s="14"/>
      <c r="F139" s="14"/>
      <c r="G139" s="14"/>
      <c r="H139" s="14"/>
      <c r="I139" s="14"/>
      <c r="J139" s="14"/>
      <c r="K139" s="14"/>
      <c r="L139" s="14"/>
      <c r="M139" s="14"/>
      <c r="N139" s="14"/>
      <c r="O139" s="14"/>
      <c r="P139" s="14"/>
      <c r="Q139" s="14"/>
      <c r="R139" s="14"/>
      <c r="S139" s="14"/>
      <c r="T139" s="14"/>
      <c r="U139" s="14"/>
      <c r="V139" s="14"/>
    </row>
    <row r="140" spans="1:22" ht="78.75" customHeight="1" x14ac:dyDescent="0.2">
      <c r="A140" s="419" t="s">
        <v>37</v>
      </c>
      <c r="B140" s="422" t="s">
        <v>43</v>
      </c>
      <c r="C140" s="423"/>
      <c r="D140" s="423"/>
      <c r="E140" s="424"/>
      <c r="F140" s="432" t="s">
        <v>215</v>
      </c>
      <c r="G140" s="432"/>
      <c r="H140" s="432"/>
      <c r="I140" s="432"/>
      <c r="J140" s="432"/>
      <c r="K140" s="432"/>
      <c r="L140" s="432"/>
      <c r="M140" s="432"/>
      <c r="N140" s="432"/>
      <c r="O140" s="432"/>
      <c r="P140" s="432"/>
      <c r="Q140" s="443" t="s">
        <v>212</v>
      </c>
      <c r="R140" s="444"/>
      <c r="S140" s="444"/>
      <c r="T140" s="444"/>
      <c r="U140" s="444"/>
      <c r="V140" s="445"/>
    </row>
    <row r="141" spans="1:22" ht="18" customHeight="1" x14ac:dyDescent="0.2">
      <c r="A141" s="420"/>
      <c r="B141" s="425" t="s">
        <v>7</v>
      </c>
      <c r="C141" s="426"/>
      <c r="D141" s="426"/>
      <c r="E141" s="427"/>
      <c r="F141" s="428" t="s">
        <v>6</v>
      </c>
      <c r="G141" s="428"/>
      <c r="H141" s="428"/>
      <c r="I141" s="428"/>
      <c r="J141" s="428" t="s">
        <v>8</v>
      </c>
      <c r="K141" s="428"/>
      <c r="L141" s="428"/>
      <c r="M141" s="428"/>
      <c r="N141" s="434" t="s">
        <v>44</v>
      </c>
      <c r="O141" s="434"/>
      <c r="P141" s="434"/>
      <c r="Q141" s="479" t="s">
        <v>203</v>
      </c>
      <c r="R141" s="480"/>
      <c r="S141" s="481"/>
      <c r="T141" s="434" t="s">
        <v>10</v>
      </c>
      <c r="U141" s="434"/>
      <c r="V141" s="434"/>
    </row>
    <row r="142" spans="1:22" ht="18" customHeight="1" x14ac:dyDescent="0.2">
      <c r="A142" s="420"/>
      <c r="B142" s="425" t="s">
        <v>11</v>
      </c>
      <c r="C142" s="427"/>
      <c r="D142" s="436" t="s">
        <v>35</v>
      </c>
      <c r="E142" s="436"/>
      <c r="F142" s="428"/>
      <c r="G142" s="428"/>
      <c r="H142" s="428"/>
      <c r="I142" s="428"/>
      <c r="J142" s="428"/>
      <c r="K142" s="428"/>
      <c r="L142" s="428"/>
      <c r="M142" s="428"/>
      <c r="N142" s="434"/>
      <c r="O142" s="434"/>
      <c r="P142" s="434"/>
      <c r="Q142" s="482"/>
      <c r="R142" s="483"/>
      <c r="S142" s="484"/>
      <c r="T142" s="434"/>
      <c r="U142" s="434"/>
      <c r="V142" s="434"/>
    </row>
    <row r="143" spans="1:22" ht="49.5" customHeight="1" x14ac:dyDescent="0.2">
      <c r="A143" s="421"/>
      <c r="B143" s="429">
        <v>2</v>
      </c>
      <c r="C143" s="430"/>
      <c r="D143" s="435">
        <v>2023</v>
      </c>
      <c r="E143" s="435"/>
      <c r="F143" s="431">
        <v>1746030732</v>
      </c>
      <c r="G143" s="431"/>
      <c r="H143" s="431"/>
      <c r="I143" s="431"/>
      <c r="J143" s="432" t="s">
        <v>141</v>
      </c>
      <c r="K143" s="432"/>
      <c r="L143" s="432"/>
      <c r="M143" s="432"/>
      <c r="N143" s="433" t="s">
        <v>205</v>
      </c>
      <c r="O143" s="433"/>
      <c r="P143" s="433"/>
      <c r="Q143" s="475">
        <v>2023</v>
      </c>
      <c r="R143" s="476"/>
      <c r="S143" s="477"/>
      <c r="T143" s="478">
        <f>F143/((VLOOKUP(Q143,[3]SMMLV!A:B,2,FALSE)))</f>
        <v>1505.1989068965518</v>
      </c>
      <c r="U143" s="478"/>
      <c r="V143" s="478"/>
    </row>
    <row r="144" spans="1:22" s="31" customFormat="1" ht="18" customHeight="1" x14ac:dyDescent="0.2">
      <c r="A144" s="14"/>
      <c r="B144" s="14"/>
      <c r="C144" s="14"/>
      <c r="D144" s="14"/>
      <c r="E144" s="14"/>
      <c r="F144" s="14"/>
      <c r="G144" s="14"/>
      <c r="H144" s="14"/>
      <c r="I144" s="14"/>
      <c r="J144" s="14"/>
      <c r="K144" s="14"/>
      <c r="L144" s="14"/>
      <c r="M144" s="14"/>
      <c r="N144" s="14"/>
      <c r="O144" s="14"/>
      <c r="P144" s="14"/>
      <c r="Q144" s="14"/>
      <c r="R144" s="14"/>
      <c r="S144" s="14"/>
      <c r="T144" s="14"/>
      <c r="U144" s="14"/>
      <c r="V144" s="14"/>
    </row>
    <row r="145" spans="1:22" ht="48" customHeight="1" x14ac:dyDescent="0.2">
      <c r="A145" s="419" t="s">
        <v>38</v>
      </c>
      <c r="B145" s="422" t="s">
        <v>43</v>
      </c>
      <c r="C145" s="423"/>
      <c r="D145" s="423"/>
      <c r="E145" s="424"/>
      <c r="F145" s="432" t="s">
        <v>216</v>
      </c>
      <c r="G145" s="432"/>
      <c r="H145" s="432"/>
      <c r="I145" s="432"/>
      <c r="J145" s="432"/>
      <c r="K145" s="432"/>
      <c r="L145" s="432"/>
      <c r="M145" s="432"/>
      <c r="N145" s="432"/>
      <c r="O145" s="432"/>
      <c r="P145" s="432"/>
      <c r="Q145" s="443" t="s">
        <v>212</v>
      </c>
      <c r="R145" s="444"/>
      <c r="S145" s="444"/>
      <c r="T145" s="444"/>
      <c r="U145" s="444"/>
      <c r="V145" s="445"/>
    </row>
    <row r="146" spans="1:22" ht="21" customHeight="1" x14ac:dyDescent="0.2">
      <c r="A146" s="420"/>
      <c r="B146" s="425" t="s">
        <v>7</v>
      </c>
      <c r="C146" s="426"/>
      <c r="D146" s="426"/>
      <c r="E146" s="427"/>
      <c r="F146" s="428" t="s">
        <v>6</v>
      </c>
      <c r="G146" s="428"/>
      <c r="H146" s="428"/>
      <c r="I146" s="428"/>
      <c r="J146" s="428" t="s">
        <v>8</v>
      </c>
      <c r="K146" s="428"/>
      <c r="L146" s="428"/>
      <c r="M146" s="428"/>
      <c r="N146" s="434" t="s">
        <v>44</v>
      </c>
      <c r="O146" s="434"/>
      <c r="P146" s="434"/>
      <c r="Q146" s="479" t="s">
        <v>203</v>
      </c>
      <c r="R146" s="480"/>
      <c r="S146" s="481"/>
      <c r="T146" s="434" t="s">
        <v>10</v>
      </c>
      <c r="U146" s="434"/>
      <c r="V146" s="434"/>
    </row>
    <row r="147" spans="1:22" ht="18" customHeight="1" x14ac:dyDescent="0.2">
      <c r="A147" s="420"/>
      <c r="B147" s="425" t="s">
        <v>11</v>
      </c>
      <c r="C147" s="427"/>
      <c r="D147" s="436" t="s">
        <v>35</v>
      </c>
      <c r="E147" s="436"/>
      <c r="F147" s="428"/>
      <c r="G147" s="428"/>
      <c r="H147" s="428"/>
      <c r="I147" s="428"/>
      <c r="J147" s="428"/>
      <c r="K147" s="428"/>
      <c r="L147" s="428"/>
      <c r="M147" s="428"/>
      <c r="N147" s="434"/>
      <c r="O147" s="434"/>
      <c r="P147" s="434"/>
      <c r="Q147" s="482"/>
      <c r="R147" s="483"/>
      <c r="S147" s="484"/>
      <c r="T147" s="434"/>
      <c r="U147" s="434"/>
      <c r="V147" s="434"/>
    </row>
    <row r="148" spans="1:22" ht="49.5" customHeight="1" x14ac:dyDescent="0.2">
      <c r="A148" s="421"/>
      <c r="B148" s="429">
        <v>17</v>
      </c>
      <c r="C148" s="430"/>
      <c r="D148" s="435">
        <v>2021</v>
      </c>
      <c r="E148" s="435"/>
      <c r="F148" s="431">
        <v>1393444124</v>
      </c>
      <c r="G148" s="431"/>
      <c r="H148" s="431"/>
      <c r="I148" s="431"/>
      <c r="J148" s="432" t="s">
        <v>141</v>
      </c>
      <c r="K148" s="432"/>
      <c r="L148" s="432"/>
      <c r="M148" s="432"/>
      <c r="N148" s="433" t="s">
        <v>206</v>
      </c>
      <c r="O148" s="433"/>
      <c r="P148" s="433"/>
      <c r="Q148" s="475">
        <v>2022</v>
      </c>
      <c r="R148" s="476"/>
      <c r="S148" s="477"/>
      <c r="T148" s="478">
        <f>F148/((VLOOKUP(Q148,[3]SMMLV!A:B,2,FALSE)))</f>
        <v>1393.4441240000001</v>
      </c>
      <c r="U148" s="478"/>
      <c r="V148" s="478"/>
    </row>
    <row r="149" spans="1:22" s="31" customFormat="1" ht="18" customHeight="1" x14ac:dyDescent="0.2">
      <c r="A149" s="14"/>
      <c r="B149" s="14"/>
      <c r="C149" s="14"/>
      <c r="D149" s="14"/>
      <c r="E149" s="14"/>
      <c r="F149" s="14"/>
      <c r="G149" s="14"/>
      <c r="H149" s="14"/>
      <c r="I149" s="14"/>
      <c r="J149" s="14"/>
      <c r="K149" s="14"/>
      <c r="L149" s="14"/>
      <c r="M149" s="14"/>
      <c r="N149" s="14"/>
      <c r="O149" s="14"/>
      <c r="P149" s="14"/>
      <c r="Q149" s="14"/>
      <c r="R149" s="14"/>
      <c r="S149" s="14"/>
      <c r="T149" s="14"/>
      <c r="U149" s="14"/>
      <c r="V149" s="14"/>
    </row>
    <row r="150" spans="1:22" ht="40.5" customHeight="1" x14ac:dyDescent="0.2">
      <c r="A150" s="419" t="s">
        <v>45</v>
      </c>
      <c r="B150" s="422" t="s">
        <v>43</v>
      </c>
      <c r="C150" s="423"/>
      <c r="D150" s="423"/>
      <c r="E150" s="424"/>
      <c r="F150" s="432" t="s">
        <v>207</v>
      </c>
      <c r="G150" s="432"/>
      <c r="H150" s="432"/>
      <c r="I150" s="432"/>
      <c r="J150" s="432"/>
      <c r="K150" s="432"/>
      <c r="L150" s="432"/>
      <c r="M150" s="432"/>
      <c r="N150" s="432"/>
      <c r="O150" s="432"/>
      <c r="P150" s="432"/>
      <c r="Q150" s="443" t="s">
        <v>212</v>
      </c>
      <c r="R150" s="444"/>
      <c r="S150" s="444"/>
      <c r="T150" s="444"/>
      <c r="U150" s="444"/>
      <c r="V150" s="445"/>
    </row>
    <row r="151" spans="1:22" ht="18" customHeight="1" x14ac:dyDescent="0.2">
      <c r="A151" s="420"/>
      <c r="B151" s="425" t="s">
        <v>7</v>
      </c>
      <c r="C151" s="426"/>
      <c r="D151" s="426"/>
      <c r="E151" s="427"/>
      <c r="F151" s="428" t="s">
        <v>6</v>
      </c>
      <c r="G151" s="428"/>
      <c r="H151" s="428"/>
      <c r="I151" s="428"/>
      <c r="J151" s="428" t="s">
        <v>8</v>
      </c>
      <c r="K151" s="428"/>
      <c r="L151" s="428"/>
      <c r="M151" s="428"/>
      <c r="N151" s="434" t="s">
        <v>44</v>
      </c>
      <c r="O151" s="434"/>
      <c r="P151" s="434"/>
      <c r="Q151" s="479" t="s">
        <v>203</v>
      </c>
      <c r="R151" s="480"/>
      <c r="S151" s="481"/>
      <c r="T151" s="434" t="s">
        <v>10</v>
      </c>
      <c r="U151" s="434"/>
      <c r="V151" s="434"/>
    </row>
    <row r="152" spans="1:22" ht="18" customHeight="1" x14ac:dyDescent="0.2">
      <c r="A152" s="420"/>
      <c r="B152" s="425" t="s">
        <v>11</v>
      </c>
      <c r="C152" s="427"/>
      <c r="D152" s="436" t="s">
        <v>35</v>
      </c>
      <c r="E152" s="436"/>
      <c r="F152" s="428"/>
      <c r="G152" s="428"/>
      <c r="H152" s="428"/>
      <c r="I152" s="428"/>
      <c r="J152" s="428"/>
      <c r="K152" s="428"/>
      <c r="L152" s="428"/>
      <c r="M152" s="428"/>
      <c r="N152" s="434"/>
      <c r="O152" s="434"/>
      <c r="P152" s="434"/>
      <c r="Q152" s="482"/>
      <c r="R152" s="483"/>
      <c r="S152" s="484"/>
      <c r="T152" s="434"/>
      <c r="U152" s="434"/>
      <c r="V152" s="434"/>
    </row>
    <row r="153" spans="1:22" ht="49.5" customHeight="1" x14ac:dyDescent="0.2">
      <c r="A153" s="421"/>
      <c r="B153" s="429">
        <v>9</v>
      </c>
      <c r="C153" s="430"/>
      <c r="D153" s="435">
        <v>2017</v>
      </c>
      <c r="E153" s="435"/>
      <c r="F153" s="431">
        <v>794444000</v>
      </c>
      <c r="G153" s="431"/>
      <c r="H153" s="431"/>
      <c r="I153" s="431"/>
      <c r="J153" s="432" t="s">
        <v>141</v>
      </c>
      <c r="K153" s="432"/>
      <c r="L153" s="432"/>
      <c r="M153" s="432"/>
      <c r="N153" s="433" t="s">
        <v>208</v>
      </c>
      <c r="O153" s="433"/>
      <c r="P153" s="433"/>
      <c r="Q153" s="475">
        <v>2018</v>
      </c>
      <c r="R153" s="476"/>
      <c r="S153" s="477"/>
      <c r="T153" s="478">
        <f>F153/((VLOOKUP(Q153,[3]SMMLV!A:B,2,FALSE)))</f>
        <v>1016.8987330430264</v>
      </c>
      <c r="U153" s="478"/>
      <c r="V153" s="478"/>
    </row>
    <row r="154" spans="1:22" s="31" customFormat="1" ht="18" customHeight="1" x14ac:dyDescent="0.2">
      <c r="A154" s="14"/>
      <c r="B154" s="14"/>
      <c r="C154" s="14"/>
      <c r="D154" s="14"/>
      <c r="E154" s="14"/>
      <c r="F154" s="14"/>
      <c r="G154" s="14"/>
      <c r="H154" s="14"/>
      <c r="I154" s="14"/>
      <c r="J154" s="14"/>
      <c r="K154" s="14"/>
      <c r="L154" s="14"/>
      <c r="M154" s="14"/>
      <c r="N154" s="14"/>
      <c r="O154" s="14"/>
      <c r="P154" s="14"/>
      <c r="Q154" s="14"/>
      <c r="R154" s="14"/>
      <c r="S154" s="14"/>
      <c r="T154" s="14"/>
      <c r="U154" s="14"/>
      <c r="V154" s="14"/>
    </row>
    <row r="155" spans="1:22" ht="43.5" customHeight="1" x14ac:dyDescent="0.2">
      <c r="A155" s="419" t="s">
        <v>46</v>
      </c>
      <c r="B155" s="422" t="s">
        <v>43</v>
      </c>
      <c r="C155" s="423"/>
      <c r="D155" s="423"/>
      <c r="E155" s="424"/>
      <c r="F155" s="432" t="s">
        <v>209</v>
      </c>
      <c r="G155" s="432"/>
      <c r="H155" s="432"/>
      <c r="I155" s="432"/>
      <c r="J155" s="432"/>
      <c r="K155" s="432"/>
      <c r="L155" s="432"/>
      <c r="M155" s="432"/>
      <c r="N155" s="432"/>
      <c r="O155" s="432"/>
      <c r="P155" s="432"/>
      <c r="Q155" s="443" t="s">
        <v>212</v>
      </c>
      <c r="R155" s="444"/>
      <c r="S155" s="444"/>
      <c r="T155" s="444"/>
      <c r="U155" s="444"/>
      <c r="V155" s="445"/>
    </row>
    <row r="156" spans="1:22" ht="18" customHeight="1" x14ac:dyDescent="0.2">
      <c r="A156" s="420"/>
      <c r="B156" s="425" t="s">
        <v>7</v>
      </c>
      <c r="C156" s="426"/>
      <c r="D156" s="426"/>
      <c r="E156" s="427"/>
      <c r="F156" s="428" t="s">
        <v>6</v>
      </c>
      <c r="G156" s="428"/>
      <c r="H156" s="428"/>
      <c r="I156" s="428"/>
      <c r="J156" s="428" t="s">
        <v>8</v>
      </c>
      <c r="K156" s="428"/>
      <c r="L156" s="428"/>
      <c r="M156" s="428"/>
      <c r="N156" s="434" t="s">
        <v>44</v>
      </c>
      <c r="O156" s="434"/>
      <c r="P156" s="434"/>
      <c r="Q156" s="479" t="s">
        <v>203</v>
      </c>
      <c r="R156" s="480"/>
      <c r="S156" s="481"/>
      <c r="T156" s="434" t="s">
        <v>10</v>
      </c>
      <c r="U156" s="434"/>
      <c r="V156" s="434"/>
    </row>
    <row r="157" spans="1:22" ht="18" customHeight="1" x14ac:dyDescent="0.2">
      <c r="A157" s="420"/>
      <c r="B157" s="425" t="s">
        <v>11</v>
      </c>
      <c r="C157" s="427"/>
      <c r="D157" s="436" t="s">
        <v>35</v>
      </c>
      <c r="E157" s="436"/>
      <c r="F157" s="428"/>
      <c r="G157" s="428"/>
      <c r="H157" s="428"/>
      <c r="I157" s="428"/>
      <c r="J157" s="428"/>
      <c r="K157" s="428"/>
      <c r="L157" s="428"/>
      <c r="M157" s="428"/>
      <c r="N157" s="434"/>
      <c r="O157" s="434"/>
      <c r="P157" s="434"/>
      <c r="Q157" s="482"/>
      <c r="R157" s="483"/>
      <c r="S157" s="484"/>
      <c r="T157" s="434"/>
      <c r="U157" s="434"/>
      <c r="V157" s="434"/>
    </row>
    <row r="158" spans="1:22" ht="49.5" customHeight="1" x14ac:dyDescent="0.2">
      <c r="A158" s="421"/>
      <c r="B158" s="429">
        <v>47</v>
      </c>
      <c r="C158" s="430"/>
      <c r="D158" s="435">
        <v>2015</v>
      </c>
      <c r="E158" s="435"/>
      <c r="F158" s="431">
        <v>384497287</v>
      </c>
      <c r="G158" s="431"/>
      <c r="H158" s="431"/>
      <c r="I158" s="431"/>
      <c r="J158" s="432" t="s">
        <v>210</v>
      </c>
      <c r="K158" s="432"/>
      <c r="L158" s="432"/>
      <c r="M158" s="432"/>
      <c r="N158" s="433" t="s">
        <v>211</v>
      </c>
      <c r="O158" s="433"/>
      <c r="P158" s="433"/>
      <c r="Q158" s="475">
        <v>2015</v>
      </c>
      <c r="R158" s="476"/>
      <c r="S158" s="477"/>
      <c r="T158" s="478">
        <f>F158/((VLOOKUP(Q158,[3]SMMLV!A:B,2,FALSE)))</f>
        <v>596.72117172344224</v>
      </c>
      <c r="U158" s="478"/>
      <c r="V158" s="478"/>
    </row>
    <row r="159" spans="1:22" s="78" customFormat="1" ht="20.25" x14ac:dyDescent="0.2">
      <c r="A159" s="119"/>
      <c r="B159" s="119"/>
      <c r="C159" s="120"/>
      <c r="D159" s="120"/>
      <c r="E159" s="120"/>
      <c r="F159" s="121"/>
      <c r="G159" s="121"/>
      <c r="H159" s="121"/>
      <c r="I159" s="121"/>
      <c r="J159" s="122"/>
      <c r="K159" s="122"/>
      <c r="L159" s="122"/>
      <c r="M159" s="120"/>
      <c r="N159" s="123"/>
      <c r="O159" s="120"/>
      <c r="P159" s="120"/>
      <c r="Q159" s="138"/>
      <c r="R159" s="120"/>
      <c r="S159" s="120"/>
      <c r="T159" s="121"/>
      <c r="U159" s="123"/>
      <c r="V159" s="121"/>
    </row>
    <row r="160" spans="1:22" ht="20.25" customHeight="1" x14ac:dyDescent="0.2">
      <c r="A160" s="470" t="s">
        <v>214</v>
      </c>
      <c r="B160" s="471"/>
      <c r="C160" s="471"/>
      <c r="D160" s="471"/>
      <c r="E160" s="471"/>
      <c r="F160" s="471"/>
      <c r="G160" s="471"/>
      <c r="H160" s="471"/>
      <c r="I160" s="471"/>
      <c r="J160" s="471"/>
      <c r="K160" s="471"/>
      <c r="L160" s="471"/>
      <c r="M160" s="471"/>
      <c r="N160" s="471"/>
      <c r="O160" s="471"/>
      <c r="P160" s="471"/>
      <c r="Q160" s="471"/>
      <c r="R160" s="471"/>
      <c r="S160" s="471"/>
      <c r="T160" s="472"/>
      <c r="U160" s="473">
        <f>+T158+T153+T148+T143+T138</f>
        <v>5437.1404804756221</v>
      </c>
      <c r="V160" s="474"/>
    </row>
    <row r="161" spans="1:22" ht="20.25" customHeight="1" x14ac:dyDescent="0.2">
      <c r="A161" s="470" t="s">
        <v>213</v>
      </c>
      <c r="B161" s="471"/>
      <c r="C161" s="471"/>
      <c r="D161" s="471"/>
      <c r="E161" s="471"/>
      <c r="F161" s="471"/>
      <c r="G161" s="471"/>
      <c r="H161" s="471"/>
      <c r="I161" s="471"/>
      <c r="J161" s="471"/>
      <c r="K161" s="471"/>
      <c r="L161" s="471"/>
      <c r="M161" s="471"/>
      <c r="N161" s="471"/>
      <c r="O161" s="471"/>
      <c r="P161" s="471"/>
      <c r="Q161" s="471"/>
      <c r="R161" s="471"/>
      <c r="S161" s="471"/>
      <c r="T161" s="472"/>
      <c r="U161" s="473">
        <f>+T129/SMMLV!B20</f>
        <v>1771.3519963119072</v>
      </c>
      <c r="V161" s="474"/>
    </row>
    <row r="162" spans="1:22" ht="18" x14ac:dyDescent="0.2">
      <c r="A162" s="69"/>
      <c r="B162" s="69"/>
      <c r="C162" s="69"/>
      <c r="D162" s="69"/>
      <c r="E162" s="69"/>
      <c r="F162" s="69"/>
      <c r="G162" s="69"/>
      <c r="H162" s="69"/>
      <c r="I162" s="70"/>
      <c r="J162" s="68"/>
      <c r="K162" s="71"/>
      <c r="L162" s="69"/>
      <c r="M162" s="69"/>
      <c r="N162" s="107"/>
      <c r="O162" s="69"/>
      <c r="P162" s="69"/>
    </row>
    <row r="163" spans="1:22" ht="72.75" customHeight="1" x14ac:dyDescent="0.2">
      <c r="A163" s="383" t="s">
        <v>217</v>
      </c>
      <c r="B163" s="384"/>
      <c r="C163" s="384"/>
      <c r="D163" s="384"/>
      <c r="E163" s="384"/>
      <c r="F163" s="384"/>
      <c r="G163" s="384"/>
      <c r="H163" s="384"/>
      <c r="I163" s="384"/>
      <c r="J163" s="384"/>
      <c r="K163" s="384"/>
      <c r="L163" s="384"/>
      <c r="M163" s="384"/>
      <c r="N163" s="384"/>
      <c r="O163" s="384"/>
      <c r="P163" s="384"/>
      <c r="Q163" s="384"/>
      <c r="R163" s="384"/>
      <c r="S163" s="384"/>
      <c r="T163" s="384"/>
      <c r="U163" s="384"/>
      <c r="V163" s="385"/>
    </row>
    <row r="164" spans="1:22" ht="18" x14ac:dyDescent="0.2">
      <c r="A164" s="72"/>
      <c r="B164" s="72"/>
      <c r="C164" s="72"/>
      <c r="D164" s="72"/>
      <c r="E164" s="72"/>
      <c r="F164" s="72"/>
      <c r="G164" s="72"/>
      <c r="H164" s="72"/>
      <c r="I164" s="73"/>
      <c r="J164" s="50"/>
      <c r="K164" s="74"/>
      <c r="L164" s="72"/>
      <c r="M164" s="72"/>
      <c r="N164" s="108"/>
      <c r="O164" s="72"/>
      <c r="P164" s="72"/>
      <c r="Q164" s="50"/>
      <c r="R164" s="50"/>
      <c r="S164" s="50"/>
      <c r="T164" s="50"/>
      <c r="U164" s="117"/>
      <c r="V164" s="50"/>
    </row>
    <row r="165" spans="1:22" ht="20.25" customHeight="1" x14ac:dyDescent="0.2">
      <c r="A165" s="374" t="s">
        <v>88</v>
      </c>
      <c r="B165" s="375"/>
      <c r="C165" s="375"/>
      <c r="D165" s="375"/>
      <c r="E165" s="375"/>
      <c r="F165" s="375"/>
      <c r="G165" s="375"/>
      <c r="H165" s="375"/>
      <c r="I165" s="375"/>
      <c r="J165" s="375"/>
      <c r="K165" s="375"/>
      <c r="L165" s="376"/>
      <c r="M165" s="374" t="s">
        <v>72</v>
      </c>
      <c r="N165" s="375"/>
      <c r="O165" s="375"/>
      <c r="P165" s="376"/>
      <c r="Q165" s="388" t="s">
        <v>73</v>
      </c>
      <c r="R165" s="388"/>
      <c r="S165" s="388"/>
      <c r="T165" s="388"/>
      <c r="U165" s="388"/>
      <c r="V165" s="388"/>
    </row>
    <row r="166" spans="1:22" ht="20.25" x14ac:dyDescent="0.2">
      <c r="A166" s="241" t="s">
        <v>90</v>
      </c>
      <c r="B166" s="386"/>
      <c r="C166" s="386"/>
      <c r="D166" s="386"/>
      <c r="E166" s="386"/>
      <c r="F166" s="386"/>
      <c r="G166" s="386"/>
      <c r="H166" s="386"/>
      <c r="I166" s="386"/>
      <c r="J166" s="386"/>
      <c r="K166" s="386"/>
      <c r="L166" s="242"/>
      <c r="M166" s="467">
        <v>14.75</v>
      </c>
      <c r="N166" s="468"/>
      <c r="O166" s="468"/>
      <c r="P166" s="469"/>
      <c r="Q166" s="387">
        <v>14.75</v>
      </c>
      <c r="R166" s="387"/>
      <c r="S166" s="387"/>
      <c r="T166" s="387"/>
      <c r="U166" s="387"/>
      <c r="V166" s="387"/>
    </row>
    <row r="167" spans="1:22" ht="18" x14ac:dyDescent="0.2">
      <c r="A167" s="72"/>
      <c r="B167" s="72"/>
      <c r="C167" s="72"/>
      <c r="D167" s="72"/>
      <c r="E167" s="72"/>
      <c r="F167" s="72"/>
      <c r="G167" s="72"/>
      <c r="H167" s="72"/>
      <c r="I167" s="73"/>
      <c r="J167" s="50"/>
      <c r="K167" s="74"/>
      <c r="L167" s="72"/>
      <c r="M167" s="72"/>
      <c r="N167" s="108"/>
      <c r="O167" s="72"/>
      <c r="P167" s="72"/>
      <c r="Q167" s="50"/>
      <c r="R167" s="50"/>
      <c r="S167" s="50"/>
      <c r="T167" s="50"/>
      <c r="U167" s="117"/>
      <c r="V167" s="50"/>
    </row>
    <row r="168" spans="1:22" ht="20.25" customHeight="1" x14ac:dyDescent="0.2">
      <c r="A168" s="380" t="s">
        <v>218</v>
      </c>
      <c r="B168" s="380"/>
      <c r="C168" s="380"/>
      <c r="D168" s="380"/>
      <c r="E168" s="380"/>
      <c r="F168" s="380"/>
      <c r="G168" s="380"/>
      <c r="H168" s="380"/>
      <c r="I168" s="380"/>
      <c r="J168" s="380"/>
      <c r="K168" s="380"/>
      <c r="L168" s="380"/>
      <c r="M168" s="380"/>
      <c r="N168" s="380"/>
      <c r="O168" s="380"/>
      <c r="P168" s="380"/>
      <c r="Q168" s="380"/>
      <c r="R168" s="380"/>
      <c r="S168" s="380"/>
      <c r="T168" s="380"/>
      <c r="U168" s="380"/>
      <c r="V168" s="380"/>
    </row>
    <row r="169" spans="1:22" ht="18" x14ac:dyDescent="0.2">
      <c r="A169" s="69"/>
      <c r="B169" s="69"/>
      <c r="C169" s="69"/>
      <c r="D169" s="69"/>
      <c r="E169" s="69"/>
      <c r="F169" s="69"/>
      <c r="G169" s="69"/>
      <c r="H169" s="69"/>
      <c r="I169" s="70"/>
      <c r="J169" s="68"/>
      <c r="K169" s="71"/>
      <c r="L169" s="69"/>
      <c r="M169" s="69"/>
      <c r="N169" s="107"/>
      <c r="O169" s="69"/>
      <c r="P169" s="69"/>
      <c r="Q169" s="68"/>
      <c r="R169" s="68"/>
      <c r="S169" s="68"/>
      <c r="T169" s="68"/>
      <c r="U169" s="116"/>
      <c r="V169" s="68"/>
    </row>
    <row r="170" spans="1:22" ht="39" customHeight="1" x14ac:dyDescent="0.2">
      <c r="A170" s="381" t="s">
        <v>103</v>
      </c>
      <c r="B170" s="381"/>
      <c r="C170" s="381"/>
      <c r="D170" s="381"/>
      <c r="E170" s="381"/>
      <c r="F170" s="381"/>
      <c r="G170" s="381"/>
      <c r="H170" s="381"/>
      <c r="I170" s="381"/>
      <c r="J170" s="381"/>
      <c r="K170" s="381"/>
      <c r="L170" s="381"/>
      <c r="M170" s="381"/>
      <c r="N170" s="381"/>
      <c r="O170" s="381"/>
      <c r="P170" s="381"/>
      <c r="Q170" s="381"/>
      <c r="R170" s="381"/>
      <c r="S170" s="381"/>
      <c r="T170" s="381"/>
      <c r="U170" s="381"/>
      <c r="V170" s="381"/>
    </row>
    <row r="171" spans="1:22" ht="20.25" x14ac:dyDescent="0.2">
      <c r="A171" s="188"/>
      <c r="B171" s="188"/>
      <c r="C171" s="188"/>
      <c r="D171" s="188"/>
      <c r="E171" s="188"/>
      <c r="F171" s="188"/>
      <c r="G171" s="188"/>
      <c r="H171" s="188"/>
      <c r="I171" s="135"/>
      <c r="J171" s="188"/>
      <c r="K171" s="136"/>
      <c r="L171" s="188"/>
      <c r="M171" s="130"/>
      <c r="N171" s="137"/>
      <c r="O171" s="188"/>
      <c r="P171" s="188"/>
      <c r="Q171" s="188"/>
      <c r="R171" s="188"/>
      <c r="S171" s="188"/>
      <c r="T171" s="188"/>
      <c r="U171" s="137"/>
      <c r="V171" s="188"/>
    </row>
    <row r="172" spans="1:22" ht="20.25" customHeight="1" x14ac:dyDescent="0.2">
      <c r="A172" s="381" t="s">
        <v>104</v>
      </c>
      <c r="B172" s="381"/>
      <c r="C172" s="381"/>
      <c r="D172" s="381"/>
      <c r="E172" s="381"/>
      <c r="F172" s="381"/>
      <c r="G172" s="381"/>
      <c r="H172" s="381"/>
      <c r="I172" s="381"/>
      <c r="J172" s="381"/>
      <c r="K172" s="381"/>
      <c r="L172" s="381"/>
      <c r="M172" s="381"/>
      <c r="N172" s="381"/>
      <c r="O172" s="381"/>
      <c r="P172" s="381"/>
      <c r="Q172" s="381"/>
      <c r="R172" s="381"/>
      <c r="S172" s="381"/>
      <c r="T172" s="381"/>
      <c r="U172" s="381"/>
      <c r="V172" s="381"/>
    </row>
    <row r="173" spans="1:22" ht="42" customHeight="1" x14ac:dyDescent="0.2">
      <c r="A173" s="381" t="s">
        <v>105</v>
      </c>
      <c r="B173" s="381"/>
      <c r="C173" s="381"/>
      <c r="D173" s="381"/>
      <c r="E173" s="381"/>
      <c r="F173" s="381"/>
      <c r="G173" s="381"/>
      <c r="H173" s="381"/>
      <c r="I173" s="381"/>
      <c r="J173" s="381"/>
      <c r="K173" s="381"/>
      <c r="L173" s="381"/>
      <c r="M173" s="381"/>
      <c r="N173" s="381"/>
      <c r="O173" s="381"/>
      <c r="P173" s="381"/>
      <c r="Q173" s="381"/>
      <c r="R173" s="381"/>
      <c r="S173" s="381"/>
      <c r="T173" s="381"/>
      <c r="U173" s="381"/>
      <c r="V173" s="381"/>
    </row>
    <row r="174" spans="1:22" x14ac:dyDescent="0.2">
      <c r="A174" s="42"/>
      <c r="B174" s="42"/>
      <c r="C174" s="42"/>
      <c r="D174" s="42"/>
      <c r="E174" s="42"/>
      <c r="F174" s="42"/>
      <c r="G174" s="42"/>
      <c r="H174" s="42"/>
      <c r="I174" s="29"/>
      <c r="J174" s="42"/>
      <c r="K174" s="30"/>
      <c r="L174" s="42"/>
      <c r="M174" s="180"/>
      <c r="N174" s="109"/>
      <c r="O174" s="42"/>
      <c r="P174" s="42"/>
      <c r="Q174" s="42"/>
      <c r="R174" s="42"/>
      <c r="S174" s="42"/>
      <c r="T174" s="42"/>
      <c r="U174" s="109"/>
      <c r="V174" s="42"/>
    </row>
    <row r="175" spans="1:22" ht="20.25" customHeight="1" x14ac:dyDescent="0.2">
      <c r="A175" s="382" t="s">
        <v>52</v>
      </c>
      <c r="B175" s="382"/>
      <c r="C175" s="382"/>
      <c r="D175" s="382"/>
      <c r="E175" s="382"/>
      <c r="F175" s="382"/>
      <c r="G175" s="382"/>
      <c r="H175" s="382"/>
      <c r="I175" s="382"/>
      <c r="J175" s="382"/>
      <c r="K175" s="382"/>
      <c r="L175" s="382"/>
      <c r="M175" s="382"/>
      <c r="N175" s="382"/>
      <c r="O175" s="382"/>
      <c r="P175" s="382"/>
      <c r="Q175" s="382"/>
      <c r="R175" s="382"/>
      <c r="S175" s="382"/>
      <c r="T175" s="382"/>
      <c r="U175" s="382"/>
      <c r="V175" s="382"/>
    </row>
    <row r="176" spans="1:22" x14ac:dyDescent="0.2">
      <c r="A176" s="42"/>
      <c r="B176" s="42"/>
      <c r="C176" s="42"/>
      <c r="D176" s="42"/>
      <c r="E176" s="42"/>
      <c r="F176" s="42"/>
      <c r="G176" s="42"/>
      <c r="H176" s="42"/>
      <c r="I176" s="29"/>
      <c r="J176" s="42"/>
      <c r="K176" s="30"/>
      <c r="L176" s="42"/>
      <c r="M176" s="180"/>
      <c r="N176" s="109"/>
      <c r="O176" s="42"/>
      <c r="P176" s="42"/>
      <c r="Q176" s="42"/>
      <c r="R176" s="42"/>
      <c r="S176" s="42"/>
      <c r="T176" s="42"/>
      <c r="U176" s="109"/>
      <c r="V176" s="42"/>
    </row>
    <row r="177" spans="1:22" ht="20.25" customHeight="1" x14ac:dyDescent="0.2">
      <c r="A177" s="465" t="s">
        <v>219</v>
      </c>
      <c r="B177" s="465"/>
      <c r="C177" s="465"/>
      <c r="D177" s="465"/>
      <c r="E177" s="465"/>
      <c r="F177" s="465"/>
      <c r="G177" s="465"/>
      <c r="H177" s="465"/>
      <c r="I177" s="465"/>
      <c r="J177" s="465"/>
      <c r="K177" s="465"/>
      <c r="L177" s="465"/>
      <c r="M177" s="465"/>
      <c r="N177" s="465"/>
      <c r="O177" s="465"/>
      <c r="P177" s="465"/>
      <c r="Q177" s="465"/>
      <c r="R177" s="465"/>
      <c r="S177" s="465"/>
      <c r="T177" s="465"/>
      <c r="U177" s="465"/>
      <c r="V177" s="465"/>
    </row>
    <row r="178" spans="1:22" x14ac:dyDescent="0.2">
      <c r="A178" s="180"/>
      <c r="B178" s="180"/>
      <c r="C178" s="180"/>
      <c r="D178" s="180"/>
      <c r="E178" s="180"/>
      <c r="F178" s="180"/>
      <c r="G178" s="180"/>
      <c r="H178" s="180"/>
      <c r="I178" s="33"/>
      <c r="J178" s="31"/>
      <c r="K178" s="34"/>
      <c r="L178" s="180"/>
      <c r="M178" s="180"/>
      <c r="N178" s="101"/>
      <c r="O178" s="180"/>
      <c r="P178" s="180"/>
      <c r="Q178" s="31"/>
      <c r="R178" s="31"/>
      <c r="S178" s="31"/>
      <c r="T178" s="31"/>
      <c r="U178" s="118"/>
      <c r="V178" s="31"/>
    </row>
    <row r="179" spans="1:22" ht="42.75" customHeight="1" x14ac:dyDescent="0.2">
      <c r="A179" s="466" t="s">
        <v>131</v>
      </c>
      <c r="B179" s="466"/>
      <c r="C179" s="466"/>
      <c r="D179" s="466"/>
      <c r="E179" s="466"/>
      <c r="F179" s="466"/>
      <c r="G179" s="466"/>
      <c r="H179" s="466"/>
      <c r="I179" s="466"/>
      <c r="J179" s="466"/>
      <c r="K179" s="466"/>
      <c r="L179" s="466"/>
      <c r="M179" s="466"/>
      <c r="N179" s="466"/>
      <c r="O179" s="466"/>
      <c r="P179" s="466"/>
      <c r="Q179" s="466"/>
      <c r="R179" s="466"/>
      <c r="S179" s="466"/>
      <c r="T179" s="466"/>
      <c r="U179" s="466"/>
      <c r="V179" s="466"/>
    </row>
    <row r="180" spans="1:22" ht="15.75" x14ac:dyDescent="0.2">
      <c r="A180" s="46"/>
      <c r="B180" s="46"/>
      <c r="C180" s="46"/>
      <c r="D180" s="46"/>
      <c r="E180" s="46"/>
      <c r="F180" s="46"/>
      <c r="G180" s="46"/>
      <c r="H180" s="46"/>
      <c r="I180" s="46"/>
      <c r="J180" s="46"/>
      <c r="K180" s="46"/>
      <c r="L180" s="46"/>
      <c r="M180" s="160"/>
      <c r="N180" s="110"/>
      <c r="O180" s="46"/>
      <c r="P180" s="46"/>
      <c r="Q180" s="46"/>
      <c r="R180" s="46"/>
      <c r="S180" s="46"/>
      <c r="T180" s="46"/>
      <c r="U180" s="110"/>
      <c r="V180" s="46"/>
    </row>
    <row r="181" spans="1:22" ht="20.25" customHeight="1" x14ac:dyDescent="0.2">
      <c r="A181" s="374" t="s">
        <v>88</v>
      </c>
      <c r="B181" s="375"/>
      <c r="C181" s="375"/>
      <c r="D181" s="375"/>
      <c r="E181" s="375"/>
      <c r="F181" s="375"/>
      <c r="G181" s="375"/>
      <c r="H181" s="375"/>
      <c r="I181" s="375"/>
      <c r="J181" s="375"/>
      <c r="K181" s="375"/>
      <c r="L181" s="376"/>
      <c r="M181" s="374" t="s">
        <v>72</v>
      </c>
      <c r="N181" s="375"/>
      <c r="O181" s="375"/>
      <c r="P181" s="376"/>
      <c r="Q181" s="388" t="s">
        <v>73</v>
      </c>
      <c r="R181" s="388"/>
      <c r="S181" s="388"/>
      <c r="T181" s="388"/>
      <c r="U181" s="388"/>
      <c r="V181" s="388"/>
    </row>
    <row r="182" spans="1:22" ht="30.75" customHeight="1" x14ac:dyDescent="0.2">
      <c r="A182" s="241" t="s">
        <v>91</v>
      </c>
      <c r="B182" s="386"/>
      <c r="C182" s="386"/>
      <c r="D182" s="386"/>
      <c r="E182" s="386"/>
      <c r="F182" s="386"/>
      <c r="G182" s="386"/>
      <c r="H182" s="386"/>
      <c r="I182" s="386"/>
      <c r="J182" s="386"/>
      <c r="K182" s="386"/>
      <c r="L182" s="242"/>
      <c r="M182" s="241">
        <v>10</v>
      </c>
      <c r="N182" s="386"/>
      <c r="O182" s="386"/>
      <c r="P182" s="242"/>
      <c r="Q182" s="387">
        <v>10</v>
      </c>
      <c r="R182" s="387"/>
      <c r="S182" s="387"/>
      <c r="T182" s="387"/>
      <c r="U182" s="387"/>
      <c r="V182" s="387"/>
    </row>
    <row r="183" spans="1:22" ht="20.25" x14ac:dyDescent="0.2">
      <c r="A183" s="185"/>
      <c r="B183" s="185"/>
      <c r="C183" s="185"/>
      <c r="D183" s="185"/>
      <c r="E183" s="185"/>
      <c r="F183" s="185"/>
      <c r="G183" s="185"/>
      <c r="H183" s="185"/>
      <c r="I183" s="185"/>
      <c r="J183" s="185"/>
      <c r="K183" s="185"/>
      <c r="L183" s="185"/>
      <c r="M183" s="133"/>
      <c r="N183" s="134"/>
      <c r="O183" s="185"/>
      <c r="P183" s="185"/>
      <c r="Q183" s="185"/>
      <c r="R183" s="185"/>
      <c r="S183" s="185"/>
      <c r="T183" s="185"/>
      <c r="U183" s="134"/>
      <c r="V183" s="185"/>
    </row>
    <row r="184" spans="1:22" ht="20.25" x14ac:dyDescent="0.2">
      <c r="A184" s="380" t="s">
        <v>220</v>
      </c>
      <c r="B184" s="380"/>
      <c r="C184" s="380"/>
      <c r="D184" s="380"/>
      <c r="E184" s="380"/>
      <c r="F184" s="380"/>
      <c r="G184" s="380"/>
      <c r="H184" s="380"/>
      <c r="I184" s="380"/>
      <c r="J184" s="380"/>
      <c r="K184" s="380"/>
      <c r="L184" s="380"/>
      <c r="M184" s="380"/>
      <c r="N184" s="380"/>
      <c r="O184" s="380"/>
      <c r="P184" s="380"/>
      <c r="Q184" s="380"/>
      <c r="R184" s="380"/>
      <c r="S184" s="380"/>
      <c r="T184" s="380"/>
      <c r="U184" s="380"/>
      <c r="V184" s="380"/>
    </row>
    <row r="185" spans="1:22" ht="18" x14ac:dyDescent="0.2">
      <c r="A185" s="69"/>
      <c r="B185" s="69"/>
      <c r="C185" s="69"/>
      <c r="D185" s="69"/>
      <c r="E185" s="69"/>
      <c r="F185" s="69"/>
      <c r="G185" s="69"/>
      <c r="H185" s="69"/>
      <c r="I185" s="70"/>
      <c r="J185" s="68"/>
      <c r="K185" s="71"/>
      <c r="L185" s="69"/>
      <c r="M185" s="69"/>
      <c r="N185" s="107"/>
      <c r="O185" s="69"/>
      <c r="P185" s="69"/>
      <c r="Q185" s="68"/>
      <c r="R185" s="68"/>
      <c r="S185" s="68"/>
      <c r="T185" s="68"/>
      <c r="U185" s="116"/>
      <c r="V185" s="68"/>
    </row>
    <row r="186" spans="1:22" ht="20.25" x14ac:dyDescent="0.2">
      <c r="A186" s="381" t="s">
        <v>132</v>
      </c>
      <c r="B186" s="381"/>
      <c r="C186" s="381"/>
      <c r="D186" s="381"/>
      <c r="E186" s="381"/>
      <c r="F186" s="381"/>
      <c r="G186" s="381"/>
      <c r="H186" s="381"/>
      <c r="I186" s="381"/>
      <c r="J186" s="381"/>
      <c r="K186" s="381"/>
      <c r="L186" s="381"/>
      <c r="M186" s="381"/>
      <c r="N186" s="381"/>
      <c r="O186" s="381"/>
      <c r="P186" s="381"/>
      <c r="Q186" s="381"/>
      <c r="R186" s="381"/>
      <c r="S186" s="381"/>
      <c r="T186" s="381"/>
      <c r="U186" s="381"/>
      <c r="V186" s="381"/>
    </row>
    <row r="187" spans="1:22" ht="20.25" x14ac:dyDescent="0.2">
      <c r="A187" s="188"/>
      <c r="B187" s="188"/>
      <c r="C187" s="188"/>
      <c r="D187" s="188"/>
      <c r="E187" s="188"/>
      <c r="F187" s="188"/>
      <c r="G187" s="188"/>
      <c r="H187" s="188"/>
      <c r="I187" s="135"/>
      <c r="J187" s="188"/>
      <c r="K187" s="136"/>
      <c r="L187" s="188"/>
      <c r="M187" s="130"/>
      <c r="N187" s="137"/>
      <c r="O187" s="188"/>
      <c r="P187" s="188"/>
      <c r="Q187" s="188"/>
      <c r="R187" s="188"/>
      <c r="S187" s="188"/>
      <c r="T187" s="188"/>
      <c r="U187" s="137"/>
      <c r="V187" s="188"/>
    </row>
    <row r="188" spans="1:22" ht="54.75" customHeight="1" x14ac:dyDescent="0.2">
      <c r="A188" s="381" t="s">
        <v>133</v>
      </c>
      <c r="B188" s="381"/>
      <c r="C188" s="381"/>
      <c r="D188" s="381"/>
      <c r="E188" s="381"/>
      <c r="F188" s="381"/>
      <c r="G188" s="381"/>
      <c r="H188" s="381"/>
      <c r="I188" s="381"/>
      <c r="J188" s="381"/>
      <c r="K188" s="381"/>
      <c r="L188" s="381"/>
      <c r="M188" s="381"/>
      <c r="N188" s="381"/>
      <c r="O188" s="381"/>
      <c r="P188" s="381"/>
      <c r="Q188" s="381"/>
      <c r="R188" s="381"/>
      <c r="S188" s="381"/>
      <c r="T188" s="381"/>
      <c r="U188" s="381"/>
      <c r="V188" s="381"/>
    </row>
    <row r="189" spans="1:22" x14ac:dyDescent="0.2">
      <c r="A189" s="42"/>
      <c r="B189" s="42"/>
      <c r="C189" s="42"/>
      <c r="D189" s="42"/>
      <c r="E189" s="42"/>
      <c r="F189" s="42"/>
      <c r="G189" s="42"/>
      <c r="H189" s="42"/>
      <c r="I189" s="29"/>
      <c r="J189" s="42"/>
      <c r="K189" s="30"/>
      <c r="L189" s="42"/>
      <c r="M189" s="180"/>
      <c r="N189" s="109"/>
      <c r="O189" s="42"/>
      <c r="P189" s="42"/>
      <c r="Q189" s="42"/>
      <c r="R189" s="42"/>
      <c r="S189" s="42"/>
      <c r="T189" s="42"/>
      <c r="U189" s="109"/>
      <c r="V189" s="42"/>
    </row>
    <row r="190" spans="1:22" ht="20.25" x14ac:dyDescent="0.2">
      <c r="A190" s="382" t="s">
        <v>52</v>
      </c>
      <c r="B190" s="382"/>
      <c r="C190" s="382"/>
      <c r="D190" s="382"/>
      <c r="E190" s="382"/>
      <c r="F190" s="382"/>
      <c r="G190" s="382"/>
      <c r="H190" s="382"/>
      <c r="I190" s="382"/>
      <c r="J190" s="382"/>
      <c r="K190" s="382"/>
      <c r="L190" s="382"/>
      <c r="M190" s="382"/>
      <c r="N190" s="382"/>
      <c r="O190" s="382"/>
      <c r="P190" s="382"/>
      <c r="Q190" s="382"/>
      <c r="R190" s="382"/>
      <c r="S190" s="382"/>
      <c r="T190" s="382"/>
      <c r="U190" s="382"/>
      <c r="V190" s="382"/>
    </row>
    <row r="191" spans="1:22" x14ac:dyDescent="0.2">
      <c r="A191" s="42"/>
      <c r="B191" s="42"/>
      <c r="C191" s="42"/>
      <c r="D191" s="42"/>
      <c r="E191" s="42"/>
      <c r="F191" s="42"/>
      <c r="G191" s="42"/>
      <c r="H191" s="42"/>
      <c r="I191" s="29"/>
      <c r="J191" s="42"/>
      <c r="K191" s="30"/>
      <c r="L191" s="42"/>
      <c r="M191" s="180"/>
      <c r="N191" s="109"/>
      <c r="O191" s="42"/>
      <c r="P191" s="42"/>
      <c r="Q191" s="42"/>
      <c r="R191" s="42"/>
      <c r="S191" s="42"/>
      <c r="T191" s="42"/>
      <c r="U191" s="109"/>
      <c r="V191" s="42"/>
    </row>
    <row r="192" spans="1:22" ht="123" customHeight="1" x14ac:dyDescent="0.2">
      <c r="A192" s="389" t="s">
        <v>226</v>
      </c>
      <c r="B192" s="390"/>
      <c r="C192" s="390"/>
      <c r="D192" s="390"/>
      <c r="E192" s="390"/>
      <c r="F192" s="390"/>
      <c r="G192" s="390"/>
      <c r="H192" s="390"/>
      <c r="I192" s="390"/>
      <c r="J192" s="390"/>
      <c r="K192" s="390"/>
      <c r="L192" s="390"/>
      <c r="M192" s="390"/>
      <c r="N192" s="390"/>
      <c r="O192" s="390"/>
      <c r="P192" s="390"/>
      <c r="Q192" s="390"/>
      <c r="R192" s="390"/>
      <c r="S192" s="390"/>
      <c r="T192" s="390"/>
      <c r="U192" s="390"/>
      <c r="V192" s="391"/>
    </row>
    <row r="193" spans="1:22" ht="15.75" x14ac:dyDescent="0.2">
      <c r="A193" s="46"/>
      <c r="B193" s="46"/>
      <c r="C193" s="46"/>
      <c r="D193" s="46"/>
      <c r="E193" s="46"/>
      <c r="F193" s="46"/>
      <c r="G193" s="46"/>
      <c r="H193" s="46"/>
      <c r="I193" s="46"/>
      <c r="J193" s="46"/>
      <c r="K193" s="46"/>
      <c r="L193" s="46"/>
      <c r="M193" s="160"/>
      <c r="N193" s="110"/>
      <c r="O193" s="46"/>
      <c r="P193" s="46"/>
      <c r="Q193" s="46"/>
      <c r="R193" s="46"/>
      <c r="S193" s="46"/>
      <c r="T193" s="46"/>
      <c r="U193" s="110"/>
      <c r="V193" s="46"/>
    </row>
    <row r="194" spans="1:22" ht="20.25" x14ac:dyDescent="0.2">
      <c r="A194" s="374" t="s">
        <v>88</v>
      </c>
      <c r="B194" s="375"/>
      <c r="C194" s="375"/>
      <c r="D194" s="375"/>
      <c r="E194" s="375"/>
      <c r="F194" s="375"/>
      <c r="G194" s="375"/>
      <c r="H194" s="375"/>
      <c r="I194" s="375"/>
      <c r="J194" s="375"/>
      <c r="K194" s="375"/>
      <c r="L194" s="376"/>
      <c r="M194" s="374" t="s">
        <v>72</v>
      </c>
      <c r="N194" s="375"/>
      <c r="O194" s="375"/>
      <c r="P194" s="376"/>
      <c r="Q194" s="388" t="s">
        <v>73</v>
      </c>
      <c r="R194" s="388"/>
      <c r="S194" s="388"/>
      <c r="T194" s="388"/>
      <c r="U194" s="388"/>
      <c r="V194" s="388"/>
    </row>
    <row r="195" spans="1:22" ht="29.25" customHeight="1" x14ac:dyDescent="0.2">
      <c r="A195" s="241" t="s">
        <v>91</v>
      </c>
      <c r="B195" s="386"/>
      <c r="C195" s="386"/>
      <c r="D195" s="386"/>
      <c r="E195" s="386"/>
      <c r="F195" s="386"/>
      <c r="G195" s="386"/>
      <c r="H195" s="386"/>
      <c r="I195" s="386"/>
      <c r="J195" s="386"/>
      <c r="K195" s="386"/>
      <c r="L195" s="242"/>
      <c r="M195" s="241">
        <v>0.25</v>
      </c>
      <c r="N195" s="386"/>
      <c r="O195" s="386"/>
      <c r="P195" s="242"/>
      <c r="Q195" s="387">
        <v>0</v>
      </c>
      <c r="R195" s="387"/>
      <c r="S195" s="387"/>
      <c r="T195" s="387"/>
      <c r="U195" s="387"/>
      <c r="V195" s="387"/>
    </row>
    <row r="196" spans="1:22" ht="20.25" x14ac:dyDescent="0.2">
      <c r="A196" s="185"/>
      <c r="B196" s="185"/>
      <c r="C196" s="185"/>
      <c r="D196" s="185"/>
      <c r="E196" s="185"/>
      <c r="F196" s="185"/>
      <c r="G196" s="185"/>
      <c r="H196" s="185"/>
      <c r="I196" s="185"/>
      <c r="J196" s="185"/>
      <c r="K196" s="185"/>
      <c r="L196" s="185"/>
      <c r="M196" s="133"/>
      <c r="N196" s="134"/>
      <c r="O196" s="185"/>
      <c r="P196" s="185"/>
      <c r="Q196" s="185"/>
      <c r="R196" s="185"/>
      <c r="S196" s="185"/>
      <c r="T196" s="185"/>
      <c r="U196" s="134"/>
      <c r="V196" s="185"/>
    </row>
    <row r="197" spans="1:22" ht="20.25" x14ac:dyDescent="0.2">
      <c r="A197" s="380" t="s">
        <v>221</v>
      </c>
      <c r="B197" s="380"/>
      <c r="C197" s="380"/>
      <c r="D197" s="380"/>
      <c r="E197" s="380"/>
      <c r="F197" s="380"/>
      <c r="G197" s="380"/>
      <c r="H197" s="380"/>
      <c r="I197" s="380"/>
      <c r="J197" s="380"/>
      <c r="K197" s="380"/>
      <c r="L197" s="380"/>
      <c r="M197" s="380"/>
      <c r="N197" s="380"/>
      <c r="O197" s="380"/>
      <c r="P197" s="380"/>
      <c r="Q197" s="380"/>
      <c r="R197" s="380"/>
      <c r="S197" s="380"/>
      <c r="T197" s="380"/>
      <c r="U197" s="380"/>
      <c r="V197" s="380"/>
    </row>
    <row r="198" spans="1:22" ht="18" x14ac:dyDescent="0.2">
      <c r="A198" s="69"/>
      <c r="B198" s="69"/>
      <c r="C198" s="69"/>
      <c r="D198" s="69"/>
      <c r="E198" s="69"/>
      <c r="F198" s="69"/>
      <c r="G198" s="69"/>
      <c r="H198" s="69"/>
      <c r="I198" s="70"/>
      <c r="J198" s="68"/>
      <c r="K198" s="71"/>
      <c r="L198" s="69"/>
      <c r="M198" s="69"/>
      <c r="N198" s="107"/>
      <c r="O198" s="69"/>
      <c r="P198" s="69"/>
      <c r="Q198" s="68"/>
      <c r="R198" s="68"/>
      <c r="S198" s="68"/>
      <c r="T198" s="68"/>
      <c r="U198" s="116"/>
      <c r="V198" s="68"/>
    </row>
    <row r="199" spans="1:22" ht="90" customHeight="1" x14ac:dyDescent="0.2">
      <c r="A199" s="381" t="s">
        <v>222</v>
      </c>
      <c r="B199" s="381"/>
      <c r="C199" s="381"/>
      <c r="D199" s="381"/>
      <c r="E199" s="381"/>
      <c r="F199" s="381"/>
      <c r="G199" s="381"/>
      <c r="H199" s="381"/>
      <c r="I199" s="381"/>
      <c r="J199" s="381"/>
      <c r="K199" s="381"/>
      <c r="L199" s="381"/>
      <c r="M199" s="381"/>
      <c r="N199" s="381"/>
      <c r="O199" s="381"/>
      <c r="P199" s="381"/>
      <c r="Q199" s="381"/>
      <c r="R199" s="381"/>
      <c r="S199" s="381"/>
      <c r="T199" s="381"/>
      <c r="U199" s="381"/>
      <c r="V199" s="381"/>
    </row>
    <row r="200" spans="1:22" ht="20.25" x14ac:dyDescent="0.2">
      <c r="A200" s="183"/>
      <c r="B200" s="183"/>
      <c r="C200" s="183"/>
      <c r="D200" s="183"/>
      <c r="E200" s="183"/>
      <c r="F200" s="183"/>
      <c r="G200" s="183"/>
      <c r="H200" s="183"/>
      <c r="I200" s="196"/>
      <c r="J200" s="183"/>
      <c r="K200" s="197"/>
      <c r="L200" s="183"/>
      <c r="M200" s="198"/>
      <c r="N200" s="199"/>
      <c r="O200" s="183"/>
      <c r="P200" s="183"/>
      <c r="Q200" s="183"/>
      <c r="R200" s="183"/>
      <c r="S200" s="183"/>
      <c r="T200" s="183"/>
      <c r="U200" s="199"/>
      <c r="V200" s="183"/>
    </row>
    <row r="201" spans="1:22" ht="171" customHeight="1" x14ac:dyDescent="0.2">
      <c r="A201" s="381" t="s">
        <v>223</v>
      </c>
      <c r="B201" s="381"/>
      <c r="C201" s="381"/>
      <c r="D201" s="381"/>
      <c r="E201" s="381"/>
      <c r="F201" s="381"/>
      <c r="G201" s="381"/>
      <c r="H201" s="381"/>
      <c r="I201" s="381"/>
      <c r="J201" s="381"/>
      <c r="K201" s="381"/>
      <c r="L201" s="381"/>
      <c r="M201" s="381"/>
      <c r="N201" s="381"/>
      <c r="O201" s="381"/>
      <c r="P201" s="381"/>
      <c r="Q201" s="381"/>
      <c r="R201" s="381"/>
      <c r="S201" s="381"/>
      <c r="T201" s="381"/>
      <c r="U201" s="381"/>
      <c r="V201" s="381"/>
    </row>
    <row r="202" spans="1:22" x14ac:dyDescent="0.2">
      <c r="A202" s="42"/>
      <c r="B202" s="42"/>
      <c r="C202" s="42"/>
      <c r="D202" s="42"/>
      <c r="E202" s="42"/>
      <c r="F202" s="42"/>
      <c r="G202" s="42"/>
      <c r="H202" s="42"/>
      <c r="I202" s="29"/>
      <c r="J202" s="42"/>
      <c r="K202" s="30"/>
      <c r="L202" s="42"/>
      <c r="M202" s="180"/>
      <c r="N202" s="109"/>
      <c r="O202" s="42"/>
      <c r="P202" s="42"/>
      <c r="Q202" s="42"/>
      <c r="R202" s="42"/>
      <c r="S202" s="42"/>
      <c r="T202" s="42"/>
      <c r="U202" s="109"/>
      <c r="V202" s="42"/>
    </row>
    <row r="203" spans="1:22" ht="20.25" x14ac:dyDescent="0.2">
      <c r="A203" s="382" t="s">
        <v>52</v>
      </c>
      <c r="B203" s="382"/>
      <c r="C203" s="382"/>
      <c r="D203" s="382"/>
      <c r="E203" s="382"/>
      <c r="F203" s="382"/>
      <c r="G203" s="382"/>
      <c r="H203" s="382"/>
      <c r="I203" s="382"/>
      <c r="J203" s="382"/>
      <c r="K203" s="382"/>
      <c r="L203" s="382"/>
      <c r="M203" s="382"/>
      <c r="N203" s="382"/>
      <c r="O203" s="382"/>
      <c r="P203" s="382"/>
      <c r="Q203" s="382"/>
      <c r="R203" s="382"/>
      <c r="S203" s="382"/>
      <c r="T203" s="382"/>
      <c r="U203" s="382"/>
      <c r="V203" s="382"/>
    </row>
    <row r="204" spans="1:22" x14ac:dyDescent="0.2">
      <c r="A204" s="42"/>
      <c r="B204" s="42"/>
      <c r="C204" s="42"/>
      <c r="D204" s="42"/>
      <c r="E204" s="42"/>
      <c r="F204" s="42"/>
      <c r="G204" s="42"/>
      <c r="H204" s="42"/>
      <c r="I204" s="29"/>
      <c r="J204" s="42"/>
      <c r="K204" s="30"/>
      <c r="L204" s="42"/>
      <c r="M204" s="180"/>
      <c r="N204" s="109"/>
      <c r="O204" s="42"/>
      <c r="P204" s="42"/>
      <c r="Q204" s="42"/>
      <c r="R204" s="42"/>
      <c r="S204" s="42"/>
      <c r="T204" s="42"/>
      <c r="U204" s="109"/>
      <c r="V204" s="42"/>
    </row>
    <row r="205" spans="1:22" ht="90" customHeight="1" x14ac:dyDescent="0.2">
      <c r="A205" s="383" t="s">
        <v>227</v>
      </c>
      <c r="B205" s="384"/>
      <c r="C205" s="384"/>
      <c r="D205" s="384"/>
      <c r="E205" s="384"/>
      <c r="F205" s="384"/>
      <c r="G205" s="384"/>
      <c r="H205" s="384"/>
      <c r="I205" s="384"/>
      <c r="J205" s="384"/>
      <c r="K205" s="384"/>
      <c r="L205" s="384"/>
      <c r="M205" s="384"/>
      <c r="N205" s="384"/>
      <c r="O205" s="384"/>
      <c r="P205" s="384"/>
      <c r="Q205" s="384"/>
      <c r="R205" s="384"/>
      <c r="S205" s="384"/>
      <c r="T205" s="384"/>
      <c r="U205" s="384"/>
      <c r="V205" s="385"/>
    </row>
    <row r="206" spans="1:22" ht="15.75" x14ac:dyDescent="0.2">
      <c r="A206" s="46"/>
      <c r="B206" s="46"/>
      <c r="C206" s="46"/>
      <c r="D206" s="46"/>
      <c r="E206" s="46"/>
      <c r="F206" s="46"/>
      <c r="G206" s="46"/>
      <c r="H206" s="46"/>
      <c r="I206" s="46"/>
      <c r="J206" s="46"/>
      <c r="K206" s="46"/>
      <c r="L206" s="46"/>
      <c r="M206" s="160"/>
      <c r="N206" s="110"/>
      <c r="O206" s="46"/>
      <c r="P206" s="46"/>
      <c r="Q206" s="46"/>
      <c r="R206" s="46"/>
      <c r="S206" s="46"/>
      <c r="T206" s="46"/>
      <c r="U206" s="110"/>
      <c r="V206" s="46"/>
    </row>
    <row r="207" spans="1:22" ht="20.25" x14ac:dyDescent="0.2">
      <c r="A207" s="392" t="s">
        <v>88</v>
      </c>
      <c r="B207" s="393"/>
      <c r="C207" s="393"/>
      <c r="D207" s="393"/>
      <c r="E207" s="393"/>
      <c r="F207" s="393"/>
      <c r="G207" s="393"/>
      <c r="H207" s="393"/>
      <c r="I207" s="393"/>
      <c r="J207" s="393"/>
      <c r="K207" s="393"/>
      <c r="L207" s="394"/>
      <c r="M207" s="392" t="s">
        <v>72</v>
      </c>
      <c r="N207" s="393"/>
      <c r="O207" s="393"/>
      <c r="P207" s="394"/>
      <c r="Q207" s="387" t="s">
        <v>73</v>
      </c>
      <c r="R207" s="387"/>
      <c r="S207" s="387"/>
      <c r="T207" s="387"/>
      <c r="U207" s="387"/>
      <c r="V207" s="387"/>
    </row>
    <row r="208" spans="1:22" ht="45.75" customHeight="1" x14ac:dyDescent="0.2">
      <c r="A208" s="241" t="s">
        <v>224</v>
      </c>
      <c r="B208" s="386"/>
      <c r="C208" s="386"/>
      <c r="D208" s="386"/>
      <c r="E208" s="386"/>
      <c r="F208" s="386"/>
      <c r="G208" s="386"/>
      <c r="H208" s="386"/>
      <c r="I208" s="386"/>
      <c r="J208" s="386"/>
      <c r="K208" s="386"/>
      <c r="L208" s="242"/>
      <c r="M208" s="241">
        <v>1</v>
      </c>
      <c r="N208" s="386"/>
      <c r="O208" s="386"/>
      <c r="P208" s="242"/>
      <c r="Q208" s="387">
        <v>1</v>
      </c>
      <c r="R208" s="387"/>
      <c r="S208" s="387"/>
      <c r="T208" s="387"/>
      <c r="U208" s="387"/>
      <c r="V208" s="387"/>
    </row>
    <row r="209" spans="1:22" ht="20.25" x14ac:dyDescent="0.2">
      <c r="A209" s="185"/>
      <c r="B209" s="185"/>
      <c r="C209" s="185"/>
      <c r="D209" s="185"/>
      <c r="E209" s="185"/>
      <c r="F209" s="185"/>
      <c r="G209" s="185"/>
      <c r="H209" s="185"/>
      <c r="I209" s="185"/>
      <c r="J209" s="185"/>
      <c r="K209" s="185"/>
      <c r="L209" s="185"/>
      <c r="M209" s="133"/>
      <c r="N209" s="134"/>
      <c r="O209" s="185"/>
      <c r="P209" s="185"/>
      <c r="Q209" s="185"/>
      <c r="R209" s="185"/>
      <c r="S209" s="185"/>
      <c r="T209" s="185"/>
      <c r="U209" s="134"/>
      <c r="V209" s="185"/>
    </row>
    <row r="210" spans="1:22" ht="20.25" customHeight="1" x14ac:dyDescent="0.2">
      <c r="A210" s="380" t="s">
        <v>65</v>
      </c>
      <c r="B210" s="380"/>
      <c r="C210" s="380"/>
      <c r="D210" s="380"/>
      <c r="E210" s="380"/>
      <c r="F210" s="380"/>
      <c r="G210" s="380"/>
      <c r="H210" s="380"/>
      <c r="I210" s="380"/>
      <c r="J210" s="380"/>
      <c r="K210" s="380"/>
      <c r="L210" s="380"/>
      <c r="M210" s="380"/>
      <c r="N210" s="380"/>
      <c r="O210" s="380"/>
      <c r="P210" s="380"/>
      <c r="Q210" s="380"/>
      <c r="R210" s="380"/>
      <c r="S210" s="380"/>
      <c r="T210" s="380"/>
      <c r="U210" s="380"/>
      <c r="V210" s="380"/>
    </row>
    <row r="211" spans="1:22" ht="18" x14ac:dyDescent="0.2">
      <c r="A211" s="167"/>
      <c r="B211" s="82"/>
      <c r="C211" s="82"/>
      <c r="D211" s="82"/>
      <c r="E211" s="82"/>
      <c r="F211" s="82"/>
      <c r="G211" s="82"/>
      <c r="H211" s="82"/>
      <c r="I211" s="82"/>
      <c r="J211" s="82"/>
      <c r="K211" s="82"/>
      <c r="L211" s="82"/>
      <c r="M211" s="84"/>
      <c r="N211" s="111"/>
      <c r="O211" s="82"/>
      <c r="P211" s="82"/>
      <c r="Q211" s="82"/>
      <c r="R211" s="82"/>
      <c r="S211" s="82"/>
      <c r="T211" s="82"/>
      <c r="U211" s="111"/>
      <c r="V211" s="142"/>
    </row>
    <row r="212" spans="1:22" ht="20.25" customHeight="1" x14ac:dyDescent="0.2">
      <c r="A212" s="418" t="s">
        <v>109</v>
      </c>
      <c r="B212" s="418"/>
      <c r="C212" s="418"/>
      <c r="D212" s="418"/>
      <c r="E212" s="418"/>
      <c r="F212" s="418"/>
      <c r="G212" s="418"/>
      <c r="H212" s="418"/>
      <c r="I212" s="418"/>
      <c r="J212" s="418"/>
      <c r="K212" s="418"/>
      <c r="L212" s="418"/>
      <c r="M212" s="418"/>
      <c r="N212" s="418"/>
      <c r="O212" s="418"/>
      <c r="P212" s="418"/>
      <c r="Q212" s="418"/>
      <c r="R212" s="418"/>
      <c r="S212" s="418"/>
      <c r="T212" s="418"/>
      <c r="U212" s="418"/>
      <c r="V212" s="418"/>
    </row>
    <row r="213" spans="1:22" ht="18" x14ac:dyDescent="0.2">
      <c r="A213" s="167"/>
      <c r="B213" s="82"/>
      <c r="C213" s="82"/>
      <c r="D213" s="82"/>
      <c r="E213" s="82"/>
      <c r="F213" s="82"/>
      <c r="G213" s="82"/>
      <c r="H213" s="82"/>
      <c r="I213" s="82"/>
      <c r="J213" s="82"/>
      <c r="K213" s="82"/>
      <c r="L213" s="82"/>
      <c r="M213" s="84"/>
      <c r="N213" s="111"/>
      <c r="O213" s="82"/>
      <c r="P213" s="82"/>
      <c r="Q213" s="82"/>
      <c r="R213" s="82"/>
      <c r="S213" s="82"/>
      <c r="T213" s="82"/>
      <c r="U213" s="111"/>
      <c r="V213" s="142"/>
    </row>
    <row r="214" spans="1:22" ht="48" customHeight="1" x14ac:dyDescent="0.2">
      <c r="B214" s="374" t="s">
        <v>47</v>
      </c>
      <c r="C214" s="375"/>
      <c r="D214" s="375"/>
      <c r="E214" s="375"/>
      <c r="F214" s="375"/>
      <c r="G214" s="375"/>
      <c r="H214" s="375"/>
      <c r="I214" s="375"/>
      <c r="J214" s="375"/>
      <c r="K214" s="375"/>
      <c r="L214" s="375"/>
      <c r="M214" s="376"/>
      <c r="N214" s="374" t="s">
        <v>48</v>
      </c>
      <c r="O214" s="375"/>
      <c r="P214" s="376"/>
      <c r="Q214" s="374" t="s">
        <v>49</v>
      </c>
      <c r="R214" s="375"/>
      <c r="S214" s="375"/>
      <c r="T214" s="375"/>
      <c r="U214" s="376"/>
      <c r="V214" s="10"/>
    </row>
    <row r="215" spans="1:22" ht="20.25" x14ac:dyDescent="0.2">
      <c r="B215" s="377" t="s">
        <v>50</v>
      </c>
      <c r="C215" s="378"/>
      <c r="D215" s="378"/>
      <c r="E215" s="378"/>
      <c r="F215" s="378"/>
      <c r="G215" s="378"/>
      <c r="H215" s="378"/>
      <c r="I215" s="378"/>
      <c r="J215" s="378"/>
      <c r="K215" s="378"/>
      <c r="L215" s="378"/>
      <c r="M215" s="379"/>
      <c r="N215" s="392">
        <f>+O14</f>
        <v>39</v>
      </c>
      <c r="O215" s="393"/>
      <c r="P215" s="394"/>
      <c r="Q215" s="412">
        <f>+R27</f>
        <v>0</v>
      </c>
      <c r="R215" s="413"/>
      <c r="S215" s="413"/>
      <c r="T215" s="413"/>
      <c r="U215" s="414"/>
      <c r="V215" s="10"/>
    </row>
    <row r="216" spans="1:22" ht="18" customHeight="1" x14ac:dyDescent="0.2">
      <c r="B216" s="377" t="s">
        <v>81</v>
      </c>
      <c r="C216" s="378"/>
      <c r="D216" s="378"/>
      <c r="E216" s="378"/>
      <c r="F216" s="378"/>
      <c r="G216" s="378"/>
      <c r="H216" s="378"/>
      <c r="I216" s="378"/>
      <c r="J216" s="378"/>
      <c r="K216" s="378"/>
      <c r="L216" s="378"/>
      <c r="M216" s="379"/>
      <c r="N216" s="398">
        <f>+L217+L218+L219</f>
        <v>49.75</v>
      </c>
      <c r="O216" s="399"/>
      <c r="P216" s="400"/>
      <c r="Q216" s="407"/>
      <c r="R216" s="402"/>
      <c r="S216" s="402"/>
      <c r="T216" s="402"/>
      <c r="U216" s="403"/>
      <c r="V216" s="10"/>
    </row>
    <row r="217" spans="1:22" ht="39" customHeight="1" x14ac:dyDescent="0.2">
      <c r="B217" s="383" t="s">
        <v>82</v>
      </c>
      <c r="C217" s="384"/>
      <c r="D217" s="384"/>
      <c r="E217" s="384"/>
      <c r="F217" s="384"/>
      <c r="G217" s="384"/>
      <c r="H217" s="384"/>
      <c r="I217" s="384"/>
      <c r="J217" s="384"/>
      <c r="K217" s="385"/>
      <c r="L217" s="408">
        <f>+M16</f>
        <v>30</v>
      </c>
      <c r="M217" s="408"/>
      <c r="N217" s="401"/>
      <c r="O217" s="402"/>
      <c r="P217" s="403"/>
      <c r="Q217" s="392">
        <f>+Q108</f>
        <v>30</v>
      </c>
      <c r="R217" s="393"/>
      <c r="S217" s="393"/>
      <c r="T217" s="393"/>
      <c r="U217" s="394"/>
      <c r="V217" s="10"/>
    </row>
    <row r="218" spans="1:22" ht="20.25" customHeight="1" x14ac:dyDescent="0.2">
      <c r="B218" s="409" t="s">
        <v>83</v>
      </c>
      <c r="C218" s="410"/>
      <c r="D218" s="410"/>
      <c r="E218" s="410"/>
      <c r="F218" s="410"/>
      <c r="G218" s="410"/>
      <c r="H218" s="410"/>
      <c r="I218" s="410"/>
      <c r="J218" s="410"/>
      <c r="K218" s="411"/>
      <c r="L218" s="408">
        <f>+M17</f>
        <v>5</v>
      </c>
      <c r="M218" s="408"/>
      <c r="N218" s="401"/>
      <c r="O218" s="402"/>
      <c r="P218" s="403"/>
      <c r="Q218" s="415">
        <f>+S116</f>
        <v>0</v>
      </c>
      <c r="R218" s="416"/>
      <c r="S218" s="416"/>
      <c r="T218" s="416"/>
      <c r="U218" s="417"/>
      <c r="V218" s="10"/>
    </row>
    <row r="219" spans="1:22" ht="36.75" customHeight="1" x14ac:dyDescent="0.2">
      <c r="B219" s="383" t="s">
        <v>94</v>
      </c>
      <c r="C219" s="384"/>
      <c r="D219" s="384"/>
      <c r="E219" s="384"/>
      <c r="F219" s="384"/>
      <c r="G219" s="384"/>
      <c r="H219" s="384"/>
      <c r="I219" s="384"/>
      <c r="J219" s="384"/>
      <c r="K219" s="385"/>
      <c r="L219" s="408">
        <f>+M18</f>
        <v>14.75</v>
      </c>
      <c r="M219" s="408"/>
      <c r="N219" s="404"/>
      <c r="O219" s="405"/>
      <c r="P219" s="406"/>
      <c r="Q219" s="392">
        <f>+Q166</f>
        <v>14.75</v>
      </c>
      <c r="R219" s="393"/>
      <c r="S219" s="393"/>
      <c r="T219" s="393"/>
      <c r="U219" s="394"/>
      <c r="V219" s="10"/>
    </row>
    <row r="220" spans="1:22" ht="20.25" x14ac:dyDescent="0.2">
      <c r="B220" s="377" t="str">
        <f>+C19</f>
        <v>APOYO A LA INDUSTRIA NACIONAL</v>
      </c>
      <c r="C220" s="378"/>
      <c r="D220" s="378"/>
      <c r="E220" s="378"/>
      <c r="F220" s="378"/>
      <c r="G220" s="378"/>
      <c r="H220" s="378"/>
      <c r="I220" s="378"/>
      <c r="J220" s="378"/>
      <c r="K220" s="378"/>
      <c r="L220" s="378"/>
      <c r="M220" s="379"/>
      <c r="N220" s="392">
        <f>+O19</f>
        <v>10</v>
      </c>
      <c r="O220" s="393"/>
      <c r="P220" s="394"/>
      <c r="Q220" s="392">
        <f>+Q182</f>
        <v>10</v>
      </c>
      <c r="R220" s="393"/>
      <c r="S220" s="393"/>
      <c r="T220" s="393"/>
      <c r="U220" s="394"/>
      <c r="V220" s="10"/>
    </row>
    <row r="221" spans="1:22" ht="20.25" x14ac:dyDescent="0.2">
      <c r="B221" s="377" t="str">
        <f>+C20</f>
        <v>EMPRENDIMIENTO Y EMPRESAS DE MUJERES</v>
      </c>
      <c r="C221" s="378"/>
      <c r="D221" s="378"/>
      <c r="E221" s="378"/>
      <c r="F221" s="378"/>
      <c r="G221" s="378"/>
      <c r="H221" s="378"/>
      <c r="I221" s="378"/>
      <c r="J221" s="378"/>
      <c r="K221" s="378"/>
      <c r="L221" s="378"/>
      <c r="M221" s="379"/>
      <c r="N221" s="392">
        <f>+O20</f>
        <v>0.25</v>
      </c>
      <c r="O221" s="393"/>
      <c r="P221" s="394"/>
      <c r="Q221" s="462">
        <f>+Q195</f>
        <v>0</v>
      </c>
      <c r="R221" s="463"/>
      <c r="S221" s="463"/>
      <c r="T221" s="463"/>
      <c r="U221" s="464"/>
      <c r="V221" s="10"/>
    </row>
    <row r="222" spans="1:22" ht="20.25" x14ac:dyDescent="0.2">
      <c r="B222" s="377" t="str">
        <f>+C21</f>
        <v>PUNTAJE ADICIONAL PARA PROPONENTES CON TRABAJADORES CON DISCAPACIDAD (DECRETO 392 DE 2018)</v>
      </c>
      <c r="C222" s="378"/>
      <c r="D222" s="378"/>
      <c r="E222" s="378"/>
      <c r="F222" s="378"/>
      <c r="G222" s="378"/>
      <c r="H222" s="378"/>
      <c r="I222" s="378"/>
      <c r="J222" s="378"/>
      <c r="K222" s="378"/>
      <c r="L222" s="378"/>
      <c r="M222" s="379"/>
      <c r="N222" s="392">
        <f>+O21</f>
        <v>1</v>
      </c>
      <c r="O222" s="393"/>
      <c r="P222" s="394"/>
      <c r="Q222" s="395">
        <f>+Q208</f>
        <v>1</v>
      </c>
      <c r="R222" s="396"/>
      <c r="S222" s="396"/>
      <c r="T222" s="396"/>
      <c r="U222" s="397"/>
      <c r="V222" s="10"/>
    </row>
    <row r="223" spans="1:22" ht="26.25" x14ac:dyDescent="0.2">
      <c r="B223" s="77"/>
      <c r="C223" s="77"/>
      <c r="D223" s="77"/>
      <c r="E223" s="77"/>
      <c r="F223" s="77"/>
      <c r="G223" s="77"/>
      <c r="H223" s="77"/>
      <c r="I223" s="77"/>
      <c r="J223" s="77"/>
      <c r="K223" s="77"/>
      <c r="L223" s="452" t="s">
        <v>80</v>
      </c>
      <c r="M223" s="452"/>
      <c r="N223" s="453">
        <f>SUM(N215:N222)</f>
        <v>100</v>
      </c>
      <c r="O223" s="454"/>
      <c r="P223" s="455"/>
      <c r="Q223" s="456">
        <f>SUM(Q215:Q222)</f>
        <v>55.75</v>
      </c>
      <c r="R223" s="457"/>
      <c r="S223" s="457"/>
      <c r="T223" s="457"/>
      <c r="U223" s="457"/>
      <c r="V223" s="10"/>
    </row>
    <row r="224" spans="1:22" ht="20.25" x14ac:dyDescent="0.2">
      <c r="B224" s="78"/>
      <c r="C224" s="78"/>
      <c r="D224" s="78"/>
      <c r="E224" s="78"/>
      <c r="F224" s="78"/>
      <c r="G224" s="78"/>
      <c r="H224" s="78"/>
      <c r="I224" s="78"/>
      <c r="J224" s="78"/>
      <c r="K224" s="78"/>
      <c r="L224" s="78"/>
      <c r="M224" s="458"/>
      <c r="N224" s="458"/>
      <c r="O224" s="177"/>
      <c r="P224" s="177"/>
      <c r="Q224" s="79"/>
      <c r="R224" s="79"/>
      <c r="S224" s="79"/>
      <c r="T224" s="79"/>
      <c r="U224" s="95"/>
      <c r="V224" s="10"/>
    </row>
    <row r="225" spans="1:22" ht="21" thickBot="1" x14ac:dyDescent="0.25">
      <c r="B225" s="78"/>
      <c r="C225" s="78"/>
      <c r="D225" s="78"/>
      <c r="E225" s="78"/>
      <c r="F225" s="78"/>
      <c r="G225" s="78"/>
      <c r="H225" s="78"/>
      <c r="I225" s="78"/>
      <c r="J225" s="78"/>
      <c r="K225" s="78"/>
      <c r="L225" s="78"/>
      <c r="M225" s="177"/>
      <c r="N225" s="177"/>
      <c r="O225" s="177"/>
      <c r="P225" s="177"/>
      <c r="Q225" s="79"/>
      <c r="R225" s="79"/>
      <c r="S225" s="79"/>
      <c r="T225" s="79"/>
      <c r="U225" s="95"/>
      <c r="V225" s="10"/>
    </row>
    <row r="226" spans="1:22" ht="78.75" customHeight="1" thickBot="1" x14ac:dyDescent="0.25">
      <c r="A226" s="459" t="s">
        <v>225</v>
      </c>
      <c r="B226" s="460"/>
      <c r="C226" s="460"/>
      <c r="D226" s="460"/>
      <c r="E226" s="460"/>
      <c r="F226" s="460"/>
      <c r="G226" s="460"/>
      <c r="H226" s="460"/>
      <c r="I226" s="460"/>
      <c r="J226" s="460"/>
      <c r="K226" s="460"/>
      <c r="L226" s="460"/>
      <c r="M226" s="460"/>
      <c r="N226" s="460"/>
      <c r="O226" s="460"/>
      <c r="P226" s="460"/>
      <c r="Q226" s="460"/>
      <c r="R226" s="460"/>
      <c r="S226" s="460"/>
      <c r="T226" s="460"/>
      <c r="U226" s="460"/>
      <c r="V226" s="461"/>
    </row>
    <row r="227" spans="1:22" s="78" customFormat="1" ht="20.25" x14ac:dyDescent="0.3">
      <c r="A227" s="139"/>
      <c r="B227" s="139"/>
      <c r="C227" s="139"/>
      <c r="D227" s="139"/>
      <c r="E227" s="139"/>
      <c r="F227" s="139"/>
      <c r="G227" s="139"/>
      <c r="H227" s="139"/>
      <c r="I227" s="139"/>
      <c r="J227" s="139"/>
      <c r="K227" s="139"/>
      <c r="L227" s="139"/>
      <c r="M227" s="139"/>
      <c r="N227" s="140"/>
      <c r="O227" s="139"/>
      <c r="P227" s="139"/>
      <c r="Q227" s="139"/>
      <c r="R227" s="139"/>
      <c r="S227" s="139"/>
      <c r="T227" s="139"/>
      <c r="U227" s="140"/>
      <c r="V227" s="139"/>
    </row>
    <row r="228" spans="1:22" s="78" customFormat="1" ht="20.25" x14ac:dyDescent="0.3">
      <c r="A228" s="139"/>
      <c r="B228" s="139"/>
      <c r="C228" s="139"/>
      <c r="D228" s="139"/>
      <c r="E228" s="139"/>
      <c r="F228" s="139"/>
      <c r="G228" s="139"/>
      <c r="H228" s="139"/>
      <c r="I228" s="139"/>
      <c r="J228" s="139"/>
      <c r="K228" s="139"/>
      <c r="L228" s="139"/>
      <c r="M228" s="139"/>
      <c r="N228" s="140"/>
      <c r="O228" s="139"/>
      <c r="P228" s="139"/>
      <c r="Q228" s="139"/>
      <c r="R228" s="139"/>
      <c r="S228" s="139"/>
      <c r="T228" s="139"/>
      <c r="U228" s="140"/>
      <c r="V228" s="139"/>
    </row>
    <row r="229" spans="1:22" s="78" customFormat="1" ht="20.25" x14ac:dyDescent="0.3">
      <c r="A229" s="139"/>
      <c r="B229" s="139"/>
      <c r="C229" s="139"/>
      <c r="D229" s="139"/>
      <c r="E229" s="139"/>
      <c r="F229" s="139"/>
      <c r="G229" s="139"/>
      <c r="H229" s="139"/>
      <c r="I229" s="139"/>
      <c r="J229" s="139"/>
      <c r="K229" s="139"/>
      <c r="L229" s="139"/>
      <c r="M229" s="139"/>
      <c r="N229" s="140"/>
      <c r="O229" s="139"/>
      <c r="P229" s="139"/>
      <c r="Q229" s="139"/>
      <c r="R229" s="139"/>
      <c r="S229" s="139"/>
      <c r="T229" s="139"/>
      <c r="U229" s="140"/>
      <c r="V229" s="139"/>
    </row>
    <row r="230" spans="1:22" s="78" customFormat="1" ht="20.25" x14ac:dyDescent="0.3">
      <c r="A230" s="139"/>
      <c r="B230" s="139"/>
      <c r="C230" s="139"/>
      <c r="D230" s="139"/>
      <c r="E230" s="139"/>
      <c r="F230" s="139"/>
      <c r="G230" s="139"/>
      <c r="H230" s="139"/>
      <c r="I230" s="139"/>
      <c r="J230" s="139"/>
      <c r="K230" s="139"/>
      <c r="L230" s="139"/>
      <c r="M230" s="139"/>
      <c r="N230" s="140"/>
      <c r="O230" s="139"/>
      <c r="P230" s="139"/>
      <c r="Q230" s="139"/>
      <c r="R230" s="139"/>
      <c r="S230" s="139"/>
      <c r="T230" s="139"/>
      <c r="U230" s="140"/>
      <c r="V230" s="139"/>
    </row>
    <row r="231" spans="1:22" s="2" customFormat="1" ht="23.25" x14ac:dyDescent="0.2">
      <c r="A231" s="266" t="str">
        <f>+'HP1'!A159</f>
        <v>LUIS ALBERTO GOMEZ ANGULO</v>
      </c>
      <c r="B231" s="266"/>
      <c r="C231" s="266"/>
      <c r="D231" s="266"/>
      <c r="E231" s="266"/>
      <c r="F231" s="266"/>
      <c r="G231" s="266"/>
      <c r="H231" s="266"/>
      <c r="I231" s="266"/>
      <c r="J231" s="266"/>
      <c r="K231" s="266"/>
      <c r="L231" s="266"/>
      <c r="M231" s="266"/>
      <c r="N231" s="266"/>
      <c r="O231" s="266"/>
      <c r="P231" s="266"/>
      <c r="Q231" s="266"/>
      <c r="R231" s="266"/>
      <c r="S231" s="266"/>
      <c r="T231" s="266"/>
      <c r="U231" s="266"/>
      <c r="V231" s="266"/>
    </row>
    <row r="232" spans="1:22" s="2" customFormat="1" ht="23.25" x14ac:dyDescent="0.2">
      <c r="A232" s="266" t="str">
        <f>+'HP1'!A160</f>
        <v>PROFESIONAL ESPECIALIZADO, GRADO 13</v>
      </c>
      <c r="B232" s="266"/>
      <c r="C232" s="266"/>
      <c r="D232" s="266"/>
      <c r="E232" s="266"/>
      <c r="F232" s="266"/>
      <c r="G232" s="266"/>
      <c r="H232" s="266"/>
      <c r="I232" s="266"/>
      <c r="J232" s="266"/>
      <c r="K232" s="266"/>
      <c r="L232" s="266"/>
      <c r="M232" s="266"/>
      <c r="N232" s="266"/>
      <c r="O232" s="266"/>
      <c r="P232" s="266"/>
      <c r="Q232" s="266"/>
      <c r="R232" s="266"/>
      <c r="S232" s="266"/>
      <c r="T232" s="266"/>
      <c r="U232" s="266"/>
      <c r="V232" s="266"/>
    </row>
    <row r="234" spans="1:22" x14ac:dyDescent="0.2">
      <c r="A234" s="449" t="s">
        <v>123</v>
      </c>
      <c r="B234" s="449"/>
      <c r="C234" s="449"/>
      <c r="D234" s="449"/>
      <c r="E234" s="449"/>
      <c r="F234" s="449"/>
      <c r="G234" s="449"/>
      <c r="H234" s="449"/>
      <c r="I234" s="449"/>
      <c r="J234" s="449"/>
      <c r="K234" s="449"/>
      <c r="L234" s="449"/>
      <c r="M234" s="449"/>
      <c r="N234" s="449"/>
      <c r="O234" s="449"/>
      <c r="P234" s="449"/>
      <c r="Q234" s="449"/>
      <c r="R234" s="449"/>
      <c r="S234" s="449"/>
      <c r="T234" s="449"/>
      <c r="U234" s="449"/>
      <c r="V234" s="449"/>
    </row>
  </sheetData>
  <mergeCells count="432">
    <mergeCell ref="A5:V5"/>
    <mergeCell ref="A7:V7"/>
    <mergeCell ref="A9:V9"/>
    <mergeCell ref="A11:V11"/>
    <mergeCell ref="C13:N13"/>
    <mergeCell ref="O13:S13"/>
    <mergeCell ref="A1:H1"/>
    <mergeCell ref="I1:Q1"/>
    <mergeCell ref="R1:V3"/>
    <mergeCell ref="A2:Q2"/>
    <mergeCell ref="A3:F3"/>
    <mergeCell ref="G3:Q3"/>
    <mergeCell ref="C19:N19"/>
    <mergeCell ref="O19:S19"/>
    <mergeCell ref="C20:N20"/>
    <mergeCell ref="O20:S20"/>
    <mergeCell ref="C22:N22"/>
    <mergeCell ref="O22:S22"/>
    <mergeCell ref="C14:N14"/>
    <mergeCell ref="O14:S14"/>
    <mergeCell ref="C15:N15"/>
    <mergeCell ref="O15:S18"/>
    <mergeCell ref="C16:L16"/>
    <mergeCell ref="M16:N16"/>
    <mergeCell ref="C17:L17"/>
    <mergeCell ref="M17:N17"/>
    <mergeCell ref="C18:L18"/>
    <mergeCell ref="M18:N18"/>
    <mergeCell ref="A24:V24"/>
    <mergeCell ref="A26:I26"/>
    <mergeCell ref="J26:M26"/>
    <mergeCell ref="N26:Q26"/>
    <mergeCell ref="R26:V26"/>
    <mergeCell ref="A27:I27"/>
    <mergeCell ref="J27:M27"/>
    <mergeCell ref="N27:Q28"/>
    <mergeCell ref="R27:V28"/>
    <mergeCell ref="A28:I28"/>
    <mergeCell ref="B33:I33"/>
    <mergeCell ref="K33:N33"/>
    <mergeCell ref="O33:P33"/>
    <mergeCell ref="Q33:U33"/>
    <mergeCell ref="B34:I34"/>
    <mergeCell ref="K34:N34"/>
    <mergeCell ref="O34:P34"/>
    <mergeCell ref="Q34:U34"/>
    <mergeCell ref="J28:M28"/>
    <mergeCell ref="B30:I30"/>
    <mergeCell ref="K30:U30"/>
    <mergeCell ref="B31:I31"/>
    <mergeCell ref="K31:U32"/>
    <mergeCell ref="B32:I32"/>
    <mergeCell ref="B35:I37"/>
    <mergeCell ref="K35:N35"/>
    <mergeCell ref="O35:P35"/>
    <mergeCell ref="Q35:U35"/>
    <mergeCell ref="K36:N36"/>
    <mergeCell ref="O36:P36"/>
    <mergeCell ref="Q36:U36"/>
    <mergeCell ref="K37:N37"/>
    <mergeCell ref="O37:P37"/>
    <mergeCell ref="Q37:U37"/>
    <mergeCell ref="B39:J39"/>
    <mergeCell ref="K39:L39"/>
    <mergeCell ref="M39:N39"/>
    <mergeCell ref="O39:Q39"/>
    <mergeCell ref="R39:V39"/>
    <mergeCell ref="B40:J40"/>
    <mergeCell ref="K40:L40"/>
    <mergeCell ref="M40:N40"/>
    <mergeCell ref="O40:Q40"/>
    <mergeCell ref="R40:V40"/>
    <mergeCell ref="B43:J43"/>
    <mergeCell ref="K43:L43"/>
    <mergeCell ref="M43:N43"/>
    <mergeCell ref="O43:Q43"/>
    <mergeCell ref="R43:V43"/>
    <mergeCell ref="B41:J41"/>
    <mergeCell ref="K41:L41"/>
    <mergeCell ref="M41:N41"/>
    <mergeCell ref="O41:Q41"/>
    <mergeCell ref="R41:V41"/>
    <mergeCell ref="B42:J42"/>
    <mergeCell ref="K42:L42"/>
    <mergeCell ref="M42:N42"/>
    <mergeCell ref="O42:Q42"/>
    <mergeCell ref="R42:V42"/>
    <mergeCell ref="A45:Q45"/>
    <mergeCell ref="R45:V45"/>
    <mergeCell ref="A46:N46"/>
    <mergeCell ref="O46:Q46"/>
    <mergeCell ref="R46:V46"/>
    <mergeCell ref="A47:N47"/>
    <mergeCell ref="O47:Q47"/>
    <mergeCell ref="R47:V47"/>
    <mergeCell ref="B44:J44"/>
    <mergeCell ref="K44:L44"/>
    <mergeCell ref="M44:N44"/>
    <mergeCell ref="O44:Q44"/>
    <mergeCell ref="R44:V44"/>
    <mergeCell ref="A52:V52"/>
    <mergeCell ref="A54:V54"/>
    <mergeCell ref="A56:V56"/>
    <mergeCell ref="A58:V58"/>
    <mergeCell ref="F60:J60"/>
    <mergeCell ref="K60:N60"/>
    <mergeCell ref="O60:P60"/>
    <mergeCell ref="Q60:S60"/>
    <mergeCell ref="A48:N48"/>
    <mergeCell ref="O48:Q48"/>
    <mergeCell ref="R48:V48"/>
    <mergeCell ref="A49:Q49"/>
    <mergeCell ref="R49:V49"/>
    <mergeCell ref="A50:Q50"/>
    <mergeCell ref="R50:V50"/>
    <mergeCell ref="A62:E62"/>
    <mergeCell ref="F62:V62"/>
    <mergeCell ref="A63:E64"/>
    <mergeCell ref="F63:V63"/>
    <mergeCell ref="F64:V64"/>
    <mergeCell ref="A65:E70"/>
    <mergeCell ref="F65:V65"/>
    <mergeCell ref="G66:L66"/>
    <mergeCell ref="N66:O66"/>
    <mergeCell ref="P66:S66"/>
    <mergeCell ref="T66:V66"/>
    <mergeCell ref="G67:L67"/>
    <mergeCell ref="N67:O67"/>
    <mergeCell ref="P67:S70"/>
    <mergeCell ref="T67:V70"/>
    <mergeCell ref="G68:L68"/>
    <mergeCell ref="N68:O68"/>
    <mergeCell ref="G69:L69"/>
    <mergeCell ref="N69:O69"/>
    <mergeCell ref="G70:L70"/>
    <mergeCell ref="A77:A78"/>
    <mergeCell ref="B77:D78"/>
    <mergeCell ref="E77:E78"/>
    <mergeCell ref="F77:G77"/>
    <mergeCell ref="H77:K78"/>
    <mergeCell ref="L77:N77"/>
    <mergeCell ref="N70:O70"/>
    <mergeCell ref="A71:E71"/>
    <mergeCell ref="F71:V71"/>
    <mergeCell ref="A72:E72"/>
    <mergeCell ref="F72:V72"/>
    <mergeCell ref="A75:V75"/>
    <mergeCell ref="O77:Q78"/>
    <mergeCell ref="R77:T78"/>
    <mergeCell ref="U77:V78"/>
    <mergeCell ref="L78:M78"/>
    <mergeCell ref="B79:D79"/>
    <mergeCell ref="H79:K79"/>
    <mergeCell ref="L79:M79"/>
    <mergeCell ref="O79:Q79"/>
    <mergeCell ref="R79:T79"/>
    <mergeCell ref="U79:V79"/>
    <mergeCell ref="A81:Q81"/>
    <mergeCell ref="R81:T81"/>
    <mergeCell ref="U81:V81"/>
    <mergeCell ref="H82:K82"/>
    <mergeCell ref="U83:V83"/>
    <mergeCell ref="B80:D80"/>
    <mergeCell ref="H80:K80"/>
    <mergeCell ref="L80:M80"/>
    <mergeCell ref="O80:Q80"/>
    <mergeCell ref="R80:T80"/>
    <mergeCell ref="U80:V80"/>
    <mergeCell ref="G90:L90"/>
    <mergeCell ref="O90:R90"/>
    <mergeCell ref="S90:T90"/>
    <mergeCell ref="A91:D91"/>
    <mergeCell ref="G91:L91"/>
    <mergeCell ref="O91:R91"/>
    <mergeCell ref="S91:T91"/>
    <mergeCell ref="U84:V84"/>
    <mergeCell ref="A86:V86"/>
    <mergeCell ref="A88:F89"/>
    <mergeCell ref="G88:V88"/>
    <mergeCell ref="G89:N89"/>
    <mergeCell ref="O89:U89"/>
    <mergeCell ref="V89:V90"/>
    <mergeCell ref="A90:D90"/>
    <mergeCell ref="K84:T84"/>
    <mergeCell ref="A94:D94"/>
    <mergeCell ref="G94:L94"/>
    <mergeCell ref="O94:R94"/>
    <mergeCell ref="S94:T94"/>
    <mergeCell ref="A96:V96"/>
    <mergeCell ref="A98:V98"/>
    <mergeCell ref="A92:D92"/>
    <mergeCell ref="G92:L92"/>
    <mergeCell ref="O92:R92"/>
    <mergeCell ref="S92:T92"/>
    <mergeCell ref="A93:D93"/>
    <mergeCell ref="G93:L93"/>
    <mergeCell ref="O93:R93"/>
    <mergeCell ref="S93:T93"/>
    <mergeCell ref="A103:F103"/>
    <mergeCell ref="G103:L103"/>
    <mergeCell ref="O103:R103"/>
    <mergeCell ref="S103:T103"/>
    <mergeCell ref="A105:V105"/>
    <mergeCell ref="A107:L107"/>
    <mergeCell ref="M107:P107"/>
    <mergeCell ref="Q107:V107"/>
    <mergeCell ref="A100:F101"/>
    <mergeCell ref="G100:N101"/>
    <mergeCell ref="O100:U101"/>
    <mergeCell ref="V100:V101"/>
    <mergeCell ref="A102:F102"/>
    <mergeCell ref="G102:L102"/>
    <mergeCell ref="O102:R102"/>
    <mergeCell ref="S102:T102"/>
    <mergeCell ref="A108:L108"/>
    <mergeCell ref="M108:P108"/>
    <mergeCell ref="Q108:V108"/>
    <mergeCell ref="A111:V111"/>
    <mergeCell ref="A113:V113"/>
    <mergeCell ref="A115:F115"/>
    <mergeCell ref="G115:O115"/>
    <mergeCell ref="P115:R115"/>
    <mergeCell ref="S115:V115"/>
    <mergeCell ref="A124:V124"/>
    <mergeCell ref="A126:Q126"/>
    <mergeCell ref="R126:V126"/>
    <mergeCell ref="A128:Q128"/>
    <mergeCell ref="R128:V128"/>
    <mergeCell ref="A116:F116"/>
    <mergeCell ref="G116:O116"/>
    <mergeCell ref="P116:R116"/>
    <mergeCell ref="S116:V116"/>
    <mergeCell ref="A118:V118"/>
    <mergeCell ref="B119:U119"/>
    <mergeCell ref="A120:V120"/>
    <mergeCell ref="A122:V122"/>
    <mergeCell ref="Q143:S143"/>
    <mergeCell ref="T143:V143"/>
    <mergeCell ref="F140:P140"/>
    <mergeCell ref="Q140:V140"/>
    <mergeCell ref="Q141:S142"/>
    <mergeCell ref="T141:V142"/>
    <mergeCell ref="Q136:S137"/>
    <mergeCell ref="T136:V137"/>
    <mergeCell ref="D137:E137"/>
    <mergeCell ref="D138:E138"/>
    <mergeCell ref="Q138:S138"/>
    <mergeCell ref="T138:V138"/>
    <mergeCell ref="Q148:S148"/>
    <mergeCell ref="T148:V148"/>
    <mergeCell ref="F150:P150"/>
    <mergeCell ref="Q150:V150"/>
    <mergeCell ref="F145:P145"/>
    <mergeCell ref="Q145:V145"/>
    <mergeCell ref="Q146:S147"/>
    <mergeCell ref="T146:V147"/>
    <mergeCell ref="D147:E147"/>
    <mergeCell ref="F148:I148"/>
    <mergeCell ref="J148:M148"/>
    <mergeCell ref="N148:P148"/>
    <mergeCell ref="Q156:S157"/>
    <mergeCell ref="T156:V157"/>
    <mergeCell ref="D157:E157"/>
    <mergeCell ref="Q151:S152"/>
    <mergeCell ref="T151:V152"/>
    <mergeCell ref="D152:E152"/>
    <mergeCell ref="D153:E153"/>
    <mergeCell ref="Q153:S153"/>
    <mergeCell ref="T153:V153"/>
    <mergeCell ref="A163:V163"/>
    <mergeCell ref="A165:L165"/>
    <mergeCell ref="M165:P165"/>
    <mergeCell ref="Q165:V165"/>
    <mergeCell ref="A160:T160"/>
    <mergeCell ref="U160:V160"/>
    <mergeCell ref="A161:T161"/>
    <mergeCell ref="D158:E158"/>
    <mergeCell ref="Q158:S158"/>
    <mergeCell ref="T158:V158"/>
    <mergeCell ref="N158:P158"/>
    <mergeCell ref="U161:V161"/>
    <mergeCell ref="A155:A158"/>
    <mergeCell ref="B155:E155"/>
    <mergeCell ref="B156:E156"/>
    <mergeCell ref="F156:I157"/>
    <mergeCell ref="J156:M157"/>
    <mergeCell ref="N156:P157"/>
    <mergeCell ref="B157:C157"/>
    <mergeCell ref="B158:C158"/>
    <mergeCell ref="F158:I158"/>
    <mergeCell ref="J158:M158"/>
    <mergeCell ref="F155:P155"/>
    <mergeCell ref="Q155:V155"/>
    <mergeCell ref="A177:V177"/>
    <mergeCell ref="A179:V179"/>
    <mergeCell ref="A181:L181"/>
    <mergeCell ref="M181:P181"/>
    <mergeCell ref="Q181:V181"/>
    <mergeCell ref="A166:L166"/>
    <mergeCell ref="M166:P166"/>
    <mergeCell ref="Q166:V166"/>
    <mergeCell ref="A168:V168"/>
    <mergeCell ref="A170:V170"/>
    <mergeCell ref="A172:V172"/>
    <mergeCell ref="A173:V173"/>
    <mergeCell ref="A175:V175"/>
    <mergeCell ref="A232:V232"/>
    <mergeCell ref="A234:V234"/>
    <mergeCell ref="C21:N21"/>
    <mergeCell ref="O21:S21"/>
    <mergeCell ref="A83:G83"/>
    <mergeCell ref="H83:J83"/>
    <mergeCell ref="K83:T83"/>
    <mergeCell ref="A84:G84"/>
    <mergeCell ref="H84:J84"/>
    <mergeCell ref="L223:M223"/>
    <mergeCell ref="N223:P223"/>
    <mergeCell ref="Q223:U223"/>
    <mergeCell ref="M224:N224"/>
    <mergeCell ref="A226:V226"/>
    <mergeCell ref="A231:V231"/>
    <mergeCell ref="L219:M219"/>
    <mergeCell ref="Q219:U219"/>
    <mergeCell ref="B220:M220"/>
    <mergeCell ref="N220:P220"/>
    <mergeCell ref="Q220:U220"/>
    <mergeCell ref="B221:M221"/>
    <mergeCell ref="N221:P221"/>
    <mergeCell ref="Q221:U221"/>
    <mergeCell ref="B216:M216"/>
    <mergeCell ref="R131:S131"/>
    <mergeCell ref="T131:V131"/>
    <mergeCell ref="A132:Q132"/>
    <mergeCell ref="A133:V133"/>
    <mergeCell ref="F135:P135"/>
    <mergeCell ref="Q135:V135"/>
    <mergeCell ref="A129:Q129"/>
    <mergeCell ref="R129:S129"/>
    <mergeCell ref="T129:V129"/>
    <mergeCell ref="A130:Q130"/>
    <mergeCell ref="R130:S130"/>
    <mergeCell ref="T130:V130"/>
    <mergeCell ref="A135:A138"/>
    <mergeCell ref="B135:E135"/>
    <mergeCell ref="B136:E136"/>
    <mergeCell ref="F136:I137"/>
    <mergeCell ref="J136:M137"/>
    <mergeCell ref="N136:P137"/>
    <mergeCell ref="B137:C137"/>
    <mergeCell ref="B138:C138"/>
    <mergeCell ref="A131:Q131"/>
    <mergeCell ref="F138:I138"/>
    <mergeCell ref="J138:M138"/>
    <mergeCell ref="N138:P138"/>
    <mergeCell ref="A140:A143"/>
    <mergeCell ref="B140:E140"/>
    <mergeCell ref="B141:E141"/>
    <mergeCell ref="F141:I142"/>
    <mergeCell ref="J141:M142"/>
    <mergeCell ref="N141:P142"/>
    <mergeCell ref="B142:C142"/>
    <mergeCell ref="D142:E142"/>
    <mergeCell ref="D143:E143"/>
    <mergeCell ref="A150:A153"/>
    <mergeCell ref="B150:E150"/>
    <mergeCell ref="B151:E151"/>
    <mergeCell ref="F151:I152"/>
    <mergeCell ref="J151:M152"/>
    <mergeCell ref="B143:C143"/>
    <mergeCell ref="F143:I143"/>
    <mergeCell ref="J143:M143"/>
    <mergeCell ref="N143:P143"/>
    <mergeCell ref="A145:A148"/>
    <mergeCell ref="B145:E145"/>
    <mergeCell ref="B146:E146"/>
    <mergeCell ref="F146:I147"/>
    <mergeCell ref="J146:M147"/>
    <mergeCell ref="N146:P147"/>
    <mergeCell ref="D148:E148"/>
    <mergeCell ref="N151:P152"/>
    <mergeCell ref="B152:C152"/>
    <mergeCell ref="B153:C153"/>
    <mergeCell ref="F153:I153"/>
    <mergeCell ref="J153:M153"/>
    <mergeCell ref="N153:P153"/>
    <mergeCell ref="B147:C147"/>
    <mergeCell ref="B148:C148"/>
    <mergeCell ref="B222:M222"/>
    <mergeCell ref="N222:P222"/>
    <mergeCell ref="Q222:U222"/>
    <mergeCell ref="A207:L207"/>
    <mergeCell ref="M207:P207"/>
    <mergeCell ref="Q207:V207"/>
    <mergeCell ref="A208:L208"/>
    <mergeCell ref="M208:P208"/>
    <mergeCell ref="Q208:V208"/>
    <mergeCell ref="N216:P219"/>
    <mergeCell ref="Q216:U216"/>
    <mergeCell ref="B217:K217"/>
    <mergeCell ref="L217:M217"/>
    <mergeCell ref="Q217:U217"/>
    <mergeCell ref="B218:K218"/>
    <mergeCell ref="L218:M218"/>
    <mergeCell ref="N215:P215"/>
    <mergeCell ref="Q215:U215"/>
    <mergeCell ref="Q218:U218"/>
    <mergeCell ref="B219:K219"/>
    <mergeCell ref="A210:V210"/>
    <mergeCell ref="A212:V212"/>
    <mergeCell ref="B214:M214"/>
    <mergeCell ref="N214:P214"/>
    <mergeCell ref="Q214:U214"/>
    <mergeCell ref="B215:M215"/>
    <mergeCell ref="A197:V197"/>
    <mergeCell ref="A199:V199"/>
    <mergeCell ref="A201:V201"/>
    <mergeCell ref="A203:V203"/>
    <mergeCell ref="A205:V205"/>
    <mergeCell ref="A182:L182"/>
    <mergeCell ref="M182:P182"/>
    <mergeCell ref="Q182:V182"/>
    <mergeCell ref="A184:V184"/>
    <mergeCell ref="A186:V186"/>
    <mergeCell ref="A188:V188"/>
    <mergeCell ref="Q194:V194"/>
    <mergeCell ref="A195:L195"/>
    <mergeCell ref="M195:P195"/>
    <mergeCell ref="Q195:V195"/>
    <mergeCell ref="A190:V190"/>
    <mergeCell ref="A192:V192"/>
    <mergeCell ref="A194:L194"/>
    <mergeCell ref="M194:P194"/>
  </mergeCells>
  <printOptions horizontalCentered="1"/>
  <pageMargins left="0.19685039370078741" right="0.19685039370078741" top="0.59055118110236227" bottom="0.59055118110236227" header="0" footer="0.39370078740157483"/>
  <pageSetup scale="49" orientation="portrait" r:id="rId1"/>
  <headerFooter>
    <oddFooter>&amp;C&amp;P DE &amp;N</oddFooter>
  </headerFooter>
  <rowBreaks count="2" manualBreakCount="2">
    <brk id="85" max="21" man="1"/>
    <brk id="127" max="21"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220843-7594-4320-A7CF-9862D6E20521}">
  <dimension ref="A2:F60"/>
  <sheetViews>
    <sheetView topLeftCell="A43" workbookViewId="0">
      <selection activeCell="B22" sqref="B22"/>
    </sheetView>
  </sheetViews>
  <sheetFormatPr baseColWidth="10" defaultRowHeight="12.75" x14ac:dyDescent="0.2"/>
  <cols>
    <col min="1" max="1" width="17.140625" style="201" customWidth="1"/>
    <col min="2" max="2" width="17" style="201" customWidth="1"/>
    <col min="3" max="4" width="11.42578125" style="201"/>
    <col min="5" max="5" width="15.7109375" style="200" customWidth="1"/>
    <col min="6" max="6" width="32.140625" style="201" customWidth="1"/>
    <col min="7" max="16384" width="11.42578125" style="201"/>
  </cols>
  <sheetData>
    <row r="2" spans="1:6" x14ac:dyDescent="0.2">
      <c r="A2" s="625" t="s">
        <v>165</v>
      </c>
      <c r="B2" s="626"/>
      <c r="C2" s="626"/>
      <c r="D2" s="626"/>
    </row>
    <row r="3" spans="1:6" x14ac:dyDescent="0.2">
      <c r="A3" s="202" t="s">
        <v>305</v>
      </c>
      <c r="B3" s="202" t="s">
        <v>303</v>
      </c>
      <c r="C3" s="218">
        <v>41485</v>
      </c>
      <c r="D3" s="203">
        <v>42369</v>
      </c>
      <c r="F3" s="202" t="s">
        <v>304</v>
      </c>
    </row>
    <row r="4" spans="1:6" x14ac:dyDescent="0.2">
      <c r="A4" s="202" t="s">
        <v>306</v>
      </c>
      <c r="B4" s="202" t="s">
        <v>307</v>
      </c>
      <c r="C4" s="203">
        <v>43988</v>
      </c>
      <c r="D4" s="203">
        <v>46062</v>
      </c>
      <c r="E4" s="219" t="s">
        <v>319</v>
      </c>
    </row>
    <row r="5" spans="1:6" x14ac:dyDescent="0.2">
      <c r="A5" s="202" t="s">
        <v>308</v>
      </c>
      <c r="B5" s="202" t="s">
        <v>309</v>
      </c>
      <c r="C5" s="218">
        <v>42374</v>
      </c>
      <c r="D5" s="220">
        <v>43465</v>
      </c>
      <c r="F5" s="202" t="s">
        <v>304</v>
      </c>
    </row>
    <row r="9" spans="1:6" x14ac:dyDescent="0.2">
      <c r="A9" s="625" t="s">
        <v>164</v>
      </c>
      <c r="B9" s="626"/>
      <c r="C9" s="626"/>
      <c r="D9" s="626"/>
    </row>
    <row r="10" spans="1:6" x14ac:dyDescent="0.2">
      <c r="A10" s="202" t="s">
        <v>310</v>
      </c>
      <c r="B10" s="202" t="s">
        <v>311</v>
      </c>
      <c r="F10" s="202" t="s">
        <v>327</v>
      </c>
    </row>
    <row r="11" spans="1:6" x14ac:dyDescent="0.2">
      <c r="A11" s="202" t="s">
        <v>312</v>
      </c>
      <c r="B11" s="202" t="s">
        <v>311</v>
      </c>
      <c r="F11" s="202" t="s">
        <v>327</v>
      </c>
    </row>
    <row r="12" spans="1:6" x14ac:dyDescent="0.2">
      <c r="A12" s="202" t="s">
        <v>313</v>
      </c>
      <c r="B12" s="202" t="s">
        <v>314</v>
      </c>
      <c r="F12" s="202" t="s">
        <v>327</v>
      </c>
    </row>
    <row r="13" spans="1:6" x14ac:dyDescent="0.2">
      <c r="A13" s="202" t="s">
        <v>315</v>
      </c>
      <c r="B13" s="202" t="s">
        <v>311</v>
      </c>
      <c r="F13" s="202" t="s">
        <v>327</v>
      </c>
    </row>
    <row r="14" spans="1:6" x14ac:dyDescent="0.2">
      <c r="A14" s="202" t="s">
        <v>316</v>
      </c>
      <c r="B14" s="202" t="s">
        <v>317</v>
      </c>
      <c r="C14" s="218">
        <v>43766</v>
      </c>
      <c r="D14" s="218">
        <v>43897</v>
      </c>
      <c r="E14" s="210" t="s">
        <v>318</v>
      </c>
      <c r="F14" s="202"/>
    </row>
    <row r="15" spans="1:6" x14ac:dyDescent="0.2">
      <c r="A15" s="202" t="s">
        <v>321</v>
      </c>
      <c r="B15" s="202" t="s">
        <v>317</v>
      </c>
      <c r="C15" s="203">
        <v>43598</v>
      </c>
      <c r="D15" s="203">
        <v>43764</v>
      </c>
      <c r="E15" s="210" t="s">
        <v>322</v>
      </c>
    </row>
    <row r="16" spans="1:6" x14ac:dyDescent="0.2">
      <c r="A16" s="202" t="s">
        <v>323</v>
      </c>
      <c r="B16" s="202" t="s">
        <v>317</v>
      </c>
      <c r="C16" s="203">
        <v>43252</v>
      </c>
      <c r="D16" s="203">
        <v>43454</v>
      </c>
      <c r="E16" s="210" t="s">
        <v>324</v>
      </c>
    </row>
    <row r="17" spans="1:6" x14ac:dyDescent="0.2">
      <c r="A17" s="202" t="s">
        <v>325</v>
      </c>
      <c r="B17" s="202" t="s">
        <v>326</v>
      </c>
      <c r="F17" s="202" t="s">
        <v>327</v>
      </c>
    </row>
    <row r="18" spans="1:6" x14ac:dyDescent="0.2">
      <c r="A18" s="202" t="s">
        <v>328</v>
      </c>
      <c r="B18" s="202" t="s">
        <v>314</v>
      </c>
      <c r="F18" s="202" t="s">
        <v>327</v>
      </c>
    </row>
    <row r="19" spans="1:6" x14ac:dyDescent="0.2">
      <c r="A19" s="202" t="s">
        <v>329</v>
      </c>
      <c r="B19" s="202" t="s">
        <v>330</v>
      </c>
      <c r="F19" s="202" t="s">
        <v>327</v>
      </c>
    </row>
    <row r="20" spans="1:6" x14ac:dyDescent="0.2">
      <c r="A20" s="202" t="s">
        <v>331</v>
      </c>
      <c r="B20" s="202" t="s">
        <v>332</v>
      </c>
      <c r="F20" s="202" t="s">
        <v>327</v>
      </c>
    </row>
    <row r="21" spans="1:6" x14ac:dyDescent="0.2">
      <c r="A21" s="202" t="s">
        <v>331</v>
      </c>
      <c r="B21" s="202" t="s">
        <v>332</v>
      </c>
      <c r="F21" s="202" t="s">
        <v>327</v>
      </c>
    </row>
    <row r="22" spans="1:6" x14ac:dyDescent="0.2">
      <c r="A22" s="202" t="s">
        <v>333</v>
      </c>
      <c r="B22" s="202" t="s">
        <v>326</v>
      </c>
      <c r="F22" s="202" t="s">
        <v>327</v>
      </c>
    </row>
    <row r="23" spans="1:6" x14ac:dyDescent="0.2">
      <c r="A23" s="202" t="s">
        <v>334</v>
      </c>
      <c r="B23" s="202" t="s">
        <v>317</v>
      </c>
      <c r="C23" s="203">
        <v>42036</v>
      </c>
      <c r="D23" s="203">
        <v>42124</v>
      </c>
      <c r="E23" s="210" t="s">
        <v>335</v>
      </c>
    </row>
    <row r="24" spans="1:6" x14ac:dyDescent="0.2">
      <c r="A24" s="202" t="s">
        <v>336</v>
      </c>
      <c r="B24" s="202" t="s">
        <v>317</v>
      </c>
      <c r="C24" s="203">
        <v>41708</v>
      </c>
      <c r="D24" s="218">
        <v>41804</v>
      </c>
      <c r="E24" s="210" t="s">
        <v>337</v>
      </c>
    </row>
    <row r="25" spans="1:6" x14ac:dyDescent="0.2">
      <c r="A25" s="202" t="s">
        <v>338</v>
      </c>
      <c r="B25" s="202" t="s">
        <v>317</v>
      </c>
      <c r="C25" s="203">
        <v>41501</v>
      </c>
      <c r="D25" s="203">
        <v>41685</v>
      </c>
      <c r="E25" s="210" t="s">
        <v>339</v>
      </c>
    </row>
    <row r="26" spans="1:6" x14ac:dyDescent="0.2">
      <c r="A26" s="202" t="s">
        <v>340</v>
      </c>
      <c r="B26" s="202" t="s">
        <v>326</v>
      </c>
      <c r="F26" s="202" t="s">
        <v>327</v>
      </c>
    </row>
    <row r="27" spans="1:6" x14ac:dyDescent="0.2">
      <c r="A27" s="202" t="s">
        <v>341</v>
      </c>
      <c r="B27" s="202" t="s">
        <v>317</v>
      </c>
      <c r="C27" s="203">
        <v>40969</v>
      </c>
      <c r="D27" s="203">
        <v>41258</v>
      </c>
      <c r="E27" s="210" t="s">
        <v>342</v>
      </c>
    </row>
    <row r="28" spans="1:6" x14ac:dyDescent="0.2">
      <c r="A28" s="627" t="s">
        <v>343</v>
      </c>
      <c r="B28" s="627" t="s">
        <v>317</v>
      </c>
      <c r="C28" s="203">
        <v>40816</v>
      </c>
      <c r="D28" s="203">
        <v>40967</v>
      </c>
      <c r="E28" s="210" t="s">
        <v>229</v>
      </c>
    </row>
    <row r="29" spans="1:6" x14ac:dyDescent="0.2">
      <c r="A29" s="627"/>
      <c r="B29" s="627"/>
      <c r="C29" s="221">
        <v>40724</v>
      </c>
      <c r="D29" s="218">
        <v>40785</v>
      </c>
      <c r="E29" s="210" t="s">
        <v>231</v>
      </c>
    </row>
    <row r="30" spans="1:6" x14ac:dyDescent="0.2">
      <c r="A30" s="202" t="s">
        <v>344</v>
      </c>
      <c r="B30" s="202" t="s">
        <v>326</v>
      </c>
      <c r="F30" s="202" t="s">
        <v>327</v>
      </c>
    </row>
    <row r="31" spans="1:6" x14ac:dyDescent="0.2">
      <c r="A31" s="202" t="s">
        <v>345</v>
      </c>
      <c r="B31" s="202" t="s">
        <v>317</v>
      </c>
      <c r="C31" s="203">
        <v>40424</v>
      </c>
      <c r="D31" s="203">
        <v>40485</v>
      </c>
      <c r="E31" s="210" t="s">
        <v>231</v>
      </c>
    </row>
    <row r="32" spans="1:6" x14ac:dyDescent="0.2">
      <c r="A32" s="627" t="s">
        <v>345</v>
      </c>
      <c r="B32" s="627" t="s">
        <v>317</v>
      </c>
      <c r="C32" s="203">
        <v>40162</v>
      </c>
      <c r="D32" s="203">
        <v>40215</v>
      </c>
      <c r="E32" s="210" t="s">
        <v>346</v>
      </c>
    </row>
    <row r="33" spans="1:6" x14ac:dyDescent="0.2">
      <c r="A33" s="627"/>
      <c r="B33" s="627"/>
      <c r="C33" s="203">
        <v>40240</v>
      </c>
      <c r="D33" s="203">
        <v>40298</v>
      </c>
      <c r="E33" s="210" t="s">
        <v>347</v>
      </c>
    </row>
    <row r="34" spans="1:6" x14ac:dyDescent="0.2">
      <c r="A34" s="202" t="s">
        <v>345</v>
      </c>
      <c r="B34" s="202" t="s">
        <v>317</v>
      </c>
      <c r="C34" s="203">
        <v>40071</v>
      </c>
      <c r="D34" s="203">
        <v>40162</v>
      </c>
      <c r="E34" s="210" t="s">
        <v>335</v>
      </c>
    </row>
    <row r="35" spans="1:6" x14ac:dyDescent="0.2">
      <c r="A35" s="202" t="s">
        <v>348</v>
      </c>
      <c r="B35" s="202" t="s">
        <v>349</v>
      </c>
      <c r="F35" s="202" t="s">
        <v>327</v>
      </c>
    </row>
    <row r="36" spans="1:6" x14ac:dyDescent="0.2">
      <c r="A36" s="209" t="s">
        <v>343</v>
      </c>
      <c r="B36" s="209" t="s">
        <v>317</v>
      </c>
      <c r="C36" s="203">
        <v>39811</v>
      </c>
      <c r="D36" s="203">
        <v>39965</v>
      </c>
      <c r="E36" s="210" t="s">
        <v>350</v>
      </c>
    </row>
    <row r="37" spans="1:6" x14ac:dyDescent="0.2">
      <c r="A37" s="202" t="s">
        <v>351</v>
      </c>
      <c r="B37" s="209" t="s">
        <v>317</v>
      </c>
      <c r="C37" s="218">
        <v>39722</v>
      </c>
      <c r="D37" s="203">
        <v>39797</v>
      </c>
      <c r="E37" s="210" t="s">
        <v>352</v>
      </c>
    </row>
    <row r="38" spans="1:6" x14ac:dyDescent="0.2">
      <c r="A38" s="202" t="s">
        <v>353</v>
      </c>
      <c r="B38" s="209" t="s">
        <v>317</v>
      </c>
      <c r="C38" s="203">
        <v>39533</v>
      </c>
      <c r="D38" s="218">
        <v>39619</v>
      </c>
      <c r="E38" s="210" t="s">
        <v>354</v>
      </c>
    </row>
    <row r="39" spans="1:6" x14ac:dyDescent="0.2">
      <c r="A39" s="202" t="s">
        <v>355</v>
      </c>
      <c r="B39" s="202" t="s">
        <v>356</v>
      </c>
      <c r="F39" s="202" t="s">
        <v>327</v>
      </c>
    </row>
    <row r="40" spans="1:6" x14ac:dyDescent="0.2">
      <c r="C40" s="201">
        <f>4+5+6+3+3+6+4+5+2+2+1+1+3+5+2+2+(5)</f>
        <v>59</v>
      </c>
      <c r="D40" s="201">
        <f>10+14+20+4+1+15+22+28+3+15+25</f>
        <v>157</v>
      </c>
    </row>
    <row r="41" spans="1:6" x14ac:dyDescent="0.2">
      <c r="C41" s="201">
        <f>+C40/12</f>
        <v>4.916666666666667</v>
      </c>
      <c r="D41" s="201">
        <f>+D40/30</f>
        <v>5.2333333333333334</v>
      </c>
    </row>
    <row r="42" spans="1:6" x14ac:dyDescent="0.2">
      <c r="C42" s="201">
        <f>4*12</f>
        <v>48</v>
      </c>
    </row>
    <row r="45" spans="1:6" x14ac:dyDescent="0.2">
      <c r="A45" s="625" t="s">
        <v>230</v>
      </c>
      <c r="B45" s="626"/>
      <c r="C45" s="626"/>
      <c r="D45" s="626"/>
    </row>
    <row r="46" spans="1:6" x14ac:dyDescent="0.2">
      <c r="A46" s="202" t="s">
        <v>374</v>
      </c>
      <c r="B46" s="202" t="s">
        <v>375</v>
      </c>
      <c r="C46" s="203">
        <v>44625</v>
      </c>
      <c r="D46" s="203">
        <v>45015</v>
      </c>
      <c r="E46" s="210" t="s">
        <v>376</v>
      </c>
    </row>
    <row r="47" spans="1:6" x14ac:dyDescent="0.2">
      <c r="A47" s="202" t="s">
        <v>377</v>
      </c>
      <c r="B47" s="202" t="s">
        <v>375</v>
      </c>
      <c r="C47" s="203">
        <v>44967</v>
      </c>
      <c r="D47" s="203">
        <v>45168</v>
      </c>
      <c r="E47" s="210" t="s">
        <v>229</v>
      </c>
      <c r="F47" s="202" t="s">
        <v>378</v>
      </c>
    </row>
    <row r="48" spans="1:6" x14ac:dyDescent="0.2">
      <c r="A48" s="202" t="s">
        <v>379</v>
      </c>
      <c r="B48" s="202" t="s">
        <v>375</v>
      </c>
      <c r="C48" s="203">
        <v>45144</v>
      </c>
      <c r="D48" s="203">
        <v>45260</v>
      </c>
      <c r="E48" s="210" t="s">
        <v>335</v>
      </c>
      <c r="F48" s="202" t="s">
        <v>380</v>
      </c>
    </row>
    <row r="49" spans="1:6" x14ac:dyDescent="0.2">
      <c r="A49" s="202" t="s">
        <v>306</v>
      </c>
      <c r="B49" s="202" t="s">
        <v>375</v>
      </c>
      <c r="C49" s="203">
        <v>45353</v>
      </c>
      <c r="D49" s="203">
        <v>46056</v>
      </c>
      <c r="E49" s="210" t="s">
        <v>381</v>
      </c>
    </row>
    <row r="51" spans="1:6" x14ac:dyDescent="0.2">
      <c r="C51" s="201">
        <f>12+5+3+12+11</f>
        <v>43</v>
      </c>
      <c r="D51" s="201">
        <f>26+2</f>
        <v>28</v>
      </c>
    </row>
    <row r="52" spans="1:6" x14ac:dyDescent="0.2">
      <c r="C52" s="201">
        <f>+C51/12</f>
        <v>3.5833333333333335</v>
      </c>
    </row>
    <row r="54" spans="1:6" x14ac:dyDescent="0.2">
      <c r="C54" s="201">
        <f>3*12</f>
        <v>36</v>
      </c>
    </row>
    <row r="56" spans="1:6" x14ac:dyDescent="0.2">
      <c r="A56" s="625" t="s">
        <v>393</v>
      </c>
      <c r="B56" s="626"/>
      <c r="C56" s="626"/>
      <c r="D56" s="626"/>
    </row>
    <row r="57" spans="1:6" x14ac:dyDescent="0.2">
      <c r="A57" s="202" t="s">
        <v>306</v>
      </c>
      <c r="B57" s="202" t="s">
        <v>394</v>
      </c>
      <c r="C57" s="203">
        <v>45295</v>
      </c>
      <c r="D57" s="203">
        <v>46028</v>
      </c>
      <c r="E57" s="210" t="s">
        <v>395</v>
      </c>
    </row>
    <row r="58" spans="1:6" x14ac:dyDescent="0.2">
      <c r="A58" s="202"/>
      <c r="B58" s="202"/>
      <c r="C58" s="203"/>
      <c r="D58" s="203"/>
      <c r="E58" s="210"/>
      <c r="F58" s="202"/>
    </row>
    <row r="59" spans="1:6" x14ac:dyDescent="0.2">
      <c r="A59" s="202"/>
      <c r="B59" s="202"/>
      <c r="C59" s="203"/>
      <c r="D59" s="203"/>
      <c r="E59" s="210"/>
      <c r="F59" s="202"/>
    </row>
    <row r="60" spans="1:6" x14ac:dyDescent="0.2">
      <c r="A60" s="202"/>
      <c r="B60" s="202"/>
      <c r="C60" s="203"/>
      <c r="D60" s="203"/>
      <c r="E60" s="210"/>
    </row>
  </sheetData>
  <mergeCells count="8">
    <mergeCell ref="A45:D45"/>
    <mergeCell ref="A56:D56"/>
    <mergeCell ref="A2:D2"/>
    <mergeCell ref="A9:D9"/>
    <mergeCell ref="A28:A29"/>
    <mergeCell ref="B28:B29"/>
    <mergeCell ref="A32:A33"/>
    <mergeCell ref="B32:B33"/>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CA27A0-7EB6-42B0-8E77-1A988A5B1343}">
  <sheetPr>
    <tabColor theme="4" tint="0.59999389629810485"/>
  </sheetPr>
  <dimension ref="A1:X153"/>
  <sheetViews>
    <sheetView tabSelected="1" view="pageBreakPreview" topLeftCell="A37" zoomScale="80" zoomScaleNormal="80" zoomScaleSheetLayoutView="80" workbookViewId="0">
      <selection activeCell="A40" sqref="A40:T40"/>
    </sheetView>
  </sheetViews>
  <sheetFormatPr baseColWidth="10" defaultRowHeight="15" x14ac:dyDescent="0.2"/>
  <cols>
    <col min="1" max="1" width="8.42578125" style="1" customWidth="1"/>
    <col min="2" max="2" width="9.42578125" style="1" customWidth="1"/>
    <col min="3" max="3" width="4.28515625" style="1" customWidth="1"/>
    <col min="4" max="4" width="5" style="1" customWidth="1"/>
    <col min="5" max="6" width="7.5703125" style="1" customWidth="1"/>
    <col min="7" max="7" width="4.85546875" style="1" customWidth="1"/>
    <col min="8" max="8" width="8" style="1" bestFit="1" customWidth="1"/>
    <col min="9" max="9" width="5.5703125" style="1" customWidth="1"/>
    <col min="10" max="10" width="12.5703125" style="1" customWidth="1"/>
    <col min="11" max="11" width="15.85546875" style="1" customWidth="1"/>
    <col min="12" max="12" width="8.7109375" style="1" customWidth="1"/>
    <col min="13" max="13" width="8" style="1" customWidth="1"/>
    <col min="14" max="14" width="9" style="1" customWidth="1"/>
    <col min="15" max="15" width="6.42578125" style="1" customWidth="1"/>
    <col min="16" max="17" width="5.28515625" style="1" customWidth="1"/>
    <col min="18" max="18" width="7" style="1" customWidth="1"/>
    <col min="19" max="19" width="7.28515625" style="1" customWidth="1"/>
    <col min="20" max="20" width="10.42578125" style="1" customWidth="1"/>
    <col min="21" max="21" width="5.140625" style="1" customWidth="1"/>
    <col min="22" max="22" width="12" style="1" customWidth="1"/>
    <col min="23" max="23" width="27.5703125" style="1" customWidth="1"/>
    <col min="24" max="16384" width="11.42578125" style="1"/>
  </cols>
  <sheetData>
    <row r="1" spans="1:22" ht="20.25" customHeight="1" x14ac:dyDescent="0.2">
      <c r="A1" s="321" t="s">
        <v>85</v>
      </c>
      <c r="B1" s="321"/>
      <c r="C1" s="321"/>
      <c r="D1" s="321"/>
      <c r="E1" s="321"/>
      <c r="F1" s="321"/>
      <c r="G1" s="321"/>
      <c r="H1" s="321"/>
      <c r="I1" s="321"/>
      <c r="J1" s="321"/>
      <c r="K1" s="321"/>
      <c r="L1" s="322" t="s">
        <v>233</v>
      </c>
      <c r="M1" s="322"/>
      <c r="N1" s="322"/>
      <c r="O1" s="322"/>
      <c r="P1" s="322"/>
      <c r="Q1" s="322"/>
      <c r="R1" s="322"/>
      <c r="S1" s="328"/>
      <c r="T1" s="328"/>
      <c r="U1" s="328"/>
      <c r="V1" s="328"/>
    </row>
    <row r="2" spans="1:22" ht="45" customHeight="1" x14ac:dyDescent="0.2">
      <c r="A2" s="327" t="s">
        <v>234</v>
      </c>
      <c r="B2" s="327"/>
      <c r="C2" s="327"/>
      <c r="D2" s="327"/>
      <c r="E2" s="327"/>
      <c r="F2" s="327"/>
      <c r="G2" s="327"/>
      <c r="H2" s="327"/>
      <c r="I2" s="327"/>
      <c r="J2" s="327"/>
      <c r="K2" s="327"/>
      <c r="L2" s="327"/>
      <c r="M2" s="327"/>
      <c r="N2" s="327"/>
      <c r="O2" s="327"/>
      <c r="P2" s="327"/>
      <c r="Q2" s="327"/>
      <c r="R2" s="327"/>
      <c r="S2" s="328"/>
      <c r="T2" s="328"/>
      <c r="U2" s="328"/>
      <c r="V2" s="328"/>
    </row>
    <row r="3" spans="1:22" ht="23.25" customHeight="1" x14ac:dyDescent="0.2">
      <c r="A3" s="321" t="str">
        <f>+A7</f>
        <v>PROPONENTE 2</v>
      </c>
      <c r="B3" s="321"/>
      <c r="C3" s="321"/>
      <c r="D3" s="321"/>
      <c r="E3" s="321"/>
      <c r="F3" s="321"/>
      <c r="G3" s="321"/>
      <c r="H3" s="322" t="str">
        <f>+A8</f>
        <v>CONSTRUCCIONES MONTAJES Y PARTES ELECTRICAS SAS</v>
      </c>
      <c r="I3" s="322"/>
      <c r="J3" s="322"/>
      <c r="K3" s="322"/>
      <c r="L3" s="322"/>
      <c r="M3" s="322"/>
      <c r="N3" s="322"/>
      <c r="O3" s="322"/>
      <c r="P3" s="322"/>
      <c r="Q3" s="322"/>
      <c r="R3" s="322"/>
      <c r="S3" s="328"/>
      <c r="T3" s="328"/>
      <c r="U3" s="328"/>
      <c r="V3" s="328"/>
    </row>
    <row r="4" spans="1:22" ht="15.75" x14ac:dyDescent="0.2">
      <c r="A4" s="37"/>
      <c r="B4" s="37"/>
      <c r="C4" s="37"/>
      <c r="D4" s="37"/>
      <c r="E4" s="37"/>
      <c r="F4" s="37"/>
      <c r="G4" s="37"/>
      <c r="H4" s="37"/>
      <c r="I4" s="37"/>
      <c r="J4" s="37"/>
      <c r="K4" s="37"/>
      <c r="L4" s="37"/>
      <c r="M4" s="37"/>
      <c r="N4" s="37"/>
      <c r="O4" s="37"/>
      <c r="P4" s="37"/>
      <c r="Q4" s="37"/>
      <c r="R4" s="37"/>
      <c r="S4" s="37"/>
      <c r="T4" s="37"/>
      <c r="U4" s="37"/>
      <c r="V4" s="39"/>
    </row>
    <row r="5" spans="1:22" ht="20.25" x14ac:dyDescent="0.2">
      <c r="A5" s="319" t="s">
        <v>232</v>
      </c>
      <c r="B5" s="319"/>
      <c r="C5" s="319"/>
      <c r="D5" s="319"/>
      <c r="E5" s="319"/>
      <c r="F5" s="319"/>
      <c r="G5" s="319"/>
      <c r="H5" s="319"/>
      <c r="I5" s="319"/>
      <c r="J5" s="319"/>
      <c r="K5" s="319"/>
      <c r="L5" s="319"/>
      <c r="M5" s="319"/>
      <c r="N5" s="319"/>
      <c r="O5" s="319"/>
      <c r="P5" s="319"/>
      <c r="Q5" s="319"/>
      <c r="R5" s="319"/>
      <c r="S5" s="319"/>
      <c r="T5" s="319"/>
      <c r="U5" s="319"/>
      <c r="V5" s="319"/>
    </row>
    <row r="6" spans="1:22" ht="15.75" x14ac:dyDescent="0.2">
      <c r="A6" s="37"/>
      <c r="B6" s="37"/>
      <c r="C6" s="37"/>
      <c r="D6" s="37"/>
      <c r="E6" s="37"/>
      <c r="F6" s="37"/>
      <c r="G6" s="37"/>
      <c r="H6" s="37"/>
      <c r="I6" s="37"/>
      <c r="J6" s="37"/>
      <c r="K6" s="37"/>
      <c r="L6" s="37"/>
      <c r="M6" s="37"/>
      <c r="N6" s="37"/>
      <c r="O6" s="37"/>
      <c r="P6" s="37"/>
      <c r="Q6" s="37"/>
      <c r="R6" s="37"/>
      <c r="S6" s="37"/>
      <c r="T6" s="37"/>
      <c r="U6" s="37"/>
      <c r="V6" s="39"/>
    </row>
    <row r="7" spans="1:22" ht="20.25" customHeight="1" x14ac:dyDescent="0.2">
      <c r="A7" s="238" t="s">
        <v>137</v>
      </c>
      <c r="B7" s="238"/>
      <c r="C7" s="238"/>
      <c r="D7" s="238"/>
      <c r="E7" s="238"/>
      <c r="F7" s="238"/>
      <c r="G7" s="238"/>
      <c r="H7" s="238"/>
      <c r="I7" s="238"/>
      <c r="J7" s="238"/>
      <c r="K7" s="238"/>
      <c r="L7" s="238"/>
      <c r="M7" s="628" t="s">
        <v>404</v>
      </c>
      <c r="N7" s="628"/>
      <c r="O7" s="628"/>
      <c r="P7" s="238" t="s">
        <v>110</v>
      </c>
      <c r="Q7" s="238"/>
      <c r="R7" s="238"/>
      <c r="S7" s="238"/>
      <c r="T7" s="238"/>
      <c r="U7" s="238"/>
      <c r="V7" s="238"/>
    </row>
    <row r="8" spans="1:22" ht="41.25" customHeight="1" x14ac:dyDescent="0.2">
      <c r="A8" s="239" t="s">
        <v>403</v>
      </c>
      <c r="B8" s="239"/>
      <c r="C8" s="239"/>
      <c r="D8" s="239"/>
      <c r="E8" s="239"/>
      <c r="F8" s="239"/>
      <c r="G8" s="239"/>
      <c r="H8" s="239"/>
      <c r="I8" s="239"/>
      <c r="J8" s="239"/>
      <c r="K8" s="239"/>
      <c r="L8" s="239"/>
      <c r="M8" s="629" t="s">
        <v>405</v>
      </c>
      <c r="N8" s="629"/>
      <c r="O8" s="629"/>
      <c r="P8" s="239" t="s">
        <v>406</v>
      </c>
      <c r="Q8" s="239"/>
      <c r="R8" s="239"/>
      <c r="S8" s="239"/>
      <c r="T8" s="239"/>
      <c r="U8" s="239"/>
      <c r="V8" s="239"/>
    </row>
    <row r="9" spans="1:22" s="124" customFormat="1" ht="20.25" x14ac:dyDescent="0.2">
      <c r="A9" s="168"/>
      <c r="B9" s="168"/>
      <c r="C9" s="168"/>
      <c r="D9" s="168"/>
      <c r="E9" s="168"/>
      <c r="F9" s="168"/>
      <c r="G9" s="168"/>
      <c r="H9" s="168"/>
      <c r="I9" s="168"/>
      <c r="J9" s="168"/>
      <c r="K9" s="168"/>
      <c r="L9" s="168"/>
      <c r="M9" s="168"/>
      <c r="N9" s="168"/>
      <c r="O9" s="168"/>
      <c r="P9" s="168"/>
      <c r="Q9" s="168"/>
      <c r="R9" s="168"/>
      <c r="S9" s="168"/>
      <c r="T9" s="168"/>
      <c r="U9" s="168"/>
      <c r="V9" s="169"/>
    </row>
    <row r="10" spans="1:22" ht="20.25" x14ac:dyDescent="0.2">
      <c r="A10" s="320" t="s">
        <v>0</v>
      </c>
      <c r="B10" s="320"/>
      <c r="C10" s="320"/>
      <c r="D10" s="320"/>
      <c r="E10" s="320"/>
      <c r="F10" s="320"/>
      <c r="G10" s="320"/>
      <c r="H10" s="320"/>
      <c r="I10" s="320"/>
      <c r="J10" s="320"/>
      <c r="K10" s="320"/>
      <c r="L10" s="320"/>
      <c r="M10" s="320"/>
      <c r="N10" s="320"/>
      <c r="O10" s="320"/>
      <c r="P10" s="320"/>
      <c r="Q10" s="320"/>
      <c r="R10" s="320"/>
      <c r="S10" s="320"/>
      <c r="T10" s="320"/>
      <c r="U10" s="320"/>
      <c r="V10" s="320"/>
    </row>
    <row r="11" spans="1:22" ht="20.25" x14ac:dyDescent="0.2">
      <c r="A11" s="168"/>
      <c r="B11" s="168"/>
      <c r="C11" s="168"/>
      <c r="D11" s="168"/>
      <c r="E11" s="168"/>
      <c r="F11" s="168"/>
      <c r="G11" s="168"/>
      <c r="H11" s="168"/>
      <c r="I11" s="168"/>
      <c r="J11" s="168"/>
      <c r="K11" s="168"/>
      <c r="L11" s="168"/>
      <c r="M11" s="168"/>
      <c r="N11" s="168"/>
      <c r="O11" s="168"/>
      <c r="P11" s="124"/>
      <c r="Q11" s="124"/>
      <c r="R11" s="124"/>
      <c r="S11" s="124"/>
      <c r="T11" s="124"/>
      <c r="U11" s="124"/>
      <c r="V11" s="124"/>
    </row>
    <row r="12" spans="1:22" ht="20.25" x14ac:dyDescent="0.2">
      <c r="A12" s="334" t="s">
        <v>135</v>
      </c>
      <c r="B12" s="334"/>
      <c r="C12" s="334"/>
      <c r="D12" s="334"/>
      <c r="E12" s="334"/>
      <c r="F12" s="334"/>
      <c r="G12" s="334"/>
      <c r="H12" s="334"/>
      <c r="I12" s="334"/>
      <c r="J12" s="334"/>
      <c r="K12" s="334"/>
      <c r="L12" s="334"/>
      <c r="M12" s="334"/>
      <c r="N12" s="334"/>
      <c r="O12" s="334"/>
      <c r="P12" s="334"/>
      <c r="Q12" s="335" t="s">
        <v>235</v>
      </c>
      <c r="R12" s="335"/>
      <c r="S12" s="335"/>
      <c r="T12" s="335"/>
      <c r="U12" s="335"/>
      <c r="V12" s="335"/>
    </row>
    <row r="13" spans="1:22" ht="20.25" x14ac:dyDescent="0.2">
      <c r="A13" s="334" t="s">
        <v>136</v>
      </c>
      <c r="B13" s="334"/>
      <c r="C13" s="334"/>
      <c r="D13" s="334"/>
      <c r="E13" s="334"/>
      <c r="F13" s="334"/>
      <c r="G13" s="334"/>
      <c r="H13" s="334"/>
      <c r="I13" s="334"/>
      <c r="J13" s="334"/>
      <c r="K13" s="334"/>
      <c r="L13" s="334"/>
      <c r="M13" s="334"/>
      <c r="N13" s="334"/>
      <c r="O13" s="334"/>
      <c r="P13" s="334"/>
      <c r="Q13" s="335" t="s">
        <v>159</v>
      </c>
      <c r="R13" s="335"/>
      <c r="S13" s="335"/>
      <c r="T13" s="335"/>
      <c r="U13" s="335"/>
      <c r="V13" s="335"/>
    </row>
    <row r="14" spans="1:22" ht="21" thickBot="1" x14ac:dyDescent="0.25">
      <c r="A14" s="168"/>
      <c r="B14" s="168"/>
      <c r="C14" s="168"/>
      <c r="D14" s="168"/>
      <c r="E14" s="168"/>
      <c r="F14" s="168"/>
      <c r="G14" s="168"/>
      <c r="H14" s="168"/>
      <c r="I14" s="168"/>
      <c r="J14" s="168"/>
      <c r="K14" s="168"/>
      <c r="L14" s="168"/>
      <c r="M14" s="168"/>
      <c r="N14" s="168"/>
      <c r="O14" s="168"/>
      <c r="P14" s="124"/>
      <c r="Q14" s="124"/>
      <c r="R14" s="124"/>
      <c r="S14" s="124"/>
      <c r="T14" s="124"/>
      <c r="U14" s="124"/>
      <c r="V14" s="124"/>
    </row>
    <row r="15" spans="1:22" ht="29.25" customHeight="1" thickBot="1" x14ac:dyDescent="0.25">
      <c r="A15" s="336" t="s">
        <v>114</v>
      </c>
      <c r="B15" s="337"/>
      <c r="C15" s="337"/>
      <c r="D15" s="337"/>
      <c r="E15" s="337"/>
      <c r="F15" s="337"/>
      <c r="G15" s="338"/>
      <c r="H15" s="339">
        <v>3362026089</v>
      </c>
      <c r="I15" s="340"/>
      <c r="J15" s="340"/>
      <c r="K15" s="341"/>
      <c r="L15" s="344" t="s">
        <v>236</v>
      </c>
      <c r="M15" s="649"/>
      <c r="N15" s="649"/>
      <c r="O15" s="649"/>
      <c r="P15" s="649"/>
      <c r="Q15" s="649"/>
      <c r="R15" s="649"/>
      <c r="S15" s="647">
        <f>+H15/SMMLV!B21</f>
        <v>1920.1647656497639</v>
      </c>
      <c r="T15" s="647"/>
      <c r="U15" s="647"/>
      <c r="V15" s="648"/>
    </row>
    <row r="16" spans="1:22" ht="20.25" x14ac:dyDescent="0.2">
      <c r="A16" s="124"/>
      <c r="B16" s="124"/>
      <c r="C16" s="124"/>
      <c r="D16" s="124"/>
      <c r="E16" s="124"/>
      <c r="F16" s="124"/>
      <c r="G16" s="124"/>
      <c r="H16" s="124"/>
      <c r="I16" s="124"/>
      <c r="J16" s="124"/>
      <c r="K16" s="124"/>
      <c r="L16" s="124"/>
      <c r="M16" s="124"/>
      <c r="N16" s="124"/>
      <c r="O16" s="124"/>
      <c r="P16" s="124"/>
      <c r="Q16" s="124"/>
      <c r="R16" s="124"/>
      <c r="S16" s="124"/>
      <c r="T16" s="124"/>
      <c r="U16" s="124"/>
      <c r="V16" s="124"/>
    </row>
    <row r="17" spans="1:22" ht="20.25" x14ac:dyDescent="0.2">
      <c r="A17" s="316" t="s">
        <v>240</v>
      </c>
      <c r="B17" s="316"/>
      <c r="C17" s="316"/>
      <c r="D17" s="316"/>
      <c r="E17" s="316"/>
      <c r="F17" s="316"/>
      <c r="G17" s="316"/>
      <c r="H17" s="316"/>
      <c r="I17" s="316"/>
      <c r="J17" s="316"/>
      <c r="K17" s="316"/>
      <c r="L17" s="316"/>
      <c r="M17" s="316"/>
      <c r="N17" s="316"/>
      <c r="O17" s="316"/>
      <c r="P17" s="316"/>
      <c r="Q17" s="316"/>
      <c r="R17" s="316"/>
      <c r="S17" s="316"/>
      <c r="T17" s="316"/>
      <c r="U17" s="316"/>
      <c r="V17" s="316"/>
    </row>
    <row r="18" spans="1:22" x14ac:dyDescent="0.2">
      <c r="A18" s="176"/>
      <c r="B18" s="176"/>
      <c r="C18" s="176"/>
      <c r="D18" s="176"/>
      <c r="E18" s="176"/>
      <c r="F18" s="176"/>
      <c r="G18" s="176"/>
      <c r="H18" s="176"/>
      <c r="I18" s="176"/>
      <c r="J18" s="176"/>
      <c r="K18" s="176"/>
      <c r="L18" s="176"/>
      <c r="M18" s="176"/>
      <c r="N18" s="176"/>
      <c r="O18" s="176"/>
      <c r="P18" s="38"/>
      <c r="Q18" s="38"/>
      <c r="R18" s="38"/>
      <c r="S18" s="40"/>
      <c r="T18" s="40"/>
      <c r="U18" s="40"/>
      <c r="V18" s="40"/>
    </row>
    <row r="19" spans="1:22" ht="20.25" customHeight="1" x14ac:dyDescent="0.2">
      <c r="A19" s="316" t="s">
        <v>238</v>
      </c>
      <c r="B19" s="316"/>
      <c r="C19" s="316"/>
      <c r="D19" s="316"/>
      <c r="E19" s="316"/>
      <c r="F19" s="316"/>
      <c r="G19" s="316"/>
      <c r="H19" s="316"/>
      <c r="I19" s="316"/>
      <c r="J19" s="316"/>
      <c r="K19" s="316"/>
      <c r="L19" s="316"/>
      <c r="M19" s="316"/>
      <c r="N19" s="316"/>
      <c r="O19" s="316"/>
      <c r="P19" s="316"/>
      <c r="Q19" s="316"/>
      <c r="R19" s="316"/>
      <c r="S19" s="316"/>
      <c r="T19" s="316"/>
      <c r="U19" s="316"/>
      <c r="V19" s="316"/>
    </row>
    <row r="20" spans="1:22" x14ac:dyDescent="0.2">
      <c r="A20" s="176"/>
      <c r="B20" s="176"/>
      <c r="C20" s="176"/>
      <c r="D20" s="176"/>
      <c r="E20" s="176"/>
      <c r="F20" s="176"/>
      <c r="G20" s="176"/>
      <c r="H20" s="176"/>
      <c r="I20" s="176"/>
      <c r="J20" s="176"/>
      <c r="K20" s="176"/>
      <c r="L20" s="176"/>
      <c r="M20" s="176"/>
      <c r="N20" s="176"/>
      <c r="O20" s="176"/>
      <c r="P20" s="38"/>
      <c r="Q20" s="38"/>
      <c r="R20" s="38"/>
      <c r="S20" s="40"/>
      <c r="T20" s="40"/>
      <c r="U20" s="40"/>
      <c r="V20" s="40"/>
    </row>
    <row r="21" spans="1:22" ht="20.25" x14ac:dyDescent="0.2">
      <c r="A21" s="256" t="s">
        <v>239</v>
      </c>
      <c r="B21" s="256"/>
      <c r="C21" s="256"/>
      <c r="D21" s="256"/>
      <c r="E21" s="256"/>
      <c r="F21" s="256"/>
      <c r="G21" s="256"/>
      <c r="H21" s="256"/>
      <c r="I21" s="256"/>
      <c r="J21" s="256"/>
      <c r="K21" s="256"/>
      <c r="L21" s="256"/>
      <c r="M21" s="256"/>
      <c r="N21" s="256"/>
      <c r="O21" s="256"/>
      <c r="P21" s="256"/>
      <c r="Q21" s="256"/>
      <c r="R21" s="256"/>
      <c r="S21" s="256"/>
      <c r="T21" s="256"/>
      <c r="U21" s="256"/>
      <c r="V21" s="256"/>
    </row>
    <row r="22" spans="1:22" x14ac:dyDescent="0.2">
      <c r="A22" s="176"/>
      <c r="B22" s="176"/>
      <c r="C22" s="176"/>
      <c r="D22" s="176"/>
      <c r="E22" s="176"/>
      <c r="F22" s="176"/>
      <c r="G22" s="176"/>
      <c r="H22" s="176"/>
      <c r="I22" s="176"/>
      <c r="J22" s="176"/>
      <c r="K22" s="176"/>
      <c r="L22" s="176"/>
      <c r="M22" s="176"/>
      <c r="N22" s="176"/>
      <c r="O22" s="176"/>
      <c r="P22" s="38"/>
      <c r="Q22" s="38"/>
      <c r="R22" s="38"/>
      <c r="S22" s="40"/>
      <c r="T22" s="40"/>
      <c r="U22" s="40"/>
      <c r="V22" s="40"/>
    </row>
    <row r="23" spans="1:22" ht="87" customHeight="1" x14ac:dyDescent="0.2">
      <c r="A23" s="317" t="s">
        <v>237</v>
      </c>
      <c r="B23" s="318"/>
      <c r="C23" s="318"/>
      <c r="D23" s="318"/>
      <c r="E23" s="318"/>
      <c r="F23" s="318"/>
      <c r="G23" s="318"/>
      <c r="H23" s="318"/>
      <c r="I23" s="318"/>
      <c r="J23" s="318"/>
      <c r="K23" s="318"/>
      <c r="L23" s="318"/>
      <c r="M23" s="318"/>
      <c r="N23" s="318"/>
      <c r="O23" s="318"/>
      <c r="P23" s="318"/>
      <c r="Q23" s="318"/>
      <c r="R23" s="318"/>
      <c r="S23" s="318"/>
      <c r="T23" s="318"/>
      <c r="U23" s="318"/>
      <c r="V23" s="318"/>
    </row>
    <row r="24" spans="1:22" s="124" customFormat="1" ht="20.25" x14ac:dyDescent="0.2">
      <c r="A24" s="207"/>
      <c r="B24" s="263"/>
      <c r="C24" s="263"/>
      <c r="D24" s="263"/>
      <c r="E24" s="263"/>
      <c r="F24" s="263"/>
      <c r="G24" s="263"/>
      <c r="H24" s="263"/>
      <c r="I24" s="263"/>
      <c r="J24" s="263"/>
      <c r="K24" s="263"/>
      <c r="L24" s="263"/>
      <c r="M24" s="263"/>
      <c r="N24" s="263"/>
      <c r="O24" s="263"/>
      <c r="P24" s="263"/>
      <c r="Q24" s="263"/>
      <c r="R24" s="263"/>
      <c r="S24" s="263"/>
      <c r="T24" s="263"/>
      <c r="U24" s="263"/>
      <c r="V24" s="192"/>
    </row>
    <row r="25" spans="1:22" s="124" customFormat="1" ht="41.25" customHeight="1" x14ac:dyDescent="0.2">
      <c r="A25" s="318" t="s">
        <v>413</v>
      </c>
      <c r="B25" s="318"/>
      <c r="C25" s="318"/>
      <c r="D25" s="318"/>
      <c r="E25" s="318"/>
      <c r="F25" s="318"/>
      <c r="G25" s="318"/>
      <c r="H25" s="318"/>
      <c r="I25" s="318"/>
      <c r="J25" s="318"/>
      <c r="K25" s="318"/>
      <c r="L25" s="318"/>
      <c r="M25" s="318"/>
      <c r="N25" s="318"/>
      <c r="O25" s="318"/>
      <c r="P25" s="318"/>
      <c r="Q25" s="318"/>
      <c r="R25" s="318"/>
      <c r="S25" s="318"/>
      <c r="T25" s="318"/>
      <c r="U25" s="318"/>
      <c r="V25" s="318"/>
    </row>
    <row r="26" spans="1:22" s="124" customFormat="1" ht="20.25" x14ac:dyDescent="0.2">
      <c r="A26" s="226"/>
      <c r="B26" s="226"/>
      <c r="C26" s="226"/>
      <c r="D26" s="226"/>
      <c r="E26" s="226"/>
      <c r="F26" s="226"/>
      <c r="G26" s="226"/>
      <c r="H26" s="226"/>
      <c r="I26" s="226"/>
      <c r="J26" s="226"/>
      <c r="K26" s="226"/>
      <c r="L26" s="226"/>
      <c r="M26" s="226"/>
      <c r="N26" s="226"/>
      <c r="O26" s="226"/>
      <c r="P26" s="226"/>
      <c r="Q26" s="226"/>
      <c r="R26" s="226"/>
      <c r="S26" s="226"/>
      <c r="T26" s="226"/>
      <c r="U26" s="226"/>
      <c r="V26" s="192"/>
    </row>
    <row r="27" spans="1:22" ht="18" x14ac:dyDescent="0.2">
      <c r="A27" s="272" t="s">
        <v>241</v>
      </c>
      <c r="B27" s="272"/>
      <c r="C27" s="272"/>
      <c r="D27" s="272"/>
      <c r="E27" s="272"/>
      <c r="F27" s="272"/>
      <c r="G27" s="272"/>
      <c r="H27" s="272"/>
      <c r="I27" s="272"/>
      <c r="J27" s="272"/>
      <c r="K27" s="272"/>
      <c r="L27" s="272"/>
      <c r="M27" s="272"/>
      <c r="N27" s="272"/>
      <c r="O27" s="272"/>
      <c r="P27" s="272"/>
      <c r="Q27" s="272"/>
      <c r="R27" s="272"/>
      <c r="S27" s="272"/>
      <c r="T27" s="272"/>
      <c r="U27" s="272"/>
      <c r="V27" s="272"/>
    </row>
    <row r="28" spans="1:22" ht="18" x14ac:dyDescent="0.2">
      <c r="A28" s="272" t="s">
        <v>1</v>
      </c>
      <c r="B28" s="272"/>
      <c r="C28" s="272"/>
      <c r="D28" s="272"/>
      <c r="E28" s="272"/>
      <c r="F28" s="272"/>
      <c r="G28" s="272"/>
      <c r="H28" s="357" t="s">
        <v>2</v>
      </c>
      <c r="I28" s="357"/>
      <c r="J28" s="357"/>
      <c r="K28" s="357"/>
      <c r="L28" s="357"/>
      <c r="M28" s="357"/>
      <c r="N28" s="357"/>
      <c r="O28" s="357"/>
      <c r="P28" s="357"/>
      <c r="Q28" s="357"/>
      <c r="R28" s="357"/>
      <c r="S28" s="357"/>
      <c r="T28" s="357"/>
      <c r="U28" s="357"/>
      <c r="V28" s="357"/>
    </row>
    <row r="29" spans="1:22" ht="18" x14ac:dyDescent="0.2">
      <c r="A29" s="272">
        <v>72103300</v>
      </c>
      <c r="B29" s="272"/>
      <c r="C29" s="272"/>
      <c r="D29" s="272"/>
      <c r="E29" s="272"/>
      <c r="F29" s="272"/>
      <c r="G29" s="272"/>
      <c r="H29" s="272" t="s">
        <v>242</v>
      </c>
      <c r="I29" s="272"/>
      <c r="J29" s="272"/>
      <c r="K29" s="272"/>
      <c r="L29" s="272"/>
      <c r="M29" s="272"/>
      <c r="N29" s="272"/>
      <c r="O29" s="272"/>
      <c r="P29" s="272"/>
      <c r="Q29" s="272"/>
      <c r="R29" s="272"/>
      <c r="S29" s="272"/>
      <c r="T29" s="272"/>
      <c r="U29" s="272"/>
      <c r="V29" s="272"/>
    </row>
    <row r="30" spans="1:22" ht="18" x14ac:dyDescent="0.2">
      <c r="A30" s="272">
        <v>72121400</v>
      </c>
      <c r="B30" s="272"/>
      <c r="C30" s="272"/>
      <c r="D30" s="272"/>
      <c r="E30" s="272"/>
      <c r="F30" s="272"/>
      <c r="G30" s="272"/>
      <c r="H30" s="272" t="s">
        <v>243</v>
      </c>
      <c r="I30" s="272"/>
      <c r="J30" s="272"/>
      <c r="K30" s="272"/>
      <c r="L30" s="272"/>
      <c r="M30" s="272"/>
      <c r="N30" s="272"/>
      <c r="O30" s="272"/>
      <c r="P30" s="272"/>
      <c r="Q30" s="272"/>
      <c r="R30" s="272"/>
      <c r="S30" s="272"/>
      <c r="T30" s="272"/>
      <c r="U30" s="272"/>
      <c r="V30" s="272"/>
    </row>
    <row r="31" spans="1:22" ht="18" x14ac:dyDescent="0.2">
      <c r="A31" s="272">
        <v>72101500</v>
      </c>
      <c r="B31" s="272"/>
      <c r="C31" s="272"/>
      <c r="D31" s="272"/>
      <c r="E31" s="272"/>
      <c r="F31" s="272"/>
      <c r="G31" s="272"/>
      <c r="H31" s="272" t="s">
        <v>244</v>
      </c>
      <c r="I31" s="272"/>
      <c r="J31" s="272"/>
      <c r="K31" s="272"/>
      <c r="L31" s="272"/>
      <c r="M31" s="272"/>
      <c r="N31" s="272"/>
      <c r="O31" s="272"/>
      <c r="P31" s="272"/>
      <c r="Q31" s="272"/>
      <c r="R31" s="272"/>
      <c r="S31" s="272"/>
      <c r="T31" s="272"/>
      <c r="U31" s="272"/>
      <c r="V31" s="272"/>
    </row>
    <row r="32" spans="1:22" s="124" customFormat="1" ht="20.25" x14ac:dyDescent="0.2">
      <c r="A32" s="175"/>
      <c r="B32" s="175"/>
      <c r="C32" s="175"/>
      <c r="D32" s="175"/>
      <c r="E32" s="175"/>
      <c r="F32" s="175"/>
      <c r="G32" s="175"/>
      <c r="H32" s="175"/>
      <c r="I32" s="175"/>
      <c r="J32" s="175"/>
      <c r="K32" s="175"/>
      <c r="L32" s="175"/>
      <c r="M32" s="175"/>
      <c r="N32" s="175"/>
      <c r="O32" s="175"/>
      <c r="P32" s="175"/>
      <c r="Q32" s="175"/>
      <c r="R32" s="175"/>
      <c r="S32" s="175"/>
      <c r="T32" s="175"/>
      <c r="U32" s="175"/>
      <c r="V32" s="175"/>
    </row>
    <row r="33" spans="1:24" ht="20.25" x14ac:dyDescent="0.2">
      <c r="A33" s="244" t="s">
        <v>92</v>
      </c>
      <c r="B33" s="244"/>
      <c r="C33" s="244"/>
      <c r="D33" s="244"/>
      <c r="E33" s="244"/>
      <c r="F33" s="244"/>
      <c r="G33" s="244"/>
      <c r="H33" s="244"/>
      <c r="I33" s="244"/>
      <c r="J33" s="244"/>
      <c r="K33" s="244"/>
      <c r="L33" s="244"/>
      <c r="M33" s="244"/>
      <c r="N33" s="244"/>
      <c r="O33" s="244"/>
      <c r="P33" s="244"/>
      <c r="Q33" s="244"/>
      <c r="R33" s="244"/>
      <c r="S33" s="244"/>
      <c r="T33" s="244"/>
      <c r="U33" s="244"/>
      <c r="V33" s="244"/>
    </row>
    <row r="34" spans="1:24" s="170" customFormat="1" ht="20.25" x14ac:dyDescent="0.2"/>
    <row r="35" spans="1:24" s="58" customFormat="1" ht="20.25" customHeight="1" x14ac:dyDescent="0.2">
      <c r="A35" s="353" t="s">
        <v>95</v>
      </c>
      <c r="B35" s="353"/>
      <c r="C35" s="353"/>
      <c r="D35" s="353"/>
      <c r="E35" s="353"/>
      <c r="F35" s="353"/>
      <c r="G35" s="353"/>
      <c r="H35" s="353"/>
      <c r="I35" s="353"/>
      <c r="J35" s="353"/>
      <c r="K35" s="353"/>
      <c r="L35" s="353"/>
      <c r="M35" s="353"/>
      <c r="N35" s="353"/>
      <c r="O35" s="353"/>
      <c r="P35" s="353"/>
      <c r="Q35" s="353"/>
      <c r="R35" s="353"/>
      <c r="S35" s="353"/>
      <c r="T35" s="353"/>
      <c r="U35" s="353"/>
      <c r="V35" s="353"/>
    </row>
    <row r="36" spans="1:24" s="170" customFormat="1" ht="20.25" x14ac:dyDescent="0.2"/>
    <row r="37" spans="1:24" s="59" customFormat="1" x14ac:dyDescent="0.2">
      <c r="A37" s="245" t="s">
        <v>93</v>
      </c>
      <c r="B37" s="246"/>
      <c r="C37" s="247"/>
      <c r="D37" s="286" t="s">
        <v>5</v>
      </c>
      <c r="E37" s="287"/>
      <c r="F37" s="287"/>
      <c r="G37" s="288"/>
      <c r="H37" s="243" t="s">
        <v>6</v>
      </c>
      <c r="I37" s="243"/>
      <c r="J37" s="243"/>
      <c r="K37" s="251" t="s">
        <v>7</v>
      </c>
      <c r="L37" s="252"/>
      <c r="M37" s="253"/>
      <c r="N37" s="286" t="s">
        <v>8</v>
      </c>
      <c r="O37" s="287"/>
      <c r="P37" s="288"/>
      <c r="Q37" s="243" t="s">
        <v>9</v>
      </c>
      <c r="R37" s="243"/>
      <c r="S37" s="243" t="s">
        <v>59</v>
      </c>
      <c r="T37" s="243"/>
      <c r="U37" s="243" t="s">
        <v>10</v>
      </c>
      <c r="V37" s="243"/>
    </row>
    <row r="38" spans="1:24" s="59" customFormat="1" ht="36" customHeight="1" x14ac:dyDescent="0.2">
      <c r="A38" s="248"/>
      <c r="B38" s="249"/>
      <c r="C38" s="250"/>
      <c r="D38" s="289"/>
      <c r="E38" s="290"/>
      <c r="F38" s="290"/>
      <c r="G38" s="291"/>
      <c r="H38" s="243"/>
      <c r="I38" s="243"/>
      <c r="J38" s="243"/>
      <c r="K38" s="148" t="s">
        <v>11</v>
      </c>
      <c r="L38" s="251" t="s">
        <v>16</v>
      </c>
      <c r="M38" s="253"/>
      <c r="N38" s="289"/>
      <c r="O38" s="290"/>
      <c r="P38" s="291"/>
      <c r="Q38" s="243"/>
      <c r="R38" s="243"/>
      <c r="S38" s="243"/>
      <c r="T38" s="243"/>
      <c r="U38" s="243"/>
      <c r="V38" s="243"/>
      <c r="W38" s="59">
        <v>3115616364</v>
      </c>
      <c r="X38" s="59" t="s">
        <v>425</v>
      </c>
    </row>
    <row r="39" spans="1:24" s="59" customFormat="1" ht="161.25" customHeight="1" x14ac:dyDescent="0.2">
      <c r="A39" s="313" t="s">
        <v>424</v>
      </c>
      <c r="B39" s="314"/>
      <c r="C39" s="315"/>
      <c r="D39" s="630" t="s">
        <v>408</v>
      </c>
      <c r="E39" s="631"/>
      <c r="F39" s="631"/>
      <c r="G39" s="632"/>
      <c r="H39" s="633">
        <f>+W39</f>
        <v>1673992541</v>
      </c>
      <c r="I39" s="634"/>
      <c r="J39" s="635"/>
      <c r="K39" s="225" t="s">
        <v>409</v>
      </c>
      <c r="L39" s="241">
        <v>2022</v>
      </c>
      <c r="M39" s="242"/>
      <c r="N39" s="307" t="s">
        <v>410</v>
      </c>
      <c r="O39" s="308"/>
      <c r="P39" s="309"/>
      <c r="Q39" s="284">
        <v>1</v>
      </c>
      <c r="R39" s="285"/>
      <c r="S39" s="241" t="s">
        <v>412</v>
      </c>
      <c r="T39" s="242"/>
      <c r="U39" s="292">
        <f>+H39*Q39/((VLOOKUP(L39,SMMLV!A:B,2,FALSE)))</f>
        <v>1673.9925410000001</v>
      </c>
      <c r="V39" s="292"/>
      <c r="W39" s="232">
        <f>+'rev certificacion'!B58</f>
        <v>1673992541</v>
      </c>
      <c r="X39" s="59">
        <f>+W39/SMMLV!B17</f>
        <v>1673.9925410000001</v>
      </c>
    </row>
    <row r="40" spans="1:24" ht="20.25" customHeight="1" x14ac:dyDescent="0.2">
      <c r="A40" s="348" t="s">
        <v>426</v>
      </c>
      <c r="B40" s="349"/>
      <c r="C40" s="349"/>
      <c r="D40" s="349"/>
      <c r="E40" s="349"/>
      <c r="F40" s="349"/>
      <c r="G40" s="349"/>
      <c r="H40" s="349"/>
      <c r="I40" s="349"/>
      <c r="J40" s="349"/>
      <c r="K40" s="349"/>
      <c r="L40" s="349"/>
      <c r="M40" s="349"/>
      <c r="N40" s="349"/>
      <c r="O40" s="349"/>
      <c r="P40" s="349"/>
      <c r="Q40" s="349"/>
      <c r="R40" s="349"/>
      <c r="S40" s="349"/>
      <c r="T40" s="350"/>
      <c r="U40" s="351">
        <f>+U39</f>
        <v>1673.9925410000001</v>
      </c>
      <c r="V40" s="352"/>
    </row>
    <row r="41" spans="1:24" ht="20.25" x14ac:dyDescent="0.2">
      <c r="A41" s="304"/>
      <c r="B41" s="305"/>
      <c r="C41" s="305"/>
      <c r="D41" s="305"/>
      <c r="E41" s="305"/>
      <c r="F41" s="305"/>
      <c r="G41" s="305"/>
      <c r="H41" s="305"/>
      <c r="I41" s="305"/>
      <c r="J41" s="305"/>
      <c r="K41" s="305"/>
      <c r="L41" s="305"/>
      <c r="M41" s="305"/>
      <c r="N41" s="305"/>
      <c r="O41" s="305"/>
      <c r="P41" s="305"/>
      <c r="Q41" s="305"/>
      <c r="R41" s="305"/>
      <c r="S41" s="305"/>
      <c r="T41" s="305"/>
      <c r="U41" s="305"/>
      <c r="V41" s="306"/>
    </row>
    <row r="42" spans="1:24" ht="20.25" customHeight="1" x14ac:dyDescent="0.2">
      <c r="A42" s="334" t="s">
        <v>411</v>
      </c>
      <c r="B42" s="334"/>
      <c r="C42" s="334"/>
      <c r="D42" s="334"/>
      <c r="E42" s="334"/>
      <c r="F42" s="334"/>
      <c r="G42" s="334"/>
      <c r="H42" s="334"/>
      <c r="I42" s="334"/>
      <c r="J42" s="334"/>
      <c r="K42" s="334"/>
      <c r="L42" s="334"/>
      <c r="M42" s="334"/>
      <c r="N42" s="334"/>
      <c r="O42" s="334"/>
      <c r="P42" s="334"/>
      <c r="Q42" s="334"/>
      <c r="R42" s="334"/>
      <c r="S42" s="638" t="s">
        <v>427</v>
      </c>
      <c r="T42" s="639"/>
      <c r="U42" s="451">
        <f>+S15</f>
        <v>1920.1647656497639</v>
      </c>
      <c r="V42" s="451"/>
    </row>
    <row r="43" spans="1:24" s="124" customFormat="1" ht="20.25" x14ac:dyDescent="0.2">
      <c r="A43" s="204"/>
      <c r="B43" s="204"/>
      <c r="C43" s="204"/>
      <c r="D43" s="204"/>
      <c r="E43" s="204"/>
      <c r="F43" s="204"/>
      <c r="G43" s="204"/>
      <c r="H43" s="213"/>
      <c r="I43" s="213"/>
      <c r="J43" s="213"/>
      <c r="K43" s="213"/>
      <c r="L43" s="213"/>
      <c r="M43" s="213"/>
      <c r="N43" s="213"/>
      <c r="O43" s="213"/>
      <c r="P43" s="213"/>
      <c r="Q43" s="213"/>
      <c r="R43" s="213"/>
      <c r="S43" s="213"/>
      <c r="T43" s="213"/>
      <c r="U43" s="204"/>
      <c r="V43" s="204"/>
    </row>
    <row r="44" spans="1:24" ht="169.5" customHeight="1" x14ac:dyDescent="0.2">
      <c r="A44" s="636" t="s">
        <v>432</v>
      </c>
      <c r="B44" s="637"/>
      <c r="C44" s="637"/>
      <c r="D44" s="637"/>
      <c r="E44" s="637"/>
      <c r="F44" s="637"/>
      <c r="G44" s="637"/>
      <c r="H44" s="637"/>
      <c r="I44" s="637"/>
      <c r="J44" s="637"/>
      <c r="K44" s="637"/>
      <c r="L44" s="637"/>
      <c r="M44" s="637"/>
      <c r="N44" s="637"/>
      <c r="O44" s="637"/>
      <c r="P44" s="637"/>
      <c r="Q44" s="637"/>
      <c r="R44" s="637"/>
      <c r="S44" s="637"/>
      <c r="T44" s="637"/>
      <c r="U44" s="637"/>
      <c r="V44" s="637"/>
    </row>
    <row r="45" spans="1:24" ht="15.75" customHeight="1" x14ac:dyDescent="0.2">
      <c r="A45" s="295"/>
      <c r="B45" s="295"/>
      <c r="C45" s="295"/>
      <c r="D45" s="295"/>
      <c r="E45" s="295"/>
      <c r="F45" s="295"/>
      <c r="G45" s="295"/>
      <c r="H45" s="295"/>
      <c r="I45" s="295"/>
      <c r="J45" s="295"/>
      <c r="K45" s="295"/>
      <c r="L45" s="295"/>
      <c r="M45" s="295"/>
      <c r="N45" s="295"/>
      <c r="O45" s="295"/>
      <c r="P45" s="295"/>
      <c r="Q45" s="295"/>
      <c r="R45" s="295"/>
      <c r="S45" s="295"/>
      <c r="T45" s="295"/>
      <c r="U45" s="295"/>
      <c r="V45" s="295"/>
    </row>
    <row r="46" spans="1:24" ht="18" customHeight="1" x14ac:dyDescent="0.2">
      <c r="A46" s="236" t="s">
        <v>256</v>
      </c>
      <c r="B46" s="236"/>
      <c r="C46" s="236"/>
      <c r="D46" s="236"/>
      <c r="E46" s="236"/>
      <c r="F46" s="236"/>
      <c r="G46" s="236"/>
      <c r="H46" s="236"/>
      <c r="I46" s="236"/>
      <c r="J46" s="236"/>
      <c r="K46" s="236"/>
      <c r="L46" s="236"/>
      <c r="M46" s="236"/>
      <c r="N46" s="236"/>
      <c r="O46" s="236"/>
      <c r="P46" s="236"/>
      <c r="Q46" s="236"/>
      <c r="R46" s="236"/>
      <c r="S46" s="236"/>
      <c r="T46" s="236"/>
      <c r="U46" s="236"/>
      <c r="V46" s="236"/>
    </row>
    <row r="47" spans="1:24" ht="20.25" x14ac:dyDescent="0.2">
      <c r="A47" s="282"/>
      <c r="B47" s="282"/>
      <c r="C47" s="282"/>
      <c r="D47" s="282"/>
      <c r="E47" s="282"/>
      <c r="F47" s="282"/>
      <c r="G47" s="282"/>
      <c r="H47" s="282"/>
      <c r="I47" s="282"/>
      <c r="J47" s="282"/>
      <c r="K47" s="282"/>
      <c r="L47" s="282"/>
      <c r="M47" s="282"/>
      <c r="N47" s="282"/>
      <c r="O47" s="282"/>
      <c r="P47" s="282"/>
      <c r="Q47" s="282"/>
      <c r="R47" s="282"/>
      <c r="S47" s="282"/>
      <c r="T47" s="282"/>
      <c r="U47" s="282"/>
      <c r="V47" s="282"/>
    </row>
    <row r="48" spans="1:24" ht="20.25" customHeight="1" x14ac:dyDescent="0.2">
      <c r="A48" s="263" t="s">
        <v>115</v>
      </c>
      <c r="B48" s="263"/>
      <c r="C48" s="263"/>
      <c r="D48" s="263"/>
      <c r="E48" s="263"/>
      <c r="F48" s="263"/>
      <c r="G48" s="263"/>
      <c r="H48" s="263"/>
      <c r="I48" s="263"/>
      <c r="J48" s="263"/>
      <c r="K48" s="263"/>
      <c r="L48" s="263"/>
      <c r="M48" s="263"/>
      <c r="N48" s="263"/>
      <c r="O48" s="263"/>
      <c r="P48" s="263"/>
      <c r="Q48" s="283">
        <f>+H15</f>
        <v>3362026089</v>
      </c>
      <c r="R48" s="283"/>
      <c r="S48" s="283"/>
      <c r="T48" s="283"/>
      <c r="U48" s="283"/>
      <c r="V48" s="283"/>
    </row>
    <row r="49" spans="1:22" ht="20.25" x14ac:dyDescent="0.2">
      <c r="A49" s="262"/>
      <c r="B49" s="262"/>
      <c r="C49" s="262"/>
      <c r="D49" s="262"/>
      <c r="E49" s="262"/>
      <c r="F49" s="262"/>
      <c r="G49" s="262"/>
      <c r="H49" s="262"/>
      <c r="I49" s="262"/>
      <c r="J49" s="262"/>
      <c r="K49" s="262"/>
      <c r="L49" s="262"/>
      <c r="M49" s="262"/>
      <c r="N49" s="262"/>
      <c r="O49" s="262"/>
      <c r="P49" s="262"/>
      <c r="Q49" s="262"/>
      <c r="R49" s="262"/>
      <c r="S49" s="262"/>
      <c r="T49" s="262"/>
      <c r="U49" s="262"/>
      <c r="V49" s="262"/>
    </row>
    <row r="50" spans="1:22" ht="20.25" x14ac:dyDescent="0.2">
      <c r="A50" s="263" t="s">
        <v>152</v>
      </c>
      <c r="B50" s="264"/>
      <c r="C50" s="264"/>
      <c r="D50" s="264"/>
      <c r="E50" s="264"/>
      <c r="F50" s="264"/>
      <c r="G50" s="264"/>
      <c r="H50" s="264"/>
      <c r="I50" s="264"/>
      <c r="J50" s="264"/>
      <c r="K50" s="264"/>
      <c r="L50" s="264"/>
      <c r="M50" s="264"/>
      <c r="N50" s="264"/>
      <c r="O50" s="264"/>
      <c r="P50" s="264"/>
      <c r="Q50" s="264"/>
      <c r="R50" s="264"/>
      <c r="S50" s="264"/>
      <c r="T50" s="264"/>
      <c r="U50" s="264"/>
      <c r="V50" s="264"/>
    </row>
    <row r="51" spans="1:22" x14ac:dyDescent="0.2">
      <c r="A51" s="206"/>
      <c r="B51" s="206"/>
      <c r="C51" s="206"/>
      <c r="D51" s="206"/>
      <c r="E51" s="206"/>
      <c r="F51" s="206"/>
      <c r="G51" s="206"/>
      <c r="H51" s="206"/>
      <c r="I51" s="206"/>
      <c r="J51" s="206"/>
      <c r="K51" s="206"/>
      <c r="L51" s="206"/>
      <c r="M51" s="206"/>
      <c r="N51" s="206"/>
      <c r="O51" s="206"/>
      <c r="P51" s="206"/>
      <c r="Q51" s="206"/>
      <c r="R51" s="206"/>
      <c r="S51" s="206"/>
      <c r="T51" s="206"/>
      <c r="U51" s="206"/>
      <c r="V51" s="206"/>
    </row>
    <row r="52" spans="1:22" ht="18" customHeight="1" x14ac:dyDescent="0.2">
      <c r="A52" s="233" t="s">
        <v>93</v>
      </c>
      <c r="B52" s="323"/>
      <c r="C52" s="323"/>
      <c r="D52" s="323"/>
      <c r="E52" s="323"/>
      <c r="F52" s="323"/>
      <c r="G52" s="323"/>
      <c r="H52" s="323"/>
      <c r="I52" s="234"/>
      <c r="J52" s="233" t="str">
        <f>+A8</f>
        <v>CONSTRUCCIONES MONTAJES Y PARTES ELECTRICAS SAS</v>
      </c>
      <c r="K52" s="323"/>
      <c r="L52" s="323"/>
      <c r="M52" s="323"/>
      <c r="N52" s="323"/>
      <c r="O52" s="323"/>
      <c r="P52" s="323"/>
      <c r="Q52" s="323"/>
      <c r="R52" s="323"/>
      <c r="S52" s="323"/>
      <c r="T52" s="323"/>
      <c r="U52" s="323"/>
      <c r="V52" s="234"/>
    </row>
    <row r="53" spans="1:22" ht="24" customHeight="1" x14ac:dyDescent="0.2">
      <c r="A53" s="296" t="s">
        <v>257</v>
      </c>
      <c r="B53" s="297"/>
      <c r="C53" s="297"/>
      <c r="D53" s="297"/>
      <c r="E53" s="297"/>
      <c r="F53" s="297"/>
      <c r="G53" s="297"/>
      <c r="H53" s="297"/>
      <c r="I53" s="298"/>
      <c r="J53" s="640" t="s">
        <v>430</v>
      </c>
      <c r="K53" s="641"/>
      <c r="L53" s="641"/>
      <c r="M53" s="641"/>
      <c r="N53" s="641"/>
      <c r="O53" s="641"/>
      <c r="P53" s="641"/>
      <c r="Q53" s="641"/>
      <c r="R53" s="641"/>
      <c r="S53" s="641"/>
      <c r="T53" s="641"/>
      <c r="U53" s="641"/>
      <c r="V53" s="642"/>
    </row>
    <row r="54" spans="1:22" ht="82.5" customHeight="1" x14ac:dyDescent="0.2">
      <c r="A54" s="296" t="s">
        <v>258</v>
      </c>
      <c r="B54" s="297"/>
      <c r="C54" s="297"/>
      <c r="D54" s="297"/>
      <c r="E54" s="297"/>
      <c r="F54" s="297"/>
      <c r="G54" s="297"/>
      <c r="H54" s="297"/>
      <c r="I54" s="298"/>
      <c r="J54" s="640" t="s">
        <v>428</v>
      </c>
      <c r="K54" s="641"/>
      <c r="L54" s="641"/>
      <c r="M54" s="641"/>
      <c r="N54" s="641"/>
      <c r="O54" s="641"/>
      <c r="P54" s="641"/>
      <c r="Q54" s="641"/>
      <c r="R54" s="641"/>
      <c r="S54" s="641"/>
      <c r="T54" s="641"/>
      <c r="U54" s="641"/>
      <c r="V54" s="642"/>
    </row>
    <row r="55" spans="1:22" ht="63" customHeight="1" x14ac:dyDescent="0.2">
      <c r="A55" s="296" t="s">
        <v>259</v>
      </c>
      <c r="B55" s="297"/>
      <c r="C55" s="297"/>
      <c r="D55" s="297"/>
      <c r="E55" s="297"/>
      <c r="F55" s="297"/>
      <c r="G55" s="297"/>
      <c r="H55" s="297"/>
      <c r="I55" s="298"/>
      <c r="J55" s="640" t="s">
        <v>429</v>
      </c>
      <c r="K55" s="641"/>
      <c r="L55" s="641"/>
      <c r="M55" s="641"/>
      <c r="N55" s="641"/>
      <c r="O55" s="641"/>
      <c r="P55" s="641"/>
      <c r="Q55" s="641"/>
      <c r="R55" s="641"/>
      <c r="S55" s="641"/>
      <c r="T55" s="641"/>
      <c r="U55" s="641"/>
      <c r="V55" s="642"/>
    </row>
    <row r="56" spans="1:22" ht="80.25" customHeight="1" x14ac:dyDescent="0.2">
      <c r="A56" s="296" t="s">
        <v>260</v>
      </c>
      <c r="B56" s="297"/>
      <c r="C56" s="297"/>
      <c r="D56" s="297"/>
      <c r="E56" s="297"/>
      <c r="F56" s="297"/>
      <c r="G56" s="297"/>
      <c r="H56" s="297"/>
      <c r="I56" s="298"/>
      <c r="J56" s="640" t="s">
        <v>431</v>
      </c>
      <c r="K56" s="641"/>
      <c r="L56" s="641"/>
      <c r="M56" s="641"/>
      <c r="N56" s="641"/>
      <c r="O56" s="641"/>
      <c r="P56" s="641"/>
      <c r="Q56" s="641"/>
      <c r="R56" s="641"/>
      <c r="S56" s="641"/>
      <c r="T56" s="641"/>
      <c r="U56" s="641"/>
      <c r="V56" s="642"/>
    </row>
    <row r="57" spans="1:22" s="57" customFormat="1" ht="34.5" customHeight="1" x14ac:dyDescent="0.2">
      <c r="A57" s="296" t="s">
        <v>261</v>
      </c>
      <c r="B57" s="297"/>
      <c r="C57" s="297"/>
      <c r="D57" s="297"/>
      <c r="E57" s="297"/>
      <c r="F57" s="297"/>
      <c r="G57" s="297"/>
      <c r="H57" s="297"/>
      <c r="I57" s="298"/>
      <c r="J57" s="299">
        <v>3.05</v>
      </c>
      <c r="K57" s="237"/>
      <c r="L57" s="237"/>
      <c r="M57" s="237"/>
      <c r="N57" s="237"/>
      <c r="O57" s="237"/>
      <c r="P57" s="237"/>
      <c r="Q57" s="237"/>
      <c r="R57" s="237"/>
      <c r="S57" s="237"/>
      <c r="T57" s="237"/>
      <c r="U57" s="237"/>
      <c r="V57" s="300"/>
    </row>
    <row r="58" spans="1:22" s="57" customFormat="1" ht="18" x14ac:dyDescent="0.2">
      <c r="A58" s="280"/>
      <c r="B58" s="280"/>
      <c r="C58" s="280"/>
      <c r="D58" s="280"/>
      <c r="E58" s="280"/>
      <c r="F58" s="280"/>
      <c r="G58" s="280"/>
      <c r="H58" s="280"/>
      <c r="I58" s="280"/>
      <c r="J58" s="280"/>
      <c r="K58" s="280"/>
      <c r="L58" s="280"/>
      <c r="M58" s="280"/>
      <c r="N58" s="280"/>
      <c r="O58" s="280"/>
      <c r="P58" s="280"/>
      <c r="Q58" s="280"/>
      <c r="R58" s="280"/>
      <c r="S58" s="280"/>
      <c r="T58" s="280"/>
      <c r="U58" s="280"/>
      <c r="V58" s="280"/>
    </row>
    <row r="59" spans="1:22" s="57" customFormat="1" ht="87.75" customHeight="1" x14ac:dyDescent="0.2">
      <c r="A59" s="643" t="s">
        <v>418</v>
      </c>
      <c r="B59" s="643"/>
      <c r="C59" s="643"/>
      <c r="D59" s="643"/>
      <c r="E59" s="643"/>
      <c r="F59" s="643"/>
      <c r="G59" s="643"/>
      <c r="H59" s="643"/>
      <c r="I59" s="643"/>
      <c r="J59" s="643"/>
      <c r="K59" s="643"/>
      <c r="L59" s="643"/>
      <c r="M59" s="643"/>
      <c r="N59" s="643"/>
      <c r="O59" s="643"/>
      <c r="P59" s="643"/>
      <c r="Q59" s="643"/>
      <c r="R59" s="643"/>
      <c r="S59" s="643"/>
      <c r="T59" s="643"/>
      <c r="U59" s="643"/>
      <c r="V59" s="643"/>
    </row>
    <row r="60" spans="1:22" s="57" customFormat="1" ht="18" x14ac:dyDescent="0.2">
      <c r="A60" s="171"/>
      <c r="B60" s="171"/>
      <c r="C60" s="171"/>
      <c r="D60" s="171"/>
      <c r="E60" s="171"/>
      <c r="F60" s="171"/>
      <c r="G60" s="171"/>
      <c r="H60" s="171"/>
      <c r="I60" s="171"/>
      <c r="J60" s="171"/>
      <c r="K60" s="171"/>
      <c r="L60" s="171"/>
      <c r="M60" s="171"/>
      <c r="N60" s="171"/>
      <c r="O60" s="171"/>
      <c r="P60" s="171"/>
      <c r="Q60" s="171"/>
      <c r="R60" s="171"/>
      <c r="S60" s="171"/>
      <c r="T60" s="171"/>
      <c r="U60" s="171"/>
      <c r="V60" s="171"/>
    </row>
    <row r="61" spans="1:22" s="57" customFormat="1" ht="20.25" hidden="1" x14ac:dyDescent="0.2">
      <c r="A61" s="270" t="s">
        <v>52</v>
      </c>
      <c r="B61" s="270"/>
      <c r="C61" s="270"/>
      <c r="D61" s="270"/>
      <c r="E61" s="270"/>
      <c r="F61" s="270"/>
      <c r="G61" s="270"/>
      <c r="H61" s="270"/>
      <c r="I61" s="270"/>
      <c r="J61" s="270"/>
      <c r="K61" s="270"/>
      <c r="L61" s="270"/>
      <c r="M61" s="270"/>
      <c r="N61" s="270"/>
      <c r="O61" s="270"/>
      <c r="P61" s="270"/>
      <c r="Q61" s="270"/>
      <c r="R61" s="270"/>
      <c r="S61" s="270"/>
      <c r="T61" s="270"/>
      <c r="U61" s="270"/>
      <c r="V61" s="270"/>
    </row>
    <row r="62" spans="1:22" s="57" customFormat="1" ht="299.25" hidden="1" customHeight="1" x14ac:dyDescent="0.2">
      <c r="A62" s="265"/>
      <c r="B62" s="265"/>
      <c r="C62" s="265"/>
      <c r="D62" s="265"/>
      <c r="E62" s="265"/>
      <c r="F62" s="265"/>
      <c r="G62" s="265"/>
      <c r="H62" s="265"/>
      <c r="I62" s="265"/>
      <c r="J62" s="265"/>
      <c r="K62" s="265"/>
      <c r="L62" s="265"/>
      <c r="M62" s="265"/>
      <c r="N62" s="265"/>
      <c r="O62" s="265"/>
      <c r="P62" s="265"/>
      <c r="Q62" s="265"/>
      <c r="R62" s="265"/>
      <c r="S62" s="265"/>
      <c r="T62" s="265"/>
      <c r="U62" s="265"/>
      <c r="V62" s="265"/>
    </row>
    <row r="63" spans="1:22" s="57" customFormat="1" ht="18" hidden="1" x14ac:dyDescent="0.2">
      <c r="A63" s="261"/>
      <c r="B63" s="261"/>
      <c r="C63" s="261"/>
      <c r="D63" s="261"/>
      <c r="E63" s="261"/>
      <c r="F63" s="261"/>
      <c r="G63" s="261"/>
      <c r="H63" s="261"/>
      <c r="I63" s="261"/>
      <c r="J63" s="261"/>
      <c r="K63" s="261"/>
      <c r="L63" s="261"/>
      <c r="M63" s="261"/>
      <c r="N63" s="261"/>
      <c r="O63" s="261"/>
      <c r="P63" s="261"/>
      <c r="Q63" s="261"/>
      <c r="R63" s="261"/>
      <c r="S63" s="261"/>
      <c r="T63" s="261"/>
      <c r="U63" s="261"/>
      <c r="V63" s="261"/>
    </row>
    <row r="64" spans="1:22" ht="18" hidden="1" x14ac:dyDescent="0.2">
      <c r="A64" s="65"/>
      <c r="B64" s="65"/>
      <c r="C64" s="65"/>
      <c r="D64" s="65"/>
      <c r="E64" s="65"/>
      <c r="F64" s="65"/>
      <c r="G64" s="65"/>
      <c r="H64" s="65"/>
      <c r="I64" s="65"/>
      <c r="J64" s="65"/>
      <c r="K64" s="65"/>
      <c r="L64" s="65"/>
      <c r="M64" s="65"/>
      <c r="N64" s="65"/>
      <c r="O64" s="65"/>
      <c r="P64" s="65"/>
      <c r="Q64" s="65"/>
      <c r="R64" s="65"/>
      <c r="S64" s="65"/>
      <c r="T64" s="65"/>
      <c r="U64" s="65"/>
      <c r="V64" s="65"/>
    </row>
    <row r="65" spans="1:22" ht="20.25" x14ac:dyDescent="0.2">
      <c r="A65" s="256" t="s">
        <v>267</v>
      </c>
      <c r="B65" s="256"/>
      <c r="C65" s="256"/>
      <c r="D65" s="256"/>
      <c r="E65" s="256"/>
      <c r="F65" s="256"/>
      <c r="G65" s="256"/>
      <c r="H65" s="256"/>
      <c r="I65" s="256"/>
      <c r="J65" s="256"/>
      <c r="K65" s="256"/>
      <c r="L65" s="256"/>
      <c r="M65" s="256"/>
      <c r="N65" s="256"/>
      <c r="O65" s="256"/>
      <c r="P65" s="256"/>
      <c r="Q65" s="256"/>
      <c r="R65" s="256"/>
      <c r="S65" s="256"/>
      <c r="T65" s="256"/>
      <c r="U65" s="256"/>
      <c r="V65" s="256"/>
    </row>
    <row r="66" spans="1:22" ht="20.25" x14ac:dyDescent="0.2">
      <c r="A66" s="257"/>
      <c r="B66" s="257"/>
      <c r="C66" s="257"/>
      <c r="D66" s="257"/>
      <c r="E66" s="257"/>
      <c r="F66" s="257"/>
      <c r="G66" s="257"/>
      <c r="H66" s="257"/>
      <c r="I66" s="257"/>
      <c r="J66" s="257"/>
      <c r="K66" s="257"/>
      <c r="L66" s="257"/>
      <c r="M66" s="257"/>
      <c r="N66" s="257"/>
      <c r="O66" s="257"/>
      <c r="P66" s="257"/>
      <c r="Q66" s="257"/>
      <c r="R66" s="257"/>
      <c r="S66" s="257"/>
      <c r="T66" s="257"/>
      <c r="U66" s="257"/>
      <c r="V66" s="257"/>
    </row>
    <row r="67" spans="1:22" ht="20.25" x14ac:dyDescent="0.2">
      <c r="A67" s="256" t="s">
        <v>268</v>
      </c>
      <c r="B67" s="256"/>
      <c r="C67" s="256"/>
      <c r="D67" s="256"/>
      <c r="E67" s="256"/>
      <c r="F67" s="256"/>
      <c r="G67" s="256"/>
      <c r="H67" s="256"/>
      <c r="I67" s="256"/>
      <c r="J67" s="256"/>
      <c r="K67" s="256"/>
      <c r="L67" s="256"/>
      <c r="M67" s="256"/>
      <c r="N67" s="256"/>
      <c r="O67" s="256"/>
      <c r="P67" s="256"/>
      <c r="Q67" s="256"/>
      <c r="R67" s="256"/>
      <c r="S67" s="256"/>
      <c r="T67" s="256"/>
      <c r="U67" s="256"/>
      <c r="V67" s="256"/>
    </row>
    <row r="68" spans="1:22" ht="12" customHeight="1" x14ac:dyDescent="0.2">
      <c r="A68" s="217"/>
      <c r="B68" s="217"/>
      <c r="C68" s="217"/>
      <c r="D68" s="217"/>
      <c r="E68" s="217"/>
      <c r="F68" s="217"/>
      <c r="G68" s="217"/>
      <c r="H68" s="217"/>
      <c r="I68" s="217"/>
      <c r="J68" s="217"/>
      <c r="K68" s="217"/>
      <c r="L68" s="217"/>
      <c r="M68" s="217"/>
      <c r="N68" s="217"/>
      <c r="O68" s="217"/>
      <c r="P68" s="217"/>
      <c r="Q68" s="217"/>
      <c r="R68" s="217"/>
      <c r="S68" s="217"/>
      <c r="T68" s="217"/>
      <c r="U68" s="217"/>
      <c r="V68" s="217"/>
    </row>
    <row r="69" spans="1:22" ht="67.5" customHeight="1" x14ac:dyDescent="0.2">
      <c r="A69" s="258" t="s">
        <v>269</v>
      </c>
      <c r="B69" s="258"/>
      <c r="C69" s="258"/>
      <c r="D69" s="258"/>
      <c r="E69" s="258"/>
      <c r="F69" s="258"/>
      <c r="G69" s="258"/>
      <c r="H69" s="258"/>
      <c r="I69" s="258"/>
      <c r="J69" s="258"/>
      <c r="K69" s="258"/>
      <c r="L69" s="258"/>
      <c r="M69" s="258"/>
      <c r="N69" s="258"/>
      <c r="O69" s="258"/>
      <c r="P69" s="258"/>
      <c r="Q69" s="258"/>
      <c r="R69" s="258"/>
      <c r="S69" s="258"/>
      <c r="T69" s="258"/>
      <c r="U69" s="258"/>
      <c r="V69" s="258"/>
    </row>
    <row r="70" spans="1:22" ht="10.5" customHeight="1" x14ac:dyDescent="0.2">
      <c r="A70" s="217"/>
      <c r="B70" s="217"/>
      <c r="C70" s="217"/>
      <c r="D70" s="217"/>
      <c r="E70" s="217"/>
      <c r="F70" s="217"/>
      <c r="G70" s="217"/>
      <c r="H70" s="217"/>
      <c r="I70" s="217"/>
      <c r="J70" s="217"/>
      <c r="K70" s="217"/>
      <c r="L70" s="217"/>
      <c r="M70" s="217"/>
      <c r="N70" s="217"/>
      <c r="O70" s="217"/>
      <c r="P70" s="217"/>
      <c r="Q70" s="217"/>
      <c r="R70" s="217"/>
      <c r="S70" s="217"/>
      <c r="T70" s="217"/>
      <c r="U70" s="217"/>
      <c r="V70" s="217"/>
    </row>
    <row r="71" spans="1:22" ht="60" customHeight="1" x14ac:dyDescent="0.2">
      <c r="A71" s="258" t="s">
        <v>291</v>
      </c>
      <c r="B71" s="258"/>
      <c r="C71" s="258"/>
      <c r="D71" s="258"/>
      <c r="E71" s="258"/>
      <c r="F71" s="258"/>
      <c r="G71" s="258"/>
      <c r="H71" s="258"/>
      <c r="I71" s="258"/>
      <c r="J71" s="258"/>
      <c r="K71" s="258"/>
      <c r="L71" s="258"/>
      <c r="M71" s="258"/>
      <c r="N71" s="258"/>
      <c r="O71" s="258"/>
      <c r="P71" s="258"/>
      <c r="Q71" s="258"/>
      <c r="R71" s="258"/>
      <c r="S71" s="258"/>
      <c r="T71" s="258"/>
      <c r="U71" s="258"/>
      <c r="V71" s="258"/>
    </row>
    <row r="72" spans="1:22" ht="12" customHeight="1" x14ac:dyDescent="0.2">
      <c r="A72" s="259"/>
      <c r="B72" s="259"/>
      <c r="C72" s="259"/>
      <c r="D72" s="259"/>
      <c r="E72" s="259"/>
      <c r="F72" s="259"/>
      <c r="G72" s="259"/>
      <c r="H72" s="259"/>
      <c r="I72" s="259"/>
      <c r="J72" s="259"/>
      <c r="K72" s="259"/>
      <c r="L72" s="259"/>
      <c r="M72" s="259"/>
      <c r="N72" s="259"/>
      <c r="O72" s="259"/>
      <c r="P72" s="259"/>
      <c r="Q72" s="259"/>
      <c r="R72" s="259"/>
      <c r="S72" s="259"/>
      <c r="T72" s="259"/>
      <c r="U72" s="259"/>
      <c r="V72" s="259"/>
    </row>
    <row r="73" spans="1:22" ht="20.25" customHeight="1" x14ac:dyDescent="0.2">
      <c r="A73" s="365" t="s">
        <v>273</v>
      </c>
      <c r="B73" s="366"/>
      <c r="C73" s="366"/>
      <c r="D73" s="366"/>
      <c r="E73" s="366"/>
      <c r="F73" s="366"/>
      <c r="G73" s="366"/>
      <c r="H73" s="366"/>
      <c r="I73" s="367"/>
      <c r="J73" s="304" t="s">
        <v>296</v>
      </c>
      <c r="K73" s="306"/>
      <c r="L73" s="365" t="s">
        <v>297</v>
      </c>
      <c r="M73" s="366"/>
      <c r="N73" s="366"/>
      <c r="O73" s="366"/>
      <c r="P73" s="366"/>
      <c r="Q73" s="366"/>
      <c r="R73" s="366"/>
      <c r="S73" s="367"/>
      <c r="T73" s="365" t="s">
        <v>52</v>
      </c>
      <c r="U73" s="366"/>
      <c r="V73" s="367"/>
    </row>
    <row r="74" spans="1:22" ht="20.25" customHeight="1" x14ac:dyDescent="0.2">
      <c r="A74" s="368"/>
      <c r="B74" s="369"/>
      <c r="C74" s="369"/>
      <c r="D74" s="369"/>
      <c r="E74" s="369"/>
      <c r="F74" s="369"/>
      <c r="G74" s="369"/>
      <c r="H74" s="369"/>
      <c r="I74" s="370"/>
      <c r="J74" s="205" t="s">
        <v>3</v>
      </c>
      <c r="K74" s="205" t="s">
        <v>60</v>
      </c>
      <c r="L74" s="368"/>
      <c r="M74" s="369"/>
      <c r="N74" s="369"/>
      <c r="O74" s="369"/>
      <c r="P74" s="369"/>
      <c r="Q74" s="369"/>
      <c r="R74" s="369"/>
      <c r="S74" s="370"/>
      <c r="T74" s="368"/>
      <c r="U74" s="369"/>
      <c r="V74" s="370"/>
    </row>
    <row r="75" spans="1:22" ht="20.25" x14ac:dyDescent="0.2">
      <c r="A75" s="239" t="s">
        <v>270</v>
      </c>
      <c r="B75" s="239"/>
      <c r="C75" s="239"/>
      <c r="D75" s="239"/>
      <c r="E75" s="239"/>
      <c r="F75" s="239"/>
      <c r="G75" s="239"/>
      <c r="H75" s="239"/>
      <c r="I75" s="239"/>
      <c r="J75" s="208"/>
      <c r="K75" s="208" t="s">
        <v>63</v>
      </c>
      <c r="L75" s="239"/>
      <c r="M75" s="239"/>
      <c r="N75" s="239"/>
      <c r="O75" s="239"/>
      <c r="P75" s="239"/>
      <c r="Q75" s="239"/>
      <c r="R75" s="239"/>
      <c r="S75" s="239"/>
      <c r="T75" s="271" t="s">
        <v>228</v>
      </c>
      <c r="U75" s="271"/>
      <c r="V75" s="271"/>
    </row>
    <row r="76" spans="1:22" ht="20.25" x14ac:dyDescent="0.2">
      <c r="A76" s="239" t="s">
        <v>271</v>
      </c>
      <c r="B76" s="239"/>
      <c r="C76" s="239"/>
      <c r="D76" s="239"/>
      <c r="E76" s="239"/>
      <c r="F76" s="239"/>
      <c r="G76" s="239"/>
      <c r="H76" s="239"/>
      <c r="I76" s="239"/>
      <c r="J76" s="208"/>
      <c r="K76" s="208" t="s">
        <v>63</v>
      </c>
      <c r="L76" s="239"/>
      <c r="M76" s="239"/>
      <c r="N76" s="239"/>
      <c r="O76" s="239"/>
      <c r="P76" s="239"/>
      <c r="Q76" s="239"/>
      <c r="R76" s="239"/>
      <c r="S76" s="239"/>
      <c r="T76" s="271" t="s">
        <v>228</v>
      </c>
      <c r="U76" s="271"/>
      <c r="V76" s="271"/>
    </row>
    <row r="77" spans="1:22" ht="20.25" x14ac:dyDescent="0.2">
      <c r="A77" s="239" t="s">
        <v>279</v>
      </c>
      <c r="B77" s="239"/>
      <c r="C77" s="239"/>
      <c r="D77" s="239"/>
      <c r="E77" s="239"/>
      <c r="F77" s="239"/>
      <c r="G77" s="239"/>
      <c r="H77" s="239"/>
      <c r="I77" s="239"/>
      <c r="J77" s="208"/>
      <c r="K77" s="208" t="s">
        <v>63</v>
      </c>
      <c r="L77" s="239"/>
      <c r="M77" s="239"/>
      <c r="N77" s="239"/>
      <c r="O77" s="239"/>
      <c r="P77" s="239"/>
      <c r="Q77" s="239"/>
      <c r="R77" s="239"/>
      <c r="S77" s="239"/>
      <c r="T77" s="271" t="s">
        <v>228</v>
      </c>
      <c r="U77" s="271"/>
      <c r="V77" s="271"/>
    </row>
    <row r="78" spans="1:22" ht="20.25" customHeight="1" x14ac:dyDescent="0.2">
      <c r="A78" s="239" t="s">
        <v>272</v>
      </c>
      <c r="B78" s="239"/>
      <c r="C78" s="239"/>
      <c r="D78" s="239"/>
      <c r="E78" s="239"/>
      <c r="F78" s="239"/>
      <c r="G78" s="239"/>
      <c r="H78" s="239"/>
      <c r="I78" s="239"/>
      <c r="J78" s="208"/>
      <c r="K78" s="208" t="s">
        <v>63</v>
      </c>
      <c r="L78" s="239"/>
      <c r="M78" s="239"/>
      <c r="N78" s="239"/>
      <c r="O78" s="239"/>
      <c r="P78" s="239"/>
      <c r="Q78" s="239"/>
      <c r="R78" s="239"/>
      <c r="S78" s="239"/>
      <c r="T78" s="271" t="s">
        <v>228</v>
      </c>
      <c r="U78" s="271"/>
      <c r="V78" s="271"/>
    </row>
    <row r="79" spans="1:22" ht="14.25" customHeight="1" x14ac:dyDescent="0.2">
      <c r="A79" s="359"/>
      <c r="B79" s="359"/>
      <c r="C79" s="359"/>
      <c r="D79" s="359"/>
      <c r="E79" s="359"/>
      <c r="F79" s="359"/>
      <c r="G79" s="359"/>
      <c r="H79" s="359"/>
      <c r="I79" s="359"/>
      <c r="J79" s="359"/>
      <c r="K79" s="359"/>
      <c r="L79" s="359"/>
      <c r="M79" s="359"/>
      <c r="N79" s="359"/>
      <c r="O79" s="359"/>
      <c r="P79" s="359"/>
      <c r="Q79" s="359"/>
      <c r="R79" s="359"/>
      <c r="S79" s="359"/>
      <c r="T79" s="359"/>
      <c r="U79" s="359"/>
      <c r="V79" s="359"/>
    </row>
    <row r="80" spans="1:22" ht="20.25" x14ac:dyDescent="0.2">
      <c r="A80" s="264" t="s">
        <v>66</v>
      </c>
      <c r="B80" s="264"/>
      <c r="C80" s="264"/>
      <c r="D80" s="264"/>
      <c r="E80" s="264"/>
      <c r="F80" s="264"/>
      <c r="G80" s="264"/>
      <c r="H80" s="264"/>
      <c r="I80" s="264"/>
      <c r="J80" s="264"/>
      <c r="K80" s="264"/>
      <c r="L80" s="264"/>
      <c r="M80" s="264"/>
      <c r="N80" s="264"/>
      <c r="O80" s="264"/>
      <c r="P80" s="264"/>
      <c r="Q80" s="264"/>
      <c r="R80" s="264"/>
      <c r="S80" s="264"/>
      <c r="T80" s="264"/>
      <c r="U80" s="264"/>
      <c r="V80" s="264"/>
    </row>
    <row r="81" spans="1:23" ht="15.75" x14ac:dyDescent="0.2">
      <c r="A81" s="362"/>
      <c r="B81" s="362"/>
      <c r="C81" s="362"/>
      <c r="D81" s="362"/>
      <c r="E81" s="362"/>
      <c r="F81" s="362"/>
      <c r="G81" s="362"/>
      <c r="H81" s="362"/>
      <c r="I81" s="362"/>
      <c r="J81" s="362"/>
      <c r="K81" s="362"/>
      <c r="L81" s="362"/>
      <c r="M81" s="362"/>
      <c r="N81" s="362"/>
      <c r="O81" s="362"/>
      <c r="P81" s="362"/>
      <c r="Q81" s="362"/>
      <c r="R81" s="362"/>
      <c r="S81" s="362"/>
      <c r="T81" s="362"/>
      <c r="U81" s="362"/>
      <c r="V81" s="362"/>
    </row>
    <row r="82" spans="1:23" ht="18" x14ac:dyDescent="0.2">
      <c r="A82" s="272" t="s">
        <v>415</v>
      </c>
      <c r="B82" s="272"/>
      <c r="C82" s="272"/>
      <c r="D82" s="272" t="s">
        <v>68</v>
      </c>
      <c r="E82" s="272"/>
      <c r="F82" s="272"/>
      <c r="G82" s="272"/>
      <c r="H82" s="272" t="s">
        <v>69</v>
      </c>
      <c r="I82" s="272"/>
      <c r="J82" s="272"/>
      <c r="K82" s="272"/>
      <c r="L82" s="272" t="s">
        <v>70</v>
      </c>
      <c r="M82" s="272"/>
      <c r="N82" s="272"/>
      <c r="O82" s="272"/>
      <c r="P82" s="272"/>
      <c r="Q82" s="645" t="s">
        <v>414</v>
      </c>
      <c r="R82" s="645"/>
      <c r="S82" s="645"/>
      <c r="T82" s="645" t="s">
        <v>52</v>
      </c>
      <c r="U82" s="645"/>
      <c r="V82" s="645"/>
    </row>
    <row r="83" spans="1:23" ht="109.5" customHeight="1" x14ac:dyDescent="0.2">
      <c r="A83" s="360" t="s">
        <v>270</v>
      </c>
      <c r="B83" s="360"/>
      <c r="C83" s="360"/>
      <c r="D83" s="360" t="s">
        <v>274</v>
      </c>
      <c r="E83" s="360"/>
      <c r="F83" s="360"/>
      <c r="G83" s="360"/>
      <c r="H83" s="360" t="s">
        <v>277</v>
      </c>
      <c r="I83" s="360"/>
      <c r="J83" s="360"/>
      <c r="K83" s="360"/>
      <c r="L83" s="360" t="s">
        <v>276</v>
      </c>
      <c r="M83" s="360"/>
      <c r="N83" s="360"/>
      <c r="O83" s="360"/>
      <c r="P83" s="360"/>
      <c r="Q83" s="650">
        <v>0.5</v>
      </c>
      <c r="R83" s="650"/>
      <c r="S83" s="650"/>
      <c r="T83" s="646" t="s">
        <v>417</v>
      </c>
      <c r="U83" s="646"/>
      <c r="V83" s="646"/>
    </row>
    <row r="84" spans="1:23" ht="109.5" customHeight="1" x14ac:dyDescent="0.2">
      <c r="A84" s="360" t="s">
        <v>271</v>
      </c>
      <c r="B84" s="360"/>
      <c r="C84" s="360"/>
      <c r="D84" s="360" t="s">
        <v>274</v>
      </c>
      <c r="E84" s="360"/>
      <c r="F84" s="360"/>
      <c r="G84" s="360"/>
      <c r="H84" s="360" t="s">
        <v>277</v>
      </c>
      <c r="I84" s="360"/>
      <c r="J84" s="360"/>
      <c r="K84" s="360"/>
      <c r="L84" s="360" t="s">
        <v>278</v>
      </c>
      <c r="M84" s="360"/>
      <c r="N84" s="360"/>
      <c r="O84" s="360"/>
      <c r="P84" s="360"/>
      <c r="Q84" s="650">
        <v>1</v>
      </c>
      <c r="R84" s="650"/>
      <c r="S84" s="650"/>
      <c r="T84" s="646" t="s">
        <v>417</v>
      </c>
      <c r="U84" s="646"/>
      <c r="V84" s="646"/>
    </row>
    <row r="85" spans="1:23" ht="109.5" customHeight="1" x14ac:dyDescent="0.2">
      <c r="A85" s="360" t="s">
        <v>279</v>
      </c>
      <c r="B85" s="360"/>
      <c r="C85" s="360"/>
      <c r="D85" s="360" t="s">
        <v>280</v>
      </c>
      <c r="E85" s="360"/>
      <c r="F85" s="360"/>
      <c r="G85" s="360"/>
      <c r="H85" s="360" t="s">
        <v>366</v>
      </c>
      <c r="I85" s="360"/>
      <c r="J85" s="360"/>
      <c r="K85" s="360"/>
      <c r="L85" s="360" t="s">
        <v>281</v>
      </c>
      <c r="M85" s="360"/>
      <c r="N85" s="360"/>
      <c r="O85" s="360"/>
      <c r="P85" s="360"/>
      <c r="Q85" s="650">
        <v>1</v>
      </c>
      <c r="R85" s="650"/>
      <c r="S85" s="650"/>
      <c r="T85" s="646" t="s">
        <v>417</v>
      </c>
      <c r="U85" s="646"/>
      <c r="V85" s="646"/>
      <c r="W85" s="57"/>
    </row>
    <row r="86" spans="1:23" ht="109.5" customHeight="1" x14ac:dyDescent="0.2">
      <c r="A86" s="360" t="s">
        <v>272</v>
      </c>
      <c r="B86" s="360"/>
      <c r="C86" s="360"/>
      <c r="D86" s="360" t="s">
        <v>282</v>
      </c>
      <c r="E86" s="360"/>
      <c r="F86" s="360"/>
      <c r="G86" s="360"/>
      <c r="H86" s="360" t="s">
        <v>416</v>
      </c>
      <c r="I86" s="360"/>
      <c r="J86" s="360"/>
      <c r="K86" s="360"/>
      <c r="L86" s="360" t="s">
        <v>284</v>
      </c>
      <c r="M86" s="360"/>
      <c r="N86" s="360"/>
      <c r="O86" s="360"/>
      <c r="P86" s="360"/>
      <c r="Q86" s="650">
        <v>1</v>
      </c>
      <c r="R86" s="650"/>
      <c r="S86" s="650"/>
      <c r="T86" s="646" t="s">
        <v>417</v>
      </c>
      <c r="U86" s="646"/>
      <c r="V86" s="646"/>
    </row>
    <row r="87" spans="1:23" ht="15.75" x14ac:dyDescent="0.2">
      <c r="A87" s="227"/>
      <c r="B87" s="228"/>
      <c r="C87" s="228"/>
      <c r="D87" s="228"/>
      <c r="E87" s="228"/>
      <c r="F87" s="228"/>
      <c r="G87" s="228"/>
      <c r="H87" s="228"/>
      <c r="I87" s="228"/>
      <c r="J87" s="228"/>
      <c r="K87" s="228"/>
      <c r="L87" s="228"/>
      <c r="M87" s="228"/>
      <c r="N87" s="228"/>
      <c r="O87" s="228"/>
      <c r="P87" s="228"/>
      <c r="Q87" s="228"/>
      <c r="R87" s="228"/>
      <c r="S87" s="228"/>
      <c r="T87" s="228"/>
      <c r="U87" s="228"/>
      <c r="V87" s="229"/>
    </row>
    <row r="88" spans="1:23" ht="66.75" customHeight="1" x14ac:dyDescent="0.2">
      <c r="A88" s="644" t="s">
        <v>433</v>
      </c>
      <c r="B88" s="644"/>
      <c r="C88" s="644"/>
      <c r="D88" s="644"/>
      <c r="E88" s="644"/>
      <c r="F88" s="644"/>
      <c r="G88" s="644"/>
      <c r="H88" s="644"/>
      <c r="I88" s="644"/>
      <c r="J88" s="644"/>
      <c r="K88" s="644"/>
      <c r="L88" s="644"/>
      <c r="M88" s="644"/>
      <c r="N88" s="644"/>
      <c r="O88" s="644"/>
      <c r="P88" s="644"/>
      <c r="Q88" s="644"/>
      <c r="R88" s="644"/>
      <c r="S88" s="644"/>
      <c r="T88" s="644"/>
      <c r="U88" s="644"/>
      <c r="V88" s="644"/>
    </row>
    <row r="89" spans="1:23" ht="18" x14ac:dyDescent="0.2">
      <c r="A89" s="65"/>
      <c r="B89" s="65"/>
      <c r="C89" s="65"/>
      <c r="D89" s="65"/>
      <c r="E89" s="65"/>
      <c r="F89" s="65"/>
      <c r="G89" s="65"/>
      <c r="H89" s="65"/>
      <c r="I89" s="65"/>
      <c r="J89" s="65"/>
      <c r="K89" s="65"/>
      <c r="L89" s="65"/>
      <c r="M89" s="65"/>
      <c r="N89" s="65"/>
      <c r="O89" s="65"/>
      <c r="P89" s="65"/>
      <c r="Q89" s="65"/>
      <c r="R89" s="65"/>
      <c r="S89" s="65"/>
      <c r="T89" s="65"/>
      <c r="U89" s="65"/>
      <c r="V89" s="65"/>
    </row>
    <row r="90" spans="1:23" ht="18.75" thickBot="1" x14ac:dyDescent="0.25">
      <c r="A90" s="65"/>
      <c r="B90" s="65"/>
      <c r="C90" s="65"/>
      <c r="D90" s="65"/>
      <c r="E90" s="65"/>
      <c r="F90" s="65"/>
      <c r="G90" s="65"/>
      <c r="H90" s="65"/>
      <c r="I90" s="65"/>
      <c r="J90" s="65"/>
      <c r="K90" s="65"/>
      <c r="L90" s="65"/>
      <c r="M90" s="65"/>
      <c r="N90" s="65"/>
      <c r="O90" s="65"/>
      <c r="P90" s="65"/>
      <c r="Q90" s="65"/>
      <c r="R90" s="65"/>
      <c r="S90" s="65"/>
      <c r="T90" s="65"/>
      <c r="U90" s="65"/>
      <c r="V90" s="65"/>
    </row>
    <row r="91" spans="1:23" ht="97.5" customHeight="1" thickBot="1" x14ac:dyDescent="0.25">
      <c r="A91" s="267" t="s">
        <v>419</v>
      </c>
      <c r="B91" s="268"/>
      <c r="C91" s="268"/>
      <c r="D91" s="268"/>
      <c r="E91" s="268"/>
      <c r="F91" s="268"/>
      <c r="G91" s="268"/>
      <c r="H91" s="268"/>
      <c r="I91" s="268"/>
      <c r="J91" s="268"/>
      <c r="K91" s="268"/>
      <c r="L91" s="268"/>
      <c r="M91" s="268"/>
      <c r="N91" s="268"/>
      <c r="O91" s="268"/>
      <c r="P91" s="268"/>
      <c r="Q91" s="268"/>
      <c r="R91" s="268"/>
      <c r="S91" s="268"/>
      <c r="T91" s="268"/>
      <c r="U91" s="268"/>
      <c r="V91" s="269"/>
    </row>
    <row r="92" spans="1:23" ht="18" x14ac:dyDescent="0.2">
      <c r="A92" s="167"/>
      <c r="B92" s="82"/>
      <c r="C92" s="82"/>
      <c r="D92" s="82"/>
      <c r="E92" s="82"/>
      <c r="F92" s="82"/>
      <c r="G92" s="82"/>
      <c r="H92" s="82"/>
      <c r="I92" s="82"/>
      <c r="J92" s="82"/>
      <c r="K92" s="82"/>
      <c r="L92" s="82"/>
      <c r="M92" s="82"/>
      <c r="N92" s="82"/>
      <c r="O92" s="82"/>
      <c r="P92" s="82"/>
      <c r="Q92" s="82"/>
      <c r="R92" s="82"/>
      <c r="S92" s="82"/>
      <c r="T92" s="82"/>
      <c r="U92" s="82"/>
      <c r="V92" s="142"/>
    </row>
    <row r="93" spans="1:23" ht="18" x14ac:dyDescent="0.2">
      <c r="A93" s="167"/>
      <c r="B93" s="82"/>
      <c r="C93" s="82"/>
      <c r="D93" s="82"/>
      <c r="E93" s="82"/>
      <c r="F93" s="82"/>
      <c r="G93" s="82"/>
      <c r="H93" s="82"/>
      <c r="I93" s="82"/>
      <c r="J93" s="82"/>
      <c r="K93" s="82"/>
      <c r="L93" s="82"/>
      <c r="M93" s="82"/>
      <c r="N93" s="82"/>
      <c r="O93" s="82"/>
      <c r="P93" s="82"/>
      <c r="Q93" s="82"/>
      <c r="R93" s="82"/>
      <c r="S93" s="82"/>
      <c r="T93" s="82"/>
      <c r="U93" s="82"/>
      <c r="V93" s="142"/>
    </row>
    <row r="94" spans="1:23" ht="18" x14ac:dyDescent="0.2">
      <c r="A94" s="167"/>
      <c r="B94" s="82"/>
      <c r="C94" s="82"/>
      <c r="D94" s="82"/>
      <c r="E94" s="82"/>
      <c r="F94" s="82"/>
      <c r="G94" s="82"/>
      <c r="H94" s="82"/>
      <c r="I94" s="82"/>
      <c r="J94" s="82"/>
      <c r="K94" s="82"/>
      <c r="L94" s="82"/>
      <c r="M94" s="82"/>
      <c r="N94" s="82"/>
      <c r="O94" s="82"/>
      <c r="P94" s="82"/>
      <c r="Q94" s="82"/>
      <c r="R94" s="82"/>
      <c r="S94" s="82"/>
      <c r="T94" s="82"/>
      <c r="U94" s="82"/>
      <c r="V94" s="142"/>
    </row>
    <row r="95" spans="1:23" ht="18" x14ac:dyDescent="0.2">
      <c r="A95" s="167"/>
      <c r="B95" s="82"/>
      <c r="C95" s="82"/>
      <c r="D95" s="82"/>
      <c r="E95" s="82"/>
      <c r="F95" s="82"/>
      <c r="G95" s="82"/>
      <c r="H95" s="82"/>
      <c r="I95" s="82"/>
      <c r="J95" s="82"/>
      <c r="K95" s="82"/>
      <c r="L95" s="82"/>
      <c r="M95" s="82"/>
      <c r="N95" s="82"/>
      <c r="O95" s="82"/>
      <c r="P95" s="82"/>
      <c r="Q95" s="82"/>
      <c r="R95" s="82"/>
      <c r="S95" s="82"/>
      <c r="T95" s="82"/>
      <c r="U95" s="82"/>
      <c r="V95" s="142"/>
    </row>
    <row r="96" spans="1:23" ht="18" x14ac:dyDescent="0.2">
      <c r="A96" s="76"/>
      <c r="B96" s="76"/>
      <c r="C96" s="76"/>
      <c r="D96" s="76"/>
      <c r="E96" s="76"/>
      <c r="F96" s="76"/>
      <c r="G96" s="76"/>
      <c r="H96" s="76"/>
      <c r="I96" s="76"/>
      <c r="J96" s="76"/>
      <c r="K96" s="76"/>
      <c r="L96" s="76"/>
      <c r="M96" s="76"/>
      <c r="N96" s="76"/>
      <c r="O96" s="76"/>
      <c r="P96" s="76"/>
      <c r="Q96" s="76"/>
      <c r="R96" s="76"/>
      <c r="S96" s="76"/>
      <c r="T96" s="76"/>
      <c r="U96" s="76"/>
      <c r="V96" s="76"/>
    </row>
    <row r="97" spans="1:22" ht="18" x14ac:dyDescent="0.2">
      <c r="A97" s="76"/>
      <c r="B97" s="76"/>
      <c r="C97" s="76"/>
      <c r="D97" s="76"/>
      <c r="E97" s="76"/>
      <c r="F97" s="76"/>
      <c r="G97" s="76"/>
      <c r="H97" s="76"/>
      <c r="I97" s="76"/>
      <c r="J97" s="76"/>
      <c r="K97" s="76"/>
      <c r="L97" s="76"/>
      <c r="M97" s="76"/>
      <c r="N97" s="76"/>
      <c r="O97" s="76"/>
      <c r="P97" s="76"/>
      <c r="Q97" s="76"/>
      <c r="R97" s="76"/>
      <c r="S97" s="76"/>
      <c r="T97" s="76"/>
      <c r="U97" s="76"/>
      <c r="V97" s="76"/>
    </row>
    <row r="98" spans="1:22" ht="18" x14ac:dyDescent="0.2">
      <c r="A98" s="76"/>
      <c r="B98" s="76"/>
      <c r="C98" s="76"/>
      <c r="D98" s="76"/>
      <c r="E98" s="76"/>
      <c r="F98" s="76"/>
      <c r="G98" s="76"/>
      <c r="H98" s="76"/>
      <c r="I98" s="76"/>
      <c r="J98" s="76"/>
      <c r="K98" s="76"/>
      <c r="L98" s="76"/>
      <c r="M98" s="76"/>
      <c r="N98" s="76"/>
      <c r="O98" s="76"/>
      <c r="P98" s="76"/>
      <c r="Q98" s="76"/>
      <c r="R98" s="76"/>
      <c r="S98" s="76"/>
      <c r="T98" s="76"/>
      <c r="U98" s="76"/>
      <c r="V98" s="76"/>
    </row>
    <row r="99" spans="1:22" ht="23.25" x14ac:dyDescent="0.2">
      <c r="A99" s="266" t="s">
        <v>150</v>
      </c>
      <c r="B99" s="266"/>
      <c r="C99" s="266"/>
      <c r="D99" s="266"/>
      <c r="E99" s="266"/>
      <c r="F99" s="266"/>
      <c r="G99" s="266"/>
      <c r="H99" s="266"/>
      <c r="I99" s="266"/>
      <c r="J99" s="266"/>
      <c r="K99" s="266"/>
      <c r="L99" s="266"/>
      <c r="M99" s="266"/>
      <c r="N99" s="266"/>
      <c r="O99" s="266"/>
      <c r="P99" s="266"/>
      <c r="Q99" s="266"/>
      <c r="R99" s="266"/>
      <c r="S99" s="266"/>
      <c r="T99" s="266"/>
      <c r="U99" s="266"/>
      <c r="V99" s="266"/>
    </row>
    <row r="100" spans="1:22" ht="23.25" x14ac:dyDescent="0.2">
      <c r="A100" s="266" t="s">
        <v>151</v>
      </c>
      <c r="B100" s="266"/>
      <c r="C100" s="266"/>
      <c r="D100" s="266"/>
      <c r="E100" s="266"/>
      <c r="F100" s="266"/>
      <c r="G100" s="266"/>
      <c r="H100" s="266"/>
      <c r="I100" s="266"/>
      <c r="J100" s="266"/>
      <c r="K100" s="266"/>
      <c r="L100" s="266"/>
      <c r="M100" s="266"/>
      <c r="N100" s="266"/>
      <c r="O100" s="266"/>
      <c r="P100" s="266"/>
      <c r="Q100" s="266"/>
      <c r="R100" s="266"/>
      <c r="S100" s="266"/>
      <c r="T100" s="266"/>
      <c r="U100" s="266"/>
      <c r="V100" s="266"/>
    </row>
    <row r="101" spans="1:22" ht="15.75" x14ac:dyDescent="0.2">
      <c r="A101" s="172"/>
      <c r="B101" s="172"/>
      <c r="C101" s="172"/>
      <c r="D101" s="172"/>
      <c r="E101" s="172"/>
      <c r="F101" s="172"/>
      <c r="G101" s="172"/>
      <c r="H101" s="172"/>
      <c r="I101" s="172"/>
      <c r="J101" s="172"/>
      <c r="K101" s="172"/>
      <c r="L101" s="172"/>
      <c r="M101" s="172"/>
      <c r="N101" s="172"/>
      <c r="O101" s="172"/>
      <c r="P101" s="172"/>
      <c r="Q101" s="172"/>
      <c r="R101" s="172"/>
      <c r="S101" s="172"/>
      <c r="T101" s="172"/>
      <c r="U101" s="172"/>
      <c r="V101" s="172"/>
    </row>
    <row r="102" spans="1:22" x14ac:dyDescent="0.2">
      <c r="A102" s="260" t="s">
        <v>123</v>
      </c>
      <c r="B102" s="260"/>
      <c r="C102" s="260"/>
      <c r="D102" s="260"/>
      <c r="E102" s="260"/>
      <c r="F102" s="260"/>
      <c r="G102" s="260"/>
      <c r="H102" s="260"/>
      <c r="I102" s="260"/>
      <c r="J102" s="260"/>
      <c r="K102" s="260"/>
      <c r="L102" s="260"/>
      <c r="M102" s="260"/>
      <c r="N102" s="260"/>
      <c r="O102" s="260"/>
      <c r="P102" s="260"/>
      <c r="Q102" s="260"/>
      <c r="R102" s="260"/>
      <c r="S102" s="260"/>
      <c r="T102" s="260"/>
      <c r="U102" s="260"/>
      <c r="V102" s="260"/>
    </row>
    <row r="103" spans="1:22" x14ac:dyDescent="0.2">
      <c r="A103" s="60"/>
      <c r="B103" s="60"/>
      <c r="C103" s="60"/>
      <c r="D103" s="60"/>
      <c r="E103" s="60"/>
      <c r="F103" s="60"/>
      <c r="G103" s="60"/>
      <c r="H103" s="60"/>
      <c r="I103" s="60"/>
      <c r="J103" s="60"/>
      <c r="K103" s="60"/>
      <c r="L103" s="60"/>
      <c r="M103" s="60"/>
      <c r="N103" s="60"/>
      <c r="O103" s="60"/>
      <c r="P103" s="60"/>
      <c r="Q103" s="60"/>
      <c r="R103" s="60"/>
      <c r="S103" s="60"/>
      <c r="T103" s="60"/>
      <c r="U103" s="60"/>
      <c r="V103" s="60"/>
    </row>
    <row r="104" spans="1:22" x14ac:dyDescent="0.2">
      <c r="A104" s="60"/>
      <c r="B104" s="60"/>
      <c r="C104" s="60"/>
      <c r="D104" s="60"/>
      <c r="E104" s="60"/>
      <c r="F104" s="60"/>
      <c r="G104" s="60"/>
      <c r="H104" s="60"/>
      <c r="I104" s="60"/>
      <c r="J104" s="60"/>
      <c r="K104" s="60"/>
      <c r="L104" s="60"/>
      <c r="M104" s="60"/>
      <c r="N104" s="60"/>
      <c r="O104" s="60"/>
      <c r="P104" s="60"/>
      <c r="Q104" s="60"/>
      <c r="R104" s="60"/>
      <c r="S104" s="60"/>
      <c r="T104" s="60"/>
      <c r="U104" s="60"/>
      <c r="V104" s="60"/>
    </row>
    <row r="105" spans="1:22" x14ac:dyDescent="0.2">
      <c r="A105" s="60"/>
      <c r="B105" s="60"/>
      <c r="C105" s="60"/>
      <c r="D105" s="60"/>
      <c r="E105" s="60"/>
      <c r="F105" s="60"/>
      <c r="G105" s="60"/>
      <c r="H105" s="60"/>
      <c r="I105" s="60"/>
      <c r="J105" s="60"/>
      <c r="K105" s="60"/>
      <c r="L105" s="60"/>
      <c r="M105" s="60"/>
      <c r="N105" s="60"/>
      <c r="O105" s="60"/>
      <c r="P105" s="60"/>
      <c r="Q105" s="60"/>
      <c r="R105" s="60"/>
      <c r="S105" s="60"/>
      <c r="T105" s="60"/>
      <c r="U105" s="60"/>
      <c r="V105" s="60"/>
    </row>
    <row r="106" spans="1:22" x14ac:dyDescent="0.2">
      <c r="A106" s="60"/>
      <c r="B106" s="60"/>
      <c r="C106" s="60"/>
      <c r="D106" s="60"/>
      <c r="E106" s="60"/>
      <c r="F106" s="60"/>
      <c r="G106" s="60"/>
      <c r="H106" s="60"/>
      <c r="I106" s="60"/>
      <c r="J106" s="60"/>
      <c r="K106" s="60"/>
      <c r="L106" s="60"/>
      <c r="M106" s="60"/>
      <c r="N106" s="60"/>
      <c r="O106" s="60"/>
      <c r="P106" s="60"/>
      <c r="Q106" s="60"/>
      <c r="R106" s="60"/>
      <c r="S106" s="60"/>
      <c r="T106" s="60"/>
      <c r="U106" s="60"/>
      <c r="V106" s="60"/>
    </row>
    <row r="107" spans="1:22" x14ac:dyDescent="0.2">
      <c r="A107" s="60"/>
      <c r="B107" s="60"/>
      <c r="C107" s="60"/>
      <c r="D107" s="60"/>
      <c r="E107" s="60"/>
      <c r="F107" s="60"/>
      <c r="G107" s="60"/>
      <c r="H107" s="60"/>
      <c r="I107" s="60"/>
      <c r="J107" s="60"/>
      <c r="K107" s="60"/>
      <c r="L107" s="60"/>
      <c r="M107" s="60"/>
      <c r="N107" s="60"/>
      <c r="O107" s="60"/>
      <c r="P107" s="60"/>
      <c r="Q107" s="60"/>
      <c r="R107" s="60"/>
      <c r="S107" s="60"/>
      <c r="T107" s="60"/>
      <c r="U107" s="60"/>
      <c r="V107" s="60"/>
    </row>
    <row r="108" spans="1:22" x14ac:dyDescent="0.2">
      <c r="A108" s="60"/>
      <c r="B108" s="60"/>
      <c r="C108" s="60"/>
      <c r="D108" s="60"/>
      <c r="E108" s="60"/>
      <c r="F108" s="60"/>
      <c r="G108" s="60"/>
      <c r="H108" s="60"/>
      <c r="I108" s="60"/>
      <c r="J108" s="60"/>
      <c r="K108" s="60"/>
      <c r="L108" s="60"/>
      <c r="M108" s="60"/>
      <c r="N108" s="60"/>
      <c r="O108" s="60"/>
      <c r="P108" s="60"/>
      <c r="Q108" s="60"/>
      <c r="R108" s="60"/>
      <c r="S108" s="60"/>
      <c r="T108" s="60"/>
      <c r="U108" s="60"/>
      <c r="V108" s="60"/>
    </row>
    <row r="109" spans="1:22" x14ac:dyDescent="0.2">
      <c r="A109" s="60"/>
      <c r="B109" s="60"/>
      <c r="C109" s="60"/>
      <c r="D109" s="60"/>
      <c r="E109" s="60"/>
      <c r="F109" s="60"/>
      <c r="G109" s="60"/>
      <c r="H109" s="60"/>
      <c r="I109" s="60"/>
      <c r="J109" s="60"/>
      <c r="K109" s="60"/>
      <c r="L109" s="60"/>
      <c r="M109" s="60"/>
      <c r="N109" s="60"/>
      <c r="O109" s="60"/>
      <c r="P109" s="60"/>
      <c r="Q109" s="60"/>
      <c r="R109" s="60"/>
      <c r="S109" s="60"/>
      <c r="T109" s="60"/>
      <c r="U109" s="60"/>
      <c r="V109" s="60"/>
    </row>
    <row r="110" spans="1:22" x14ac:dyDescent="0.2">
      <c r="A110" s="60"/>
      <c r="B110" s="60"/>
      <c r="C110" s="60"/>
      <c r="D110" s="60"/>
      <c r="E110" s="60"/>
      <c r="F110" s="60"/>
      <c r="G110" s="60"/>
      <c r="H110" s="60"/>
      <c r="I110" s="60"/>
      <c r="J110" s="60"/>
      <c r="K110" s="60"/>
      <c r="L110" s="60"/>
      <c r="M110" s="60"/>
      <c r="N110" s="223">
        <v>122331152</v>
      </c>
      <c r="O110" s="161">
        <v>45775</v>
      </c>
      <c r="P110" s="162">
        <v>4</v>
      </c>
      <c r="Q110" s="162" t="s">
        <v>60</v>
      </c>
      <c r="R110" s="224">
        <v>1</v>
      </c>
      <c r="S110" s="162" t="s">
        <v>60</v>
      </c>
      <c r="T110" s="60"/>
      <c r="U110" s="60"/>
      <c r="V110" s="60"/>
    </row>
    <row r="111" spans="1:22" x14ac:dyDescent="0.2">
      <c r="A111" s="60"/>
      <c r="B111" s="60"/>
      <c r="C111" s="60"/>
      <c r="D111" s="60"/>
      <c r="E111" s="60"/>
      <c r="F111" s="60"/>
      <c r="G111" s="60"/>
      <c r="H111" s="60"/>
      <c r="I111" s="60"/>
      <c r="J111" s="60"/>
      <c r="K111" s="60"/>
      <c r="L111" s="60"/>
      <c r="M111" s="60"/>
      <c r="N111" s="223">
        <v>39846201081</v>
      </c>
      <c r="O111" s="161">
        <v>45705</v>
      </c>
      <c r="P111" s="162">
        <v>7</v>
      </c>
      <c r="Q111" s="162" t="s">
        <v>3</v>
      </c>
      <c r="R111" s="224">
        <v>0.1</v>
      </c>
      <c r="S111" s="162" t="s">
        <v>60</v>
      </c>
      <c r="T111" s="60"/>
      <c r="U111" s="60"/>
      <c r="V111" s="60"/>
    </row>
    <row r="112" spans="1:22" x14ac:dyDescent="0.2">
      <c r="A112" s="60"/>
      <c r="B112" s="60"/>
      <c r="C112" s="60"/>
      <c r="D112" s="60"/>
      <c r="E112" s="60"/>
      <c r="F112" s="60"/>
      <c r="G112" s="60"/>
      <c r="H112" s="60"/>
      <c r="I112" s="60"/>
      <c r="J112" s="60"/>
      <c r="K112" s="60"/>
      <c r="L112" s="60"/>
      <c r="M112" s="60"/>
      <c r="N112" s="223">
        <v>2193374137</v>
      </c>
      <c r="O112" s="161">
        <v>45768</v>
      </c>
      <c r="P112" s="162">
        <v>4</v>
      </c>
      <c r="Q112" s="162" t="s">
        <v>3</v>
      </c>
      <c r="R112" s="224">
        <v>0.1</v>
      </c>
      <c r="S112" s="162" t="s">
        <v>60</v>
      </c>
      <c r="T112" s="60"/>
      <c r="U112" s="60"/>
      <c r="V112" s="60"/>
    </row>
    <row r="113" spans="1:22" x14ac:dyDescent="0.2">
      <c r="A113" s="60"/>
      <c r="B113" s="60"/>
      <c r="C113" s="60"/>
      <c r="D113" s="60"/>
      <c r="E113" s="60"/>
      <c r="F113" s="60"/>
      <c r="G113" s="60"/>
      <c r="H113" s="60"/>
      <c r="I113" s="60"/>
      <c r="J113" s="60"/>
      <c r="K113" s="60"/>
      <c r="L113" s="60"/>
      <c r="M113" s="60"/>
      <c r="N113" s="223">
        <v>79923513</v>
      </c>
      <c r="O113" s="161">
        <v>45813</v>
      </c>
      <c r="P113" s="162">
        <v>2</v>
      </c>
      <c r="Q113" s="162" t="s">
        <v>60</v>
      </c>
      <c r="R113" s="224">
        <v>1</v>
      </c>
      <c r="S113" s="162" t="s">
        <v>60</v>
      </c>
      <c r="T113" s="60"/>
      <c r="U113" s="60"/>
      <c r="V113" s="60"/>
    </row>
    <row r="114" spans="1:22" x14ac:dyDescent="0.2">
      <c r="A114" s="60"/>
      <c r="B114" s="60"/>
      <c r="C114" s="60"/>
      <c r="D114" s="60"/>
      <c r="E114" s="60"/>
      <c r="F114" s="60"/>
      <c r="G114" s="60"/>
      <c r="H114" s="60"/>
      <c r="I114" s="60"/>
      <c r="J114" s="60"/>
      <c r="K114" s="60"/>
      <c r="L114" s="60"/>
      <c r="M114" s="60"/>
      <c r="N114" s="223">
        <v>385678552</v>
      </c>
      <c r="O114" s="161">
        <v>45799</v>
      </c>
      <c r="P114" s="162">
        <v>3</v>
      </c>
      <c r="Q114" s="162" t="s">
        <v>60</v>
      </c>
      <c r="R114" s="224">
        <v>1</v>
      </c>
      <c r="S114" s="162" t="s">
        <v>60</v>
      </c>
      <c r="T114" s="60"/>
      <c r="U114" s="60"/>
      <c r="V114" s="60"/>
    </row>
    <row r="115" spans="1:22" x14ac:dyDescent="0.2">
      <c r="A115" s="60"/>
      <c r="B115" s="60"/>
      <c r="C115" s="60"/>
      <c r="D115" s="60"/>
      <c r="E115" s="60"/>
      <c r="F115" s="60"/>
      <c r="G115" s="60"/>
      <c r="H115" s="60"/>
      <c r="I115" s="60"/>
      <c r="J115" s="60"/>
      <c r="K115" s="60"/>
      <c r="L115" s="60"/>
      <c r="M115" s="60"/>
      <c r="N115" s="60"/>
      <c r="O115" s="60"/>
      <c r="P115" s="60"/>
      <c r="Q115" s="60"/>
      <c r="R115" s="60"/>
      <c r="S115" s="60"/>
      <c r="T115" s="60"/>
      <c r="U115" s="60"/>
      <c r="V115" s="60"/>
    </row>
    <row r="116" spans="1:22" x14ac:dyDescent="0.2">
      <c r="A116" s="60"/>
      <c r="B116" s="60"/>
      <c r="C116" s="60"/>
      <c r="D116" s="60"/>
      <c r="E116" s="60"/>
      <c r="F116" s="60"/>
      <c r="G116" s="60"/>
      <c r="H116" s="60"/>
      <c r="I116" s="60"/>
      <c r="J116" s="60"/>
      <c r="K116" s="60"/>
      <c r="L116" s="60"/>
      <c r="M116" s="60"/>
      <c r="N116" s="60"/>
      <c r="O116" s="60"/>
      <c r="P116" s="60"/>
      <c r="Q116" s="60"/>
      <c r="R116" s="60"/>
      <c r="S116" s="60"/>
      <c r="T116" s="60"/>
      <c r="U116" s="60"/>
      <c r="V116" s="60"/>
    </row>
    <row r="117" spans="1:22" x14ac:dyDescent="0.2">
      <c r="A117" s="60"/>
      <c r="B117" s="60"/>
      <c r="C117" s="60"/>
      <c r="D117" s="60"/>
      <c r="E117" s="60"/>
      <c r="F117" s="60"/>
      <c r="G117" s="60"/>
      <c r="H117" s="60"/>
      <c r="I117" s="60"/>
      <c r="J117" s="60"/>
      <c r="K117" s="60"/>
      <c r="L117" s="60"/>
      <c r="M117" s="60"/>
      <c r="N117" s="60"/>
      <c r="O117" s="60"/>
      <c r="P117" s="60"/>
      <c r="Q117" s="60"/>
      <c r="R117" s="60"/>
      <c r="S117" s="60"/>
      <c r="T117" s="60"/>
      <c r="U117" s="60"/>
      <c r="V117" s="60"/>
    </row>
    <row r="118" spans="1:22" x14ac:dyDescent="0.2">
      <c r="A118" s="60"/>
      <c r="B118" s="60"/>
      <c r="C118" s="60"/>
      <c r="D118" s="60"/>
      <c r="E118" s="60"/>
      <c r="F118" s="60"/>
      <c r="G118" s="60"/>
      <c r="H118" s="60"/>
      <c r="I118" s="60"/>
      <c r="J118" s="60"/>
      <c r="K118" s="60"/>
      <c r="L118" s="60"/>
      <c r="M118" s="60"/>
      <c r="N118" s="60"/>
      <c r="O118" s="60"/>
      <c r="P118" s="60"/>
      <c r="Q118" s="60"/>
      <c r="R118" s="60"/>
      <c r="S118" s="60"/>
      <c r="T118" s="60"/>
      <c r="U118" s="60"/>
      <c r="V118" s="60"/>
    </row>
    <row r="119" spans="1:22" x14ac:dyDescent="0.2">
      <c r="A119" s="60"/>
      <c r="B119" s="60"/>
      <c r="C119" s="60"/>
      <c r="D119" s="60"/>
      <c r="E119" s="60"/>
      <c r="F119" s="60"/>
      <c r="G119" s="60"/>
      <c r="H119" s="60"/>
      <c r="I119" s="60"/>
      <c r="J119" s="60"/>
      <c r="K119" s="60"/>
      <c r="L119" s="60"/>
      <c r="M119" s="60"/>
      <c r="N119" s="60"/>
      <c r="O119" s="60"/>
      <c r="P119" s="60"/>
      <c r="Q119" s="60"/>
      <c r="R119" s="60"/>
      <c r="S119" s="60"/>
      <c r="T119" s="60"/>
      <c r="U119" s="60"/>
      <c r="V119" s="60"/>
    </row>
    <row r="120" spans="1:22" x14ac:dyDescent="0.2">
      <c r="A120" s="223"/>
      <c r="B120" s="223"/>
      <c r="C120" s="6"/>
      <c r="D120" s="7"/>
      <c r="E120" s="8"/>
      <c r="F120" s="224"/>
      <c r="G120" s="8"/>
      <c r="H120" s="3"/>
      <c r="J120" s="56"/>
      <c r="K120" s="56"/>
      <c r="L120" s="56"/>
      <c r="M120" s="3"/>
      <c r="N120" s="3"/>
      <c r="O120" s="222"/>
      <c r="V120" s="62"/>
    </row>
    <row r="121" spans="1:22" x14ac:dyDescent="0.2">
      <c r="A121" s="223"/>
      <c r="B121" s="223"/>
      <c r="C121" s="6"/>
      <c r="D121" s="7"/>
      <c r="E121" s="8"/>
      <c r="F121" s="224"/>
      <c r="G121" s="8"/>
      <c r="H121" s="28"/>
      <c r="J121" s="223"/>
      <c r="K121" s="61"/>
      <c r="L121" s="61"/>
      <c r="M121" s="3"/>
      <c r="N121" s="3"/>
      <c r="O121" s="222"/>
    </row>
    <row r="122" spans="1:22" x14ac:dyDescent="0.2">
      <c r="A122" s="223"/>
      <c r="B122" s="223"/>
      <c r="C122" s="6"/>
      <c r="D122" s="7"/>
      <c r="E122" s="8"/>
      <c r="F122" s="224"/>
      <c r="G122" s="8"/>
      <c r="H122" s="28"/>
      <c r="K122" s="3"/>
      <c r="L122" s="3"/>
      <c r="M122" s="222"/>
      <c r="R122" s="61"/>
      <c r="S122" s="3"/>
    </row>
    <row r="123" spans="1:22" x14ac:dyDescent="0.2">
      <c r="A123" s="223"/>
      <c r="B123" s="6"/>
      <c r="C123" s="7"/>
      <c r="D123" s="8"/>
      <c r="E123" s="224"/>
      <c r="F123" s="223"/>
      <c r="G123" s="6"/>
      <c r="H123" s="7"/>
      <c r="I123" s="56"/>
      <c r="J123" s="56"/>
      <c r="K123" s="3"/>
      <c r="L123" s="3"/>
      <c r="M123" s="222"/>
      <c r="R123" s="61"/>
      <c r="S123" s="3"/>
    </row>
    <row r="124" spans="1:22" x14ac:dyDescent="0.2">
      <c r="A124" s="223"/>
      <c r="B124" s="6"/>
      <c r="C124" s="7"/>
      <c r="D124" s="8"/>
      <c r="E124" s="224"/>
      <c r="F124" s="223"/>
      <c r="G124" s="6"/>
      <c r="H124" s="7"/>
      <c r="I124" s="56"/>
      <c r="J124" s="56"/>
      <c r="K124" s="3"/>
      <c r="L124" s="3"/>
      <c r="M124" s="222"/>
      <c r="N124" s="8"/>
      <c r="O124" s="224"/>
      <c r="P124" s="8"/>
      <c r="R124" s="61"/>
      <c r="S124" s="3"/>
    </row>
    <row r="125" spans="1:22" x14ac:dyDescent="0.2">
      <c r="A125" s="223"/>
      <c r="B125" s="6"/>
      <c r="C125" s="7"/>
      <c r="D125" s="8"/>
      <c r="E125" s="224"/>
      <c r="F125" s="223"/>
      <c r="G125" s="6"/>
      <c r="H125" s="7"/>
      <c r="I125" s="56"/>
      <c r="J125" s="56"/>
      <c r="K125" s="3"/>
      <c r="L125" s="3"/>
      <c r="M125" s="222"/>
      <c r="N125" s="8"/>
      <c r="O125" s="224"/>
      <c r="P125" s="8"/>
    </row>
    <row r="126" spans="1:22" x14ac:dyDescent="0.2">
      <c r="A126" s="223"/>
      <c r="B126" s="6"/>
      <c r="C126" s="7"/>
      <c r="D126" s="8"/>
      <c r="E126" s="224"/>
      <c r="F126" s="223"/>
      <c r="G126" s="6"/>
      <c r="H126" s="7"/>
      <c r="I126" s="8"/>
      <c r="J126" s="224"/>
      <c r="K126" s="223"/>
      <c r="L126" s="6"/>
      <c r="M126" s="7"/>
      <c r="N126" s="8"/>
      <c r="O126" s="224"/>
      <c r="P126" s="8"/>
    </row>
    <row r="127" spans="1:22" x14ac:dyDescent="0.2">
      <c r="A127" s="223"/>
      <c r="B127" s="6"/>
      <c r="C127" s="7"/>
      <c r="D127" s="8"/>
      <c r="E127" s="224"/>
      <c r="F127" s="223"/>
      <c r="G127" s="6"/>
      <c r="H127" s="7"/>
      <c r="I127" s="8"/>
      <c r="J127" s="224"/>
      <c r="K127" s="223"/>
      <c r="L127" s="6"/>
      <c r="M127" s="7"/>
      <c r="N127" s="8"/>
      <c r="O127" s="224"/>
      <c r="P127" s="8"/>
    </row>
    <row r="128" spans="1:22" x14ac:dyDescent="0.2">
      <c r="F128" s="223"/>
      <c r="G128" s="6"/>
      <c r="H128" s="7"/>
      <c r="I128" s="8"/>
      <c r="J128" s="224"/>
      <c r="K128" s="8"/>
      <c r="L128" s="28"/>
    </row>
    <row r="129" spans="6:17" x14ac:dyDescent="0.2">
      <c r="F129" s="223"/>
      <c r="G129" s="6"/>
      <c r="H129" s="7"/>
      <c r="I129" s="63"/>
      <c r="J129" s="64"/>
      <c r="K129" s="223"/>
      <c r="L129" s="6"/>
      <c r="M129" s="7"/>
      <c r="N129" s="8"/>
      <c r="O129" s="224"/>
      <c r="P129" s="8"/>
      <c r="Q129" s="28"/>
    </row>
    <row r="130" spans="6:17" x14ac:dyDescent="0.2">
      <c r="F130" s="223"/>
      <c r="G130" s="6"/>
      <c r="H130" s="7"/>
      <c r="I130" s="63"/>
      <c r="J130" s="64"/>
      <c r="K130" s="223"/>
      <c r="L130" s="6"/>
      <c r="M130" s="7"/>
      <c r="N130" s="8"/>
      <c r="O130" s="224"/>
      <c r="P130" s="8"/>
      <c r="Q130" s="28"/>
    </row>
    <row r="131" spans="6:17" x14ac:dyDescent="0.2">
      <c r="F131" s="223"/>
      <c r="G131" s="6"/>
      <c r="H131" s="7"/>
      <c r="I131" s="63"/>
      <c r="J131" s="64"/>
      <c r="K131" s="223"/>
      <c r="L131" s="6"/>
      <c r="M131" s="7"/>
      <c r="N131" s="8"/>
      <c r="O131" s="224"/>
      <c r="P131" s="8"/>
      <c r="Q131" s="28"/>
    </row>
    <row r="132" spans="6:17" x14ac:dyDescent="0.2">
      <c r="I132" s="63"/>
      <c r="J132" s="64"/>
      <c r="K132" s="223"/>
      <c r="L132" s="6"/>
      <c r="M132" s="7"/>
      <c r="N132" s="8"/>
      <c r="O132" s="224"/>
      <c r="P132" s="8"/>
      <c r="Q132" s="28"/>
    </row>
    <row r="133" spans="6:17" x14ac:dyDescent="0.2">
      <c r="F133" s="223"/>
      <c r="G133" s="6"/>
      <c r="H133" s="7"/>
      <c r="I133" s="63"/>
      <c r="J133" s="64"/>
      <c r="K133" s="223"/>
      <c r="L133" s="6"/>
      <c r="M133" s="7"/>
      <c r="N133" s="8"/>
      <c r="O133" s="224"/>
      <c r="P133" s="8"/>
      <c r="Q133" s="28"/>
    </row>
    <row r="134" spans="6:17" x14ac:dyDescent="0.2">
      <c r="F134" s="223"/>
      <c r="G134" s="6"/>
      <c r="H134" s="7"/>
      <c r="I134" s="63"/>
      <c r="J134" s="64"/>
      <c r="K134" s="223"/>
      <c r="L134" s="6"/>
      <c r="M134" s="7"/>
      <c r="N134" s="8"/>
      <c r="O134" s="224"/>
      <c r="P134" s="6"/>
      <c r="Q134" s="6"/>
    </row>
    <row r="135" spans="6:17" x14ac:dyDescent="0.2">
      <c r="F135" s="223"/>
      <c r="G135" s="6"/>
      <c r="H135" s="7"/>
      <c r="I135" s="63"/>
      <c r="J135" s="64"/>
      <c r="K135" s="223"/>
      <c r="L135" s="6"/>
      <c r="M135" s="7"/>
      <c r="N135" s="8"/>
      <c r="O135" s="224"/>
      <c r="P135" s="8"/>
      <c r="Q135" s="28"/>
    </row>
    <row r="136" spans="6:17" x14ac:dyDescent="0.2">
      <c r="F136" s="223"/>
      <c r="G136" s="6"/>
      <c r="H136" s="7"/>
      <c r="I136" s="63"/>
      <c r="J136" s="64"/>
      <c r="K136" s="223"/>
      <c r="L136" s="6"/>
      <c r="M136" s="7"/>
      <c r="N136" s="8"/>
      <c r="O136" s="224"/>
      <c r="P136" s="8"/>
      <c r="Q136" s="28"/>
    </row>
    <row r="137" spans="6:17" x14ac:dyDescent="0.2">
      <c r="F137" s="223"/>
      <c r="G137" s="6"/>
      <c r="H137" s="7"/>
      <c r="I137" s="63"/>
      <c r="J137" s="64"/>
      <c r="K137" s="223"/>
      <c r="L137" s="6"/>
      <c r="M137" s="7"/>
      <c r="N137" s="8"/>
      <c r="O137" s="224"/>
      <c r="P137" s="8"/>
      <c r="Q137" s="28"/>
    </row>
    <row r="138" spans="6:17" x14ac:dyDescent="0.2">
      <c r="F138" s="223"/>
      <c r="G138" s="6"/>
      <c r="H138" s="7"/>
      <c r="I138" s="63"/>
      <c r="J138" s="64"/>
      <c r="K138" s="223"/>
      <c r="L138" s="6"/>
      <c r="M138" s="7"/>
      <c r="N138" s="8"/>
      <c r="O138" s="224"/>
      <c r="P138" s="8"/>
    </row>
    <row r="139" spans="6:17" x14ac:dyDescent="0.2">
      <c r="F139" s="223"/>
      <c r="G139" s="6"/>
      <c r="H139" s="7"/>
      <c r="I139" s="8"/>
      <c r="J139" s="224"/>
      <c r="K139" s="8"/>
      <c r="L139" s="28"/>
    </row>
    <row r="141" spans="6:17" x14ac:dyDescent="0.2">
      <c r="F141" s="223"/>
      <c r="G141" s="6"/>
      <c r="H141" s="7"/>
      <c r="I141" s="8"/>
      <c r="J141" s="224"/>
      <c r="K141" s="8"/>
      <c r="L141" s="28"/>
    </row>
    <row r="142" spans="6:17" x14ac:dyDescent="0.2">
      <c r="F142" s="223"/>
      <c r="G142" s="6"/>
      <c r="H142" s="7"/>
      <c r="I142" s="8"/>
      <c r="J142" s="224"/>
      <c r="K142" s="8"/>
      <c r="L142" s="28"/>
    </row>
    <row r="143" spans="6:17" x14ac:dyDescent="0.2">
      <c r="F143" s="223"/>
      <c r="G143" s="6"/>
      <c r="H143" s="7"/>
      <c r="I143" s="8"/>
      <c r="J143" s="224"/>
      <c r="K143" s="8"/>
      <c r="L143" s="28"/>
    </row>
    <row r="144" spans="6:17" x14ac:dyDescent="0.2">
      <c r="F144" s="223"/>
      <c r="G144" s="6"/>
      <c r="H144" s="7"/>
      <c r="I144" s="8"/>
      <c r="J144" s="224"/>
      <c r="K144" s="8"/>
      <c r="L144" s="28"/>
    </row>
    <row r="145" spans="6:12" x14ac:dyDescent="0.2">
      <c r="F145" s="223"/>
      <c r="G145" s="6"/>
      <c r="H145" s="7"/>
      <c r="I145" s="8"/>
      <c r="J145" s="224"/>
      <c r="K145" s="8"/>
      <c r="L145" s="28"/>
    </row>
    <row r="146" spans="6:12" x14ac:dyDescent="0.2">
      <c r="F146" s="223"/>
      <c r="G146" s="6"/>
      <c r="H146" s="7"/>
      <c r="I146" s="8"/>
      <c r="J146" s="224"/>
      <c r="K146" s="8"/>
      <c r="L146" s="28"/>
    </row>
    <row r="147" spans="6:12" x14ac:dyDescent="0.2">
      <c r="F147" s="223"/>
      <c r="G147" s="6"/>
      <c r="H147" s="7"/>
      <c r="I147" s="8"/>
      <c r="J147" s="224"/>
      <c r="K147" s="8"/>
      <c r="L147" s="28"/>
    </row>
    <row r="149" spans="6:12" x14ac:dyDescent="0.2">
      <c r="F149" s="223"/>
      <c r="G149" s="6"/>
      <c r="H149" s="7"/>
      <c r="I149" s="8"/>
      <c r="J149" s="224"/>
      <c r="K149" s="8"/>
      <c r="L149" s="28"/>
    </row>
    <row r="150" spans="6:12" x14ac:dyDescent="0.2">
      <c r="F150" s="223"/>
      <c r="G150" s="6"/>
      <c r="H150" s="7"/>
      <c r="I150" s="8"/>
      <c r="J150" s="224"/>
      <c r="K150" s="8"/>
      <c r="L150" s="28"/>
    </row>
    <row r="151" spans="6:12" x14ac:dyDescent="0.2">
      <c r="F151" s="223"/>
      <c r="G151" s="6"/>
      <c r="H151" s="7"/>
      <c r="I151" s="8"/>
      <c r="J151" s="224"/>
      <c r="K151" s="8"/>
      <c r="L151" s="28"/>
    </row>
    <row r="152" spans="6:12" x14ac:dyDescent="0.2">
      <c r="F152" s="223"/>
      <c r="G152" s="6"/>
      <c r="H152" s="7"/>
      <c r="I152" s="8"/>
      <c r="J152" s="224"/>
      <c r="K152" s="8"/>
      <c r="L152" s="28"/>
    </row>
    <row r="153" spans="6:12" x14ac:dyDescent="0.2">
      <c r="F153" s="223"/>
      <c r="G153" s="6"/>
      <c r="H153" s="7"/>
      <c r="I153" s="8"/>
      <c r="J153" s="224"/>
      <c r="K153" s="8"/>
      <c r="L153" s="28"/>
    </row>
  </sheetData>
  <mergeCells count="147">
    <mergeCell ref="H15:K15"/>
    <mergeCell ref="A15:G15"/>
    <mergeCell ref="S15:V15"/>
    <mergeCell ref="L15:R15"/>
    <mergeCell ref="Q83:S83"/>
    <mergeCell ref="Q84:S84"/>
    <mergeCell ref="Q85:S85"/>
    <mergeCell ref="Q86:S86"/>
    <mergeCell ref="H83:K83"/>
    <mergeCell ref="H84:K84"/>
    <mergeCell ref="H85:K85"/>
    <mergeCell ref="H86:K86"/>
    <mergeCell ref="L82:P82"/>
    <mergeCell ref="L83:P83"/>
    <mergeCell ref="L84:P84"/>
    <mergeCell ref="L85:P85"/>
    <mergeCell ref="L86:P86"/>
    <mergeCell ref="A80:V80"/>
    <mergeCell ref="A81:V81"/>
    <mergeCell ref="A82:C82"/>
    <mergeCell ref="D82:G82"/>
    <mergeCell ref="H82:K82"/>
    <mergeCell ref="Q82:S82"/>
    <mergeCell ref="A76:I76"/>
    <mergeCell ref="A88:V88"/>
    <mergeCell ref="A91:V91"/>
    <mergeCell ref="A99:V99"/>
    <mergeCell ref="A100:V100"/>
    <mergeCell ref="A102:V102"/>
    <mergeCell ref="P7:V7"/>
    <mergeCell ref="P8:V8"/>
    <mergeCell ref="T82:V82"/>
    <mergeCell ref="T85:V85"/>
    <mergeCell ref="T86:V86"/>
    <mergeCell ref="A85:C85"/>
    <mergeCell ref="A86:C86"/>
    <mergeCell ref="D85:G85"/>
    <mergeCell ref="D86:G86"/>
    <mergeCell ref="T83:V83"/>
    <mergeCell ref="T84:V84"/>
    <mergeCell ref="A83:C83"/>
    <mergeCell ref="A84:C84"/>
    <mergeCell ref="D83:G83"/>
    <mergeCell ref="D84:G84"/>
    <mergeCell ref="A78:I78"/>
    <mergeCell ref="L78:S78"/>
    <mergeCell ref="T78:V78"/>
    <mergeCell ref="A79:V79"/>
    <mergeCell ref="L76:S76"/>
    <mergeCell ref="T76:V76"/>
    <mergeCell ref="A77:I77"/>
    <mergeCell ref="L77:S77"/>
    <mergeCell ref="T77:V77"/>
    <mergeCell ref="A73:I74"/>
    <mergeCell ref="J73:K73"/>
    <mergeCell ref="L73:S74"/>
    <mergeCell ref="T73:V74"/>
    <mergeCell ref="A75:I75"/>
    <mergeCell ref="L75:S75"/>
    <mergeCell ref="T75:V75"/>
    <mergeCell ref="A65:V65"/>
    <mergeCell ref="A66:V66"/>
    <mergeCell ref="A67:V67"/>
    <mergeCell ref="A69:V69"/>
    <mergeCell ref="A71:V71"/>
    <mergeCell ref="A72:V72"/>
    <mergeCell ref="A53:I53"/>
    <mergeCell ref="J53:V53"/>
    <mergeCell ref="A47:V47"/>
    <mergeCell ref="A48:P48"/>
    <mergeCell ref="Q48:V48"/>
    <mergeCell ref="A59:V59"/>
    <mergeCell ref="A61:V61"/>
    <mergeCell ref="A62:V62"/>
    <mergeCell ref="A63:V63"/>
    <mergeCell ref="A57:I57"/>
    <mergeCell ref="J57:V57"/>
    <mergeCell ref="A58:V58"/>
    <mergeCell ref="A54:I54"/>
    <mergeCell ref="J54:V54"/>
    <mergeCell ref="A55:I55"/>
    <mergeCell ref="J55:V55"/>
    <mergeCell ref="A56:I56"/>
    <mergeCell ref="J56:V56"/>
    <mergeCell ref="A39:C39"/>
    <mergeCell ref="D39:G39"/>
    <mergeCell ref="H39:J39"/>
    <mergeCell ref="L39:M39"/>
    <mergeCell ref="N39:P39"/>
    <mergeCell ref="Q39:R39"/>
    <mergeCell ref="A49:V49"/>
    <mergeCell ref="A50:V50"/>
    <mergeCell ref="A52:I52"/>
    <mergeCell ref="J52:V52"/>
    <mergeCell ref="A44:V44"/>
    <mergeCell ref="A45:V45"/>
    <mergeCell ref="A46:V46"/>
    <mergeCell ref="S39:T39"/>
    <mergeCell ref="U39:V39"/>
    <mergeCell ref="A40:T40"/>
    <mergeCell ref="U40:V40"/>
    <mergeCell ref="A41:V41"/>
    <mergeCell ref="A42:R42"/>
    <mergeCell ref="S42:T42"/>
    <mergeCell ref="U42:V42"/>
    <mergeCell ref="A31:G31"/>
    <mergeCell ref="H31:V31"/>
    <mergeCell ref="A33:V33"/>
    <mergeCell ref="A35:V35"/>
    <mergeCell ref="A37:C38"/>
    <mergeCell ref="D37:G38"/>
    <mergeCell ref="H37:J38"/>
    <mergeCell ref="K37:M37"/>
    <mergeCell ref="N37:P38"/>
    <mergeCell ref="Q37:R38"/>
    <mergeCell ref="S37:T38"/>
    <mergeCell ref="U37:V38"/>
    <mergeCell ref="L38:M38"/>
    <mergeCell ref="A28:G28"/>
    <mergeCell ref="H28:V28"/>
    <mergeCell ref="A29:G29"/>
    <mergeCell ref="H29:V29"/>
    <mergeCell ref="A30:G30"/>
    <mergeCell ref="H30:V30"/>
    <mergeCell ref="A17:V17"/>
    <mergeCell ref="A19:V19"/>
    <mergeCell ref="A21:V21"/>
    <mergeCell ref="A23:V23"/>
    <mergeCell ref="B24:U24"/>
    <mergeCell ref="A27:V27"/>
    <mergeCell ref="A25:V25"/>
    <mergeCell ref="A10:V10"/>
    <mergeCell ref="A12:P12"/>
    <mergeCell ref="Q12:V12"/>
    <mergeCell ref="A13:P13"/>
    <mergeCell ref="Q13:V13"/>
    <mergeCell ref="A5:V5"/>
    <mergeCell ref="A7:L7"/>
    <mergeCell ref="A8:L8"/>
    <mergeCell ref="A1:K1"/>
    <mergeCell ref="L1:R1"/>
    <mergeCell ref="S1:V3"/>
    <mergeCell ref="A2:R2"/>
    <mergeCell ref="A3:G3"/>
    <mergeCell ref="H3:R3"/>
    <mergeCell ref="M7:O7"/>
    <mergeCell ref="M8:O8"/>
  </mergeCells>
  <printOptions horizontalCentered="1"/>
  <pageMargins left="0.19685039370078741" right="0.19685039370078741" top="0.59055118110236227" bottom="0.59055118110236227" header="0.31496062992125984" footer="0.31496062992125984"/>
  <pageSetup scale="60" fitToHeight="3" orientation="portrait" r:id="rId1"/>
  <headerFooter>
    <oddFooter>&amp;C&amp;P DE &amp;N</oddFooter>
  </headerFooter>
  <colBreaks count="1" manualBreakCount="1">
    <brk id="7785" max="1048575" man="1"/>
  </col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202948-5FDB-4E2C-9529-746EDF0F3AC0}">
  <dimension ref="A1:B58"/>
  <sheetViews>
    <sheetView topLeftCell="A44" workbookViewId="0">
      <selection activeCell="B22" sqref="B22"/>
    </sheetView>
  </sheetViews>
  <sheetFormatPr baseColWidth="10" defaultRowHeight="12.75" x14ac:dyDescent="0.2"/>
  <cols>
    <col min="1" max="1" width="11.42578125" style="156"/>
    <col min="2" max="2" width="21.85546875" style="211" customWidth="1"/>
  </cols>
  <sheetData>
    <row r="1" spans="1:2" x14ac:dyDescent="0.2">
      <c r="A1" s="156" t="s">
        <v>421</v>
      </c>
      <c r="B1" s="157" t="s">
        <v>422</v>
      </c>
    </row>
    <row r="2" spans="1:2" x14ac:dyDescent="0.2">
      <c r="A2" s="156">
        <v>3</v>
      </c>
      <c r="B2" s="211">
        <v>18398281</v>
      </c>
    </row>
    <row r="3" spans="1:2" x14ac:dyDescent="0.2">
      <c r="A3" s="156">
        <v>4</v>
      </c>
      <c r="B3" s="211">
        <v>29060215</v>
      </c>
    </row>
    <row r="4" spans="1:2" x14ac:dyDescent="0.2">
      <c r="A4" s="156">
        <v>7</v>
      </c>
      <c r="B4" s="211">
        <v>14045149</v>
      </c>
    </row>
    <row r="5" spans="1:2" x14ac:dyDescent="0.2">
      <c r="A5" s="156">
        <v>9</v>
      </c>
      <c r="B5" s="211">
        <v>16569927</v>
      </c>
    </row>
    <row r="6" spans="1:2" x14ac:dyDescent="0.2">
      <c r="A6" s="156">
        <v>12</v>
      </c>
      <c r="B6" s="211">
        <v>3303151</v>
      </c>
    </row>
    <row r="7" spans="1:2" x14ac:dyDescent="0.2">
      <c r="A7" s="156">
        <v>13</v>
      </c>
      <c r="B7" s="211">
        <v>86710047</v>
      </c>
    </row>
    <row r="8" spans="1:2" x14ac:dyDescent="0.2">
      <c r="A8" s="156">
        <v>14</v>
      </c>
      <c r="B8" s="211">
        <v>12700973</v>
      </c>
    </row>
    <row r="9" spans="1:2" x14ac:dyDescent="0.2">
      <c r="A9" s="156">
        <v>15</v>
      </c>
      <c r="B9" s="211">
        <v>2776064</v>
      </c>
    </row>
    <row r="10" spans="1:2" x14ac:dyDescent="0.2">
      <c r="A10" s="156">
        <v>16</v>
      </c>
      <c r="B10" s="211">
        <v>97321195</v>
      </c>
    </row>
    <row r="11" spans="1:2" x14ac:dyDescent="0.2">
      <c r="A11" s="156">
        <v>17</v>
      </c>
      <c r="B11" s="211">
        <v>36796561</v>
      </c>
    </row>
    <row r="12" spans="1:2" x14ac:dyDescent="0.2">
      <c r="A12" s="156">
        <v>18</v>
      </c>
      <c r="B12" s="211">
        <v>43313168</v>
      </c>
    </row>
    <row r="13" spans="1:2" x14ac:dyDescent="0.2">
      <c r="A13" s="156">
        <v>19</v>
      </c>
      <c r="B13" s="211">
        <v>43313168</v>
      </c>
    </row>
    <row r="14" spans="1:2" x14ac:dyDescent="0.2">
      <c r="A14" s="156">
        <v>20</v>
      </c>
      <c r="B14" s="211">
        <v>58120430</v>
      </c>
    </row>
    <row r="15" spans="1:2" x14ac:dyDescent="0.2">
      <c r="A15" s="156">
        <v>21</v>
      </c>
      <c r="B15" s="211">
        <v>33139852</v>
      </c>
    </row>
    <row r="16" spans="1:2" x14ac:dyDescent="0.2">
      <c r="A16" s="156">
        <v>22</v>
      </c>
      <c r="B16" s="211">
        <v>58120430</v>
      </c>
    </row>
    <row r="17" spans="1:2" x14ac:dyDescent="0.2">
      <c r="A17" s="156">
        <v>23</v>
      </c>
      <c r="B17" s="211">
        <v>36796561</v>
      </c>
    </row>
    <row r="18" spans="1:2" x14ac:dyDescent="0.2">
      <c r="A18" s="156">
        <v>26</v>
      </c>
      <c r="B18" s="211">
        <v>33139852</v>
      </c>
    </row>
    <row r="19" spans="1:2" x14ac:dyDescent="0.2">
      <c r="A19" s="156">
        <v>27</v>
      </c>
      <c r="B19" s="211">
        <v>5618567</v>
      </c>
    </row>
    <row r="20" spans="1:2" x14ac:dyDescent="0.2">
      <c r="A20" s="156">
        <v>32</v>
      </c>
      <c r="B20" s="211">
        <v>14472812</v>
      </c>
    </row>
    <row r="21" spans="1:2" x14ac:dyDescent="0.2">
      <c r="A21" s="156">
        <v>33</v>
      </c>
      <c r="B21" s="211">
        <v>2465534</v>
      </c>
    </row>
    <row r="22" spans="1:2" x14ac:dyDescent="0.2">
      <c r="A22" s="156">
        <v>34</v>
      </c>
      <c r="B22" s="211">
        <v>7331086</v>
      </c>
    </row>
    <row r="23" spans="1:2" x14ac:dyDescent="0.2">
      <c r="A23" s="156">
        <v>35</v>
      </c>
      <c r="B23" s="211">
        <v>25401946</v>
      </c>
    </row>
    <row r="24" spans="1:2" x14ac:dyDescent="0.2">
      <c r="A24" s="156">
        <v>36</v>
      </c>
      <c r="B24" s="211">
        <v>25401946</v>
      </c>
    </row>
    <row r="25" spans="1:2" x14ac:dyDescent="0.2">
      <c r="A25" s="156">
        <v>38</v>
      </c>
      <c r="B25" s="211">
        <v>34929528</v>
      </c>
    </row>
    <row r="26" spans="1:2" x14ac:dyDescent="0.2">
      <c r="A26" s="156">
        <v>39</v>
      </c>
      <c r="B26" s="211">
        <v>97321195</v>
      </c>
    </row>
    <row r="27" spans="1:2" x14ac:dyDescent="0.2">
      <c r="A27" s="156">
        <v>41</v>
      </c>
      <c r="B27" s="211">
        <v>33139852</v>
      </c>
    </row>
    <row r="28" spans="1:2" x14ac:dyDescent="0.2">
      <c r="A28" s="156">
        <v>42</v>
      </c>
      <c r="B28" s="211">
        <v>33139852</v>
      </c>
    </row>
    <row r="29" spans="1:2" x14ac:dyDescent="0.2">
      <c r="A29" s="156">
        <v>43</v>
      </c>
      <c r="B29" s="211">
        <v>35802206</v>
      </c>
    </row>
    <row r="30" spans="1:2" x14ac:dyDescent="0.2">
      <c r="A30" s="156">
        <v>44</v>
      </c>
      <c r="B30" s="211">
        <v>30013759</v>
      </c>
    </row>
    <row r="31" spans="1:2" x14ac:dyDescent="0.2">
      <c r="A31" s="156">
        <v>47</v>
      </c>
      <c r="B31" s="211">
        <v>34929528</v>
      </c>
    </row>
    <row r="32" spans="1:2" x14ac:dyDescent="0.2">
      <c r="A32" s="156">
        <v>49</v>
      </c>
      <c r="B32" s="211">
        <v>46260092</v>
      </c>
    </row>
    <row r="33" spans="1:2" x14ac:dyDescent="0.2">
      <c r="A33" s="156">
        <v>51</v>
      </c>
      <c r="B33" s="211">
        <v>16352637</v>
      </c>
    </row>
    <row r="34" spans="1:2" x14ac:dyDescent="0.2">
      <c r="A34" s="156">
        <v>52</v>
      </c>
      <c r="B34" s="211">
        <v>16680553</v>
      </c>
    </row>
    <row r="35" spans="1:2" x14ac:dyDescent="0.2">
      <c r="A35" s="156">
        <v>53</v>
      </c>
      <c r="B35" s="211">
        <v>16534902</v>
      </c>
    </row>
    <row r="36" spans="1:2" x14ac:dyDescent="0.2">
      <c r="A36" s="156">
        <v>54</v>
      </c>
      <c r="B36" s="211">
        <v>16995870</v>
      </c>
    </row>
    <row r="37" spans="1:2" x14ac:dyDescent="0.2">
      <c r="A37" s="156">
        <v>55</v>
      </c>
      <c r="B37" s="211">
        <v>20611536</v>
      </c>
    </row>
    <row r="38" spans="1:2" x14ac:dyDescent="0.2">
      <c r="A38" s="156">
        <v>56</v>
      </c>
      <c r="B38" s="211">
        <v>30013759</v>
      </c>
    </row>
    <row r="39" spans="1:2" x14ac:dyDescent="0.2">
      <c r="A39" s="156">
        <v>57</v>
      </c>
      <c r="B39" s="211">
        <v>46260092</v>
      </c>
    </row>
    <row r="40" spans="1:2" x14ac:dyDescent="0.2">
      <c r="A40" s="156">
        <v>58</v>
      </c>
      <c r="B40" s="211">
        <v>6527330</v>
      </c>
    </row>
    <row r="41" spans="1:2" x14ac:dyDescent="0.2">
      <c r="A41" s="156">
        <v>59</v>
      </c>
      <c r="B41" s="211">
        <v>6527</v>
      </c>
    </row>
    <row r="42" spans="1:2" x14ac:dyDescent="0.2">
      <c r="A42" s="156">
        <v>60</v>
      </c>
      <c r="B42" s="211">
        <v>35802206</v>
      </c>
    </row>
    <row r="43" spans="1:2" x14ac:dyDescent="0.2">
      <c r="A43" s="156">
        <v>61</v>
      </c>
      <c r="B43" s="211">
        <v>47736275</v>
      </c>
    </row>
    <row r="44" spans="1:2" x14ac:dyDescent="0.2">
      <c r="A44" s="156">
        <v>62</v>
      </c>
      <c r="B44" s="211">
        <v>33069805</v>
      </c>
    </row>
    <row r="45" spans="1:2" x14ac:dyDescent="0.2">
      <c r="A45" s="156">
        <v>63</v>
      </c>
      <c r="B45" s="211">
        <v>33069805</v>
      </c>
    </row>
    <row r="46" spans="1:2" x14ac:dyDescent="0.2">
      <c r="A46" s="156">
        <v>64</v>
      </c>
      <c r="B46" s="211">
        <v>8300376</v>
      </c>
    </row>
    <row r="47" spans="1:2" x14ac:dyDescent="0.2">
      <c r="A47" s="156">
        <v>65</v>
      </c>
      <c r="B47" s="211">
        <v>32705273</v>
      </c>
    </row>
    <row r="48" spans="1:2" x14ac:dyDescent="0.2">
      <c r="A48" s="156">
        <v>66</v>
      </c>
      <c r="B48" s="211">
        <v>33991740</v>
      </c>
    </row>
    <row r="49" spans="1:2" x14ac:dyDescent="0.2">
      <c r="A49" s="156">
        <v>67</v>
      </c>
      <c r="B49" s="211">
        <v>33991740</v>
      </c>
    </row>
    <row r="50" spans="1:2" x14ac:dyDescent="0.2">
      <c r="A50" s="156">
        <v>68</v>
      </c>
      <c r="B50" s="211">
        <v>41223073</v>
      </c>
    </row>
    <row r="51" spans="1:2" x14ac:dyDescent="0.2">
      <c r="A51" s="156">
        <v>69</v>
      </c>
      <c r="B51" s="211">
        <v>33361107</v>
      </c>
    </row>
    <row r="52" spans="1:2" x14ac:dyDescent="0.2">
      <c r="A52" s="156">
        <v>74</v>
      </c>
      <c r="B52" s="211">
        <v>3303151</v>
      </c>
    </row>
    <row r="53" spans="1:2" x14ac:dyDescent="0.2">
      <c r="A53" s="156">
        <v>77</v>
      </c>
      <c r="B53" s="211">
        <v>34929528</v>
      </c>
    </row>
    <row r="54" spans="1:2" x14ac:dyDescent="0.2">
      <c r="A54" s="156">
        <v>78</v>
      </c>
      <c r="B54" s="211">
        <v>34929528</v>
      </c>
    </row>
    <row r="55" spans="1:2" x14ac:dyDescent="0.2">
      <c r="A55" s="156">
        <v>79</v>
      </c>
      <c r="B55" s="211">
        <v>6527</v>
      </c>
    </row>
    <row r="56" spans="1:2" x14ac:dyDescent="0.2">
      <c r="A56" s="156">
        <v>80</v>
      </c>
      <c r="B56" s="211">
        <v>47736274</v>
      </c>
    </row>
    <row r="58" spans="1:2" x14ac:dyDescent="0.2">
      <c r="B58" s="216">
        <f>SUM(B2:B57)</f>
        <v>1673992541</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6</vt:i4>
      </vt:variant>
    </vt:vector>
  </HeadingPairs>
  <TitlesOfParts>
    <vt:vector size="13" baseType="lpstr">
      <vt:lpstr>SMMLV</vt:lpstr>
      <vt:lpstr>HP1</vt:lpstr>
      <vt:lpstr>rev 72 p1</vt:lpstr>
      <vt:lpstr>EP1</vt:lpstr>
      <vt:lpstr>prof</vt:lpstr>
      <vt:lpstr>HP2</vt:lpstr>
      <vt:lpstr>rev certificacion</vt:lpstr>
      <vt:lpstr>'EP1'!Área_de_impresión</vt:lpstr>
      <vt:lpstr>'HP1'!Área_de_impresión</vt:lpstr>
      <vt:lpstr>'HP2'!Área_de_impresión</vt:lpstr>
      <vt:lpstr>'EP1'!Títulos_a_imprimir</vt:lpstr>
      <vt:lpstr>'HP1'!Títulos_a_imprimir</vt:lpstr>
      <vt:lpstr>'HP2'!Títulos_a_imprimir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Roberto Arnulfo Castellanos Celis</dc:creator>
  <cp:lastModifiedBy>Neffy Gelvez Rojas</cp:lastModifiedBy>
  <cp:lastPrinted>2026-02-24T14:16:53Z</cp:lastPrinted>
  <dcterms:created xsi:type="dcterms:W3CDTF">2016-12-16T15:40:09Z</dcterms:created>
  <dcterms:modified xsi:type="dcterms:W3CDTF">2026-02-25T14:32:04Z</dcterms:modified>
</cp:coreProperties>
</file>