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SENA 2026\1. Bienes y servicios\3. Selección abreviada\3.1 Subasta inversa\3. Tiquetes\2. Precontractual\"/>
    </mc:Choice>
  </mc:AlternateContent>
  <xr:revisionPtr revIDLastSave="0" documentId="13_ncr:1_{8BFC9122-DD84-44A9-A402-CBE7971648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SI-ATL-0010-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2" i="3" l="1"/>
  <c r="A23" i="3"/>
  <c r="D31" i="3"/>
  <c r="C31" i="3"/>
  <c r="I27" i="3"/>
  <c r="K27" i="3"/>
  <c r="J27" i="3"/>
  <c r="J26" i="3"/>
  <c r="J25" i="3"/>
  <c r="J24" i="3"/>
  <c r="J23" i="3"/>
  <c r="K23" i="3" s="1"/>
  <c r="J21" i="3"/>
  <c r="K21" i="3" s="1"/>
  <c r="J22" i="3"/>
  <c r="J20" i="3"/>
  <c r="J19" i="3"/>
  <c r="K19" i="3" s="1"/>
  <c r="H27" i="3"/>
  <c r="H26" i="3"/>
  <c r="I26" i="3" s="1"/>
  <c r="H25" i="3"/>
  <c r="H24" i="3"/>
  <c r="I24" i="3" s="1"/>
  <c r="H23" i="3"/>
  <c r="I23" i="3" s="1"/>
  <c r="H22" i="3"/>
  <c r="H21" i="3"/>
  <c r="I22" i="3"/>
  <c r="I21" i="3"/>
  <c r="H20" i="3"/>
  <c r="H19" i="3"/>
  <c r="I19" i="3" s="1"/>
  <c r="I20" i="3"/>
  <c r="I25" i="3"/>
  <c r="K20" i="3"/>
  <c r="K22" i="3"/>
  <c r="K24" i="3"/>
  <c r="K25" i="3"/>
  <c r="K26" i="3"/>
  <c r="F27" i="3"/>
  <c r="F26" i="3"/>
  <c r="F25" i="3"/>
  <c r="F24" i="3"/>
  <c r="G24" i="3" s="1"/>
  <c r="F23" i="3"/>
  <c r="F22" i="3"/>
  <c r="G22" i="3" s="1"/>
  <c r="F21" i="3"/>
  <c r="G21" i="3" s="1"/>
  <c r="F20" i="3"/>
  <c r="F19" i="3"/>
  <c r="G20" i="3"/>
  <c r="G23" i="3"/>
  <c r="G25" i="3"/>
  <c r="G26" i="3"/>
  <c r="G27" i="3"/>
  <c r="E23" i="3"/>
  <c r="E19" i="3"/>
  <c r="D27" i="3"/>
  <c r="D26" i="3"/>
  <c r="D25" i="3"/>
  <c r="D24" i="3"/>
  <c r="D23" i="3"/>
  <c r="D22" i="3"/>
  <c r="E27" i="3"/>
  <c r="E26" i="3"/>
  <c r="E25" i="3"/>
  <c r="E24" i="3"/>
  <c r="B23" i="3"/>
  <c r="D21" i="3"/>
  <c r="D20" i="3"/>
  <c r="D19" i="3"/>
  <c r="E20" i="3"/>
  <c r="E21" i="3"/>
  <c r="E22" i="3"/>
  <c r="G19" i="3"/>
  <c r="C20" i="3"/>
  <c r="C21" i="3"/>
  <c r="C22" i="3"/>
  <c r="C23" i="3"/>
  <c r="C24" i="3"/>
  <c r="C25" i="3"/>
  <c r="C26" i="3"/>
  <c r="C27" i="3"/>
  <c r="C19" i="3"/>
  <c r="B27" i="3"/>
  <c r="B26" i="3"/>
  <c r="B25" i="3"/>
  <c r="B24" i="3"/>
  <c r="B22" i="3"/>
  <c r="B21" i="3"/>
  <c r="B20" i="3"/>
  <c r="B19" i="3"/>
  <c r="A27" i="3"/>
  <c r="A26" i="3"/>
  <c r="A25" i="3"/>
  <c r="A24" i="3"/>
  <c r="A22" i="3"/>
  <c r="A21" i="3"/>
  <c r="A20" i="3"/>
  <c r="A19" i="3"/>
  <c r="C36" i="3"/>
  <c r="C35" i="3"/>
  <c r="C34" i="3"/>
  <c r="C33" i="3"/>
</calcChain>
</file>

<file path=xl/sharedStrings.xml><?xml version="1.0" encoding="utf-8"?>
<sst xmlns="http://schemas.openxmlformats.org/spreadsheetml/2006/main" count="71" uniqueCount="58">
  <si>
    <t>ACTIVO CORRIENTE</t>
  </si>
  <si>
    <t>ACTIVO TOTAL</t>
  </si>
  <si>
    <t>PASIVO CORRIENTE</t>
  </si>
  <si>
    <t>PASIVO TOTAL</t>
  </si>
  <si>
    <t>PATRIMONIO</t>
  </si>
  <si>
    <t>GASTOS DE INTERESES</t>
  </si>
  <si>
    <t>UTILIDAD OPERACIONAL</t>
  </si>
  <si>
    <t>PROPONENTE</t>
  </si>
  <si>
    <t>INDICADOR LIQUIDEZ</t>
  </si>
  <si>
    <t>CUMPLIMIENTO</t>
  </si>
  <si>
    <t>INDICADOR DE ENDEUDAMIENTO</t>
  </si>
  <si>
    <t>RAZON DE COBERTURA DE INTERESES</t>
  </si>
  <si>
    <t>RENTABILIDAD DEL PATRIMONIO</t>
  </si>
  <si>
    <t>RENTABILIDAD DEL ACTIVO</t>
  </si>
  <si>
    <t>Profesional Contable</t>
  </si>
  <si>
    <t>Evaluador Aspectos Financieros y Organizacional</t>
  </si>
  <si>
    <t>Rentabilidad sobre activos</t>
  </si>
  <si>
    <t>David E. Martínez Mercado</t>
  </si>
  <si>
    <t>INDICADOR</t>
  </si>
  <si>
    <t>Índice de Liquidez</t>
  </si>
  <si>
    <t>Índice de Endeudamiento</t>
  </si>
  <si>
    <t>Razón de cobertura de intereses</t>
  </si>
  <si>
    <t>Rentabilidad sobre patrimonio</t>
  </si>
  <si>
    <t>CAPACIDAD FINANCIERA Y ORGANIZACIONAL</t>
  </si>
  <si>
    <t>Rango</t>
  </si>
  <si>
    <t>Liquidez</t>
  </si>
  <si>
    <t>Endeudamiento</t>
  </si>
  <si>
    <t xml:space="preserve">Cobertura Intereses </t>
  </si>
  <si>
    <t>Rentabilidad patrimonial</t>
  </si>
  <si>
    <t>Mayor o igual a 1,50</t>
  </si>
  <si>
    <t>Mayor o igual a 0,03</t>
  </si>
  <si>
    <t>&gt;=1,50</t>
  </si>
  <si>
    <t>UT INVERSIONES - PRIORITY</t>
  </si>
  <si>
    <t xml:space="preserve">CRITERIO HABILITANTE </t>
  </si>
  <si>
    <t>CRITERIO HABILITANTE DIFERENCIAL</t>
  </si>
  <si>
    <t>RANGO REQUERIDO EN EL PROCESO DE CONTRATACIÓN</t>
  </si>
  <si>
    <t>Mayor o igual a 1,60</t>
  </si>
  <si>
    <t>Menor o igual a 0,53</t>
  </si>
  <si>
    <t>Menor o igual a 0,63</t>
  </si>
  <si>
    <t>Mayor o igual a 1 o indeterminado</t>
  </si>
  <si>
    <t>Mayor o igual a 0 o indeterminado</t>
  </si>
  <si>
    <t>Mayor o igual a 0,05</t>
  </si>
  <si>
    <t>Mayor o igual a 0,06</t>
  </si>
  <si>
    <t>Mayor o igual a 0,04</t>
  </si>
  <si>
    <t>&lt;=0,63</t>
  </si>
  <si>
    <t>&gt;=0</t>
  </si>
  <si>
    <t>&gt;=0,04</t>
  </si>
  <si>
    <t>&gt;=0,06</t>
  </si>
  <si>
    <t>TURISMO DEL MORROSQUILLO LTDA                                                           MICRO</t>
  </si>
  <si>
    <t>TRAVESIAS TOURS SAS          MEDIANA</t>
  </si>
  <si>
    <t>SUBATOURS SAS                           MEDIANA</t>
  </si>
  <si>
    <t>JE TOURS                     MEDIANA</t>
  </si>
  <si>
    <t>CONTINENTAL EXPERIENCES SAS     MICRO                               31/12/2025</t>
  </si>
  <si>
    <t>NOVATOURS LTDA    PEQUEÑA              31/12/2024                              19/01/2026</t>
  </si>
  <si>
    <t>RYC EUROAMERICAN TRAVEL S.A.S.                                      MEDIANA</t>
  </si>
  <si>
    <t>PRIORITY TOUR S.A.S.      MICRO                                                 50%</t>
  </si>
  <si>
    <t>INVERSIONES EAMC SAS                         MICRO                              50%</t>
  </si>
  <si>
    <t>SASI-ATL-0010-2026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</si>
</sst>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;[Red]#,##0"/>
    <numFmt numFmtId="168" formatCode="#,##0.00;[Red]#,##0.00"/>
    <numFmt numFmtId="170" formatCode="0.0000"/>
    <numFmt numFmtId="171" formatCode="0.00;[Red]0.00"/>
    <numFmt numFmtId="172" formatCode="0.000"/>
    <numFmt numFmtId="173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/>
    <xf numFmtId="8" fontId="0" fillId="0" borderId="0" xfId="0" applyNumberFormat="1"/>
    <xf numFmtId="0" fontId="2" fillId="0" borderId="0" xfId="0" applyFont="1" applyAlignment="1">
      <alignment horizontal="center" vertical="center" wrapText="1"/>
    </xf>
    <xf numFmtId="165" fontId="0" fillId="0" borderId="0" xfId="1" applyNumberFormat="1" applyFont="1" applyFill="1" applyBorder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9" fontId="0" fillId="0" borderId="0" xfId="2" applyFont="1" applyFill="1" applyBorder="1" applyAlignment="1">
      <alignment horizontal="center" vertical="center"/>
    </xf>
    <xf numFmtId="166" fontId="0" fillId="0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/>
    <xf numFmtId="4" fontId="0" fillId="0" borderId="0" xfId="2" applyNumberFormat="1" applyFont="1" applyFill="1" applyBorder="1" applyAlignment="1">
      <alignment vertical="center"/>
    </xf>
    <xf numFmtId="4" fontId="0" fillId="0" borderId="0" xfId="0" applyNumberFormat="1"/>
    <xf numFmtId="168" fontId="0" fillId="0" borderId="0" xfId="0" applyNumberFormat="1"/>
    <xf numFmtId="167" fontId="0" fillId="0" borderId="0" xfId="0" applyNumberFormat="1"/>
    <xf numFmtId="167" fontId="2" fillId="0" borderId="0" xfId="0" applyNumberFormat="1" applyFont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/>
    <xf numFmtId="168" fontId="0" fillId="0" borderId="4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8" fontId="9" fillId="0" borderId="4" xfId="0" applyNumberFormat="1" applyFont="1" applyBorder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8" fontId="2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" fontId="2" fillId="0" borderId="0" xfId="0" applyNumberFormat="1" applyFont="1"/>
    <xf numFmtId="168" fontId="2" fillId="0" borderId="0" xfId="0" applyNumberFormat="1" applyFont="1"/>
    <xf numFmtId="0" fontId="2" fillId="0" borderId="4" xfId="0" applyFont="1" applyBorder="1" applyAlignment="1">
      <alignment horizontal="center" vertical="center"/>
    </xf>
    <xf numFmtId="8" fontId="0" fillId="0" borderId="4" xfId="0" applyNumberFormat="1" applyBorder="1"/>
    <xf numFmtId="4" fontId="0" fillId="0" borderId="4" xfId="0" applyNumberFormat="1" applyBorder="1"/>
    <xf numFmtId="165" fontId="0" fillId="0" borderId="4" xfId="1" applyNumberFormat="1" applyFont="1" applyFill="1" applyBorder="1"/>
    <xf numFmtId="0" fontId="10" fillId="0" borderId="5" xfId="0" applyFont="1" applyBorder="1"/>
    <xf numFmtId="8" fontId="10" fillId="0" borderId="0" xfId="0" applyNumberFormat="1" applyFont="1"/>
    <xf numFmtId="0" fontId="7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20" xfId="0" applyBorder="1"/>
    <xf numFmtId="0" fontId="5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73" fontId="0" fillId="0" borderId="4" xfId="0" applyNumberFormat="1" applyBorder="1"/>
    <xf numFmtId="8" fontId="0" fillId="0" borderId="21" xfId="0" applyNumberFormat="1" applyBorder="1"/>
    <xf numFmtId="0" fontId="2" fillId="2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172" fontId="2" fillId="0" borderId="4" xfId="0" applyNumberFormat="1" applyFont="1" applyBorder="1" applyAlignment="1" applyProtection="1">
      <alignment horizontal="center" vertical="center" wrapText="1"/>
      <protection locked="0"/>
    </xf>
    <xf numFmtId="170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7" fontId="0" fillId="0" borderId="13" xfId="0" applyNumberFormat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0</xdr:col>
      <xdr:colOff>1295400</xdr:colOff>
      <xdr:row>48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66DA90-1A24-4596-9837-75F1DD43B61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55550"/>
          <a:ext cx="1295400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55"/>
  <sheetViews>
    <sheetView tabSelected="1" topLeftCell="A31" workbookViewId="0">
      <selection activeCell="C25" sqref="C25"/>
    </sheetView>
  </sheetViews>
  <sheetFormatPr baseColWidth="10" defaultRowHeight="14.4" x14ac:dyDescent="0.3"/>
  <cols>
    <col min="1" max="1" width="27.6640625" customWidth="1"/>
    <col min="2" max="2" width="31.6640625" customWidth="1"/>
    <col min="3" max="3" width="22" customWidth="1"/>
    <col min="4" max="4" width="21.5546875" customWidth="1"/>
    <col min="5" max="5" width="20.5546875" customWidth="1"/>
    <col min="6" max="6" width="19.6640625" customWidth="1"/>
    <col min="7" max="7" width="22.44140625" customWidth="1"/>
    <col min="8" max="8" width="20.21875" customWidth="1"/>
    <col min="9" max="9" width="20.44140625" customWidth="1"/>
    <col min="10" max="10" width="20.109375" customWidth="1"/>
    <col min="11" max="11" width="26.5546875" customWidth="1"/>
    <col min="12" max="12" width="17.44140625" customWidth="1"/>
    <col min="13" max="13" width="20.88671875" bestFit="1" customWidth="1"/>
    <col min="14" max="14" width="12.77734375" customWidth="1"/>
    <col min="16" max="16" width="32.109375" bestFit="1" customWidth="1"/>
    <col min="17" max="17" width="13.5546875" customWidth="1"/>
  </cols>
  <sheetData>
    <row r="1" spans="1:17" ht="15" thickBot="1" x14ac:dyDescent="0.35"/>
    <row r="2" spans="1:17" ht="24" thickBot="1" x14ac:dyDescent="0.5">
      <c r="A2" s="75" t="s">
        <v>57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7" ht="24" thickBot="1" x14ac:dyDescent="0.5">
      <c r="A3" s="75" t="s">
        <v>23</v>
      </c>
      <c r="B3" s="76"/>
      <c r="C3" s="76"/>
      <c r="D3" s="78"/>
      <c r="E3" s="78"/>
      <c r="F3" s="78"/>
      <c r="G3" s="78"/>
      <c r="H3" s="76"/>
      <c r="I3" s="76"/>
      <c r="J3" s="76"/>
      <c r="K3" s="77"/>
    </row>
    <row r="4" spans="1:17" ht="24" customHeight="1" thickBot="1" x14ac:dyDescent="0.5">
      <c r="A4" s="82"/>
      <c r="B4" s="83"/>
      <c r="C4" s="84"/>
      <c r="D4" s="81" t="s">
        <v>32</v>
      </c>
      <c r="E4" s="81"/>
      <c r="F4" s="52"/>
      <c r="G4" s="53"/>
      <c r="H4" s="1"/>
      <c r="I4" s="1"/>
      <c r="J4" s="1"/>
      <c r="K4" s="3"/>
    </row>
    <row r="5" spans="1:17" ht="137.25" customHeight="1" x14ac:dyDescent="0.3">
      <c r="A5" s="51"/>
      <c r="B5" s="69" t="s">
        <v>48</v>
      </c>
      <c r="C5" s="70" t="s">
        <v>50</v>
      </c>
      <c r="D5" s="2" t="s">
        <v>56</v>
      </c>
      <c r="E5" s="2" t="s">
        <v>55</v>
      </c>
      <c r="F5" s="2" t="s">
        <v>54</v>
      </c>
      <c r="G5" s="2" t="s">
        <v>49</v>
      </c>
      <c r="H5" s="2" t="s">
        <v>52</v>
      </c>
      <c r="I5" s="2" t="s">
        <v>53</v>
      </c>
      <c r="J5" s="2" t="s">
        <v>51</v>
      </c>
      <c r="K5" s="2"/>
    </row>
    <row r="6" spans="1:17" ht="49.95" customHeight="1" x14ac:dyDescent="0.3">
      <c r="A6" s="10" t="s">
        <v>0</v>
      </c>
      <c r="B6" s="44">
        <v>1493533401</v>
      </c>
      <c r="C6" s="62">
        <v>24660687130</v>
      </c>
      <c r="D6" s="45">
        <v>255983000</v>
      </c>
      <c r="E6" s="46">
        <v>284725000</v>
      </c>
      <c r="F6" s="45">
        <v>2571716005</v>
      </c>
      <c r="G6" s="62">
        <v>4356631258</v>
      </c>
      <c r="H6" s="45">
        <v>794169662</v>
      </c>
      <c r="I6" s="44">
        <v>3575890546</v>
      </c>
      <c r="J6" s="44">
        <v>7066681299</v>
      </c>
      <c r="K6" s="31"/>
      <c r="L6" s="57"/>
      <c r="M6" s="58"/>
    </row>
    <row r="7" spans="1:17" ht="49.95" customHeight="1" x14ac:dyDescent="0.45">
      <c r="A7" s="10" t="s">
        <v>1</v>
      </c>
      <c r="B7" s="44">
        <v>1698916369</v>
      </c>
      <c r="C7" s="62">
        <v>33015131786</v>
      </c>
      <c r="D7" s="45">
        <v>286745000</v>
      </c>
      <c r="E7" s="46">
        <v>349147000</v>
      </c>
      <c r="F7" s="45">
        <v>2923464659</v>
      </c>
      <c r="G7" s="62">
        <v>7070762318</v>
      </c>
      <c r="H7" s="45">
        <v>1286850840</v>
      </c>
      <c r="I7" s="44">
        <v>3645877558</v>
      </c>
      <c r="J7" s="44">
        <v>10403456605</v>
      </c>
      <c r="K7" s="31"/>
      <c r="L7" s="57"/>
      <c r="M7" s="54"/>
      <c r="N7" s="31"/>
      <c r="P7" s="31"/>
      <c r="Q7" s="31"/>
    </row>
    <row r="8" spans="1:17" ht="49.95" customHeight="1" x14ac:dyDescent="0.3">
      <c r="A8" s="10" t="s">
        <v>2</v>
      </c>
      <c r="B8" s="44">
        <v>123942943</v>
      </c>
      <c r="C8" s="62">
        <v>7253398545</v>
      </c>
      <c r="D8" s="45">
        <v>26726000</v>
      </c>
      <c r="E8" s="46">
        <v>68586000</v>
      </c>
      <c r="F8" s="45">
        <v>364353945</v>
      </c>
      <c r="G8" s="62">
        <v>642383338</v>
      </c>
      <c r="H8" s="45">
        <v>52482157</v>
      </c>
      <c r="I8" s="44">
        <v>2183380974</v>
      </c>
      <c r="J8" s="44">
        <v>3888491617</v>
      </c>
      <c r="K8" s="31"/>
      <c r="L8" s="14"/>
      <c r="M8" s="43" t="s">
        <v>33</v>
      </c>
      <c r="N8" s="43"/>
      <c r="P8" s="2" t="s">
        <v>34</v>
      </c>
      <c r="Q8" s="2"/>
    </row>
    <row r="9" spans="1:17" ht="49.95" customHeight="1" x14ac:dyDescent="0.3">
      <c r="A9" s="10" t="s">
        <v>3</v>
      </c>
      <c r="B9" s="44">
        <v>322332374</v>
      </c>
      <c r="C9" s="62">
        <v>14294659057</v>
      </c>
      <c r="D9" s="45">
        <v>26726000</v>
      </c>
      <c r="E9" s="46">
        <v>68586000</v>
      </c>
      <c r="F9" s="45">
        <v>1342703279</v>
      </c>
      <c r="G9" s="62">
        <v>2381395148</v>
      </c>
      <c r="H9" s="45">
        <v>224482157</v>
      </c>
      <c r="I9" s="44">
        <v>2183380974</v>
      </c>
      <c r="J9" s="44">
        <v>6155781477</v>
      </c>
      <c r="K9" s="31"/>
      <c r="L9" s="14"/>
      <c r="M9" s="61" t="s">
        <v>18</v>
      </c>
      <c r="N9" s="60" t="s">
        <v>35</v>
      </c>
      <c r="P9" s="61" t="s">
        <v>18</v>
      </c>
      <c r="Q9" s="60" t="s">
        <v>35</v>
      </c>
    </row>
    <row r="10" spans="1:17" ht="49.95" customHeight="1" x14ac:dyDescent="0.3">
      <c r="A10" s="10" t="s">
        <v>4</v>
      </c>
      <c r="B10" s="44">
        <v>1376583995</v>
      </c>
      <c r="C10" s="62">
        <v>18720472729</v>
      </c>
      <c r="D10" s="45">
        <v>260019000</v>
      </c>
      <c r="E10" s="46">
        <v>280561000</v>
      </c>
      <c r="F10" s="45">
        <v>1580761380</v>
      </c>
      <c r="G10" s="62">
        <v>4689367170</v>
      </c>
      <c r="H10" s="45">
        <v>1062368683</v>
      </c>
      <c r="I10" s="44">
        <v>1462496584</v>
      </c>
      <c r="J10" s="44">
        <v>4247675128</v>
      </c>
      <c r="K10" s="31"/>
      <c r="L10" s="14"/>
      <c r="M10" s="61"/>
      <c r="N10" s="60"/>
      <c r="P10" s="61"/>
      <c r="Q10" s="60"/>
    </row>
    <row r="11" spans="1:17" ht="49.95" customHeight="1" x14ac:dyDescent="0.3">
      <c r="A11" s="10" t="s">
        <v>5</v>
      </c>
      <c r="B11" s="44">
        <v>13713327</v>
      </c>
      <c r="C11" s="62">
        <v>564670311</v>
      </c>
      <c r="D11" s="45">
        <v>1</v>
      </c>
      <c r="E11" s="45">
        <v>1</v>
      </c>
      <c r="F11" s="45">
        <v>6083018</v>
      </c>
      <c r="G11" s="62">
        <v>12841046</v>
      </c>
      <c r="H11" s="45">
        <v>24850000</v>
      </c>
      <c r="I11" s="44">
        <v>202155020</v>
      </c>
      <c r="J11" s="63">
        <v>5732434</v>
      </c>
      <c r="K11" s="31"/>
      <c r="L11" s="14"/>
      <c r="M11" s="55" t="s">
        <v>19</v>
      </c>
      <c r="N11" s="56" t="s">
        <v>36</v>
      </c>
      <c r="P11" s="55" t="s">
        <v>19</v>
      </c>
      <c r="Q11" s="56" t="s">
        <v>29</v>
      </c>
    </row>
    <row r="12" spans="1:17" ht="49.95" customHeight="1" x14ac:dyDescent="0.3">
      <c r="A12" s="10" t="s">
        <v>6</v>
      </c>
      <c r="B12" s="44">
        <v>437991501</v>
      </c>
      <c r="C12" s="62">
        <v>7848666008</v>
      </c>
      <c r="D12" s="45">
        <v>56370000</v>
      </c>
      <c r="E12" s="46">
        <v>58802000</v>
      </c>
      <c r="F12" s="45">
        <v>435971074</v>
      </c>
      <c r="G12" s="62">
        <v>450744889</v>
      </c>
      <c r="H12" s="45">
        <v>460132565</v>
      </c>
      <c r="I12" s="44">
        <v>575055354</v>
      </c>
      <c r="J12" s="44">
        <v>768758718</v>
      </c>
      <c r="K12" s="31"/>
      <c r="L12" s="14"/>
      <c r="M12" s="55" t="s">
        <v>20</v>
      </c>
      <c r="N12" s="56" t="s">
        <v>37</v>
      </c>
      <c r="P12" s="55" t="s">
        <v>20</v>
      </c>
      <c r="Q12" s="56" t="s">
        <v>38</v>
      </c>
    </row>
    <row r="13" spans="1:17" ht="57.6" x14ac:dyDescent="0.3">
      <c r="A13" s="4"/>
      <c r="K13" s="59"/>
      <c r="M13" s="55" t="s">
        <v>21</v>
      </c>
      <c r="N13" s="56" t="s">
        <v>39</v>
      </c>
      <c r="P13" s="55" t="s">
        <v>21</v>
      </c>
      <c r="Q13" s="56" t="s">
        <v>40</v>
      </c>
    </row>
    <row r="14" spans="1:17" x14ac:dyDescent="0.3">
      <c r="A14" s="4"/>
      <c r="K14" s="59"/>
      <c r="M14" s="55"/>
      <c r="N14" s="56"/>
      <c r="P14" s="55"/>
      <c r="Q14" s="56"/>
    </row>
    <row r="15" spans="1:17" ht="28.8" x14ac:dyDescent="0.3">
      <c r="A15" s="47"/>
      <c r="B15" s="48"/>
      <c r="K15" s="5"/>
      <c r="M15" s="55" t="s">
        <v>22</v>
      </c>
      <c r="N15" s="56" t="s">
        <v>41</v>
      </c>
      <c r="P15" s="55" t="s">
        <v>22</v>
      </c>
      <c r="Q15" s="56" t="s">
        <v>42</v>
      </c>
    </row>
    <row r="16" spans="1:17" ht="28.8" x14ac:dyDescent="0.3">
      <c r="A16" s="4"/>
      <c r="K16" s="5"/>
      <c r="M16" s="55" t="s">
        <v>16</v>
      </c>
      <c r="N16" s="56" t="s">
        <v>30</v>
      </c>
      <c r="P16" s="55" t="s">
        <v>16</v>
      </c>
      <c r="Q16" s="56" t="s">
        <v>43</v>
      </c>
    </row>
    <row r="17" spans="1:29" x14ac:dyDescent="0.3">
      <c r="A17" s="4"/>
      <c r="K17" s="5"/>
    </row>
    <row r="18" spans="1:29" ht="43.2" x14ac:dyDescent="0.3">
      <c r="A18" s="6" t="s">
        <v>7</v>
      </c>
      <c r="B18" s="2" t="s">
        <v>8</v>
      </c>
      <c r="C18" s="2" t="s">
        <v>9</v>
      </c>
      <c r="D18" s="2" t="s">
        <v>10</v>
      </c>
      <c r="E18" s="2" t="s">
        <v>9</v>
      </c>
      <c r="F18" s="2" t="s">
        <v>11</v>
      </c>
      <c r="G18" s="2" t="s">
        <v>9</v>
      </c>
      <c r="H18" s="2" t="s">
        <v>12</v>
      </c>
      <c r="I18" s="2" t="s">
        <v>9</v>
      </c>
      <c r="J18" s="2" t="s">
        <v>13</v>
      </c>
      <c r="K18" s="2" t="s">
        <v>9</v>
      </c>
    </row>
    <row r="19" spans="1:29" ht="60" customHeight="1" x14ac:dyDescent="0.3">
      <c r="A19" s="66" t="str">
        <f>B5</f>
        <v>TURISMO DEL MORROSQUILLO LTDA                                                           MICRO</v>
      </c>
      <c r="B19" s="29">
        <f>B6/B8</f>
        <v>12.050168931360618</v>
      </c>
      <c r="C19" s="9" t="str">
        <f>IF(B19&gt;=1.5,"CUMPLE","NO CUMPLE")</f>
        <v>CUMPLE</v>
      </c>
      <c r="D19" s="30">
        <f>B9/B7</f>
        <v>0.18972821728107089</v>
      </c>
      <c r="E19" s="9" t="str">
        <f>IF(D19&lt;=0.63,"CUMPLE","NO CUMPLE")</f>
        <v>CUMPLE</v>
      </c>
      <c r="F19" s="33">
        <f>B12/B11</f>
        <v>31.939113024869894</v>
      </c>
      <c r="G19" s="9" t="str">
        <f>IF(F19&gt;=0,"CUMPLE","NO CUMPLE")</f>
        <v>CUMPLE</v>
      </c>
      <c r="H19" s="33">
        <f>B12/B10</f>
        <v>0.31817273961550019</v>
      </c>
      <c r="I19" s="9" t="str">
        <f>IF(H19&gt;=0.06,"CUMPLE","NO CUMPLE")</f>
        <v>CUMPLE</v>
      </c>
      <c r="J19" s="33">
        <f>B12/B7</f>
        <v>0.25780639294081698</v>
      </c>
      <c r="K19" s="9" t="str">
        <f>IF(J19&gt;=0.04,"CUMPLE","NO CUMPLE")</f>
        <v>CUMPLE</v>
      </c>
    </row>
    <row r="20" spans="1:29" s="31" customFormat="1" ht="60" customHeight="1" x14ac:dyDescent="0.3">
      <c r="A20" s="67" t="str">
        <f>C5</f>
        <v>SUBATOURS SAS                           MEDIANA</v>
      </c>
      <c r="B20" s="32">
        <f>C6/C8</f>
        <v>3.3998803425739514</v>
      </c>
      <c r="C20" s="9" t="str">
        <f t="shared" ref="C20:C27" si="0">IF(B20&gt;=1.5,"CUMPLE","NO CUMPLE")</f>
        <v>CUMPLE</v>
      </c>
      <c r="D20" s="32">
        <f>C9/C7</f>
        <v>0.43297295160462212</v>
      </c>
      <c r="E20" s="9" t="str">
        <f t="shared" ref="E20:E27" si="1">IF(D20&lt;=0.63,"CUMPLE","NO CUMPLE")</f>
        <v>CUMPLE</v>
      </c>
      <c r="F20" s="34">
        <f>C12/C11</f>
        <v>13.899554935162865</v>
      </c>
      <c r="G20" s="9" t="str">
        <f t="shared" ref="G20:G27" si="2">IF(F20&gt;=0,"CUMPLE","NO CUMPLE")</f>
        <v>CUMPLE</v>
      </c>
      <c r="H20" s="34">
        <f>C12/C10</f>
        <v>0.41925575927586395</v>
      </c>
      <c r="I20" s="9" t="str">
        <f t="shared" ref="I20:I26" si="3">IF(H20&gt;=0.06,"CUMPLE","NO CUMPLE")</f>
        <v>CUMPLE</v>
      </c>
      <c r="J20" s="32">
        <f>C12/C7</f>
        <v>0.23772935570495621</v>
      </c>
      <c r="K20" s="9" t="str">
        <f t="shared" ref="K20:K26" si="4">IF(J20&gt;=0.04,"CUMPLE","NO CUMPLE")</f>
        <v>CUMPLE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s="31" customFormat="1" ht="60" customHeight="1" x14ac:dyDescent="0.3">
      <c r="A21" s="2" t="str">
        <f>D5</f>
        <v>INVERSIONES EAMC SAS                         MICRO                              50%</v>
      </c>
      <c r="B21" s="32">
        <f>D6/D8</f>
        <v>9.5780513357778947</v>
      </c>
      <c r="C21" s="9" t="str">
        <f t="shared" si="0"/>
        <v>CUMPLE</v>
      </c>
      <c r="D21" s="32">
        <f>D9/D7</f>
        <v>9.3204763814539057E-2</v>
      </c>
      <c r="E21" s="9" t="str">
        <f t="shared" si="1"/>
        <v>CUMPLE</v>
      </c>
      <c r="F21" s="34">
        <f>D12/D11</f>
        <v>56370000</v>
      </c>
      <c r="G21" s="9" t="str">
        <f t="shared" si="2"/>
        <v>CUMPLE</v>
      </c>
      <c r="H21" s="34">
        <f>D12/D10</f>
        <v>0.21679184982635885</v>
      </c>
      <c r="I21" s="9" t="str">
        <f t="shared" si="3"/>
        <v>CUMPLE</v>
      </c>
      <c r="J21" s="32">
        <f>D12/D7</f>
        <v>0.19658581666637606</v>
      </c>
      <c r="K21" s="9" t="str">
        <f t="shared" si="4"/>
        <v>CUMPLE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s="31" customFormat="1" ht="60" customHeight="1" x14ac:dyDescent="0.3">
      <c r="A22" s="2" t="str">
        <f>E5</f>
        <v>PRIORITY TOUR S.A.S.      MICRO                                                 50%</v>
      </c>
      <c r="B22" s="32">
        <f>E6/E8</f>
        <v>4.1513574198816086</v>
      </c>
      <c r="C22" s="9" t="str">
        <f t="shared" si="0"/>
        <v>CUMPLE</v>
      </c>
      <c r="D22" s="32">
        <f>E9/E7</f>
        <v>0.19643874929470967</v>
      </c>
      <c r="E22" s="9" t="str">
        <f t="shared" si="1"/>
        <v>CUMPLE</v>
      </c>
      <c r="F22" s="34">
        <f>E12/E11</f>
        <v>58802000</v>
      </c>
      <c r="G22" s="9" t="str">
        <f t="shared" si="2"/>
        <v>CUMPLE</v>
      </c>
      <c r="H22" s="34">
        <f>E12/E10</f>
        <v>0.20958721989157439</v>
      </c>
      <c r="I22" s="9" t="str">
        <f t="shared" si="3"/>
        <v>CUMPLE</v>
      </c>
      <c r="J22" s="32">
        <f>E12/E7</f>
        <v>0.16841616854791822</v>
      </c>
      <c r="K22" s="9" t="str">
        <f t="shared" si="4"/>
        <v>CUMPLE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ht="60" customHeight="1" x14ac:dyDescent="0.3">
      <c r="A23" s="68" t="str">
        <f>F5</f>
        <v>RYC EUROAMERICAN TRAVEL S.A.S.                                      MEDIANA</v>
      </c>
      <c r="B23" s="32">
        <f>F6/F8</f>
        <v>7.0582905449260336</v>
      </c>
      <c r="C23" s="9" t="str">
        <f t="shared" si="0"/>
        <v>CUMPLE</v>
      </c>
      <c r="D23" s="32">
        <f>F9/F7</f>
        <v>0.4592849360659913</v>
      </c>
      <c r="E23" s="9" t="str">
        <f>IF(D23&lt;=0.63,"CUMPLE","NO CUMPLE")</f>
        <v>CUMPLE</v>
      </c>
      <c r="F23" s="34">
        <f>F12/F11</f>
        <v>71.670192986441933</v>
      </c>
      <c r="G23" s="9" t="str">
        <f t="shared" si="2"/>
        <v>CUMPLE</v>
      </c>
      <c r="H23" s="34">
        <f>F12/F10</f>
        <v>0.27579815620242443</v>
      </c>
      <c r="I23" s="9" t="str">
        <f t="shared" si="3"/>
        <v>CUMPLE</v>
      </c>
      <c r="J23" s="32">
        <f>F12/F7</f>
        <v>0.14912821766387566</v>
      </c>
      <c r="K23" s="9" t="str">
        <f t="shared" si="4"/>
        <v>CUMPLE</v>
      </c>
    </row>
    <row r="24" spans="1:29" ht="60" customHeight="1" x14ac:dyDescent="0.3">
      <c r="A24" s="2" t="str">
        <f>G5</f>
        <v>TRAVESIAS TOURS SAS          MEDIANA</v>
      </c>
      <c r="B24" s="32">
        <f>G6/G8</f>
        <v>6.7819804784538169</v>
      </c>
      <c r="C24" s="9" t="str">
        <f t="shared" si="0"/>
        <v>CUMPLE</v>
      </c>
      <c r="D24" s="32">
        <f>G9/G7</f>
        <v>0.33679468222792552</v>
      </c>
      <c r="E24" s="9" t="str">
        <f t="shared" si="1"/>
        <v>CUMPLE</v>
      </c>
      <c r="F24" s="34">
        <f>G12/G11</f>
        <v>35.101882588069536</v>
      </c>
      <c r="G24" s="9" t="str">
        <f t="shared" si="2"/>
        <v>CUMPLE</v>
      </c>
      <c r="H24" s="34">
        <f>G12/G10</f>
        <v>9.6120621964434494E-2</v>
      </c>
      <c r="I24" s="9" t="str">
        <f t="shared" si="3"/>
        <v>CUMPLE</v>
      </c>
      <c r="J24" s="32">
        <f>G12/G7</f>
        <v>6.3747707634372222E-2</v>
      </c>
      <c r="K24" s="9" t="str">
        <f t="shared" si="4"/>
        <v>CUMPLE</v>
      </c>
    </row>
    <row r="25" spans="1:29" ht="60" customHeight="1" x14ac:dyDescent="0.3">
      <c r="A25" s="2" t="str">
        <f>H5</f>
        <v>CONTINENTAL EXPERIENCES SAS     MICRO                               31/12/2025</v>
      </c>
      <c r="B25" s="32">
        <f>H6/H8</f>
        <v>15.132184105923848</v>
      </c>
      <c r="C25" s="9" t="str">
        <f t="shared" si="0"/>
        <v>CUMPLE</v>
      </c>
      <c r="D25" s="32">
        <f>H9/H7</f>
        <v>0.17444302791145552</v>
      </c>
      <c r="E25" s="9" t="str">
        <f t="shared" si="1"/>
        <v>CUMPLE</v>
      </c>
      <c r="F25" s="34">
        <f>H12/H11</f>
        <v>18.516401006036219</v>
      </c>
      <c r="G25" s="9" t="str">
        <f t="shared" si="2"/>
        <v>CUMPLE</v>
      </c>
      <c r="H25" s="34">
        <f>H12/H10</f>
        <v>0.43311947383524296</v>
      </c>
      <c r="I25" s="9" t="str">
        <f t="shared" si="3"/>
        <v>CUMPLE</v>
      </c>
      <c r="J25" s="32">
        <f>H12/H7</f>
        <v>0.35756480137200675</v>
      </c>
      <c r="K25" s="9" t="str">
        <f t="shared" si="4"/>
        <v>CUMPLE</v>
      </c>
    </row>
    <row r="26" spans="1:29" ht="60" customHeight="1" x14ac:dyDescent="0.3">
      <c r="A26" s="2" t="str">
        <f>I5</f>
        <v>NOVATOURS LTDA    PEQUEÑA              31/12/2024                              19/01/2026</v>
      </c>
      <c r="B26" s="32">
        <f>I6/I8</f>
        <v>1.6377767272785624</v>
      </c>
      <c r="C26" s="9" t="str">
        <f t="shared" si="0"/>
        <v>CUMPLE</v>
      </c>
      <c r="D26" s="32">
        <f>I9/I7</f>
        <v>0.59886294568754683</v>
      </c>
      <c r="E26" s="9" t="str">
        <f t="shared" si="1"/>
        <v>CUMPLE</v>
      </c>
      <c r="F26" s="34">
        <f>I12/I11</f>
        <v>2.844625644220955</v>
      </c>
      <c r="G26" s="9" t="str">
        <f t="shared" si="2"/>
        <v>CUMPLE</v>
      </c>
      <c r="H26" s="34">
        <f>I12/I10</f>
        <v>0.39320116046165071</v>
      </c>
      <c r="I26" s="9" t="str">
        <f t="shared" si="3"/>
        <v>CUMPLE</v>
      </c>
      <c r="J26" s="32">
        <f>I12/I7</f>
        <v>0.15772755525982476</v>
      </c>
      <c r="K26" s="9" t="str">
        <f t="shared" si="4"/>
        <v>CUMPLE</v>
      </c>
    </row>
    <row r="27" spans="1:29" ht="60" customHeight="1" x14ac:dyDescent="0.3">
      <c r="A27" s="43" t="str">
        <f>J5</f>
        <v>JE TOURS                     MEDIANA</v>
      </c>
      <c r="B27" s="32">
        <f>J6/J8</f>
        <v>1.8173322704632695</v>
      </c>
      <c r="C27" s="9" t="str">
        <f t="shared" si="0"/>
        <v>CUMPLE</v>
      </c>
      <c r="D27" s="32">
        <f>J9/J7</f>
        <v>0.59170540241802638</v>
      </c>
      <c r="E27" s="9" t="str">
        <f t="shared" si="1"/>
        <v>CUMPLE</v>
      </c>
      <c r="F27" s="34">
        <f>J12/J11</f>
        <v>134.10685897125026</v>
      </c>
      <c r="G27" s="9" t="str">
        <f t="shared" si="2"/>
        <v>CUMPLE</v>
      </c>
      <c r="H27" s="34">
        <f>J12/J10</f>
        <v>0.18098340735440538</v>
      </c>
      <c r="I27" s="9" t="str">
        <f>IF(H27&gt;=0.06,"CUMPLE","NO CUMPLE")</f>
        <v>CUMPLE</v>
      </c>
      <c r="J27" s="32">
        <f>J12/J7</f>
        <v>7.3894547474781344E-2</v>
      </c>
      <c r="K27" s="9" t="str">
        <f>IF(J27&gt;=0.04,"CUMPLE","NO CUMPLE")</f>
        <v>CUMPLE</v>
      </c>
    </row>
    <row r="28" spans="1:29" x14ac:dyDescent="0.3">
      <c r="A28" s="7"/>
      <c r="B28" s="13"/>
      <c r="C28" s="13"/>
      <c r="D28" s="13"/>
      <c r="E28" s="20"/>
      <c r="F28" s="13"/>
      <c r="H28" s="11"/>
    </row>
    <row r="29" spans="1:29" x14ac:dyDescent="0.3">
      <c r="A29" s="7"/>
      <c r="B29" s="13"/>
      <c r="C29" s="13"/>
      <c r="D29" s="13"/>
      <c r="E29" s="20"/>
      <c r="F29" s="13"/>
      <c r="H29" s="11"/>
    </row>
    <row r="30" spans="1:29" x14ac:dyDescent="0.3">
      <c r="E30" s="23"/>
    </row>
    <row r="31" spans="1:29" ht="120.75" customHeight="1" x14ac:dyDescent="0.3">
      <c r="B31" s="64" t="s">
        <v>32</v>
      </c>
      <c r="C31" s="50" t="str">
        <f>D5</f>
        <v>INVERSIONES EAMC SAS                         MICRO                              50%</v>
      </c>
      <c r="D31" s="50" t="str">
        <f>E5</f>
        <v>PRIORITY TOUR S.A.S.      MICRO                                                 50%</v>
      </c>
      <c r="E31" s="26" t="s">
        <v>24</v>
      </c>
      <c r="F31" s="49"/>
      <c r="G31" s="36"/>
    </row>
    <row r="32" spans="1:29" ht="18.75" customHeight="1" x14ac:dyDescent="0.35">
      <c r="B32" s="27" t="s">
        <v>25</v>
      </c>
      <c r="C32" s="79">
        <f>(D6+E6)/(D8+E8)</f>
        <v>5.6730317273795539</v>
      </c>
      <c r="D32" s="80"/>
      <c r="E32" s="28" t="s">
        <v>31</v>
      </c>
      <c r="F32" s="8"/>
      <c r="G32" s="72"/>
      <c r="H32" s="72"/>
      <c r="I32" s="14"/>
      <c r="J32" s="15"/>
    </row>
    <row r="33" spans="1:11" ht="18.75" customHeight="1" x14ac:dyDescent="0.35">
      <c r="A33" s="16"/>
      <c r="B33" s="27" t="s">
        <v>26</v>
      </c>
      <c r="C33" s="79">
        <f>(D9+E9)/(D7+E7)</f>
        <v>0.14988708774445975</v>
      </c>
      <c r="D33" s="80"/>
      <c r="E33" s="28" t="s">
        <v>44</v>
      </c>
      <c r="F33" s="8"/>
      <c r="G33" s="72"/>
      <c r="H33" s="72"/>
      <c r="I33" s="14"/>
      <c r="J33" s="15"/>
      <c r="K33" s="12"/>
    </row>
    <row r="34" spans="1:11" ht="18.75" customHeight="1" x14ac:dyDescent="0.35">
      <c r="A34" s="17"/>
      <c r="B34" s="27" t="s">
        <v>27</v>
      </c>
      <c r="C34" s="79">
        <f>(D12+E12)/(D11+E11)</f>
        <v>57586000</v>
      </c>
      <c r="D34" s="80"/>
      <c r="E34" s="28" t="s">
        <v>45</v>
      </c>
      <c r="F34" s="8"/>
      <c r="G34" s="72"/>
      <c r="H34" s="72"/>
      <c r="I34" s="14"/>
      <c r="J34" s="15"/>
      <c r="K34" s="8"/>
    </row>
    <row r="35" spans="1:11" ht="18.75" customHeight="1" x14ac:dyDescent="0.35">
      <c r="A35" s="17"/>
      <c r="B35" s="27" t="s">
        <v>28</v>
      </c>
      <c r="C35" s="79">
        <f>(D12+E12)/(D10+E10)</f>
        <v>0.21305264715675756</v>
      </c>
      <c r="D35" s="80"/>
      <c r="E35" s="28" t="s">
        <v>47</v>
      </c>
      <c r="F35" s="8"/>
      <c r="G35" s="72"/>
      <c r="H35" s="72"/>
      <c r="I35" s="14"/>
      <c r="J35" s="15"/>
      <c r="K35" s="8"/>
    </row>
    <row r="36" spans="1:11" ht="18.75" customHeight="1" x14ac:dyDescent="0.35">
      <c r="A36" s="17"/>
      <c r="B36" s="27" t="s">
        <v>16</v>
      </c>
      <c r="C36" s="79">
        <f>(D12+E12)/(D7+E7)</f>
        <v>0.18111880633818322</v>
      </c>
      <c r="D36" s="80"/>
      <c r="E36" s="28" t="s">
        <v>46</v>
      </c>
      <c r="F36" s="8"/>
      <c r="G36" s="72"/>
      <c r="H36" s="72"/>
      <c r="I36" s="14"/>
      <c r="J36" s="15"/>
      <c r="K36" s="8"/>
    </row>
    <row r="37" spans="1:11" x14ac:dyDescent="0.3">
      <c r="C37" s="85"/>
      <c r="D37" s="85"/>
      <c r="E37" s="24"/>
    </row>
    <row r="38" spans="1:11" x14ac:dyDescent="0.3">
      <c r="B38" s="12"/>
      <c r="C38" s="12"/>
      <c r="D38" s="12"/>
      <c r="E38" s="25"/>
      <c r="F38" s="12"/>
    </row>
    <row r="39" spans="1:11" ht="23.4" x14ac:dyDescent="0.3">
      <c r="A39" s="7"/>
      <c r="B39" s="36"/>
      <c r="C39" s="12"/>
      <c r="D39" s="12"/>
      <c r="E39" s="49"/>
      <c r="F39" s="49"/>
      <c r="G39" s="36"/>
    </row>
    <row r="40" spans="1:11" ht="18" x14ac:dyDescent="0.35">
      <c r="A40" s="7"/>
      <c r="B40" s="65"/>
      <c r="C40" s="74"/>
      <c r="D40" s="74"/>
      <c r="E40" s="37"/>
      <c r="F40" s="8"/>
      <c r="G40" s="71"/>
      <c r="H40" s="71"/>
    </row>
    <row r="41" spans="1:11" ht="18" x14ac:dyDescent="0.35">
      <c r="A41" s="7"/>
      <c r="B41" s="65"/>
      <c r="C41" s="74"/>
      <c r="D41" s="74"/>
      <c r="E41" s="37"/>
      <c r="F41" s="8"/>
      <c r="G41" s="71"/>
      <c r="H41" s="71"/>
    </row>
    <row r="42" spans="1:11" ht="18" x14ac:dyDescent="0.35">
      <c r="A42" s="7"/>
      <c r="B42" s="65"/>
      <c r="C42" s="74"/>
      <c r="D42" s="74"/>
      <c r="E42" s="37"/>
      <c r="F42" s="8"/>
      <c r="G42" s="71"/>
      <c r="H42" s="71"/>
    </row>
    <row r="43" spans="1:11" ht="18" x14ac:dyDescent="0.35">
      <c r="A43" s="7"/>
      <c r="B43" s="65"/>
      <c r="C43" s="74"/>
      <c r="D43" s="74"/>
      <c r="E43" s="37"/>
      <c r="F43" s="8"/>
      <c r="G43" s="71"/>
      <c r="H43" s="71"/>
    </row>
    <row r="44" spans="1:11" ht="18" x14ac:dyDescent="0.35">
      <c r="A44" s="7"/>
      <c r="B44" s="65"/>
      <c r="C44" s="74"/>
      <c r="D44" s="74"/>
      <c r="E44" s="37"/>
      <c r="F44" s="8"/>
      <c r="G44" s="71"/>
      <c r="H44" s="71"/>
    </row>
    <row r="45" spans="1:11" x14ac:dyDescent="0.3">
      <c r="C45" s="73"/>
      <c r="D45" s="73"/>
      <c r="E45" s="23"/>
    </row>
    <row r="46" spans="1:11" x14ac:dyDescent="0.3">
      <c r="C46" s="73"/>
      <c r="D46" s="73"/>
      <c r="E46" s="23"/>
    </row>
    <row r="47" spans="1:11" x14ac:dyDescent="0.3">
      <c r="E47" s="23"/>
    </row>
    <row r="48" spans="1:11" x14ac:dyDescent="0.3">
      <c r="A48" s="12"/>
      <c r="B48" s="12"/>
      <c r="C48" s="12"/>
      <c r="D48" s="12"/>
      <c r="E48" s="38"/>
      <c r="F48" s="12"/>
      <c r="G48" s="12"/>
      <c r="H48" s="12"/>
      <c r="I48" s="12"/>
      <c r="J48" s="12"/>
      <c r="K48" s="12"/>
    </row>
    <row r="49" spans="1:11" x14ac:dyDescent="0.3">
      <c r="A49" s="7" t="s">
        <v>17</v>
      </c>
      <c r="C49" s="8"/>
      <c r="D49" s="39"/>
      <c r="E49" s="35"/>
      <c r="F49" s="8"/>
      <c r="G49" s="19"/>
      <c r="H49" s="8"/>
      <c r="I49" s="18"/>
      <c r="J49" s="8"/>
      <c r="K49" s="8"/>
    </row>
    <row r="50" spans="1:11" x14ac:dyDescent="0.3">
      <c r="A50" t="s">
        <v>14</v>
      </c>
      <c r="C50" s="40"/>
      <c r="D50" s="8"/>
      <c r="E50" s="35"/>
      <c r="F50" s="8"/>
      <c r="G50" s="19"/>
      <c r="H50" s="8"/>
      <c r="I50" s="18"/>
      <c r="J50" s="8"/>
      <c r="K50" s="8"/>
    </row>
    <row r="51" spans="1:11" x14ac:dyDescent="0.3">
      <c r="A51" t="s">
        <v>15</v>
      </c>
      <c r="C51" s="40"/>
      <c r="D51" s="8"/>
      <c r="E51" s="21"/>
      <c r="F51" s="8"/>
      <c r="G51" s="19"/>
      <c r="H51" s="8"/>
      <c r="I51" s="18"/>
      <c r="J51" s="8"/>
      <c r="K51" s="8"/>
    </row>
    <row r="52" spans="1:11" x14ac:dyDescent="0.3">
      <c r="A52" s="22"/>
      <c r="B52" s="22"/>
      <c r="E52" s="22"/>
    </row>
    <row r="53" spans="1:11" x14ac:dyDescent="0.3">
      <c r="A53" s="22"/>
      <c r="B53" s="22"/>
      <c r="E53" s="22"/>
    </row>
    <row r="54" spans="1:11" x14ac:dyDescent="0.3">
      <c r="A54" s="22"/>
      <c r="E54" s="41"/>
      <c r="F54" s="42"/>
    </row>
    <row r="55" spans="1:11" x14ac:dyDescent="0.3">
      <c r="A55" s="22"/>
      <c r="B55" s="22"/>
      <c r="E55" s="22"/>
    </row>
  </sheetData>
  <mergeCells count="27">
    <mergeCell ref="C33:D33"/>
    <mergeCell ref="C34:D34"/>
    <mergeCell ref="C35:D35"/>
    <mergeCell ref="C36:D36"/>
    <mergeCell ref="C40:D40"/>
    <mergeCell ref="C37:D37"/>
    <mergeCell ref="A2:K2"/>
    <mergeCell ref="A3:K3"/>
    <mergeCell ref="C32:D32"/>
    <mergeCell ref="D4:E4"/>
    <mergeCell ref="G32:H32"/>
    <mergeCell ref="A4:C4"/>
    <mergeCell ref="C45:D45"/>
    <mergeCell ref="C46:D46"/>
    <mergeCell ref="C41:D41"/>
    <mergeCell ref="C42:D42"/>
    <mergeCell ref="C43:D43"/>
    <mergeCell ref="C44:D44"/>
    <mergeCell ref="G41:H41"/>
    <mergeCell ref="G42:H42"/>
    <mergeCell ref="G43:H43"/>
    <mergeCell ref="G44:H44"/>
    <mergeCell ref="G33:H33"/>
    <mergeCell ref="G34:H34"/>
    <mergeCell ref="G35:H35"/>
    <mergeCell ref="G36:H36"/>
    <mergeCell ref="G40:H4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SASI-ATL-0010-2026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Leiber Jose Alvarez Ureche</dc:creator>
  <cp:lastModifiedBy>Adriana Lucia Martinez Cury</cp:lastModifiedBy>
  <cp:lastPrinted>2019-11-26T16:30:17Z</cp:lastPrinted>
  <dcterms:created xsi:type="dcterms:W3CDTF">2019-09-10T15:14:14Z</dcterms:created>
  <dcterms:modified xsi:type="dcterms:W3CDTF">2026-02-20T17:20:21Z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2026-02-20T16:58:34Z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d28c4599-c152-4e01-af50-cf5ec177cd90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