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fileserversan\Publica\190-GRCO\6. USUARIOS\ANTONIO ROMAN\CONTRATO DE LOGISTICA 153-2024  UT VISION SAE 2024\ENERO 2025\"/>
    </mc:Choice>
  </mc:AlternateContent>
  <xr:revisionPtr revIDLastSave="0" documentId="13_ncr:1_{51184378-287B-4D0D-814D-61A7668FD86A}" xr6:coauthVersionLast="47" xr6:coauthVersionMax="47" xr10:uidLastSave="{00000000-0000-0000-0000-000000000000}"/>
  <bookViews>
    <workbookView xWindow="-120" yWindow="-120" windowWidth="29040" windowHeight="15720" xr2:uid="{7B6A5E61-AB2F-456D-A08C-49975731DC70}"/>
  </bookViews>
  <sheets>
    <sheet name="FACTURACION SAE CENTRO 2025" sheetId="1" r:id="rId1"/>
    <sheet name="ESTADO DEL INMUEBLE " sheetId="8" r:id="rId2"/>
    <sheet name="VALOR SAE " sheetId="9" r:id="rId3"/>
    <sheet name="TARIFARIO" sheetId="3" state="hidden" r:id="rId4"/>
  </sheets>
  <externalReferences>
    <externalReference r:id="rId5"/>
    <externalReference r:id="rId6"/>
  </externalReferences>
  <definedNames>
    <definedName name="_xlnm._FilterDatabase" localSheetId="0" hidden="1">'FACTURACION SAE CENTRO 2025'!$A$1:$Y$71</definedName>
    <definedName name="_xlnm._FilterDatabase" localSheetId="3" hidden="1">TARIFARIO!$A$1:$H$83</definedName>
  </definedNames>
  <calcPr calcId="191029"/>
  <pivotCaches>
    <pivotCache cacheId="6" r:id="rId7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88" i="1" l="1"/>
  <c r="S86" i="1"/>
  <c r="R85" i="1"/>
  <c r="R88" i="1" s="1"/>
  <c r="Q80" i="1"/>
  <c r="S78" i="1"/>
  <c r="R77" i="1"/>
  <c r="S77" i="1" s="1"/>
  <c r="S80" i="1" s="1"/>
  <c r="C46" i="9"/>
  <c r="C43" i="9"/>
  <c r="C40" i="9"/>
  <c r="C24" i="9"/>
  <c r="C17" i="9"/>
  <c r="C10" i="9"/>
  <c r="C7" i="9"/>
  <c r="Q90" i="1" l="1"/>
  <c r="R80" i="1"/>
  <c r="R90" i="1" s="1"/>
  <c r="S85" i="1"/>
  <c r="S88" i="1" s="1"/>
  <c r="S90" i="1" s="1"/>
  <c r="B48" i="9"/>
  <c r="N13" i="1"/>
  <c r="M13" i="1"/>
  <c r="K13" i="1"/>
  <c r="N45" i="1"/>
  <c r="N46" i="1"/>
  <c r="O46" i="1" s="1"/>
  <c r="S46" i="1" s="1"/>
  <c r="N47" i="1"/>
  <c r="O47" i="1" s="1"/>
  <c r="S47" i="1" s="1"/>
  <c r="K45" i="1"/>
  <c r="K46" i="1"/>
  <c r="K47" i="1"/>
  <c r="N49" i="1"/>
  <c r="N3" i="1"/>
  <c r="N4" i="1"/>
  <c r="N5" i="1"/>
  <c r="N6" i="1"/>
  <c r="N7" i="1"/>
  <c r="N8" i="1"/>
  <c r="N9" i="1"/>
  <c r="N10" i="1"/>
  <c r="N11" i="1"/>
  <c r="N12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7" i="1"/>
  <c r="N38" i="1"/>
  <c r="N39" i="1"/>
  <c r="N40" i="1"/>
  <c r="N41" i="1"/>
  <c r="N42" i="1"/>
  <c r="N43" i="1"/>
  <c r="N44" i="1"/>
  <c r="N48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2" i="1"/>
  <c r="F83" i="3"/>
  <c r="E83" i="3"/>
  <c r="E82" i="3"/>
  <c r="E81" i="3"/>
  <c r="E80" i="3"/>
  <c r="E79" i="3"/>
  <c r="F78" i="3"/>
  <c r="E78" i="3"/>
  <c r="F77" i="3"/>
  <c r="E77" i="3"/>
  <c r="F76" i="3"/>
  <c r="E76" i="3"/>
  <c r="F75" i="3"/>
  <c r="E75" i="3"/>
  <c r="F74" i="3"/>
  <c r="E74" i="3"/>
  <c r="F73" i="3"/>
  <c r="E73" i="3"/>
  <c r="F72" i="3"/>
  <c r="E72" i="3"/>
  <c r="F71" i="3"/>
  <c r="E71" i="3"/>
  <c r="F70" i="3"/>
  <c r="E70" i="3"/>
  <c r="F69" i="3"/>
  <c r="E69" i="3"/>
  <c r="F68" i="3"/>
  <c r="E68" i="3"/>
  <c r="F67" i="3"/>
  <c r="E67" i="3"/>
  <c r="F66" i="3"/>
  <c r="E66" i="3"/>
  <c r="F65" i="3"/>
  <c r="E65" i="3"/>
  <c r="F64" i="3"/>
  <c r="E64" i="3"/>
  <c r="F63" i="3"/>
  <c r="E63" i="3"/>
  <c r="F62" i="3"/>
  <c r="E62" i="3"/>
  <c r="F61" i="3"/>
  <c r="E61" i="3"/>
  <c r="F60" i="3"/>
  <c r="E60" i="3"/>
  <c r="F59" i="3"/>
  <c r="E59" i="3"/>
  <c r="F58" i="3"/>
  <c r="E58" i="3"/>
  <c r="F57" i="3"/>
  <c r="E57" i="3"/>
  <c r="F56" i="3"/>
  <c r="E56" i="3"/>
  <c r="F55" i="3"/>
  <c r="E55" i="3"/>
  <c r="F54" i="3"/>
  <c r="E54" i="3"/>
  <c r="F53" i="3"/>
  <c r="E53" i="3"/>
  <c r="F52" i="3"/>
  <c r="E52" i="3"/>
  <c r="E51" i="3"/>
  <c r="F50" i="3"/>
  <c r="E50" i="3"/>
  <c r="F49" i="3"/>
  <c r="E49" i="3"/>
  <c r="E48" i="3"/>
  <c r="F47" i="3"/>
  <c r="E47" i="3"/>
  <c r="F46" i="3"/>
  <c r="E46" i="3"/>
  <c r="E45" i="3"/>
  <c r="F44" i="3"/>
  <c r="E44" i="3"/>
  <c r="F43" i="3"/>
  <c r="E43" i="3"/>
  <c r="F42" i="3"/>
  <c r="E42" i="3"/>
  <c r="F41" i="3"/>
  <c r="E41" i="3"/>
  <c r="E40" i="3"/>
  <c r="E39" i="3"/>
  <c r="E38" i="3"/>
  <c r="E37" i="3"/>
  <c r="E36" i="3"/>
  <c r="E35" i="3"/>
  <c r="E34" i="3"/>
  <c r="E33" i="3"/>
  <c r="E32" i="3"/>
  <c r="E31" i="3"/>
  <c r="E30" i="3"/>
  <c r="E29" i="3"/>
  <c r="E28" i="3"/>
  <c r="E27" i="3"/>
  <c r="E26" i="3"/>
  <c r="E25" i="3"/>
  <c r="E24" i="3"/>
  <c r="E23" i="3"/>
  <c r="E22" i="3"/>
  <c r="E21" i="3"/>
  <c r="E20" i="3"/>
  <c r="E19" i="3"/>
  <c r="E18" i="3"/>
  <c r="E17" i="3"/>
  <c r="E16" i="3"/>
  <c r="E15" i="3"/>
  <c r="E14" i="3"/>
  <c r="E13" i="3"/>
  <c r="F12" i="3"/>
  <c r="E12" i="3"/>
  <c r="F11" i="3"/>
  <c r="E11" i="3"/>
  <c r="F10" i="3"/>
  <c r="E10" i="3"/>
  <c r="F9" i="3"/>
  <c r="E9" i="3"/>
  <c r="F8" i="3"/>
  <c r="E8" i="3"/>
  <c r="F7" i="3"/>
  <c r="E7" i="3"/>
  <c r="F6" i="3"/>
  <c r="E6" i="3"/>
  <c r="E5" i="3"/>
  <c r="E4" i="3"/>
  <c r="E3" i="3"/>
  <c r="E2" i="3"/>
  <c r="M26" i="1"/>
  <c r="M23" i="1"/>
  <c r="M22" i="1"/>
  <c r="M14" i="1"/>
  <c r="O13" i="1" l="1"/>
  <c r="Q13" i="1" s="1"/>
  <c r="R13" i="1" s="1"/>
  <c r="O70" i="1"/>
  <c r="S70" i="1" s="1"/>
  <c r="K70" i="1"/>
  <c r="O69" i="1"/>
  <c r="K69" i="1"/>
  <c r="O68" i="1"/>
  <c r="S68" i="1" s="1"/>
  <c r="K68" i="1"/>
  <c r="O67" i="1"/>
  <c r="K67" i="1"/>
  <c r="O66" i="1"/>
  <c r="K66" i="1"/>
  <c r="O65" i="1"/>
  <c r="K65" i="1"/>
  <c r="O64" i="1"/>
  <c r="K64" i="1"/>
  <c r="O63" i="1"/>
  <c r="K63" i="1"/>
  <c r="O62" i="1"/>
  <c r="S62" i="1" s="1"/>
  <c r="K62" i="1"/>
  <c r="O61" i="1"/>
  <c r="K61" i="1"/>
  <c r="O60" i="1"/>
  <c r="S60" i="1" s="1"/>
  <c r="K60" i="1"/>
  <c r="O59" i="1"/>
  <c r="K59" i="1"/>
  <c r="M58" i="1"/>
  <c r="K58" i="1"/>
  <c r="O57" i="1"/>
  <c r="K57" i="1"/>
  <c r="O56" i="1"/>
  <c r="K56" i="1"/>
  <c r="O55" i="1"/>
  <c r="S55" i="1" s="1"/>
  <c r="K55" i="1"/>
  <c r="O54" i="1"/>
  <c r="K54" i="1"/>
  <c r="O53" i="1"/>
  <c r="S53" i="1" s="1"/>
  <c r="K53" i="1"/>
  <c r="O52" i="1"/>
  <c r="K52" i="1"/>
  <c r="O51" i="1"/>
  <c r="K51" i="1"/>
  <c r="O50" i="1"/>
  <c r="K50" i="1"/>
  <c r="O49" i="1"/>
  <c r="K49" i="1"/>
  <c r="O48" i="1"/>
  <c r="K48" i="1"/>
  <c r="O45" i="1"/>
  <c r="S45" i="1" s="1"/>
  <c r="O44" i="1"/>
  <c r="K44" i="1"/>
  <c r="O43" i="1"/>
  <c r="K43" i="1"/>
  <c r="O42" i="1"/>
  <c r="K42" i="1"/>
  <c r="O41" i="1"/>
  <c r="K41" i="1"/>
  <c r="O40" i="1"/>
  <c r="K40" i="1"/>
  <c r="O39" i="1"/>
  <c r="K39" i="1"/>
  <c r="O38" i="1"/>
  <c r="K38" i="1"/>
  <c r="O37" i="1"/>
  <c r="S37" i="1" s="1"/>
  <c r="K37" i="1"/>
  <c r="O36" i="1"/>
  <c r="K36" i="1"/>
  <c r="O35" i="1"/>
  <c r="S35" i="1" s="1"/>
  <c r="K35" i="1"/>
  <c r="O34" i="1"/>
  <c r="K34" i="1"/>
  <c r="O33" i="1"/>
  <c r="K33" i="1"/>
  <c r="M32" i="1"/>
  <c r="K32" i="1"/>
  <c r="M31" i="1"/>
  <c r="K31" i="1"/>
  <c r="M30" i="1"/>
  <c r="K30" i="1"/>
  <c r="M29" i="1"/>
  <c r="K29" i="1"/>
  <c r="M28" i="1"/>
  <c r="K28" i="1"/>
  <c r="M27" i="1"/>
  <c r="K27" i="1"/>
  <c r="K26" i="1"/>
  <c r="M25" i="1"/>
  <c r="K25" i="1"/>
  <c r="M24" i="1"/>
  <c r="K24" i="1"/>
  <c r="K23" i="1"/>
  <c r="K22" i="1"/>
  <c r="M21" i="1"/>
  <c r="K21" i="1"/>
  <c r="M20" i="1"/>
  <c r="K20" i="1"/>
  <c r="M19" i="1"/>
  <c r="K19" i="1"/>
  <c r="M18" i="1"/>
  <c r="K18" i="1"/>
  <c r="M17" i="1"/>
  <c r="K17" i="1"/>
  <c r="M16" i="1"/>
  <c r="K16" i="1"/>
  <c r="M15" i="1"/>
  <c r="K15" i="1"/>
  <c r="K14" i="1"/>
  <c r="M12" i="1"/>
  <c r="K12" i="1"/>
  <c r="M11" i="1"/>
  <c r="K11" i="1"/>
  <c r="M10" i="1"/>
  <c r="K10" i="1"/>
  <c r="M9" i="1"/>
  <c r="K9" i="1"/>
  <c r="M8" i="1"/>
  <c r="K8" i="1"/>
  <c r="M7" i="1"/>
  <c r="K7" i="1"/>
  <c r="M6" i="1"/>
  <c r="K6" i="1"/>
  <c r="M5" i="1"/>
  <c r="K5" i="1"/>
  <c r="M4" i="1"/>
  <c r="K4" i="1"/>
  <c r="M3" i="1"/>
  <c r="K3" i="1"/>
  <c r="M2" i="1"/>
  <c r="K2" i="1"/>
  <c r="S13" i="1" l="1"/>
  <c r="O58" i="1"/>
  <c r="S58" i="1" s="1"/>
  <c r="O11" i="1"/>
  <c r="Q11" i="1" s="1"/>
  <c r="R11" i="1" s="1"/>
  <c r="O8" i="1"/>
  <c r="Q8" i="1" s="1"/>
  <c r="R8" i="1" s="1"/>
  <c r="O16" i="1"/>
  <c r="O17" i="1"/>
  <c r="Q17" i="1" s="1"/>
  <c r="R17" i="1" s="1"/>
  <c r="O9" i="1"/>
  <c r="Q9" i="1" s="1"/>
  <c r="R9" i="1" s="1"/>
  <c r="O6" i="1"/>
  <c r="Q6" i="1" s="1"/>
  <c r="R6" i="1" s="1"/>
  <c r="O22" i="1"/>
  <c r="Q22" i="1" s="1"/>
  <c r="R22" i="1" s="1"/>
  <c r="O2" i="1"/>
  <c r="O7" i="1"/>
  <c r="Q7" i="1" s="1"/>
  <c r="R7" i="1" s="1"/>
  <c r="O10" i="1"/>
  <c r="O18" i="1"/>
  <c r="Q18" i="1" s="1"/>
  <c r="R18" i="1" s="1"/>
  <c r="O31" i="1"/>
  <c r="Q31" i="1" s="1"/>
  <c r="O20" i="1"/>
  <c r="Q20" i="1" s="1"/>
  <c r="R20" i="1" s="1"/>
  <c r="O4" i="1"/>
  <c r="Q4" i="1" s="1"/>
  <c r="R4" i="1" s="1"/>
  <c r="O14" i="1"/>
  <c r="Q14" i="1" s="1"/>
  <c r="R14" i="1" s="1"/>
  <c r="O29" i="1"/>
  <c r="Q29" i="1" s="1"/>
  <c r="R29" i="1" s="1"/>
  <c r="O30" i="1"/>
  <c r="Q30" i="1" s="1"/>
  <c r="R30" i="1" s="1"/>
  <c r="O32" i="1"/>
  <c r="Q32" i="1" s="1"/>
  <c r="R32" i="1" s="1"/>
  <c r="S40" i="1"/>
  <c r="S65" i="1"/>
  <c r="O21" i="1"/>
  <c r="Q21" i="1" s="1"/>
  <c r="R21" i="1" s="1"/>
  <c r="O27" i="1"/>
  <c r="Q27" i="1" s="1"/>
  <c r="R27" i="1" s="1"/>
  <c r="O3" i="1"/>
  <c r="O23" i="1"/>
  <c r="Q23" i="1" s="1"/>
  <c r="O15" i="1"/>
  <c r="Q15" i="1" s="1"/>
  <c r="R15" i="1" s="1"/>
  <c r="O19" i="1"/>
  <c r="Q19" i="1" s="1"/>
  <c r="R19" i="1" s="1"/>
  <c r="S50" i="1"/>
  <c r="O5" i="1"/>
  <c r="O25" i="1"/>
  <c r="Q25" i="1" s="1"/>
  <c r="R25" i="1" s="1"/>
  <c r="S38" i="1"/>
  <c r="S44" i="1"/>
  <c r="S48" i="1"/>
  <c r="S57" i="1"/>
  <c r="S52" i="1"/>
  <c r="S54" i="1"/>
  <c r="S34" i="1"/>
  <c r="Q43" i="1"/>
  <c r="R43" i="1" s="1"/>
  <c r="S49" i="1"/>
  <c r="S59" i="1"/>
  <c r="S63" i="1"/>
  <c r="S64" i="1"/>
  <c r="S36" i="1"/>
  <c r="S61" i="1"/>
  <c r="S39" i="1"/>
  <c r="S56" i="1"/>
  <c r="S67" i="1"/>
  <c r="Q42" i="1"/>
  <c r="R42" i="1" s="1"/>
  <c r="S69" i="1"/>
  <c r="O12" i="1"/>
  <c r="O24" i="1"/>
  <c r="O26" i="1"/>
  <c r="O28" i="1"/>
  <c r="S33" i="1"/>
  <c r="S41" i="1"/>
  <c r="S51" i="1"/>
  <c r="S66" i="1"/>
  <c r="Q10" i="1" l="1"/>
  <c r="O71" i="1"/>
  <c r="Q2" i="1"/>
  <c r="Q16" i="1"/>
  <c r="R16" i="1" s="1"/>
  <c r="R31" i="1"/>
  <c r="S31" i="1" s="1"/>
  <c r="S14" i="1"/>
  <c r="Q5" i="1"/>
  <c r="R5" i="1" s="1"/>
  <c r="S43" i="1"/>
  <c r="S15" i="1"/>
  <c r="S6" i="1"/>
  <c r="S21" i="1"/>
  <c r="R23" i="1"/>
  <c r="S23" i="1" s="1"/>
  <c r="S9" i="1"/>
  <c r="S22" i="1"/>
  <c r="Q3" i="1"/>
  <c r="R3" i="1" s="1"/>
  <c r="S11" i="1"/>
  <c r="S8" i="1"/>
  <c r="S17" i="1"/>
  <c r="S27" i="1"/>
  <c r="S30" i="1"/>
  <c r="S29" i="1"/>
  <c r="S7" i="1"/>
  <c r="S42" i="1"/>
  <c r="S19" i="1"/>
  <c r="Q24" i="1"/>
  <c r="R24" i="1" s="1"/>
  <c r="Q12" i="1"/>
  <c r="R12" i="1" s="1"/>
  <c r="S4" i="1"/>
  <c r="S18" i="1"/>
  <c r="S32" i="1"/>
  <c r="Q28" i="1"/>
  <c r="R28" i="1" s="1"/>
  <c r="S20" i="1"/>
  <c r="S25" i="1"/>
  <c r="Q26" i="1"/>
  <c r="R26" i="1" s="1"/>
  <c r="R10" i="1" l="1"/>
  <c r="S10" i="1" s="1"/>
  <c r="Q71" i="1"/>
  <c r="R2" i="1"/>
  <c r="S16" i="1"/>
  <c r="S5" i="1"/>
  <c r="S3" i="1"/>
  <c r="S28" i="1"/>
  <c r="S24" i="1"/>
  <c r="S26" i="1"/>
  <c r="S12" i="1"/>
  <c r="R71" i="1" l="1"/>
  <c r="S2" i="1"/>
  <c r="S71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M14" authorId="0" shapeId="0" xr:uid="{A04A598E-1A6C-4E44-B634-BF6FCF2C6CA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Se ratira custodio el 28012025</t>
        </r>
      </text>
    </comment>
    <comment ref="M22" authorId="0" shapeId="0" xr:uid="{58DE53CF-5324-4BA6-BEF5-E6B4AD5A2E23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Retirar custodio el 27 de enero de 2025</t>
        </r>
      </text>
    </comment>
    <comment ref="G38" authorId="0" shapeId="0" xr:uid="{AA41A7DD-42AA-4FA0-920C-E924BCA89B0D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El servicio inicio desde el día 15 - por notificación de la funcionaria. </t>
        </r>
      </text>
    </comment>
  </commentList>
</comments>
</file>

<file path=xl/sharedStrings.xml><?xml version="1.0" encoding="utf-8"?>
<sst xmlns="http://schemas.openxmlformats.org/spreadsheetml/2006/main" count="839" uniqueCount="316">
  <si>
    <t>MES</t>
  </si>
  <si>
    <t>FMI</t>
  </si>
  <si>
    <t>DIRECCION INMUEBLE</t>
  </si>
  <si>
    <t>FECHA
 SERVICIO</t>
  </si>
  <si>
    <t>CIUDAD</t>
  </si>
  <si>
    <t xml:space="preserve">FUNCIONARIO </t>
  </si>
  <si>
    <t xml:space="preserve">ITEM </t>
  </si>
  <si>
    <t>CONCEPTO DEL SERVICIO</t>
  </si>
  <si>
    <t>CANTIDAD</t>
  </si>
  <si>
    <t xml:space="preserve">VALOR OFERTA </t>
  </si>
  <si>
    <t>SUBTOTAL</t>
  </si>
  <si>
    <t>IVA 19%</t>
  </si>
  <si>
    <t>AIU</t>
  </si>
  <si>
    <t>IVA AIU</t>
  </si>
  <si>
    <t>RESTAURANTE ZAFIRO -- CRA 56 # 17 A - 39</t>
  </si>
  <si>
    <t>BOGOTÁ</t>
  </si>
  <si>
    <t>CESAR CASTAÑO</t>
  </si>
  <si>
    <t>CUSTODIO</t>
  </si>
  <si>
    <t>DROGERIA COMISALUD -- CRA 86F No.35B SUR-09</t>
  </si>
  <si>
    <t>MARIO SALAZAR</t>
  </si>
  <si>
    <t xml:space="preserve">DROGUERIA BELLA VISTA -- CRA 69 # 69-73 </t>
  </si>
  <si>
    <t>CARLOS CAICEDO</t>
  </si>
  <si>
    <t xml:space="preserve">JUAN DROGAS -- CRA 19D 65-80 </t>
  </si>
  <si>
    <t>KAREN GRISALES</t>
  </si>
  <si>
    <t>EMILY SPA -- Kra 40 No. 5-44</t>
  </si>
  <si>
    <t xml:space="preserve">SKANDIA No. 6  -- CALLE 62 sur No. 87B- 90 </t>
  </si>
  <si>
    <t> Librería Estudio 16 -- CALLE 16 8 A 17</t>
  </si>
  <si>
    <t>WISTHON SANCHEZ</t>
  </si>
  <si>
    <t xml:space="preserve">HANGAR GUAYMARAL </t>
  </si>
  <si>
    <t>CHIA</t>
  </si>
  <si>
    <t>OSCAR VELAZQUEZ</t>
  </si>
  <si>
    <t>154-5166
154-20957
154-37267
154-22603
154-10557</t>
  </si>
  <si>
    <t>Finca el Valle</t>
  </si>
  <si>
    <t>CHOCONTA</t>
  </si>
  <si>
    <t xml:space="preserve">Finca Abetos en Cajicá Cundinamarca </t>
  </si>
  <si>
    <t>CAJICÁ</t>
  </si>
  <si>
    <t>ANTONIO MAURICIO ROMAN</t>
  </si>
  <si>
    <t>300-292950</t>
  </si>
  <si>
    <t>SURTIMINEROS LTDA 
Dirección Carrera 16 No. 13-56</t>
  </si>
  <si>
    <t>B/MANGA</t>
  </si>
  <si>
    <t>JEISSON ANDRES GONZALEZ GARCÍA</t>
  </si>
  <si>
    <t>CL 9 # 9 14</t>
  </si>
  <si>
    <t>CUCUTA</t>
  </si>
  <si>
    <t>SERGIO VERA</t>
  </si>
  <si>
    <t>CR 30 41A 79 LT 4 BRR LA GRAMA</t>
  </si>
  <si>
    <t>VILLAVICENCIO</t>
  </si>
  <si>
    <t>YENSI AVILEZ BERMUDEZ</t>
  </si>
  <si>
    <t>KR 44 C 32 11 HOY LA SELVA</t>
  </si>
  <si>
    <t>Finca El Edén</t>
  </si>
  <si>
    <t>GUAMAL</t>
  </si>
  <si>
    <t>Villa Maria Vereda Morrocoy</t>
  </si>
  <si>
    <t>DONCELLO - CAQUETA</t>
  </si>
  <si>
    <t>JAICSSON GUILLERMO QUINONES ALARCON</t>
  </si>
  <si>
    <t xml:space="preserve">50N-182785 </t>
  </si>
  <si>
    <t>KR 70 A No. 100 - 05</t>
  </si>
  <si>
    <t>NASLY DAYFENY CULMA PRADA</t>
  </si>
  <si>
    <t>50C-200381</t>
  </si>
  <si>
    <t>HOTEL SAN NICOLAS - CLL 38 - 29 -12</t>
  </si>
  <si>
    <t>50S-128204</t>
  </si>
  <si>
    <t>CL 41 F SUR 78 B 23</t>
  </si>
  <si>
    <t>50S-286838</t>
  </si>
  <si>
    <t>CR 13 ESTE 44B 22 SUR</t>
  </si>
  <si>
    <t>50N-112229</t>
  </si>
  <si>
    <t>CR 21 137 51 -- CRA 22 #131-51</t>
  </si>
  <si>
    <t>DG 39 A SUR 39 76</t>
  </si>
  <si>
    <t>50C-194580</t>
  </si>
  <si>
    <t>KR 18A 44 13</t>
  </si>
  <si>
    <t>50C-1557620</t>
  </si>
  <si>
    <t>KR 64 94 A 09</t>
  </si>
  <si>
    <t>157-32643</t>
  </si>
  <si>
    <t>CS BLANCA LT 2</t>
  </si>
  <si>
    <t>FUSAGASUGA, CUNDINAMARCA</t>
  </si>
  <si>
    <t>BRAYAN ALDEMAR TORRES BERMUDEZ</t>
  </si>
  <si>
    <t>Calle 7 No 27 -35</t>
  </si>
  <si>
    <t xml:space="preserve">DAYFENY CULMA </t>
  </si>
  <si>
    <t>50N-20246916</t>
  </si>
  <si>
    <t xml:space="preserve"> Calle 122 No 52 - 83</t>
  </si>
  <si>
    <t>BOGOTA</t>
  </si>
  <si>
    <t xml:space="preserve">LUIS EDMUNDO NARVAEZ RIVERA </t>
  </si>
  <si>
    <t xml:space="preserve">CARRERA 4 # 31 – 01 y LOTE 4A </t>
  </si>
  <si>
    <t>SOACHA CUNDINAMARCA</t>
  </si>
  <si>
    <t>LA PORFIA VEREDA BAJO GUAMAL - CASTILLA LA NUEVA</t>
  </si>
  <si>
    <t>50C-1776714</t>
  </si>
  <si>
    <t>AVENIDA CALLE 17 #137-31</t>
  </si>
  <si>
    <t xml:space="preserve">GIOVANNY ANDRES HERNANDEZ ESQUIVEL </t>
  </si>
  <si>
    <t>50C-29033</t>
  </si>
  <si>
    <t>CRA 32 # 8 A 39</t>
  </si>
  <si>
    <t>DANIEL ENRIQUE GURRERO LARGO</t>
  </si>
  <si>
    <t>CERRAJERIA</t>
  </si>
  <si>
    <t>ALCALDIA - GRANADA, META - TRANSPORTE PUERTO LLERAS</t>
  </si>
  <si>
    <t>PUERTO LLERAS - META</t>
  </si>
  <si>
    <t>SEBASTIAN VARGAS GALINDO</t>
  </si>
  <si>
    <t>TRANSPORTE</t>
  </si>
  <si>
    <t>Veredas Tilodiran y el Arenal</t>
  </si>
  <si>
    <t>YOPAL - CASANARE</t>
  </si>
  <si>
    <t>SEBASTIAN ARGUELLO CUBIDES</t>
  </si>
  <si>
    <t>VIVIENTE</t>
  </si>
  <si>
    <t>Visita Predios Cajica</t>
  </si>
  <si>
    <t>YEIMY ZULIMA RODRIGUEZ</t>
  </si>
  <si>
    <t>Visita Predios Puerto Lleras</t>
  </si>
  <si>
    <t>NATALY MOTTA PEREZ</t>
  </si>
  <si>
    <t>AK 68D 24A 50 (BQ 1 IN 1 AP 903</t>
  </si>
  <si>
    <t>FARID HUMBERTO PATIÑO CERREÑO</t>
  </si>
  <si>
    <t>50C-1753080</t>
  </si>
  <si>
    <t>Cra 114A # 77D - 20, Apto 2-1001</t>
  </si>
  <si>
    <t>DANIEL ENRIQUE GUERRO LARGO</t>
  </si>
  <si>
    <t>50N-20298010</t>
  </si>
  <si>
    <t>TV 18A 103 50/62 AP Edificio ANSES III</t>
  </si>
  <si>
    <t>CARLOS ANDRES CAICEDO ESLAVA</t>
  </si>
  <si>
    <t>FUMIGACIÓN</t>
  </si>
  <si>
    <t>ASEO</t>
  </si>
  <si>
    <t>Carrera 6T No. 6-44 - Barrio Santa Barbara</t>
  </si>
  <si>
    <t>UBATE - CUNDINAMARCA</t>
  </si>
  <si>
    <t>OSCAR HERNAN VELASQUEZ BERMUDEZ</t>
  </si>
  <si>
    <t>AV LAS PALMAS C C AVENIDA - CR 8 LC 8 202</t>
  </si>
  <si>
    <t>MARIO ALBERTO SALAZAR</t>
  </si>
  <si>
    <t>FINCA CHAPETON</t>
  </si>
  <si>
    <t>SAN MARTIN - META</t>
  </si>
  <si>
    <t>LUIS ORLANDO GUERRERO FORERO</t>
  </si>
  <si>
    <t>CANCELADO</t>
  </si>
  <si>
    <t>50S-40498843</t>
  </si>
  <si>
    <t>DG 62 SUR 2 70</t>
  </si>
  <si>
    <t>CESAR DAVID CASTAÑO SAENZ</t>
  </si>
  <si>
    <t>50S-40264496</t>
  </si>
  <si>
    <t>CL 30 SUR 25 13</t>
  </si>
  <si>
    <t>YEIMY ZULIMA RODRIGUEZ SANCHEZ</t>
  </si>
  <si>
    <t xml:space="preserve">260-134288 </t>
  </si>
  <si>
    <t xml:space="preserve"> CL 8A 9F 57</t>
  </si>
  <si>
    <t>LAURA MARIA NARVAEZ SAIZ</t>
  </si>
  <si>
    <t>CS 11 BQ A CO VILLAS DE SAN DIEGO SC EL ESCOBAL</t>
  </si>
  <si>
    <t>MIGUEL ANGEL PABON AGUILAR</t>
  </si>
  <si>
    <t xml:space="preserve">Calle 15#23-24 </t>
  </si>
  <si>
    <t>ACACIAS - META</t>
  </si>
  <si>
    <t>JENNIFER TATIANA CUELLAR GOMEZ</t>
  </si>
  <si>
    <t>50C-1237310</t>
  </si>
  <si>
    <t>Carrera 28 #65-48</t>
  </si>
  <si>
    <t>JESICA JULIANA MARTINEZ SILVA</t>
  </si>
  <si>
    <t>300-197799</t>
  </si>
  <si>
    <t>KR 18 OESTE # 61 A - 30 URB PRADOS DEL MUTIS BR MUTIS LT 13 MZ Bucaramanga</t>
  </si>
  <si>
    <t>BUCARAMANGA</t>
  </si>
  <si>
    <t>ERICCSON YAHIR HERNANDEZ ESTUPIÑAN</t>
  </si>
  <si>
    <t>N°</t>
  </si>
  <si>
    <t>TIPO DE SERVICIO</t>
  </si>
  <si>
    <t>176-122089 
176-119732</t>
  </si>
  <si>
    <t>260-82641</t>
  </si>
  <si>
    <t>230-10657</t>
  </si>
  <si>
    <t>230-2598</t>
  </si>
  <si>
    <t>232-17266</t>
  </si>
  <si>
    <t>420-30143</t>
  </si>
  <si>
    <t>50S-47192
50S-214644</t>
  </si>
  <si>
    <t>232-301</t>
  </si>
  <si>
    <t>470-8553
470-54789
470-3663
470-22304
470-17348</t>
  </si>
  <si>
    <t> 50C-1341053</t>
  </si>
  <si>
    <t>50C-1341053</t>
  </si>
  <si>
    <t xml:space="preserve"> 172-41097</t>
  </si>
  <si>
    <t>172-41097</t>
  </si>
  <si>
    <t xml:space="preserve"> 157-42461</t>
  </si>
  <si>
    <t xml:space="preserve"> 236-3953</t>
  </si>
  <si>
    <t>232-7581</t>
  </si>
  <si>
    <t>50S-40252047
50S-40067921</t>
  </si>
  <si>
    <t xml:space="preserve"> </t>
  </si>
  <si>
    <t>ITEM</t>
  </si>
  <si>
    <t>DESCRIPCION</t>
  </si>
  <si>
    <t>UNIDAD</t>
  </si>
  <si>
    <t>PRECIO OFERTADO CON IVA</t>
  </si>
  <si>
    <t>PRECIO SIN IVA</t>
  </si>
  <si>
    <t>IMPUESTOS</t>
  </si>
  <si>
    <t>ALIMENTACIÓN ALMUERZO Y CENA(bebida, sopa, proteína,
seco, acompañante, ensalada) Incluye costos de logística,
entrega y Transporte</t>
  </si>
  <si>
    <t>UND</t>
  </si>
  <si>
    <t>ALIMENTACIÓN DESAYUNO(bebida caliente,
acompañamiento o energético y proteína) Incluye costos de
logística, entrega y Transporte</t>
  </si>
  <si>
    <t>ALIMENTACIÓN HIDRATACIÓN (agua potable en
presentación botella) 300 ml Incluye costos de logística,
entrega y Transporte</t>
  </si>
  <si>
    <t>ALIMENTACIÓN REFRIGERIO (Solido-liquido-fruta) Incluye
costos de logística, entrega y Transporte</t>
  </si>
  <si>
    <t>ASEO GENERAL DE INMUEBLES HASTA 500 MTROS 2(incluye
barrida, trapeada, limpieza de vidrios)</t>
  </si>
  <si>
    <t>M2</t>
  </si>
  <si>
    <t>ASEO GENERAL DE INMUEBLES DE 500 HASTA 1000 MTROS
2 (incluye barrida, trapeada, limpieza de vidrios)</t>
  </si>
  <si>
    <t>ASEO Y MANTENIMIENTO DE PISCINA HASTA 800 METROS
CUADRADOS</t>
  </si>
  <si>
    <t>ASEO PODA POR 100 METROS CUADRADOS</t>
  </si>
  <si>
    <t>DEMOLICIÓN Y/O DESMONTES DE ESTRUCTURAS Y
REMOCIÓN DE ESCOMBROS (3 METROS CUBICOS)</t>
  </si>
  <si>
    <t>M3</t>
  </si>
  <si>
    <t>DEMOLICIÓN Y/O DESMONTES DE ESTRUCTURAS Y
REMOCIÓN DE ESCOMBROS (METRO CUADRADO)</t>
  </si>
  <si>
    <t>REMOCION DE ESCOMBRO (VIAJE DE RETIRO POR 3 METROS
CUBICOS)</t>
  </si>
  <si>
    <t>SERVICIO DE TRANSPORTE DE VEHICULO CAMIONETA 4X4
CON CONDUCTOR POR DIA (10 HORAS)</t>
  </si>
  <si>
    <t>TURNO</t>
  </si>
  <si>
    <t>SERVICIO DE TRANSPORTE DE VEHICULO CAMION CON
CONDUCTORPOR DIA (10 HORAS)</t>
  </si>
  <si>
    <t>SERVICIO DE TRANSPORTE DE VEHICULO AUTOMOVIL CON
CONDUCTOR POR RECORRIDO DE HASTA 80KM</t>
  </si>
  <si>
    <t>TRAYECTO</t>
  </si>
  <si>
    <t>SERVICIO DE TRANSPORTE DE VEHICULO CAMIONETA4X4
CON CONDUCTOR POR RECORRIDO DE HASTA 80 KM</t>
  </si>
  <si>
    <t>SERVICIO DE TRANSPORTE DE VEHICULO CAMION CON
CONDUCTOR POR RECORRIDO DE HASTA 80 KM</t>
  </si>
  <si>
    <t>SERVICIO DE TRANSPORTE DE CARGA CAMION TURBO10
TONELADAS POR DIA</t>
  </si>
  <si>
    <t>DIA</t>
  </si>
  <si>
    <t>BODEGAJE DE ENSERES POR MINIMO 20 METROS
CUADRADOS POR DIA</t>
  </si>
  <si>
    <t>BODEGAJE DE ENSERES POR MINIMO 20 METROS
CUADRADOS POR MES</t>
  </si>
  <si>
    <t>BODEGAJE DE ENSERES POR MINIMO 100 METROS
CUADRADOS POR DIA</t>
  </si>
  <si>
    <t>BODEGAJE DE ENSERES POR MINIMO 100 METROS
CUADRADOS POR MES</t>
  </si>
  <si>
    <t>SERVICIO DE VISITA, INSPECCIÓN, CONCEPTO DE CERRAJERO
POR DIA (DIFERENTES DE LOS ITEMS ACA
DISCRIMINADOS) * EN CASO DE EJECUTARSE LA ACTIVIDAD
DE CERRAJERIA SE PAGARA POR EL SERVICIO PRESTADO Y
NO POR SERVICIO DE VISITA O INSPECCIÓN.</t>
  </si>
  <si>
    <t>SERVICIO DE CERRAJERIA AJUSTE PASADOR</t>
  </si>
  <si>
    <t>SERVICIO DE CERRAJERIA AMAESTRAMIENTO DE
CERRADURA</t>
  </si>
  <si>
    <t>SERVICIO DE CERRAJERIA APERTURA ALTA SEGURIDAD</t>
  </si>
  <si>
    <t>SERVICIO DE CERRAJERIA APERTURA CANDADO</t>
  </si>
  <si>
    <t>SERVICIO DE CERRAJERIA APERTURA CERRADURA</t>
  </si>
  <si>
    <t>SERVICIO DE CERRAJERIA APERTURA CHAPA</t>
  </si>
  <si>
    <t>SERVICIO DE CERRAJERIA CADENA ACERADAS DE 1/2"</t>
  </si>
  <si>
    <t>SERVICIO DE CERRAJERIA CAMBIO CILINDRO</t>
  </si>
  <si>
    <t>SERVICIO DE CERRAJERIA CAMBIO CILINDRO ALTA
SEGURIDAD</t>
  </si>
  <si>
    <t>SERVICIO DE CERRAJERIA CANDADO GRANDE 72 mm</t>
  </si>
  <si>
    <t>SERVICIO DE CERRAJERIA CHAPA SOLDADA</t>
  </si>
  <si>
    <t>SERVICIO DE CERRAJERIA DE BOLA INSTALADA</t>
  </si>
  <si>
    <t>SERVICIO DE CERRAJERIA ELABORACION PUERTA</t>
  </si>
  <si>
    <t>SERVICIO DE CERRAJERIA ELABORACIÓN REJA ACCESO</t>
  </si>
  <si>
    <t>SERVICIO DE CERRAJERIA MANTENIMIENTO CERRADURA</t>
  </si>
  <si>
    <t>SERVICIO DE CERRAJERIA MANTENIMIENTO CERRADURA
ALTA SEGURIDAD</t>
  </si>
  <si>
    <t>SERVICIO DE CERRAJERIA MANTENIMIENTO CERRADURA
ALTA SEGURIDAD ESPECIAL</t>
  </si>
  <si>
    <t>CERRAMIENTO CON CEPOS</t>
  </si>
  <si>
    <t>CERRAMIENTO EN MURO POR METRO CUADRADO</t>
  </si>
  <si>
    <t>CERRAMIENTO EN REJAPOR METRO CUADRADO</t>
  </si>
  <si>
    <t>CERRAMIENTO CONCERTINA DE SEGURIDADPOR METRO
CUADRADO</t>
  </si>
  <si>
    <t>JORNALERO POR DIA (8 HORAS)</t>
  </si>
  <si>
    <t>SERVICIO DE SOLDADURA DE PUERTA PARA CIERRE
DEFINITIVO</t>
  </si>
  <si>
    <t>SERVICIO DE PUNTO DE SOLDADURA</t>
  </si>
  <si>
    <t>COTERO POR DIA</t>
  </si>
  <si>
    <t>DESMALEZADA POR DIA</t>
  </si>
  <si>
    <t>ELABORACIÓN PUERTA METALICA, MARCO Y CHAPA 2x0,80
METROS</t>
  </si>
  <si>
    <t>MT</t>
  </si>
  <si>
    <t>SERVICIO DE EMBALAJE EN CAJAS DE CARTONPOR UNIDAD</t>
  </si>
  <si>
    <t>SERVICIO DE FUMIGACION DESINSECTACION, DESINFECCIÓN
O DESRATIZACION, SERVICIO DE PLAGUICIDA HASTA 500 M2</t>
  </si>
  <si>
    <t>SERVICIO DE FUMIGACION DESINSECTACION, DESINFECCIÓN
O DESRATIZACION, SERVICIO DE PLAGUICIDA DESDE 501 M2
HASTA 1000 M2</t>
  </si>
  <si>
    <t>INSTALACIÓN Y SUMINISTRO DE ACOMETIDA ELECTRICA
HASTA 500 METROS</t>
  </si>
  <si>
    <t>ALQUILER DE MOTOBOMBA DE HASTA 2 Hp (DIA)</t>
  </si>
  <si>
    <t>ALQUILER DE MOTOBOMBA DE HASTA 2 Hp (SEMANA)</t>
  </si>
  <si>
    <t>SEMANA</t>
  </si>
  <si>
    <t>ALQUILER DE MOTOBOMBA DE HASTA 2 Hp (MES)</t>
  </si>
  <si>
    <t>ALQUILER DE PLANTA ELECTRICA DE HASTA 7000-8750 W
(DIA)</t>
  </si>
  <si>
    <t>ALQUILER DE PLANTA ELECTRICA DE HASTA 7000-8750 W
(SEMANA)</t>
  </si>
  <si>
    <t>ALQUILER DE PLANTA ELECTRICA DE HASTA 7000-8750 W
(MES)</t>
  </si>
  <si>
    <t>INSTALACION Y SUMINISTRO CERRADURA NUEVA</t>
  </si>
  <si>
    <t>INSTALACION Y SUMINISTRO DEPESTILLO</t>
  </si>
  <si>
    <t>INSTALACIÓNDE ACOMETIDA ELECTRICA</t>
  </si>
  <si>
    <t>INSTALACION CERRADURA NUEVA</t>
  </si>
  <si>
    <t>INSTALACION DEPESTILLO</t>
  </si>
  <si>
    <t>INSTALACIÓN DE PORTACANDADOS</t>
  </si>
  <si>
    <t>INSTALACIÓN RECIBIDOR CON ARO CANDADO</t>
  </si>
  <si>
    <t>REPARACIÓN PUERTA PLEGADIZA</t>
  </si>
  <si>
    <t>CUSTODIO 12 HORAS</t>
  </si>
  <si>
    <t>HR</t>
  </si>
  <si>
    <t>CUSTODIO 12 HORAS ALTERNAS</t>
  </si>
  <si>
    <t>CUSTODIO 24 HORAS</t>
  </si>
  <si>
    <t>CUSTODIO 24 HORAS MOTORIZADO</t>
  </si>
  <si>
    <t>VIVIENTE URBANO POR DIA</t>
  </si>
  <si>
    <t>VIVIENTE RURAL POR DIA</t>
  </si>
  <si>
    <t>VIVIENTE URBANO POR MES</t>
  </si>
  <si>
    <t>VIVIENTE RURAL POR MES</t>
  </si>
  <si>
    <t>SERVICIO DE VIDEO VIGILANCIA INCLUYE INSTALACIÓN DE
CAMARAS POR 5 CAMARAS (MES)</t>
  </si>
  <si>
    <t>SUMINISTRO E INSTALACIÓN DE VIDEO VIGILANCIA CAMARA
DE VIGILANCIA ADICIONAL (MES)</t>
  </si>
  <si>
    <t>Bus Intermunicipal 40 Pasajeros Urbano Trayecto</t>
  </si>
  <si>
    <t>Bus Intermunicipal 40 Pasajeros Urbano Disponibilidad 10
Horas</t>
  </si>
  <si>
    <t>Bus Intermunicipal 40 Pasajeros Rural Trayecto</t>
  </si>
  <si>
    <t>Bus Intermunicipal 40 Pasajeros Rural Disponibilidad 10
Horas</t>
  </si>
  <si>
    <t>Vigilancia armada</t>
  </si>
  <si>
    <t xml:space="preserve">ESTADO </t>
  </si>
  <si>
    <t xml:space="preserve">SERIE </t>
  </si>
  <si>
    <t>50C-1424391</t>
  </si>
  <si>
    <t xml:space="preserve">URBANO </t>
  </si>
  <si>
    <t xml:space="preserve">EXTINTO </t>
  </si>
  <si>
    <t>10102128002195-001</t>
  </si>
  <si>
    <t xml:space="preserve">RURAL </t>
  </si>
  <si>
    <t xml:space="preserve">PROCESO </t>
  </si>
  <si>
    <t>20101534001534-001
20101534001534-002
20101534001534-003
20101534001534-004
20101534001534-005</t>
  </si>
  <si>
    <t>30115842028580-001</t>
  </si>
  <si>
    <t>20102738003751-001</t>
  </si>
  <si>
    <t>20100692000692-001</t>
  </si>
  <si>
    <t>20101658001658-001</t>
  </si>
  <si>
    <t>30117084030774-002</t>
  </si>
  <si>
    <t>10113734021074-001</t>
  </si>
  <si>
    <t>10101710001710-001</t>
  </si>
  <si>
    <t>30116823030334-001</t>
  </si>
  <si>
    <t>20100436000436-001</t>
  </si>
  <si>
    <t>10101415001415-001</t>
  </si>
  <si>
    <t>10101434001434-002
10101434001434-001</t>
  </si>
  <si>
    <t>30116571029991-001</t>
  </si>
  <si>
    <t>30118140032300-001</t>
  </si>
  <si>
    <t>50C-1692834</t>
  </si>
  <si>
    <t>10103071004105-001</t>
  </si>
  <si>
    <t>30118260032484-001
30118293032534-001</t>
  </si>
  <si>
    <t>10103068004102-001</t>
  </si>
  <si>
    <t>30115914028766-001</t>
  </si>
  <si>
    <t>236-5253</t>
  </si>
  <si>
    <t>20106211007333-001</t>
  </si>
  <si>
    <t>10101338001338-001
10112583019427-001
10101448001448-001
10112842020163-001
10101284001284-001</t>
  </si>
  <si>
    <t xml:space="preserve">50N-799513 
50N-379455 
50N-112229 
176-9985 
176-13488 
176-5026 
</t>
  </si>
  <si>
    <t>3120230216120030000
3120190715151328597
10101415001415-001
10114372023546-001
10104606005640-001
10112444019288-001</t>
  </si>
  <si>
    <t>236-7479
236-20129
236-21431
236-4925</t>
  </si>
  <si>
    <t>30117092030782-005
30117092030782-004
30117092030782-003
30117092030782-002</t>
  </si>
  <si>
    <t>10104318005352-002</t>
  </si>
  <si>
    <t>10113308020629-001</t>
  </si>
  <si>
    <t>10111870018714-001</t>
  </si>
  <si>
    <t>20101745001745-001</t>
  </si>
  <si>
    <t>30118975033451-001</t>
  </si>
  <si>
    <t>10104384005418-001</t>
  </si>
  <si>
    <t>260-176020</t>
  </si>
  <si>
    <t>20102759003773-001</t>
  </si>
  <si>
    <t>10110752017596-001</t>
  </si>
  <si>
    <t>50N-20521266</t>
  </si>
  <si>
    <t xml:space="preserve">TOTAL </t>
  </si>
  <si>
    <t>Etiquetas de fila</t>
  </si>
  <si>
    <t>Total general</t>
  </si>
  <si>
    <t>Cuenta de FMI</t>
  </si>
  <si>
    <t xml:space="preserve">Suma de TOTAL </t>
  </si>
  <si>
    <t xml:space="preserve">FMI </t>
  </si>
  <si>
    <t xml:space="preserve">VALOR SAE </t>
  </si>
  <si>
    <t>410-20937</t>
  </si>
  <si>
    <t xml:space="preserve">CRA 18 N 19 - 51 </t>
  </si>
  <si>
    <t>DANIELA AGUJA SANCHEZ</t>
  </si>
  <si>
    <t>ARAUCA</t>
  </si>
  <si>
    <t xml:space="preserve">BASE </t>
  </si>
  <si>
    <t>IVA</t>
  </si>
  <si>
    <t xml:space="preserve">INCAUTADO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</si>
</sst>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??_-;_-@"/>
    <numFmt numFmtId="165" formatCode="&quot;$&quot;\ #,##0;[Red]&quot;$&quot;\ #,##0"/>
    <numFmt numFmtId="166" formatCode="d/m/yyyy"/>
    <numFmt numFmtId="167" formatCode="[$$-240A]\ #,##0.00;\-[$$-240A]\ #,##0.00"/>
    <numFmt numFmtId="168" formatCode="[$$-240A]\ #,##0.00"/>
    <numFmt numFmtId="169" formatCode="_-&quot;$&quot;\ * #,##0_-;\-&quot;$&quot;\ * #,##0_-;_-&quot;$&quot;\ * &quot;-&quot;??_-;_-@"/>
    <numFmt numFmtId="170" formatCode="&quot;$&quot;\ #,##0"/>
    <numFmt numFmtId="171" formatCode="[$$-240A]\ #,##0;\-[$$-240A]\ #,##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name val="Aptos Narrow"/>
      <family val="2"/>
    </font>
    <font>
      <sz val="11"/>
      <color theme="1"/>
      <name val="Aptos Narrow"/>
      <family val="2"/>
    </font>
    <font>
      <sz val="11"/>
      <color rgb="FFFF0000"/>
      <name val="Aptos Narrow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Aptos Narrow"/>
      <family val="2"/>
    </font>
    <font>
      <sz val="11"/>
      <color theme="3"/>
      <name val="Aptos Narrow"/>
      <family val="2"/>
    </font>
    <font>
      <sz val="11"/>
      <color rgb="FF00B050"/>
      <name val="Aptos Narrow"/>
      <family val="2"/>
    </font>
    <font>
      <b/>
      <sz val="9"/>
      <color rgb="FFFFFFFF"/>
      <name val="Calibri"/>
      <family val="2"/>
    </font>
    <font>
      <b/>
      <sz val="10"/>
      <color rgb="FFFFFFFF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9"/>
      <color theme="1"/>
      <name val="Calibri"/>
      <family val="2"/>
    </font>
    <font>
      <sz val="10"/>
      <color theme="1"/>
      <name val="Calibri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Aptos Narrow"/>
      <family val="2"/>
    </font>
    <font>
      <b/>
      <sz val="11"/>
      <color theme="1"/>
      <name val="Calibri"/>
      <family val="2"/>
      <scheme val="minor"/>
    </font>
    <font>
      <sz val="11"/>
      <color rgb="FF000000"/>
      <name val="Aptos Narrow"/>
      <family val="2"/>
    </font>
    <font>
      <sz val="12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1E4F5"/>
        <bgColor rgb="FFC1E4F5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rgb="FFFE1777"/>
      </patternFill>
    </fill>
    <fill>
      <patternFill patternType="solid">
        <fgColor theme="4"/>
        <bgColor theme="4"/>
      </patternFill>
    </fill>
    <fill>
      <patternFill patternType="solid">
        <fgColor rgb="FF4472C4"/>
        <bgColor rgb="FF4472C4"/>
      </patternFill>
    </fill>
    <fill>
      <patternFill patternType="solid">
        <fgColor rgb="FFF7CAAC"/>
        <bgColor rgb="FFF7CAAC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1" fillId="0" borderId="0"/>
    <xf numFmtId="44" fontId="2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7">
    <xf numFmtId="0" fontId="0" fillId="0" borderId="0" xfId="0"/>
    <xf numFmtId="164" fontId="4" fillId="3" borderId="1" xfId="1" applyNumberFormat="1" applyFont="1" applyFill="1" applyBorder="1" applyAlignment="1">
      <alignment horizontal="center" vertical="center"/>
    </xf>
    <xf numFmtId="0" fontId="4" fillId="4" borderId="1" xfId="2" applyFont="1" applyFill="1" applyBorder="1" applyAlignment="1">
      <alignment horizontal="center" vertical="center"/>
    </xf>
    <xf numFmtId="49" fontId="8" fillId="6" borderId="1" xfId="2" applyNumberFormat="1" applyFont="1" applyFill="1" applyBorder="1" applyAlignment="1">
      <alignment horizontal="center" vertical="center"/>
    </xf>
    <xf numFmtId="0" fontId="8" fillId="6" borderId="1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" xfId="2" applyFont="1" applyBorder="1" applyAlignment="1">
      <alignment horizontal="left" vertical="center"/>
    </xf>
    <xf numFmtId="165" fontId="4" fillId="0" borderId="1" xfId="2" applyNumberFormat="1" applyFont="1" applyBorder="1" applyAlignment="1">
      <alignment horizontal="left" vertical="center" wrapText="1"/>
    </xf>
    <xf numFmtId="166" fontId="4" fillId="0" borderId="1" xfId="2" applyNumberFormat="1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 shrinkToFit="1"/>
    </xf>
    <xf numFmtId="49" fontId="4" fillId="4" borderId="1" xfId="2" applyNumberFormat="1" applyFont="1" applyFill="1" applyBorder="1" applyAlignment="1">
      <alignment horizontal="center" vertical="center"/>
    </xf>
    <xf numFmtId="167" fontId="4" fillId="0" borderId="1" xfId="2" applyNumberFormat="1" applyFont="1" applyBorder="1" applyAlignment="1">
      <alignment horizontal="left" vertical="center" wrapText="1"/>
    </xf>
    <xf numFmtId="167" fontId="4" fillId="0" borderId="1" xfId="2" applyNumberFormat="1" applyFont="1" applyBorder="1" applyAlignment="1">
      <alignment horizontal="center" vertical="center"/>
    </xf>
    <xf numFmtId="167" fontId="4" fillId="2" borderId="1" xfId="2" applyNumberFormat="1" applyFont="1" applyFill="1" applyBorder="1" applyAlignment="1">
      <alignment horizontal="center" vertical="center"/>
    </xf>
    <xf numFmtId="0" fontId="4" fillId="0" borderId="0" xfId="2" applyFont="1"/>
    <xf numFmtId="0" fontId="4" fillId="0" borderId="1" xfId="2" applyFont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 wrapText="1"/>
    </xf>
    <xf numFmtId="49" fontId="4" fillId="0" borderId="0" xfId="2" applyNumberFormat="1" applyFont="1" applyAlignment="1">
      <alignment horizontal="center" vertical="center"/>
    </xf>
    <xf numFmtId="49" fontId="4" fillId="0" borderId="0" xfId="2" applyNumberFormat="1" applyFont="1" applyAlignment="1">
      <alignment vertical="center" wrapText="1"/>
    </xf>
    <xf numFmtId="164" fontId="4" fillId="0" borderId="0" xfId="2" applyNumberFormat="1" applyFont="1" applyAlignment="1">
      <alignment horizontal="center" vertical="center"/>
    </xf>
    <xf numFmtId="0" fontId="4" fillId="0" borderId="0" xfId="2" applyFont="1" applyAlignment="1">
      <alignment horizontal="center"/>
    </xf>
    <xf numFmtId="0" fontId="4" fillId="0" borderId="0" xfId="2" applyFont="1" applyAlignment="1">
      <alignment horizontal="left"/>
    </xf>
    <xf numFmtId="0" fontId="4" fillId="0" borderId="0" xfId="2" applyFont="1" applyAlignment="1">
      <alignment horizontal="left" wrapText="1"/>
    </xf>
    <xf numFmtId="49" fontId="4" fillId="0" borderId="0" xfId="2" applyNumberFormat="1" applyFont="1" applyAlignment="1">
      <alignment horizontal="center"/>
    </xf>
    <xf numFmtId="49" fontId="4" fillId="0" borderId="0" xfId="2" applyNumberFormat="1" applyFont="1" applyAlignment="1">
      <alignment wrapText="1"/>
    </xf>
    <xf numFmtId="49" fontId="8" fillId="6" borderId="1" xfId="2" applyNumberFormat="1" applyFont="1" applyFill="1" applyBorder="1" applyAlignment="1">
      <alignment horizontal="center" vertical="center" wrapText="1"/>
    </xf>
    <xf numFmtId="9" fontId="8" fillId="5" borderId="1" xfId="1" applyNumberFormat="1" applyFont="1" applyFill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165" fontId="10" fillId="0" borderId="1" xfId="2" applyNumberFormat="1" applyFont="1" applyBorder="1" applyAlignment="1">
      <alignment horizontal="left" vertical="center" wrapText="1"/>
    </xf>
    <xf numFmtId="166" fontId="10" fillId="0" borderId="1" xfId="2" applyNumberFormat="1" applyFont="1" applyBorder="1" applyAlignment="1">
      <alignment horizontal="center" vertical="center"/>
    </xf>
    <xf numFmtId="0" fontId="10" fillId="4" borderId="1" xfId="2" applyFont="1" applyFill="1" applyBorder="1" applyAlignment="1">
      <alignment horizontal="center" vertical="center"/>
    </xf>
    <xf numFmtId="167" fontId="10" fillId="0" borderId="1" xfId="2" applyNumberFormat="1" applyFont="1" applyBorder="1" applyAlignment="1">
      <alignment horizontal="left" vertical="center" wrapText="1"/>
    </xf>
    <xf numFmtId="167" fontId="10" fillId="0" borderId="1" xfId="2" applyNumberFormat="1" applyFont="1" applyBorder="1" applyAlignment="1">
      <alignment horizontal="center" vertical="center"/>
    </xf>
    <xf numFmtId="164" fontId="10" fillId="3" borderId="1" xfId="1" applyNumberFormat="1" applyFont="1" applyFill="1" applyBorder="1" applyAlignment="1">
      <alignment horizontal="center" vertical="center"/>
    </xf>
    <xf numFmtId="0" fontId="10" fillId="0" borderId="0" xfId="2" applyFont="1"/>
    <xf numFmtId="0" fontId="11" fillId="7" borderId="2" xfId="2" applyFont="1" applyFill="1" applyBorder="1" applyAlignment="1">
      <alignment horizontal="center" vertical="center"/>
    </xf>
    <xf numFmtId="0" fontId="12" fillId="7" borderId="2" xfId="2" applyFont="1" applyFill="1" applyBorder="1" applyAlignment="1">
      <alignment horizontal="center" vertical="center"/>
    </xf>
    <xf numFmtId="168" fontId="12" fillId="7" borderId="2" xfId="2" applyNumberFormat="1" applyFont="1" applyFill="1" applyBorder="1" applyAlignment="1">
      <alignment horizontal="center" vertical="center" wrapText="1"/>
    </xf>
    <xf numFmtId="168" fontId="12" fillId="7" borderId="2" xfId="2" applyNumberFormat="1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/>
    </xf>
    <xf numFmtId="49" fontId="14" fillId="0" borderId="3" xfId="2" applyNumberFormat="1" applyFont="1" applyBorder="1" applyAlignment="1">
      <alignment horizontal="center" vertical="top"/>
    </xf>
    <xf numFmtId="49" fontId="15" fillId="0" borderId="3" xfId="2" applyNumberFormat="1" applyFont="1" applyBorder="1" applyAlignment="1">
      <alignment horizontal="left" vertical="top" wrapText="1"/>
    </xf>
    <xf numFmtId="0" fontId="16" fillId="0" borderId="3" xfId="2" applyFont="1" applyBorder="1" applyAlignment="1">
      <alignment horizontal="center" vertical="center"/>
    </xf>
    <xf numFmtId="168" fontId="16" fillId="0" borderId="3" xfId="2" applyNumberFormat="1" applyFont="1" applyBorder="1" applyAlignment="1">
      <alignment horizontal="center" vertical="center"/>
    </xf>
    <xf numFmtId="0" fontId="13" fillId="0" borderId="0" xfId="2" applyFont="1"/>
    <xf numFmtId="49" fontId="15" fillId="8" borderId="3" xfId="2" applyNumberFormat="1" applyFont="1" applyFill="1" applyBorder="1" applyAlignment="1">
      <alignment horizontal="left" vertical="top" wrapText="1"/>
    </xf>
    <xf numFmtId="0" fontId="16" fillId="9" borderId="3" xfId="2" applyFont="1" applyFill="1" applyBorder="1" applyAlignment="1">
      <alignment horizontal="center" vertical="center"/>
    </xf>
    <xf numFmtId="49" fontId="14" fillId="9" borderId="3" xfId="2" applyNumberFormat="1" applyFont="1" applyFill="1" applyBorder="1" applyAlignment="1">
      <alignment horizontal="center" vertical="top"/>
    </xf>
    <xf numFmtId="49" fontId="15" fillId="9" borderId="3" xfId="2" applyNumberFormat="1" applyFont="1" applyFill="1" applyBorder="1" applyAlignment="1">
      <alignment horizontal="left" vertical="top" wrapText="1"/>
    </xf>
    <xf numFmtId="0" fontId="16" fillId="9" borderId="3" xfId="2" applyFont="1" applyFill="1" applyBorder="1" applyAlignment="1">
      <alignment horizontal="center" vertical="center" wrapText="1"/>
    </xf>
    <xf numFmtId="168" fontId="13" fillId="0" borderId="0" xfId="2" applyNumberFormat="1" applyFont="1" applyAlignment="1">
      <alignment horizontal="center" vertical="center"/>
    </xf>
    <xf numFmtId="49" fontId="14" fillId="8" borderId="3" xfId="2" applyNumberFormat="1" applyFont="1" applyFill="1" applyBorder="1" applyAlignment="1">
      <alignment horizontal="center" vertical="top"/>
    </xf>
    <xf numFmtId="0" fontId="16" fillId="8" borderId="3" xfId="2" applyFont="1" applyFill="1" applyBorder="1" applyAlignment="1">
      <alignment horizontal="center" vertical="center" wrapText="1"/>
    </xf>
    <xf numFmtId="168" fontId="16" fillId="8" borderId="3" xfId="2" applyNumberFormat="1" applyFont="1" applyFill="1" applyBorder="1" applyAlignment="1">
      <alignment horizontal="center" vertical="center"/>
    </xf>
    <xf numFmtId="0" fontId="16" fillId="0" borderId="3" xfId="2" applyFont="1" applyBorder="1" applyAlignment="1">
      <alignment horizontal="center" vertical="center" wrapText="1"/>
    </xf>
    <xf numFmtId="0" fontId="17" fillId="0" borderId="0" xfId="2" applyFont="1"/>
    <xf numFmtId="0" fontId="18" fillId="0" borderId="0" xfId="2" applyFont="1"/>
    <xf numFmtId="0" fontId="3" fillId="4" borderId="1" xfId="2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4" fontId="5" fillId="0" borderId="0" xfId="2" applyNumberFormat="1" applyFont="1" applyAlignment="1">
      <alignment horizontal="center" vertical="center"/>
    </xf>
    <xf numFmtId="0" fontId="5" fillId="0" borderId="0" xfId="2" applyFont="1"/>
    <xf numFmtId="0" fontId="4" fillId="0" borderId="4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165" fontId="4" fillId="0" borderId="0" xfId="2" applyNumberFormat="1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49" fontId="5" fillId="0" borderId="0" xfId="2" applyNumberFormat="1" applyFont="1" applyAlignment="1">
      <alignment horizontal="center" vertical="center"/>
    </xf>
    <xf numFmtId="167" fontId="4" fillId="0" borderId="0" xfId="2" applyNumberFormat="1" applyFont="1" applyAlignment="1">
      <alignment horizontal="left" vertical="center" wrapText="1"/>
    </xf>
    <xf numFmtId="0" fontId="4" fillId="0" borderId="0" xfId="2" applyFont="1" applyAlignment="1">
      <alignment horizontal="center" vertical="center" wrapText="1"/>
    </xf>
    <xf numFmtId="0" fontId="0" fillId="0" borderId="0" xfId="0" applyAlignment="1">
      <alignment horizontal="center"/>
    </xf>
    <xf numFmtId="169" fontId="20" fillId="0" borderId="0" xfId="2" applyNumberFormat="1" applyFont="1" applyAlignment="1">
      <alignment vertical="center"/>
    </xf>
    <xf numFmtId="169" fontId="4" fillId="0" borderId="0" xfId="2" applyNumberFormat="1" applyFont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/>
    <xf numFmtId="170" fontId="0" fillId="0" borderId="0" xfId="0" applyNumberFormat="1"/>
    <xf numFmtId="0" fontId="0" fillId="0" borderId="1" xfId="0" applyBorder="1" applyAlignment="1">
      <alignment horizontal="left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71" fontId="21" fillId="0" borderId="0" xfId="0" applyNumberFormat="1" applyFont="1" applyAlignment="1">
      <alignment horizontal="left"/>
    </xf>
    <xf numFmtId="0" fontId="22" fillId="0" borderId="1" xfId="0" applyFont="1" applyBorder="1" applyAlignment="1">
      <alignment horizontal="center" vertical="center"/>
    </xf>
    <xf numFmtId="49" fontId="4" fillId="0" borderId="1" xfId="2" applyNumberFormat="1" applyFont="1" applyBorder="1" applyAlignment="1">
      <alignment horizontal="center" vertical="center"/>
    </xf>
    <xf numFmtId="170" fontId="0" fillId="0" borderId="1" xfId="0" applyNumberFormat="1" applyBorder="1" applyAlignment="1">
      <alignment horizontal="left" vertical="center"/>
    </xf>
    <xf numFmtId="171" fontId="0" fillId="0" borderId="1" xfId="0" applyNumberFormat="1" applyBorder="1" applyAlignment="1">
      <alignment horizontal="left" vertical="center"/>
    </xf>
    <xf numFmtId="171" fontId="0" fillId="10" borderId="1" xfId="0" applyNumberFormat="1" applyFill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169" fontId="8" fillId="0" borderId="0" xfId="2" applyNumberFormat="1" applyFont="1" applyAlignment="1">
      <alignment horizontal="center" vertical="center"/>
    </xf>
    <xf numFmtId="0" fontId="23" fillId="0" borderId="0" xfId="0" applyFont="1"/>
    <xf numFmtId="42" fontId="23" fillId="0" borderId="0" xfId="6" applyFont="1" applyFill="1" applyAlignment="1">
      <alignment horizontal="center" vertical="center"/>
    </xf>
    <xf numFmtId="0" fontId="23" fillId="0" borderId="0" xfId="0" applyFont="1" applyAlignment="1">
      <alignment wrapText="1"/>
    </xf>
    <xf numFmtId="42" fontId="23" fillId="0" borderId="0" xfId="6" applyFont="1" applyFill="1"/>
    <xf numFmtId="42" fontId="23" fillId="0" borderId="0" xfId="0" applyNumberFormat="1" applyFont="1"/>
    <xf numFmtId="0" fontId="23" fillId="0" borderId="0" xfId="0" applyFont="1" applyAlignment="1">
      <alignment horizontal="center" wrapText="1"/>
    </xf>
    <xf numFmtId="164" fontId="8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 wrapText="1"/>
    </xf>
    <xf numFmtId="169" fontId="5" fillId="0" borderId="0" xfId="0" applyNumberFormat="1" applyFont="1" applyAlignment="1">
      <alignment horizontal="center" vertical="center" wrapText="1"/>
    </xf>
    <xf numFmtId="169" fontId="8" fillId="11" borderId="0" xfId="0" applyNumberFormat="1" applyFont="1" applyFill="1" applyAlignment="1">
      <alignment horizontal="center" vertical="center" wrapText="1"/>
    </xf>
    <xf numFmtId="0" fontId="23" fillId="0" borderId="0" xfId="0" applyFont="1" applyAlignment="1">
      <alignment horizontal="center" vertical="center"/>
    </xf>
  </cellXfs>
  <cellStyles count="7">
    <cellStyle name="Moneda [0]" xfId="6" builtinId="7"/>
    <cellStyle name="Moneda [0] 2" xfId="5" xr:uid="{BD04ECE9-67A3-43A9-B113-CFFB91C0655F}"/>
    <cellStyle name="Moneda 2" xfId="4" xr:uid="{0B7136BB-4113-43F9-86F3-6C5ECFE7E304}"/>
    <cellStyle name="Normal" xfId="0" builtinId="0"/>
    <cellStyle name="Normal 2" xfId="2" xr:uid="{4CF47F4D-EEB1-48CC-BF5A-50BC4B8F2A40}"/>
    <cellStyle name="Normal 2 2" xfId="3" xr:uid="{846C9067-8E91-411B-9416-192C820080B8}"/>
    <cellStyle name="Normal 4" xfId="1" xr:uid="{2E772AF3-E1B8-48CC-A9EF-FFC6E2B0FD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1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G:\Mi%20unidad\FACTURACION%20SAE%20-2025\CUADRO%20EJECUCION%20SAE%20CENTRO%20AUDITADO%20VALORES%202025.xlsx" TargetMode="External"/><Relationship Id="rId1" Type="http://schemas.openxmlformats.org/officeDocument/2006/relationships/externalLinkPath" Target="file:///G:\Mi%20unidad\FACTURACION%20SAE%20-2025\CUADRO%20EJECUCION%20SAE%20CENTRO%20AUDITADO%20VALORES%202025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GUJA\Downloads\FACTURACION%20SAE%20CENTRO%20%20ENERO%202025%20-%20AJUSTADO.xlsx" TargetMode="External"/><Relationship Id="rId1" Type="http://schemas.openxmlformats.org/officeDocument/2006/relationships/externalLinkPath" Target="file:///C:\Users\DAGUJA\Downloads\FACTURACION%20SAE%20CENTRO%20%20ENERO%202025%20-%20AJUST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gistros"/>
      <sheetName val="Copia de Registros"/>
      <sheetName val="Listas"/>
      <sheetName val="Hoja2"/>
      <sheetName val="CONTROL CUSTODIOS"/>
      <sheetName val="FACTURACION SAE CENTRO 2025"/>
      <sheetName val="SEGUIMIENTO OC"/>
      <sheetName val="TARIFARIO"/>
      <sheetName val="Resumen "/>
      <sheetName val="SEGUIMIENTO OC SA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2">
          <cell r="A2">
            <v>1</v>
          </cell>
          <cell r="B2" t="str">
            <v>ALIMENTACIÓN ALMUERZO Y CENA(bebida, sopa, proteína,
seco, acompañante, ensalada) Incluye costos de logística,
entrega y Transporte</v>
          </cell>
        </row>
        <row r="3">
          <cell r="A3">
            <v>2</v>
          </cell>
          <cell r="B3" t="str">
            <v>ALIMENTACIÓN DESAYUNO(bebida caliente,
acompañamiento o energético y proteína) Incluye costos de
logística, entrega y Transporte</v>
          </cell>
        </row>
        <row r="4">
          <cell r="A4">
            <v>3</v>
          </cell>
          <cell r="B4" t="str">
            <v>ALIMENTACIÓN HIDRATACIÓN (agua potable en
presentación botella) 300 ml Incluye costos de logística,
entrega y Transporte</v>
          </cell>
        </row>
        <row r="5">
          <cell r="A5">
            <v>4</v>
          </cell>
          <cell r="B5" t="str">
            <v>ALIMENTACIÓN REFRIGERIO (Solido-liquido-fruta) Incluye
costos de logística, entrega y Transporte</v>
          </cell>
        </row>
        <row r="6">
          <cell r="A6">
            <v>5</v>
          </cell>
          <cell r="B6" t="str">
            <v>ASEO GENERAL DE INMUEBLES HASTA 500 MTROS 2(incluye
barrida, trapeada, limpieza de vidrios)</v>
          </cell>
        </row>
        <row r="7">
          <cell r="A7">
            <v>6</v>
          </cell>
          <cell r="B7" t="str">
            <v>ASEO GENERAL DE INMUEBLES DE 500 HASTA 1000 MTROS
2 (incluye barrida, trapeada, limpieza de vidrios)</v>
          </cell>
        </row>
        <row r="8">
          <cell r="A8">
            <v>7</v>
          </cell>
          <cell r="B8" t="str">
            <v>ASEO Y MANTENIMIENTO DE PISCINA HASTA 800 METROS
CUADRADOS</v>
          </cell>
        </row>
        <row r="9">
          <cell r="A9">
            <v>8</v>
          </cell>
          <cell r="B9" t="str">
            <v>ASEO PODA POR 100 METROS CUADRADOS</v>
          </cell>
        </row>
        <row r="10">
          <cell r="A10">
            <v>9</v>
          </cell>
          <cell r="B10" t="str">
            <v>DEMOLICIÓN Y/O DESMONTES DE ESTRUCTURAS Y
REMOCIÓN DE ESCOMBROS (3 METROS CUBICOS)</v>
          </cell>
        </row>
        <row r="11">
          <cell r="A11">
            <v>10</v>
          </cell>
          <cell r="B11" t="str">
            <v>DEMOLICIÓN Y/O DESMONTES DE ESTRUCTURAS Y
REMOCIÓN DE ESCOMBROS (METRO CUADRADO)</v>
          </cell>
        </row>
        <row r="12">
          <cell r="A12">
            <v>11</v>
          </cell>
          <cell r="B12" t="str">
            <v>REMOCION DE ESCOMBRO (VIAJE DE RETIRO POR 3 METROS
CUBICOS)</v>
          </cell>
        </row>
        <row r="13">
          <cell r="A13">
            <v>12</v>
          </cell>
          <cell r="B13" t="str">
            <v>SERVICIO DE TRANSPORTE DE VEHICULO CAMIONETA 4X4
CON CONDUCTOR POR DIA (10 HORAS)</v>
          </cell>
        </row>
        <row r="14">
          <cell r="A14">
            <v>13</v>
          </cell>
          <cell r="B14" t="str">
            <v>SERVICIO DE TRANSPORTE DE VEHICULO CAMION CON
CONDUCTORPOR DIA (10 HORAS)</v>
          </cell>
        </row>
        <row r="15">
          <cell r="A15">
            <v>14</v>
          </cell>
          <cell r="B15" t="str">
            <v>SERVICIO DE TRANSPORTE DE VEHICULO AUTOMOVIL CON
CONDUCTOR POR RECORRIDO DE HASTA 80KM</v>
          </cell>
        </row>
        <row r="16">
          <cell r="A16">
            <v>15</v>
          </cell>
          <cell r="B16" t="str">
            <v>SERVICIO DE TRANSPORTE DE VEHICULO CAMIONETA4X4
CON CONDUCTOR POR RECORRIDO DE HASTA 80 KM</v>
          </cell>
        </row>
        <row r="17">
          <cell r="A17">
            <v>16</v>
          </cell>
          <cell r="B17" t="str">
            <v>SERVICIO DE TRANSPORTE DE VEHICULO CAMION CON
CONDUCTOR POR RECORRIDO DE HASTA 80 KM</v>
          </cell>
        </row>
        <row r="18">
          <cell r="A18">
            <v>17</v>
          </cell>
          <cell r="B18" t="str">
            <v>SERVICIO DE TRANSPORTE DE CARGA CAMION TURBO10
TONELADAS POR DIA</v>
          </cell>
        </row>
        <row r="19">
          <cell r="A19">
            <v>18</v>
          </cell>
          <cell r="B19" t="str">
            <v>BODEGAJE DE ENSERES POR MINIMO 20 METROS
CUADRADOS POR DIA</v>
          </cell>
        </row>
        <row r="20">
          <cell r="A20">
            <v>19</v>
          </cell>
          <cell r="B20" t="str">
            <v>BODEGAJE DE ENSERES POR MINIMO 20 METROS
CUADRADOS POR MES</v>
          </cell>
        </row>
        <row r="21">
          <cell r="A21">
            <v>20</v>
          </cell>
          <cell r="B21" t="str">
            <v>BODEGAJE DE ENSERES POR MINIMO 100 METROS
CUADRADOS POR DIA</v>
          </cell>
        </row>
        <row r="22">
          <cell r="A22">
            <v>21</v>
          </cell>
          <cell r="B22" t="str">
            <v>BODEGAJE DE ENSERES POR MINIMO 100 METROS
CUADRADOS POR MES</v>
          </cell>
        </row>
        <row r="23">
          <cell r="A23">
            <v>22</v>
          </cell>
          <cell r="B23" t="str">
            <v>SERVICIO DE VISITA, INSPECCIÓN, CONCEPTO DE CERRAJERO
POR DIA (DIFERENTES DE LOS ITEMS ACA
DISCRIMINADOS) * EN CASO DE EJECUTARSE LA ACTIVIDAD
DE CERRAJERIA SE PAGARA POR EL SERVICIO PRESTADO Y
NO POR SERVICIO DE VISITA O INSPECCIÓN.</v>
          </cell>
        </row>
        <row r="24">
          <cell r="A24">
            <v>23</v>
          </cell>
          <cell r="B24" t="str">
            <v>SERVICIO DE CERRAJERIA AJUSTE PASADOR</v>
          </cell>
        </row>
        <row r="25">
          <cell r="A25">
            <v>24</v>
          </cell>
          <cell r="B25" t="str">
            <v>SERVICIO DE CERRAJERIA AMAESTRAMIENTO DE
CERRADURA</v>
          </cell>
        </row>
        <row r="26">
          <cell r="A26">
            <v>25</v>
          </cell>
          <cell r="B26" t="str">
            <v>SERVICIO DE CERRAJERIA APERTURA ALTA SEGURIDAD</v>
          </cell>
        </row>
        <row r="27">
          <cell r="A27">
            <v>26</v>
          </cell>
          <cell r="B27" t="str">
            <v>SERVICIO DE CERRAJERIA APERTURA CANDADO</v>
          </cell>
        </row>
        <row r="28">
          <cell r="A28">
            <v>27</v>
          </cell>
          <cell r="B28" t="str">
            <v>SERVICIO DE CERRAJERIA APERTURA CERRADURA</v>
          </cell>
        </row>
        <row r="29">
          <cell r="A29">
            <v>28</v>
          </cell>
          <cell r="B29" t="str">
            <v>SERVICIO DE CERRAJERIA APERTURA CHAPA</v>
          </cell>
        </row>
        <row r="30">
          <cell r="A30">
            <v>29</v>
          </cell>
          <cell r="B30" t="str">
            <v>SERVICIO DE CERRAJERIA CADENA ACERADAS DE 1/2"</v>
          </cell>
        </row>
        <row r="31">
          <cell r="A31">
            <v>30</v>
          </cell>
          <cell r="B31" t="str">
            <v>SERVICIO DE CERRAJERIA CAMBIO CILINDRO</v>
          </cell>
        </row>
        <row r="32">
          <cell r="A32">
            <v>31</v>
          </cell>
          <cell r="B32" t="str">
            <v>SERVICIO DE CERRAJERIA CAMBIO CILINDRO ALTA
SEGURIDAD</v>
          </cell>
        </row>
        <row r="33">
          <cell r="A33">
            <v>32</v>
          </cell>
          <cell r="B33" t="str">
            <v>SERVICIO DE CERRAJERIA CANDADO GRANDE 72 mm</v>
          </cell>
        </row>
        <row r="34">
          <cell r="A34">
            <v>33</v>
          </cell>
          <cell r="B34" t="str">
            <v>SERVICIO DE CERRAJERIA CHAPA SOLDADA</v>
          </cell>
        </row>
        <row r="35">
          <cell r="A35">
            <v>34</v>
          </cell>
          <cell r="B35" t="str">
            <v>SERVICIO DE CERRAJERIA DE BOLA INSTALADA</v>
          </cell>
        </row>
        <row r="36">
          <cell r="A36">
            <v>35</v>
          </cell>
          <cell r="B36" t="str">
            <v>SERVICIO DE CERRAJERIA ELABORACION PUERTA</v>
          </cell>
        </row>
        <row r="37">
          <cell r="A37">
            <v>36</v>
          </cell>
          <cell r="B37" t="str">
            <v>SERVICIO DE CERRAJERIA ELABORACIÓN REJA ACCESO</v>
          </cell>
        </row>
        <row r="38">
          <cell r="A38">
            <v>37</v>
          </cell>
          <cell r="B38" t="str">
            <v>SERVICIO DE CERRAJERIA MANTENIMIENTO CERRADURA</v>
          </cell>
        </row>
        <row r="39">
          <cell r="A39">
            <v>38</v>
          </cell>
          <cell r="B39" t="str">
            <v>SERVICIO DE CERRAJERIA MANTENIMIENTO CERRADURA
ALTA SEGURIDAD</v>
          </cell>
        </row>
        <row r="40">
          <cell r="A40">
            <v>39</v>
          </cell>
          <cell r="B40" t="str">
            <v>SERVICIO DE CERRAJERIA MANTENIMIENTO CERRADURA
ALTA SEGURIDAD ESPECIAL</v>
          </cell>
        </row>
        <row r="41">
          <cell r="A41">
            <v>40</v>
          </cell>
          <cell r="B41" t="str">
            <v>CERRAMIENTO CON CEPOS</v>
          </cell>
        </row>
        <row r="42">
          <cell r="A42">
            <v>41</v>
          </cell>
          <cell r="B42" t="str">
            <v>CERRAMIENTO EN MURO POR METRO CUADRADO</v>
          </cell>
        </row>
        <row r="43">
          <cell r="A43">
            <v>42</v>
          </cell>
          <cell r="B43" t="str">
            <v>CERRAMIENTO EN REJAPOR METRO CUADRADO</v>
          </cell>
        </row>
        <row r="44">
          <cell r="A44">
            <v>43</v>
          </cell>
          <cell r="B44" t="str">
            <v>CERRAMIENTO CONCERTINA DE SEGURIDADPOR METRO
CUADRADO</v>
          </cell>
        </row>
        <row r="45">
          <cell r="A45">
            <v>44</v>
          </cell>
          <cell r="B45" t="str">
            <v>JORNALERO POR DIA (8 HORAS)</v>
          </cell>
        </row>
        <row r="46">
          <cell r="A46">
            <v>45</v>
          </cell>
          <cell r="B46" t="str">
            <v>SERVICIO DE SOLDADURA DE PUERTA PARA CIERRE
DEFINITIVO</v>
          </cell>
        </row>
        <row r="47">
          <cell r="A47">
            <v>46</v>
          </cell>
          <cell r="B47" t="str">
            <v>SERVICIO DE PUNTO DE SOLDADURA</v>
          </cell>
        </row>
        <row r="48">
          <cell r="A48">
            <v>47</v>
          </cell>
          <cell r="B48" t="str">
            <v>COTERO POR DIA</v>
          </cell>
        </row>
        <row r="49">
          <cell r="A49">
            <v>48</v>
          </cell>
          <cell r="B49" t="str">
            <v>DESMALEZADA POR DIA</v>
          </cell>
        </row>
        <row r="50">
          <cell r="A50">
            <v>49</v>
          </cell>
          <cell r="B50" t="str">
            <v>ELABORACIÓN PUERTA METALICA, MARCO Y CHAPA 2x0,80
METROS</v>
          </cell>
        </row>
        <row r="51">
          <cell r="A51">
            <v>50</v>
          </cell>
          <cell r="B51" t="str">
            <v>SERVICIO DE EMBALAJE EN CAJAS DE CARTONPOR UNIDAD</v>
          </cell>
        </row>
        <row r="52">
          <cell r="A52">
            <v>51</v>
          </cell>
          <cell r="B52" t="str">
            <v>SERVICIO DE FUMIGACION DESINSECTACION, DESINFECCIÓN
O DESRATIZACION, SERVICIO DE PLAGUICIDA HASTA 500 M2</v>
          </cell>
        </row>
        <row r="53">
          <cell r="A53">
            <v>52</v>
          </cell>
          <cell r="B53" t="str">
            <v>SERVICIO DE FUMIGACION DESINSECTACION, DESINFECCIÓN
O DESRATIZACION, SERVICIO DE PLAGUICIDA DESDE 501 M2
HASTA 1000 M2</v>
          </cell>
        </row>
        <row r="54">
          <cell r="A54">
            <v>53</v>
          </cell>
          <cell r="B54" t="str">
            <v>INSTALACIÓN Y SUMINISTRO DE ACOMETIDA ELECTRICA
HASTA 500 METROS</v>
          </cell>
        </row>
        <row r="55">
          <cell r="A55">
            <v>54</v>
          </cell>
          <cell r="B55" t="str">
            <v>ALQUILER DE MOTOBOMBA DE HASTA 2 Hp (DIA)</v>
          </cell>
        </row>
        <row r="56">
          <cell r="A56">
            <v>55</v>
          </cell>
          <cell r="B56" t="str">
            <v>ALQUILER DE MOTOBOMBA DE HASTA 2 Hp (SEMANA)</v>
          </cell>
        </row>
        <row r="57">
          <cell r="A57">
            <v>56</v>
          </cell>
          <cell r="B57" t="str">
            <v>ALQUILER DE MOTOBOMBA DE HASTA 2 Hp (MES)</v>
          </cell>
        </row>
        <row r="58">
          <cell r="A58">
            <v>57</v>
          </cell>
          <cell r="B58" t="str">
            <v>ALQUILER DE PLANTA ELECTRICA DE HASTA 7000-8750 W
(DIA)</v>
          </cell>
        </row>
        <row r="59">
          <cell r="A59">
            <v>58</v>
          </cell>
          <cell r="B59" t="str">
            <v>ALQUILER DE PLANTA ELECTRICA DE HASTA 7000-8750 W
(SEMANA)</v>
          </cell>
        </row>
        <row r="60">
          <cell r="A60">
            <v>59</v>
          </cell>
          <cell r="B60" t="str">
            <v>ALQUILER DE PLANTA ELECTRICA DE HASTA 7000-8750 W
(MES)</v>
          </cell>
        </row>
        <row r="61">
          <cell r="A61">
            <v>60</v>
          </cell>
          <cell r="B61" t="str">
            <v>INSTALACION Y SUMINISTRO CERRADURA NUEVA</v>
          </cell>
        </row>
        <row r="62">
          <cell r="A62">
            <v>61</v>
          </cell>
          <cell r="B62" t="str">
            <v>INSTALACION Y SUMINISTRO DEPESTILLO</v>
          </cell>
        </row>
        <row r="63">
          <cell r="A63">
            <v>62</v>
          </cell>
          <cell r="B63" t="str">
            <v>INSTALACIÓNDE ACOMETIDA ELECTRICA</v>
          </cell>
        </row>
        <row r="64">
          <cell r="A64">
            <v>63</v>
          </cell>
          <cell r="B64" t="str">
            <v>INSTALACION CERRADURA NUEVA</v>
          </cell>
        </row>
        <row r="65">
          <cell r="A65">
            <v>64</v>
          </cell>
          <cell r="B65" t="str">
            <v>INSTALACION DEPESTILLO</v>
          </cell>
        </row>
        <row r="66">
          <cell r="A66">
            <v>65</v>
          </cell>
          <cell r="B66" t="str">
            <v>INSTALACIÓN DE PORTACANDADOS</v>
          </cell>
        </row>
        <row r="67">
          <cell r="A67">
            <v>66</v>
          </cell>
          <cell r="B67" t="str">
            <v>INSTALACIÓN RECIBIDOR CON ARO CANDADO</v>
          </cell>
        </row>
        <row r="68">
          <cell r="A68">
            <v>67</v>
          </cell>
          <cell r="B68" t="str">
            <v>REPARACIÓN PUERTA PLEGADIZA</v>
          </cell>
        </row>
        <row r="69">
          <cell r="A69">
            <v>68</v>
          </cell>
          <cell r="B69" t="str">
            <v>CUSTODIO 12 HORAS</v>
          </cell>
        </row>
        <row r="70">
          <cell r="A70">
            <v>69</v>
          </cell>
          <cell r="B70" t="str">
            <v>CUSTODIO 12 HORAS ALTERNAS</v>
          </cell>
        </row>
        <row r="71">
          <cell r="A71">
            <v>70</v>
          </cell>
          <cell r="B71" t="str">
            <v>CUSTODIO 24 HORAS</v>
          </cell>
        </row>
        <row r="72">
          <cell r="A72">
            <v>71</v>
          </cell>
          <cell r="B72" t="str">
            <v>CUSTODIO 24 HORAS MOTORIZADO</v>
          </cell>
        </row>
        <row r="73">
          <cell r="A73">
            <v>72</v>
          </cell>
          <cell r="B73" t="str">
            <v>VIVIENTE URBANO POR DIA</v>
          </cell>
        </row>
        <row r="74">
          <cell r="A74">
            <v>73</v>
          </cell>
          <cell r="B74" t="str">
            <v>VIVIENTE RURAL POR DIA</v>
          </cell>
        </row>
        <row r="75">
          <cell r="A75">
            <v>74</v>
          </cell>
          <cell r="B75" t="str">
            <v>VIVIENTE URBANO POR MES</v>
          </cell>
        </row>
        <row r="76">
          <cell r="A76">
            <v>75</v>
          </cell>
          <cell r="B76" t="str">
            <v>VIVIENTE RURAL POR MES</v>
          </cell>
        </row>
        <row r="77">
          <cell r="A77">
            <v>76</v>
          </cell>
          <cell r="B77" t="str">
            <v>SERVICIO DE VIDEO VIGILANCIA INCLUYE INSTALACIÓN DE
CAMARAS POR 5 CAMARAS (MES)</v>
          </cell>
        </row>
        <row r="78">
          <cell r="A78">
            <v>77</v>
          </cell>
          <cell r="B78" t="str">
            <v>SUMINISTRO E INSTALACIÓN DE VIDEO VIGILANCIA CAMARA
DE VIGILANCIA ADICIONAL (MES)</v>
          </cell>
        </row>
        <row r="79">
          <cell r="A79">
            <v>78</v>
          </cell>
          <cell r="B79" t="str">
            <v>Bus Intermunicipal 40 Pasajeros Urbano Trayecto</v>
          </cell>
        </row>
        <row r="80">
          <cell r="A80">
            <v>79</v>
          </cell>
          <cell r="B80" t="str">
            <v>Bus Intermunicipal 40 Pasajeros Urbano Disponibilidad 10
Horas</v>
          </cell>
        </row>
        <row r="81">
          <cell r="A81">
            <v>80</v>
          </cell>
          <cell r="B81" t="str">
            <v>Bus Intermunicipal 40 Pasajeros Rural Trayecto</v>
          </cell>
        </row>
        <row r="82">
          <cell r="A82">
            <v>81</v>
          </cell>
          <cell r="B82" t="str">
            <v>Bus Intermunicipal 40 Pasajeros Rural Disponibilidad 10
Horas</v>
          </cell>
        </row>
        <row r="83">
          <cell r="A83">
            <v>82</v>
          </cell>
          <cell r="B83" t="str">
            <v>Vigilancia armada</v>
          </cell>
        </row>
      </sheetData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URACION SAE CENTRO 2025"/>
      <sheetName val="TARIFARIO"/>
    </sheetNames>
    <sheetDataSet>
      <sheetData sheetId="0"/>
      <sheetData sheetId="1">
        <row r="2">
          <cell r="A2">
            <v>1</v>
          </cell>
          <cell r="B2" t="str">
            <v>ALIMENTACIÓN ALMUERZO Y CENA(bebida, sopa, proteína,
seco, acompañante, ensalada) Incluye costos de logística,
entrega y Transporte</v>
          </cell>
          <cell r="C2" t="str">
            <v>UND</v>
          </cell>
          <cell r="D2">
            <v>33130</v>
          </cell>
        </row>
        <row r="3">
          <cell r="A3">
            <v>2</v>
          </cell>
          <cell r="B3" t="str">
            <v>ALIMENTACIÓN DESAYUNO(bebida caliente,
acompañamiento o energético y proteína) Incluye costos de
logística, entrega y Transporte</v>
          </cell>
          <cell r="C3" t="str">
            <v>UND</v>
          </cell>
          <cell r="D3">
            <v>23110</v>
          </cell>
        </row>
        <row r="4">
          <cell r="A4">
            <v>3</v>
          </cell>
          <cell r="B4" t="str">
            <v>ALIMENTACIÓN HIDRATACIÓN (agua potable en
presentación botella) 300 ml Incluye costos de logística,
entrega y Transporte</v>
          </cell>
          <cell r="C4" t="str">
            <v>UND</v>
          </cell>
          <cell r="D4">
            <v>2947</v>
          </cell>
        </row>
        <row r="5">
          <cell r="A5">
            <v>4</v>
          </cell>
          <cell r="B5" t="str">
            <v>ALIMENTACIÓN REFRIGERIO (Solido-liquido-fruta) Incluye
costos de logística, entrega y Transporte</v>
          </cell>
          <cell r="C5" t="str">
            <v>UND</v>
          </cell>
          <cell r="D5">
            <v>21520</v>
          </cell>
        </row>
        <row r="6">
          <cell r="A6">
            <v>5</v>
          </cell>
          <cell r="B6" t="str">
            <v>ASEO GENERAL DE INMUEBLES HASTA 500 MTROS 2(incluye
barrida, trapeada, limpieza de vidrios)</v>
          </cell>
          <cell r="C6" t="str">
            <v>M2</v>
          </cell>
          <cell r="D6">
            <v>3431</v>
          </cell>
        </row>
        <row r="7">
          <cell r="A7">
            <v>6</v>
          </cell>
          <cell r="B7" t="str">
            <v>ASEO GENERAL DE INMUEBLES DE 500 HASTA 1000 MTROS
2 (incluye barrida, trapeada, limpieza de vidrios)</v>
          </cell>
          <cell r="C7" t="str">
            <v>M2</v>
          </cell>
          <cell r="D7">
            <v>3149</v>
          </cell>
        </row>
        <row r="8">
          <cell r="A8">
            <v>7</v>
          </cell>
          <cell r="B8" t="str">
            <v>ASEO Y MANTENIMIENTO DE PISCINA HASTA 800 METROS
CUADRADOS</v>
          </cell>
          <cell r="C8" t="str">
            <v>M2</v>
          </cell>
          <cell r="D8">
            <v>17736</v>
          </cell>
        </row>
        <row r="9">
          <cell r="A9">
            <v>8</v>
          </cell>
          <cell r="B9" t="str">
            <v>ASEO PODA POR 100 METROS CUADRADOS</v>
          </cell>
          <cell r="C9" t="str">
            <v>M2</v>
          </cell>
          <cell r="D9">
            <v>18489</v>
          </cell>
        </row>
        <row r="10">
          <cell r="A10">
            <v>9</v>
          </cell>
          <cell r="B10" t="str">
            <v>DEMOLICIÓN Y/O DESMONTES DE ESTRUCTURAS Y
REMOCIÓN DE ESCOMBROS (3 METROS CUBICOS)</v>
          </cell>
          <cell r="C10" t="str">
            <v>M3</v>
          </cell>
          <cell r="D10">
            <v>640075</v>
          </cell>
        </row>
        <row r="11">
          <cell r="A11">
            <v>10</v>
          </cell>
          <cell r="B11" t="str">
            <v>DEMOLICIÓN Y/O DESMONTES DE ESTRUCTURAS Y
REMOCIÓN DE ESCOMBROS (METRO CUADRADO)</v>
          </cell>
          <cell r="C11" t="str">
            <v>M2</v>
          </cell>
          <cell r="D11">
            <v>168515</v>
          </cell>
        </row>
        <row r="12">
          <cell r="A12">
            <v>11</v>
          </cell>
          <cell r="B12" t="str">
            <v>REMOCION DE ESCOMBRO (VIAJE DE RETIRO POR 3 METROS
CUBICOS)</v>
          </cell>
          <cell r="C12" t="str">
            <v>M3</v>
          </cell>
          <cell r="D12">
            <v>464424</v>
          </cell>
        </row>
        <row r="13">
          <cell r="A13">
            <v>12</v>
          </cell>
          <cell r="B13" t="str">
            <v>SERVICIO DE TRANSPORTE DE VEHICULO CAMIONETA 4X4
CON CONDUCTOR POR DIA (10 HORAS)</v>
          </cell>
          <cell r="C13" t="str">
            <v>TURNO</v>
          </cell>
          <cell r="D13">
            <v>709671</v>
          </cell>
        </row>
        <row r="14">
          <cell r="A14">
            <v>13</v>
          </cell>
          <cell r="B14" t="str">
            <v>SERVICIO DE TRANSPORTE DE VEHICULO CAMION CON
CONDUCTORPOR DIA (10 HORAS)</v>
          </cell>
          <cell r="C14" t="str">
            <v>TURNO</v>
          </cell>
          <cell r="D14">
            <v>861441</v>
          </cell>
        </row>
        <row r="15">
          <cell r="A15">
            <v>14</v>
          </cell>
          <cell r="B15" t="str">
            <v>SERVICIO DE TRANSPORTE DE VEHICULO AUTOMOVIL CON
CONDUCTOR POR RECORRIDO DE HASTA 80KM</v>
          </cell>
          <cell r="C15" t="str">
            <v>TRAYECTO</v>
          </cell>
          <cell r="D15">
            <v>481805</v>
          </cell>
        </row>
        <row r="16">
          <cell r="A16">
            <v>15</v>
          </cell>
          <cell r="B16" t="str">
            <v>SERVICIO DE TRANSPORTE DE VEHICULO CAMIONETA4X4
CON CONDUCTOR POR RECORRIDO DE HASTA 80 KM</v>
          </cell>
          <cell r="C16" t="str">
            <v>TRAYECTO</v>
          </cell>
          <cell r="D16">
            <v>766196</v>
          </cell>
        </row>
        <row r="17">
          <cell r="A17">
            <v>16</v>
          </cell>
          <cell r="B17" t="str">
            <v>SERVICIO DE TRANSPORTE DE VEHICULO CAMION CON
CONDUCTOR POR RECORRIDO DE HASTA 80 KM</v>
          </cell>
          <cell r="C17" t="str">
            <v>TRAYECTO</v>
          </cell>
          <cell r="D17">
            <v>1164177</v>
          </cell>
        </row>
        <row r="18">
          <cell r="A18">
            <v>17</v>
          </cell>
          <cell r="B18" t="str">
            <v>SERVICIO DE TRANSPORTE DE CARGA CAMION TURBO10
TONELADAS POR DIA</v>
          </cell>
          <cell r="C18" t="str">
            <v>DIA</v>
          </cell>
          <cell r="D18">
            <v>861441</v>
          </cell>
        </row>
        <row r="19">
          <cell r="A19">
            <v>18</v>
          </cell>
          <cell r="B19" t="str">
            <v>BODEGAJE DE ENSERES POR MINIMO 20 METROS
CUADRADOS POR DIA</v>
          </cell>
          <cell r="C19" t="str">
            <v>DIA</v>
          </cell>
          <cell r="D19">
            <v>120829</v>
          </cell>
        </row>
        <row r="20">
          <cell r="A20">
            <v>19</v>
          </cell>
          <cell r="B20" t="str">
            <v>BODEGAJE DE ENSERES POR MINIMO 20 METROS
CUADRADOS POR MES</v>
          </cell>
          <cell r="C20" t="str">
            <v>MES</v>
          </cell>
          <cell r="D20">
            <v>3051011</v>
          </cell>
        </row>
        <row r="21">
          <cell r="A21">
            <v>20</v>
          </cell>
          <cell r="B21" t="str">
            <v>BODEGAJE DE ENSERES POR MINIMO 100 METROS
CUADRADOS POR DIA</v>
          </cell>
          <cell r="C21" t="str">
            <v>DIA</v>
          </cell>
          <cell r="D21">
            <v>307646</v>
          </cell>
        </row>
        <row r="22">
          <cell r="A22">
            <v>21</v>
          </cell>
          <cell r="B22" t="str">
            <v>BODEGAJE DE ENSERES POR MINIMO 100 METROS
CUADRADOS POR MES</v>
          </cell>
          <cell r="C22" t="str">
            <v>MES</v>
          </cell>
          <cell r="D22">
            <v>6340052</v>
          </cell>
        </row>
        <row r="23">
          <cell r="A23">
            <v>22</v>
          </cell>
          <cell r="B23" t="str">
            <v>SERVICIO DE VISITA, INSPECCIÓN, CONCEPTO DE CERRAJERO
POR DIA (DIFERENTES DE LOS ITEMS ACA
DISCRIMINADOS) * EN CASO DE EJECUTARSE LA ACTIVIDAD
DE CERRAJERIA SE PAGARA POR EL SERVICIO PRESTADO Y
NO POR SERVICIO DE VISITA O INSPECCIÓN.</v>
          </cell>
          <cell r="C23" t="str">
            <v>DIA</v>
          </cell>
          <cell r="D23">
            <v>298311</v>
          </cell>
        </row>
        <row r="24">
          <cell r="A24">
            <v>23</v>
          </cell>
          <cell r="B24" t="str">
            <v>SERVICIO DE CERRAJERIA AJUSTE PASADOR</v>
          </cell>
          <cell r="C24" t="str">
            <v>UND</v>
          </cell>
          <cell r="D24">
            <v>104497</v>
          </cell>
        </row>
        <row r="25">
          <cell r="A25">
            <v>24</v>
          </cell>
          <cell r="B25" t="str">
            <v>SERVICIO DE CERRAJERIA AMAESTRAMIENTO DE
CERRADURA</v>
          </cell>
          <cell r="C25" t="str">
            <v>UND</v>
          </cell>
          <cell r="D25">
            <v>137440</v>
          </cell>
        </row>
        <row r="26">
          <cell r="A26">
            <v>25</v>
          </cell>
          <cell r="B26" t="str">
            <v>SERVICIO DE CERRAJERIA APERTURA ALTA SEGURIDAD</v>
          </cell>
          <cell r="C26" t="str">
            <v>UND</v>
          </cell>
          <cell r="D26">
            <v>464636</v>
          </cell>
        </row>
        <row r="27">
          <cell r="A27">
            <v>26</v>
          </cell>
          <cell r="B27" t="str">
            <v>SERVICIO DE CERRAJERIA APERTURA CANDADO</v>
          </cell>
          <cell r="C27" t="str">
            <v>UND</v>
          </cell>
          <cell r="D27">
            <v>109210</v>
          </cell>
        </row>
        <row r="28">
          <cell r="A28">
            <v>27</v>
          </cell>
          <cell r="B28" t="str">
            <v>SERVICIO DE CERRAJERIA APERTURA CERRADURA</v>
          </cell>
          <cell r="C28" t="str">
            <v>UND</v>
          </cell>
          <cell r="D28">
            <v>122714</v>
          </cell>
        </row>
        <row r="29">
          <cell r="A29">
            <v>28</v>
          </cell>
          <cell r="B29" t="str">
            <v>SERVICIO DE CERRAJERIA APERTURA CHAPA</v>
          </cell>
          <cell r="C29" t="str">
            <v>UND</v>
          </cell>
          <cell r="D29">
            <v>116278</v>
          </cell>
        </row>
        <row r="30">
          <cell r="A30">
            <v>29</v>
          </cell>
          <cell r="B30" t="str">
            <v>SERVICIO DE CERRAJERIA CADENA ACERADAS DE 1/2"</v>
          </cell>
          <cell r="C30" t="str">
            <v>UND</v>
          </cell>
          <cell r="D30">
            <v>84426</v>
          </cell>
        </row>
        <row r="31">
          <cell r="A31">
            <v>30</v>
          </cell>
          <cell r="B31" t="str">
            <v>SERVICIO DE CERRAJERIA CAMBIO CILINDRO</v>
          </cell>
          <cell r="C31" t="str">
            <v>UND</v>
          </cell>
          <cell r="D31">
            <v>151621</v>
          </cell>
        </row>
        <row r="32">
          <cell r="A32">
            <v>31</v>
          </cell>
          <cell r="B32" t="str">
            <v>SERVICIO DE CERRAJERIA CAMBIO CILINDRO ALTA
SEGURIDAD</v>
          </cell>
          <cell r="C32" t="str">
            <v>UND</v>
          </cell>
          <cell r="D32">
            <v>673142</v>
          </cell>
        </row>
        <row r="33">
          <cell r="A33">
            <v>32</v>
          </cell>
          <cell r="B33" t="str">
            <v>SERVICIO DE CERRAJERIA CANDADO GRANDE 72 mm</v>
          </cell>
          <cell r="C33" t="str">
            <v>UND</v>
          </cell>
          <cell r="D33">
            <v>155612</v>
          </cell>
        </row>
        <row r="34">
          <cell r="A34">
            <v>33</v>
          </cell>
          <cell r="B34" t="str">
            <v>SERVICIO DE CERRAJERIA CHAPA SOLDADA</v>
          </cell>
          <cell r="C34" t="str">
            <v>UND</v>
          </cell>
          <cell r="D34">
            <v>128604</v>
          </cell>
        </row>
        <row r="35">
          <cell r="A35">
            <v>34</v>
          </cell>
          <cell r="B35" t="str">
            <v>SERVICIO DE CERRAJERIA DE BOLA INSTALADA</v>
          </cell>
          <cell r="C35" t="str">
            <v>UND</v>
          </cell>
          <cell r="D35">
            <v>221380</v>
          </cell>
        </row>
        <row r="36">
          <cell r="A36">
            <v>35</v>
          </cell>
          <cell r="B36" t="str">
            <v>SERVICIO DE CERRAJERIA ELABORACION PUERTA</v>
          </cell>
          <cell r="C36" t="str">
            <v>UND</v>
          </cell>
          <cell r="D36">
            <v>1121032</v>
          </cell>
        </row>
        <row r="37">
          <cell r="A37">
            <v>36</v>
          </cell>
          <cell r="B37" t="str">
            <v>SERVICIO DE CERRAJERIA ELABORACIÓN REJA ACCESO</v>
          </cell>
          <cell r="C37" t="str">
            <v>UND</v>
          </cell>
          <cell r="D37">
            <v>1116651</v>
          </cell>
        </row>
        <row r="38">
          <cell r="A38">
            <v>37</v>
          </cell>
          <cell r="B38" t="str">
            <v>SERVICIO DE CERRAJERIA MANTENIMIENTO CERRADURA</v>
          </cell>
          <cell r="C38" t="str">
            <v>UND</v>
          </cell>
          <cell r="D38">
            <v>153801</v>
          </cell>
        </row>
        <row r="39">
          <cell r="A39">
            <v>38</v>
          </cell>
          <cell r="B39" t="str">
            <v>SERVICIO DE CERRAJERIA MANTENIMIENTO CERRADURA
ALTA SEGURIDAD</v>
          </cell>
          <cell r="C39" t="str">
            <v>UND</v>
          </cell>
          <cell r="D39">
            <v>768811</v>
          </cell>
        </row>
        <row r="40">
          <cell r="A40">
            <v>39</v>
          </cell>
          <cell r="B40" t="str">
            <v>SERVICIO DE CERRAJERIA MANTENIMIENTO CERRADURA
ALTA SEGURIDAD ESPECIAL</v>
          </cell>
          <cell r="C40" t="str">
            <v>UND</v>
          </cell>
          <cell r="D40">
            <v>1613224</v>
          </cell>
        </row>
        <row r="41">
          <cell r="A41">
            <v>40</v>
          </cell>
          <cell r="B41" t="str">
            <v>CERRAMIENTO CON CEPOS</v>
          </cell>
          <cell r="C41" t="str">
            <v>UND</v>
          </cell>
          <cell r="D41">
            <v>295924</v>
          </cell>
        </row>
        <row r="42">
          <cell r="A42">
            <v>41</v>
          </cell>
          <cell r="B42" t="str">
            <v>CERRAMIENTO EN MURO POR METRO CUADRADO</v>
          </cell>
          <cell r="C42" t="str">
            <v>M2</v>
          </cell>
          <cell r="D42">
            <v>112523</v>
          </cell>
        </row>
        <row r="43">
          <cell r="A43">
            <v>42</v>
          </cell>
          <cell r="B43" t="str">
            <v>CERRAMIENTO EN REJAPOR METRO CUADRADO</v>
          </cell>
          <cell r="C43" t="str">
            <v>M2</v>
          </cell>
          <cell r="D43">
            <v>323094</v>
          </cell>
        </row>
        <row r="44">
          <cell r="A44">
            <v>43</v>
          </cell>
          <cell r="B44" t="str">
            <v>CERRAMIENTO CONCERTINA DE SEGURIDADPOR METRO
CUADRADO</v>
          </cell>
          <cell r="C44" t="str">
            <v>M2</v>
          </cell>
          <cell r="D44">
            <v>80891</v>
          </cell>
        </row>
        <row r="45">
          <cell r="A45">
            <v>44</v>
          </cell>
          <cell r="B45" t="str">
            <v>JORNALERO POR DIA (8 HORAS)</v>
          </cell>
          <cell r="C45" t="str">
            <v>DIA</v>
          </cell>
          <cell r="D45">
            <v>191323</v>
          </cell>
        </row>
        <row r="46">
          <cell r="A46">
            <v>45</v>
          </cell>
          <cell r="B46" t="str">
            <v>SERVICIO DE SOLDADURA DE PUERTA PARA CIERRE
DEFINITIVO</v>
          </cell>
          <cell r="C46" t="str">
            <v>UND</v>
          </cell>
          <cell r="D46">
            <v>281541</v>
          </cell>
        </row>
        <row r="47">
          <cell r="A47">
            <v>46</v>
          </cell>
          <cell r="B47" t="str">
            <v>SERVICIO DE PUNTO DE SOLDADURA</v>
          </cell>
          <cell r="C47" t="str">
            <v>UND</v>
          </cell>
          <cell r="D47">
            <v>54377</v>
          </cell>
        </row>
        <row r="48">
          <cell r="A48">
            <v>47</v>
          </cell>
          <cell r="B48" t="str">
            <v>COTERO POR DIA</v>
          </cell>
          <cell r="C48" t="str">
            <v>DIA</v>
          </cell>
          <cell r="D48">
            <v>163182</v>
          </cell>
        </row>
        <row r="49">
          <cell r="A49">
            <v>48</v>
          </cell>
          <cell r="B49" t="str">
            <v>DESMALEZADA POR DIA</v>
          </cell>
          <cell r="C49" t="str">
            <v>DIA</v>
          </cell>
          <cell r="D49">
            <v>366831</v>
          </cell>
        </row>
        <row r="50">
          <cell r="A50">
            <v>49</v>
          </cell>
          <cell r="B50" t="str">
            <v>ELABORACIÓN PUERTA METALICA, MARCO Y CHAPA 2x0,80
METROS</v>
          </cell>
          <cell r="C50" t="str">
            <v>MT</v>
          </cell>
          <cell r="D50">
            <v>1002754</v>
          </cell>
        </row>
        <row r="51">
          <cell r="A51">
            <v>50</v>
          </cell>
          <cell r="B51" t="str">
            <v>SERVICIO DE EMBALAJE EN CAJAS DE CARTONPOR UNIDAD</v>
          </cell>
          <cell r="C51" t="str">
            <v>UND</v>
          </cell>
          <cell r="D51">
            <v>55135</v>
          </cell>
        </row>
        <row r="52">
          <cell r="A52">
            <v>51</v>
          </cell>
          <cell r="B52" t="str">
            <v>SERVICIO DE FUMIGACION DESINSECTACION, DESINFECCIÓN
O DESRATIZACION, SERVICIO DE PLAGUICIDA HASTA 500 M2</v>
          </cell>
          <cell r="C52" t="str">
            <v>M2</v>
          </cell>
          <cell r="D52">
            <v>6213</v>
          </cell>
        </row>
        <row r="53">
          <cell r="A53">
            <v>52</v>
          </cell>
          <cell r="B53" t="str">
            <v>SERVICIO DE FUMIGACION DESINSECTACION, DESINFECCIÓN
O DESRATIZACION, SERVICIO DE PLAGUICIDA DESDE 501 M2
HASTA 1000 M2</v>
          </cell>
          <cell r="C53" t="str">
            <v>M2</v>
          </cell>
          <cell r="D53">
            <v>6213</v>
          </cell>
        </row>
        <row r="54">
          <cell r="A54">
            <v>53</v>
          </cell>
          <cell r="B54" t="str">
            <v>INSTALACIÓN Y SUMINISTRO DE ACOMETIDA ELECTRICA
HASTA 500 METROS</v>
          </cell>
          <cell r="C54" t="str">
            <v>MT</v>
          </cell>
          <cell r="D54">
            <v>69678</v>
          </cell>
        </row>
        <row r="55">
          <cell r="A55">
            <v>54</v>
          </cell>
          <cell r="B55" t="str">
            <v>ALQUILER DE MOTOBOMBA DE HASTA 2 Hp (DIA)</v>
          </cell>
          <cell r="C55" t="str">
            <v>DIA</v>
          </cell>
          <cell r="D55">
            <v>107988</v>
          </cell>
        </row>
        <row r="56">
          <cell r="A56">
            <v>55</v>
          </cell>
          <cell r="B56" t="str">
            <v>ALQUILER DE MOTOBOMBA DE HASTA 2 Hp (SEMANA)</v>
          </cell>
          <cell r="C56" t="str">
            <v>SEMANA</v>
          </cell>
          <cell r="D56">
            <v>736607</v>
          </cell>
        </row>
        <row r="57">
          <cell r="A57">
            <v>56</v>
          </cell>
          <cell r="B57" t="str">
            <v>ALQUILER DE MOTOBOMBA DE HASTA 2 Hp (MES)</v>
          </cell>
          <cell r="C57" t="str">
            <v>MES</v>
          </cell>
          <cell r="D57">
            <v>2676459</v>
          </cell>
        </row>
        <row r="58">
          <cell r="A58">
            <v>57</v>
          </cell>
          <cell r="B58" t="str">
            <v>ALQUILER DE PLANTA ELECTRICA DE HASTA 7000-8750 W
(DIA)</v>
          </cell>
          <cell r="C58" t="str">
            <v>DIA</v>
          </cell>
          <cell r="D58">
            <v>217065</v>
          </cell>
        </row>
        <row r="59">
          <cell r="A59">
            <v>58</v>
          </cell>
          <cell r="B59" t="str">
            <v>ALQUILER DE PLANTA ELECTRICA DE HASTA 7000-8750 W
(SEMANA)</v>
          </cell>
          <cell r="C59" t="str">
            <v>SEMANA</v>
          </cell>
          <cell r="D59">
            <v>1334555</v>
          </cell>
        </row>
        <row r="60">
          <cell r="A60">
            <v>59</v>
          </cell>
          <cell r="B60" t="str">
            <v>ALQUILER DE PLANTA ELECTRICA DE HASTA 7000-8750 W
(MES)</v>
          </cell>
          <cell r="C60" t="str">
            <v>MES</v>
          </cell>
          <cell r="D60">
            <v>4358316</v>
          </cell>
        </row>
        <row r="61">
          <cell r="A61">
            <v>60</v>
          </cell>
          <cell r="B61" t="str">
            <v>INSTALACION Y SUMINISTRO CERRADURA NUEVA</v>
          </cell>
          <cell r="C61" t="str">
            <v>UND</v>
          </cell>
          <cell r="D61">
            <v>381557</v>
          </cell>
        </row>
        <row r="62">
          <cell r="A62">
            <v>61</v>
          </cell>
          <cell r="B62" t="str">
            <v>INSTALACION Y SUMINISTRO DEPESTILLO</v>
          </cell>
          <cell r="C62" t="str">
            <v>UND</v>
          </cell>
          <cell r="D62">
            <v>243793</v>
          </cell>
        </row>
        <row r="63">
          <cell r="A63">
            <v>62</v>
          </cell>
          <cell r="B63" t="str">
            <v>INSTALACIÓNDE ACOMETIDA ELECTRICA</v>
          </cell>
          <cell r="C63" t="str">
            <v>MT</v>
          </cell>
          <cell r="D63">
            <v>65664</v>
          </cell>
        </row>
        <row r="64">
          <cell r="A64">
            <v>63</v>
          </cell>
          <cell r="B64" t="str">
            <v>INSTALACION CERRADURA NUEVA</v>
          </cell>
          <cell r="C64" t="str">
            <v>UND</v>
          </cell>
          <cell r="D64">
            <v>259933</v>
          </cell>
        </row>
        <row r="65">
          <cell r="A65">
            <v>64</v>
          </cell>
          <cell r="B65" t="str">
            <v>INSTALACION DEPESTILLO</v>
          </cell>
          <cell r="C65" t="str">
            <v>UND</v>
          </cell>
          <cell r="D65">
            <v>152711</v>
          </cell>
        </row>
        <row r="66">
          <cell r="A66">
            <v>65</v>
          </cell>
          <cell r="B66" t="str">
            <v>INSTALACIÓN DE PORTACANDADOS</v>
          </cell>
          <cell r="C66" t="str">
            <v>UND</v>
          </cell>
          <cell r="D66">
            <v>100352</v>
          </cell>
        </row>
        <row r="67">
          <cell r="A67">
            <v>66</v>
          </cell>
          <cell r="B67" t="str">
            <v>INSTALACIÓN RECIBIDOR CON ARO CANDADO</v>
          </cell>
          <cell r="C67" t="str">
            <v>UND</v>
          </cell>
          <cell r="D67">
            <v>100352</v>
          </cell>
        </row>
        <row r="68">
          <cell r="A68">
            <v>67</v>
          </cell>
          <cell r="B68" t="str">
            <v>REPARACIÓN PUERTA PLEGADIZA</v>
          </cell>
          <cell r="C68" t="str">
            <v>UND</v>
          </cell>
          <cell r="D68">
            <v>384974</v>
          </cell>
        </row>
        <row r="69">
          <cell r="A69">
            <v>68</v>
          </cell>
          <cell r="B69" t="str">
            <v>CUSTODIO 12 HORAS</v>
          </cell>
          <cell r="C69" t="str">
            <v>HR</v>
          </cell>
          <cell r="D69">
            <v>16964</v>
          </cell>
        </row>
        <row r="70">
          <cell r="A70">
            <v>69</v>
          </cell>
          <cell r="B70" t="str">
            <v>CUSTODIO 12 HORAS ALTERNAS</v>
          </cell>
          <cell r="C70" t="str">
            <v>HR</v>
          </cell>
          <cell r="D70">
            <v>18895</v>
          </cell>
        </row>
        <row r="71">
          <cell r="A71">
            <v>70</v>
          </cell>
          <cell r="B71" t="str">
            <v>CUSTODIO 24 HORAS</v>
          </cell>
          <cell r="C71" t="str">
            <v>HR</v>
          </cell>
          <cell r="D71">
            <v>18392</v>
          </cell>
        </row>
        <row r="72">
          <cell r="A72">
            <v>71</v>
          </cell>
          <cell r="B72" t="str">
            <v>CUSTODIO 24 HORAS MOTORIZADO</v>
          </cell>
          <cell r="C72" t="str">
            <v>HR</v>
          </cell>
          <cell r="D72">
            <v>35167</v>
          </cell>
        </row>
        <row r="73">
          <cell r="A73">
            <v>72</v>
          </cell>
          <cell r="B73" t="str">
            <v>VIVIENTE URBANO POR DIA</v>
          </cell>
          <cell r="C73" t="str">
            <v>DIA</v>
          </cell>
          <cell r="D73">
            <v>234275</v>
          </cell>
        </row>
        <row r="74">
          <cell r="A74">
            <v>73</v>
          </cell>
          <cell r="B74" t="str">
            <v>VIVIENTE RURAL POR DIA</v>
          </cell>
          <cell r="C74" t="str">
            <v>DIA</v>
          </cell>
          <cell r="D74">
            <v>287565</v>
          </cell>
        </row>
        <row r="75">
          <cell r="A75">
            <v>74</v>
          </cell>
          <cell r="B75" t="str">
            <v>VIVIENTE URBANO POR MES</v>
          </cell>
          <cell r="C75" t="str">
            <v>MES</v>
          </cell>
          <cell r="D75">
            <v>6728379</v>
          </cell>
        </row>
        <row r="76">
          <cell r="A76">
            <v>75</v>
          </cell>
          <cell r="B76" t="str">
            <v>VIVIENTE RURAL POR MES</v>
          </cell>
          <cell r="C76" t="str">
            <v>MES</v>
          </cell>
          <cell r="D76">
            <v>7671056</v>
          </cell>
        </row>
        <row r="77">
          <cell r="A77">
            <v>76</v>
          </cell>
          <cell r="B77" t="str">
            <v>SERVICIO DE VIDEO VIGILANCIA INCLUYE INSTALACIÓN DE
CAMARAS POR 5 CAMARAS (MES)</v>
          </cell>
          <cell r="C77" t="str">
            <v>MES</v>
          </cell>
          <cell r="D77">
            <v>3235121</v>
          </cell>
        </row>
        <row r="78">
          <cell r="A78">
            <v>77</v>
          </cell>
          <cell r="B78" t="str">
            <v>SUMINISTRO E INSTALACIÓN DE VIDEO VIGILANCIA CAMARA
DE VIGILANCIA ADICIONAL (MES)</v>
          </cell>
          <cell r="C78" t="str">
            <v>MES</v>
          </cell>
          <cell r="D78">
            <v>398171</v>
          </cell>
        </row>
        <row r="79">
          <cell r="A79">
            <v>78</v>
          </cell>
          <cell r="B79" t="str">
            <v>Bus Intermunicipal 40 Pasajeros Urbano Trayecto</v>
          </cell>
          <cell r="C79" t="str">
            <v>TRAYECTO</v>
          </cell>
          <cell r="D79">
            <v>1970640</v>
          </cell>
        </row>
        <row r="80">
          <cell r="A80">
            <v>79</v>
          </cell>
          <cell r="B80" t="str">
            <v>Bus Intermunicipal 40 Pasajeros Urbano Disponibilidad 10
Horas</v>
          </cell>
          <cell r="C80" t="str">
            <v>TURNO</v>
          </cell>
          <cell r="D80">
            <v>2684640</v>
          </cell>
        </row>
        <row r="81">
          <cell r="A81">
            <v>80</v>
          </cell>
          <cell r="B81" t="str">
            <v>Bus Intermunicipal 40 Pasajeros Rural Trayecto</v>
          </cell>
          <cell r="C81" t="str">
            <v>TRAYECTO</v>
          </cell>
          <cell r="D81">
            <v>1599360</v>
          </cell>
        </row>
        <row r="82">
          <cell r="A82">
            <v>81</v>
          </cell>
          <cell r="B82" t="str">
            <v>Bus Intermunicipal 40 Pasajeros Rural Disponibilidad 10
Horas</v>
          </cell>
          <cell r="C82" t="str">
            <v>TURNO</v>
          </cell>
          <cell r="D82">
            <v>5033700</v>
          </cell>
        </row>
        <row r="83">
          <cell r="A83">
            <v>82</v>
          </cell>
          <cell r="B83" t="str">
            <v>Vigilancia armada</v>
          </cell>
          <cell r="C83" t="str">
            <v>HR</v>
          </cell>
          <cell r="D83">
            <v>39311</v>
          </cell>
        </row>
      </sheetData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niela Aguja Sanchez" refreshedDate="45701.51778101852" createdVersion="8" refreshedVersion="8" minRefreshableVersion="3" recordCount="69" xr:uid="{ED5A1F2A-26CC-4088-A4C1-3FD063CC2BE8}">
  <cacheSource type="worksheet">
    <worksheetSource ref="A1:S70" sheet="FACTURACION SAE CENTRO 2025"/>
  </cacheSource>
  <cacheFields count="19">
    <cacheField name="N°" numFmtId="0">
      <sharedItems containsSemiMixedTypes="0" containsString="0" containsNumber="1" containsInteger="1" minValue="1" maxValue="69"/>
    </cacheField>
    <cacheField name="FMI" numFmtId="0">
      <sharedItems count="46">
        <s v="50C-1424391"/>
        <s v="50N-20521266"/>
        <s v="154-5166_x000a_154-20957_x000a_154-37267_x000a_154-22603_x000a_154-10557"/>
        <s v="176-122089 _x000a_176-119732"/>
        <s v="300-292950"/>
        <s v="410-20937"/>
        <s v="260-82641"/>
        <s v="230-10657"/>
        <s v="230-2598"/>
        <s v="232-17266"/>
        <s v="420-30143"/>
        <s v="50N-182785 "/>
        <s v="50C-200381"/>
        <s v="50S-128204"/>
        <s v="50S-286838"/>
        <s v="50N-112229"/>
        <s v="50S-47192_x000a_50S-214644"/>
        <s v="50C-194580"/>
        <s v="50C-1557620"/>
        <s v="157-32643"/>
        <s v="50C-1692834"/>
        <s v="50N-20246916"/>
        <s v="50S-40252047_x000a_50S-40067921"/>
        <s v="232-301"/>
        <s v="50C-1776714"/>
        <s v="50C-29033"/>
        <s v="236-5253"/>
        <s v="470-8553_x000a_470-54789_x000a_470-3663_x000a_470-22304_x000a_470-17348"/>
        <s v="50N-799513 _x000a_50N-379455 _x000a_50N-112229 _x000a_176-9985 _x000a_176-13488 _x000a_176-5026 _x000a_"/>
        <s v="236-7479_x000a_236-20129_x000a_236-21431_x000a_236-4925"/>
        <s v=" 50C-1341053"/>
        <s v="50C-1341053"/>
        <s v="50C-1753080"/>
        <s v="50N-20298010"/>
        <s v=" 172-41097"/>
        <s v="172-41097"/>
        <s v=" 157-42461"/>
        <s v=" 236-3953"/>
        <s v="50S-40498843"/>
        <s v="50S-40264496"/>
        <s v="260-134288 "/>
        <s v="260-176020"/>
        <s v="232-7581"/>
        <s v="50C-1237310"/>
        <s v="300-197799"/>
        <s v="470-8553_x000a_470-54789_x000a_ 470-3663_x000a_ 470-22304_x000a_ 470-17348" u="1"/>
      </sharedItems>
    </cacheField>
    <cacheField name="SERIE " numFmtId="0">
      <sharedItems/>
    </cacheField>
    <cacheField name="ESTADO " numFmtId="0">
      <sharedItems count="4">
        <s v="EXTINTO "/>
        <s v="PROCESO "/>
        <s v="RURAL " u="1"/>
        <s v="URBANO " u="1"/>
      </sharedItems>
    </cacheField>
    <cacheField name="SERIE 2" numFmtId="0">
      <sharedItems containsBlank="1" containsMixedTypes="1" containsNumber="1" containsInteger="1" minValue="3.1202106011854397E+18" maxValue="3.1202412181430298E+18"/>
    </cacheField>
    <cacheField name="DIRECCION INMUEBLE" numFmtId="165">
      <sharedItems/>
    </cacheField>
    <cacheField name="FECHA_x000a_ SERVICIO" numFmtId="166">
      <sharedItems containsSemiMixedTypes="0" containsNonDate="0" containsDate="1" containsString="0" minDate="2024-10-24T00:00:00" maxDate="2025-02-01T00:00:00"/>
    </cacheField>
    <cacheField name="CIUDAD" numFmtId="0">
      <sharedItems/>
    </cacheField>
    <cacheField name="FUNCIONARIO " numFmtId="0">
      <sharedItems/>
    </cacheField>
    <cacheField name="ITEM " numFmtId="0">
      <sharedItems containsSemiMixedTypes="0" containsString="0" containsNumber="1" containsInteger="1" minValue="5" maxValue="75"/>
    </cacheField>
    <cacheField name="CONCEPTO DEL SERVICIO" numFmtId="167">
      <sharedItems/>
    </cacheField>
    <cacheField name="TIPO DE SERVICIO" numFmtId="0">
      <sharedItems/>
    </cacheField>
    <cacheField name="CANTIDAD" numFmtId="0">
      <sharedItems containsSemiMixedTypes="0" containsString="0" containsNumber="1" minValue="0.5" maxValue="744"/>
    </cacheField>
    <cacheField name="VALOR OFERTA " numFmtId="167">
      <sharedItems containsSemiMixedTypes="0" containsString="0" containsNumber="1" minValue="3431" maxValue="3579826.14"/>
    </cacheField>
    <cacheField name="SUBTOTAL" numFmtId="167">
      <sharedItems containsSemiMixedTypes="0" containsString="0" containsNumber="1" minValue="109210" maxValue="13683648"/>
    </cacheField>
    <cacheField name="IVA 19%" numFmtId="167">
      <sharedItems containsSemiMixedTypes="0" containsString="0" containsNumber="1" containsInteger="1" minValue="0" maxValue="0"/>
    </cacheField>
    <cacheField name="AIU" numFmtId="0">
      <sharedItems containsSemiMixedTypes="0" containsString="0" containsNumber="1" minValue="0" maxValue="821018.88"/>
    </cacheField>
    <cacheField name="IVA AIU" numFmtId="0">
      <sharedItems containsSemiMixedTypes="0" containsString="0" containsNumber="1" minValue="0" maxValue="155993.58720000001"/>
    </cacheField>
    <cacheField name="TOTAL " numFmtId="167">
      <sharedItems containsSemiMixedTypes="0" containsString="0" containsNumber="1" minValue="109210" maxValue="14660660.46720000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9">
  <r>
    <n v="1"/>
    <x v="0"/>
    <s v="URBANO "/>
    <x v="0"/>
    <s v="10102128002195-001"/>
    <s v="RESTAURANTE ZAFIRO -- CRA 56 # 17 A - 39"/>
    <d v="2024-10-24T00:00:00"/>
    <s v="BOGOTÁ"/>
    <s v="CESAR CASTAÑO"/>
    <n v="68"/>
    <s v="CUSTODIO 12 HORAS"/>
    <s v="CUSTODIO"/>
    <n v="372"/>
    <n v="16964"/>
    <n v="6310608"/>
    <n v="0"/>
    <n v="378636.48"/>
    <n v="71940.931199999992"/>
    <n v="6761185.4112"/>
  </r>
  <r>
    <n v="2"/>
    <x v="0"/>
    <s v="URBANO "/>
    <x v="0"/>
    <s v="10102128002195-001"/>
    <s v="DROGERIA COMISALUD -- CRA 86F No.35B SUR-09"/>
    <d v="2024-10-24T00:00:00"/>
    <s v="BOGOTÁ"/>
    <s v="MARIO SALAZAR"/>
    <n v="68"/>
    <s v="CUSTODIO 12 HORAS"/>
    <s v="CUSTODIO"/>
    <n v="372"/>
    <n v="16964"/>
    <n v="6310608"/>
    <n v="0"/>
    <n v="378636.48"/>
    <n v="71940.931199999992"/>
    <n v="6761185.4112"/>
  </r>
  <r>
    <n v="3"/>
    <x v="0"/>
    <s v="URBANO "/>
    <x v="0"/>
    <s v="10102128002195-001"/>
    <s v="DROGUERIA BELLA VISTA -- CRA 69 # 69-73 "/>
    <d v="2024-10-24T00:00:00"/>
    <s v="BOGOTÁ"/>
    <s v="CARLOS CAICEDO"/>
    <n v="68"/>
    <s v="CUSTODIO 12 HORAS"/>
    <s v="CUSTODIO"/>
    <n v="372"/>
    <n v="16964"/>
    <n v="6310608"/>
    <n v="0"/>
    <n v="378636.48"/>
    <n v="71940.931199999992"/>
    <n v="6761185.4112"/>
  </r>
  <r>
    <n v="4"/>
    <x v="0"/>
    <s v="URBANO "/>
    <x v="0"/>
    <s v="10102128002195-001"/>
    <s v="JUAN DROGAS -- CRA 19D 65-80 "/>
    <d v="2024-10-24T00:00:00"/>
    <s v="BOGOTÁ"/>
    <s v="KAREN GRISALES"/>
    <n v="68"/>
    <s v="CUSTODIO 12 HORAS"/>
    <s v="CUSTODIO"/>
    <n v="372"/>
    <n v="16964"/>
    <n v="6310608"/>
    <n v="0"/>
    <n v="378636.48"/>
    <n v="71940.931199999992"/>
    <n v="6761185.4112"/>
  </r>
  <r>
    <n v="5"/>
    <x v="0"/>
    <s v="URBANO "/>
    <x v="0"/>
    <s v="10102128002195-001"/>
    <s v="EMILY SPA -- Kra 40 No. 5-44"/>
    <d v="2024-10-24T00:00:00"/>
    <s v="BOGOTÁ"/>
    <s v="CESAR CASTAÑO"/>
    <n v="68"/>
    <s v="CUSTODIO 12 HORAS"/>
    <s v="CUSTODIO"/>
    <n v="372"/>
    <n v="16964"/>
    <n v="6310608"/>
    <n v="0"/>
    <n v="378636.48"/>
    <n v="71940.931199999992"/>
    <n v="6761185.4112"/>
  </r>
  <r>
    <n v="6"/>
    <x v="0"/>
    <s v="URBANO "/>
    <x v="0"/>
    <s v="10102128002195-001"/>
    <s v="SKANDIA No. 6  -- CALLE 62 sur No. 87B- 90 "/>
    <d v="2024-10-24T00:00:00"/>
    <s v="BOGOTÁ"/>
    <s v="MARIO SALAZAR"/>
    <n v="68"/>
    <s v="CUSTODIO 12 HORAS"/>
    <s v="CUSTODIO"/>
    <n v="372"/>
    <n v="16964"/>
    <n v="6310608"/>
    <n v="0"/>
    <n v="378636.48"/>
    <n v="71940.931199999992"/>
    <n v="6761185.4112"/>
  </r>
  <r>
    <n v="7"/>
    <x v="0"/>
    <s v="URBANO "/>
    <x v="0"/>
    <s v="10102128002195-001"/>
    <s v=" Librería Estudio 16 -- CALLE 16 8 A 17"/>
    <d v="2024-10-24T00:00:00"/>
    <s v="BOGOTÁ"/>
    <s v="WISTHON SANCHEZ"/>
    <n v="68"/>
    <s v="CUSTODIO 12 HORAS"/>
    <s v="CUSTODIO"/>
    <n v="372"/>
    <n v="16964"/>
    <n v="6310608"/>
    <n v="0"/>
    <n v="378636.48"/>
    <n v="71940.931199999992"/>
    <n v="6761185.4112"/>
  </r>
  <r>
    <n v="8"/>
    <x v="1"/>
    <s v="URBANO "/>
    <x v="0"/>
    <s v="10102128002195-001"/>
    <s v="HANGAR GUAYMARAL "/>
    <d v="2024-10-24T00:00:00"/>
    <s v="CHIA"/>
    <s v="OSCAR VELAZQUEZ"/>
    <n v="68"/>
    <s v="CUSTODIO 12 HORAS"/>
    <s v="CUSTODIO"/>
    <n v="372"/>
    <n v="16964"/>
    <n v="6310608"/>
    <n v="0"/>
    <n v="378636.48"/>
    <n v="71940.931199999992"/>
    <n v="6761185.4112"/>
  </r>
  <r>
    <n v="9"/>
    <x v="2"/>
    <s v="RURAL "/>
    <x v="1"/>
    <s v="20101534001534-001_x000a_20101534001534-002_x000a_20101534001534-003_x000a_20101534001534-004_x000a_20101534001534-005"/>
    <s v="Finca el Valle"/>
    <d v="2024-10-24T00:00:00"/>
    <s v="CHOCONTA"/>
    <s v="OSCAR VELAZQUEZ"/>
    <n v="68"/>
    <s v="CUSTODIO 12 HORAS"/>
    <s v="CUSTODIO"/>
    <n v="744"/>
    <n v="16964"/>
    <n v="12621216"/>
    <n v="0"/>
    <n v="757272.96"/>
    <n v="143881.86239999998"/>
    <n v="13522370.8224"/>
  </r>
  <r>
    <n v="10"/>
    <x v="3"/>
    <s v="RURAL "/>
    <x v="0"/>
    <s v="30115842028580-001"/>
    <s v="Finca Abetos en Cajicá Cundinamarca "/>
    <d v="2024-10-24T00:00:00"/>
    <s v="CAJICÁ"/>
    <s v="ANTONIO MAURICIO ROMAN"/>
    <n v="68"/>
    <s v="CUSTODIO 12 HORAS"/>
    <s v="CUSTODIO"/>
    <n v="372"/>
    <n v="16964"/>
    <n v="6310608"/>
    <n v="0"/>
    <n v="378636.48"/>
    <n v="71940.931199999992"/>
    <n v="6761185.4112"/>
  </r>
  <r>
    <n v="11"/>
    <x v="4"/>
    <s v="URBANO "/>
    <x v="1"/>
    <n v="3.1202410241346401E+18"/>
    <s v="SURTIMINEROS LTDA _x000a_Dirección Carrera 16 No. 13-56"/>
    <d v="2024-10-29T00:00:00"/>
    <s v="B/MANGA"/>
    <s v="JEISSON ANDRES GONZALEZ GARCÍA"/>
    <n v="70"/>
    <s v="CUSTODIO 24 HORAS"/>
    <s v="CUSTODIO"/>
    <n v="744"/>
    <n v="18392"/>
    <n v="13683648"/>
    <n v="0"/>
    <n v="821018.88"/>
    <n v="155993.58720000001"/>
    <n v="14660660.467200002"/>
  </r>
  <r>
    <n v="13"/>
    <x v="5"/>
    <s v="URBANO "/>
    <x v="1"/>
    <m/>
    <s v="CRA 18 N 19 - 51 "/>
    <d v="2024-11-05T00:00:00"/>
    <s v="ARAUCA"/>
    <s v="DANIELA AGUJA SANCHEZ"/>
    <n v="68"/>
    <s v="CUSTODIO 12 HORAS"/>
    <s v="CUSTODIO"/>
    <n v="372"/>
    <n v="16964"/>
    <n v="6310608"/>
    <n v="0"/>
    <n v="378636.48"/>
    <n v="71940.931199999992"/>
    <n v="6761185.4112"/>
  </r>
  <r>
    <n v="12"/>
    <x v="6"/>
    <s v="URBANO "/>
    <x v="1"/>
    <s v="20102738003751-001"/>
    <s v="CL 9 # 9 14"/>
    <d v="2024-10-31T00:00:00"/>
    <s v="CUCUTA"/>
    <s v="SERGIO VERA"/>
    <n v="68"/>
    <s v="CUSTODIO 12 HORAS"/>
    <s v="CUSTODIO"/>
    <n v="336"/>
    <n v="16964"/>
    <n v="5699904"/>
    <n v="0"/>
    <n v="341994.23999999999"/>
    <n v="64978.905599999998"/>
    <n v="6106877.1456000004"/>
  </r>
  <r>
    <n v="14"/>
    <x v="7"/>
    <s v="URBANO "/>
    <x v="1"/>
    <s v="20100692000692-001"/>
    <s v="CR 30 41A 79 LT 4 BRR LA GRAMA"/>
    <d v="2024-11-05T00:00:00"/>
    <s v="VILLAVICENCIO"/>
    <s v="YENSI AVILEZ BERMUDEZ"/>
    <n v="68"/>
    <s v="CUSTODIO 12 HORAS"/>
    <s v="CUSTODIO"/>
    <n v="372"/>
    <n v="16964"/>
    <n v="6310608"/>
    <n v="0"/>
    <n v="378636.48"/>
    <n v="71940.931199999992"/>
    <n v="6761185.4112"/>
  </r>
  <r>
    <n v="15"/>
    <x v="8"/>
    <s v="URBANO "/>
    <x v="1"/>
    <s v="20101658001658-001"/>
    <s v="KR 44 C 32 11 HOY LA SELVA"/>
    <d v="2024-11-05T00:00:00"/>
    <s v="VILLAVICENCIO"/>
    <s v="YENSI AVILEZ BERMUDEZ"/>
    <n v="68"/>
    <s v="CUSTODIO 12 HORAS"/>
    <s v="CUSTODIO"/>
    <n v="372"/>
    <n v="16964"/>
    <n v="6310608"/>
    <n v="0"/>
    <n v="378636.48"/>
    <n v="71940.931199999992"/>
    <n v="6761185.4112"/>
  </r>
  <r>
    <n v="16"/>
    <x v="9"/>
    <s v="RURAL "/>
    <x v="1"/>
    <s v="30117084030774-002"/>
    <s v="Finca El Edén"/>
    <d v="2024-11-05T00:00:00"/>
    <s v="GUAMAL"/>
    <s v="YENSI AVILEZ BERMUDEZ"/>
    <n v="68"/>
    <s v="CUSTODIO 12 HORAS"/>
    <s v="CUSTODIO"/>
    <n v="372"/>
    <n v="16964"/>
    <n v="6310608"/>
    <n v="0"/>
    <n v="378636.48"/>
    <n v="71940.931199999992"/>
    <n v="6761185.4112"/>
  </r>
  <r>
    <n v="17"/>
    <x v="10"/>
    <s v="RURAL "/>
    <x v="0"/>
    <s v="10113734021074-001"/>
    <s v="Villa Maria Vereda Morrocoy"/>
    <d v="2024-11-14T00:00:00"/>
    <s v="DONCELLO - CAQUETA"/>
    <s v="JAICSSON GUILLERMO QUINONES ALARCON"/>
    <n v="70"/>
    <s v="CUSTODIO 24 HORAS"/>
    <s v="CUSTODIO"/>
    <n v="744"/>
    <n v="18392"/>
    <n v="13683648"/>
    <n v="0"/>
    <n v="821018.88"/>
    <n v="155993.58720000001"/>
    <n v="14660660.467200002"/>
  </r>
  <r>
    <n v="18"/>
    <x v="11"/>
    <s v="URBANO "/>
    <x v="0"/>
    <s v="10101710001710-001"/>
    <s v="KR 70 A No. 100 - 05"/>
    <d v="2024-11-14T00:00:00"/>
    <s v="BOGOTÁ"/>
    <s v="NASLY DAYFENY CULMA PRADA"/>
    <n v="68"/>
    <s v="CUSTODIO 12 HORAS"/>
    <s v="CUSTODIO"/>
    <n v="372"/>
    <n v="16964"/>
    <n v="6310608"/>
    <n v="0"/>
    <n v="378636.48"/>
    <n v="71940.931199999992"/>
    <n v="6761185.4112"/>
  </r>
  <r>
    <n v="19"/>
    <x v="12"/>
    <s v="URBANO "/>
    <x v="1"/>
    <n v="3.12023100509551E+18"/>
    <s v="HOTEL SAN NICOLAS - CLL 38 - 29 -12"/>
    <d v="2024-11-05T00:00:00"/>
    <s v="BOGOTÁ"/>
    <s v="ANTONIO MAURICIO ROMAN"/>
    <n v="69"/>
    <s v="CUSTODIO 12 HORAS ALTERNAS"/>
    <s v="CUSTODIO"/>
    <n v="372"/>
    <n v="18895"/>
    <n v="7028940"/>
    <n v="0"/>
    <n v="421736.39999999997"/>
    <n v="80129.915999999997"/>
    <n v="7530806.3160000006"/>
  </r>
  <r>
    <n v="20"/>
    <x v="13"/>
    <s v="URBANO "/>
    <x v="1"/>
    <s v="30116823030334-001"/>
    <s v="CL 41 F SUR 78 B 23"/>
    <d v="2024-11-05T00:00:00"/>
    <s v="BOGOTÁ"/>
    <s v="ANTONIO MAURICIO ROMAN"/>
    <n v="68"/>
    <s v="CUSTODIO 12 HORAS"/>
    <s v="CUSTODIO"/>
    <n v="372"/>
    <n v="16964"/>
    <n v="6310608"/>
    <n v="0"/>
    <n v="378636.48"/>
    <n v="71940.931199999992"/>
    <n v="6761185.4112"/>
  </r>
  <r>
    <n v="21"/>
    <x v="14"/>
    <s v="URBANO "/>
    <x v="1"/>
    <s v="20100436000436-001"/>
    <s v="CR 13 ESTE 44B 22 SUR"/>
    <d v="2024-11-05T00:00:00"/>
    <s v="BOGOTÁ"/>
    <s v="ANTONIO MAURICIO ROMAN"/>
    <n v="68"/>
    <s v="CUSTODIO 12 HORAS"/>
    <s v="CUSTODIO"/>
    <n v="324"/>
    <n v="16964"/>
    <n v="5496336"/>
    <n v="0"/>
    <n v="329780.15999999997"/>
    <n v="62658.230399999993"/>
    <n v="5888774.3903999999"/>
  </r>
  <r>
    <n v="22"/>
    <x v="15"/>
    <s v="URBANO "/>
    <x v="1"/>
    <s v="10101415001415-001"/>
    <s v="CR 21 137 51 -- CRA 22 #131-51"/>
    <d v="2024-11-05T00:00:00"/>
    <s v="BOGOTÁ"/>
    <s v="ANTONIO MAURICIO ROMAN"/>
    <n v="68"/>
    <s v="CUSTODIO 12 HORAS"/>
    <s v="CUSTODIO"/>
    <n v="360"/>
    <n v="16964"/>
    <n v="6107040"/>
    <n v="0"/>
    <n v="366422.39999999997"/>
    <n v="69620.255999999994"/>
    <n v="6543082.6560000004"/>
  </r>
  <r>
    <n v="23"/>
    <x v="16"/>
    <s v="URBANO "/>
    <x v="1"/>
    <s v="10101434001434-002_x000a_10101434001434-001"/>
    <s v="DG 39 A SUR 39 76"/>
    <d v="2024-11-05T00:00:00"/>
    <s v="BOGOTÁ"/>
    <s v="ANTONIO MAURICIO ROMAN"/>
    <n v="68"/>
    <s v="CUSTODIO 12 HORAS"/>
    <s v="CUSTODIO"/>
    <n v="372"/>
    <n v="16964"/>
    <n v="6310608"/>
    <n v="0"/>
    <n v="378636.48"/>
    <n v="71940.931199999992"/>
    <n v="6761185.4112"/>
  </r>
  <r>
    <n v="24"/>
    <x v="17"/>
    <s v="URBANO "/>
    <x v="1"/>
    <n v="3.1202112291319199E+18"/>
    <s v="KR 18A 44 13"/>
    <d v="2024-11-05T00:00:00"/>
    <s v="BOGOTÁ"/>
    <s v="ANTONIO MAURICIO ROMAN"/>
    <n v="68"/>
    <s v="CUSTODIO 12 HORAS"/>
    <s v="CUSTODIO"/>
    <n v="372"/>
    <n v="16964"/>
    <n v="6310608"/>
    <n v="0"/>
    <n v="378636.48"/>
    <n v="71940.931199999992"/>
    <n v="6761185.4112"/>
  </r>
  <r>
    <n v="25"/>
    <x v="18"/>
    <s v="URBANO "/>
    <x v="1"/>
    <s v="30116571029991-001"/>
    <s v="KR 64 94 A 09"/>
    <d v="2024-11-05T00:00:00"/>
    <s v="BOGOTÁ"/>
    <s v="ANTONIO MAURICIO ROMAN"/>
    <n v="68"/>
    <s v="CUSTODIO 12 HORAS"/>
    <s v="CUSTODIO"/>
    <n v="168"/>
    <n v="16964"/>
    <n v="2849952"/>
    <n v="0"/>
    <n v="170997.12"/>
    <n v="32489.452799999999"/>
    <n v="3053438.5728000002"/>
  </r>
  <r>
    <n v="26"/>
    <x v="19"/>
    <s v="RURAL "/>
    <x v="1"/>
    <s v="30118140032300-001"/>
    <s v="CS BLANCA LT 2"/>
    <d v="2024-11-20T00:00:00"/>
    <s v="FUSAGASUGA, CUNDINAMARCA"/>
    <s v="BRAYAN ALDEMAR TORRES BERMUDEZ"/>
    <n v="68"/>
    <s v="CUSTODIO 12 HORAS"/>
    <s v="CUSTODIO"/>
    <n v="372"/>
    <n v="16964"/>
    <n v="6310608"/>
    <n v="0"/>
    <n v="378636.48"/>
    <n v="71940.931199999992"/>
    <n v="6761185.4112"/>
  </r>
  <r>
    <n v="27"/>
    <x v="20"/>
    <s v="URBANO "/>
    <x v="1"/>
    <n v="3.1202303241017098E+18"/>
    <s v="Calle 7 No 27 -35"/>
    <d v="2024-11-19T00:00:00"/>
    <s v="BOGOTÁ"/>
    <s v="DAYFENY CULMA "/>
    <n v="68"/>
    <s v="CUSTODIO 12 HORAS"/>
    <s v="CUSTODIO"/>
    <n v="372"/>
    <n v="16964"/>
    <n v="6310608"/>
    <n v="0"/>
    <n v="378636.48"/>
    <n v="71940.931199999992"/>
    <n v="6761185.4112"/>
  </r>
  <r>
    <n v="28"/>
    <x v="21"/>
    <s v="URBANO "/>
    <x v="1"/>
    <s v="10103071004105-001"/>
    <s v=" Calle 122 No 52 - 83"/>
    <d v="2024-11-28T00:00:00"/>
    <s v="BOGOTA"/>
    <s v="LUIS EDMUNDO NARVAEZ RIVERA "/>
    <n v="68"/>
    <s v="CUSTODIO 12 HORAS"/>
    <s v="CUSTODIO"/>
    <n v="372"/>
    <n v="16964"/>
    <n v="6310608"/>
    <n v="0"/>
    <n v="378636.48"/>
    <n v="71940.931199999992"/>
    <n v="6761185.4112"/>
  </r>
  <r>
    <n v="29"/>
    <x v="22"/>
    <s v="URBANO "/>
    <x v="1"/>
    <s v="30118260032484-001_x000a_30118293032534-001"/>
    <s v="CARRERA 4 # 31 – 01 y LOTE 4A "/>
    <d v="2024-12-03T00:00:00"/>
    <s v="SOACHA CUNDINAMARCA"/>
    <s v="NASLY DAYFENY CULMA PRADA"/>
    <n v="70"/>
    <s v="CUSTODIO 24 HORAS"/>
    <s v="CUSTODIO"/>
    <n v="744"/>
    <n v="18392"/>
    <n v="13683648"/>
    <n v="0"/>
    <n v="821018.88"/>
    <n v="155993.58720000001"/>
    <n v="14660660.467200002"/>
  </r>
  <r>
    <n v="30"/>
    <x v="23"/>
    <s v="RURAL "/>
    <x v="1"/>
    <s v="10103068004102-001"/>
    <s v="LA PORFIA VEREDA BAJO GUAMAL - CASTILLA LA NUEVA"/>
    <d v="2024-12-10T00:00:00"/>
    <s v="GUAMAL"/>
    <s v="JAICSSON GUILLERMO QUINONES ALARCON"/>
    <n v="68"/>
    <s v="CUSTODIO 12 HORAS"/>
    <s v="CUSTODIO"/>
    <n v="744"/>
    <n v="16964"/>
    <n v="12621216"/>
    <n v="0"/>
    <n v="757272.96"/>
    <n v="143881.86239999998"/>
    <n v="13522370.8224"/>
  </r>
  <r>
    <n v="31"/>
    <x v="24"/>
    <s v="URBANO "/>
    <x v="1"/>
    <n v="3.12022122610225E+18"/>
    <s v="AVENIDA CALLE 17 #137-31"/>
    <d v="2024-12-10T00:00:00"/>
    <s v="BOGOTÁ"/>
    <s v="GIOVANNY ANDRES HERNANDEZ ESQUIVEL "/>
    <n v="68"/>
    <s v="CUSTODIO 12 HORAS"/>
    <s v="CUSTODIO"/>
    <n v="372"/>
    <n v="16964"/>
    <n v="6310608"/>
    <n v="0"/>
    <n v="378636.48"/>
    <n v="71940.931199999992"/>
    <n v="6761185.4112"/>
  </r>
  <r>
    <n v="32"/>
    <x v="25"/>
    <s v="URBANO "/>
    <x v="1"/>
    <s v="30115914028766-001"/>
    <s v="CRA 32 # 8 A 39"/>
    <d v="2025-01-02T00:00:00"/>
    <s v="BOGOTA"/>
    <s v="DANIEL ENRIQUE GURRERO LARGO"/>
    <n v="22"/>
    <s v="SERVICIO DE VISITA, INSPECCIÓN, CONCEPTO DE CERRAJERO_x000a_POR DIA (DIFERENTES DE LOS ITEMS ACA_x000a_DISCRIMINADOS) * EN CASO DE EJECUTARSE LA ACTIVIDAD_x000a_DE CERRAJERIA SE PAGARA POR EL SERVICIO PRESTADO Y_x000a_NO POR SERVICIO DE VISITA O INSPECCIÓN."/>
    <s v="CERRAJERIA"/>
    <n v="1"/>
    <n v="298311"/>
    <n v="298311"/>
    <n v="0"/>
    <n v="0"/>
    <n v="0"/>
    <n v="298311"/>
  </r>
  <r>
    <n v="33"/>
    <x v="26"/>
    <s v="RURAL "/>
    <x v="1"/>
    <s v="20106211007333-001"/>
    <s v="ALCALDIA - GRANADA, META - TRANSPORTE PUERTO LLERAS"/>
    <d v="2025-01-09T00:00:00"/>
    <s v="PUERTO LLERAS - META"/>
    <s v="SEBASTIAN VARGAS GALINDO"/>
    <n v="12"/>
    <s v="SERVICIO DE TRANSPORTE DE VEHICULO CAMIONETA 4X4_x000a_CON CONDUCTOR POR DIA (10 HORAS)"/>
    <s v="TRANSPORTE"/>
    <n v="1"/>
    <n v="709671"/>
    <n v="709671"/>
    <n v="0"/>
    <n v="0"/>
    <n v="0"/>
    <n v="709671"/>
  </r>
  <r>
    <n v="34"/>
    <x v="27"/>
    <s v="RURAL "/>
    <x v="0"/>
    <s v="10101338001338-001_x000a_10112583019427-001_x000a_10101448001448-001_x000a_10112842020163-001_x000a_10101284001284-001"/>
    <s v="Veredas Tilodiran y el Arenal"/>
    <d v="2025-01-10T00:00:00"/>
    <s v="YOPAL - CASANARE"/>
    <s v="SEBASTIAN ARGUELLO CUBIDES"/>
    <n v="12"/>
    <s v="SERVICIO DE TRANSPORTE DE VEHICULO CAMIONETA 4X4_x000a_CON CONDUCTOR POR DIA (10 HORAS)"/>
    <s v="TRANSPORTE"/>
    <n v="1"/>
    <n v="709671"/>
    <n v="709671"/>
    <n v="0"/>
    <n v="0"/>
    <n v="0"/>
    <n v="709671"/>
  </r>
  <r>
    <n v="35"/>
    <x v="27"/>
    <s v="RURAL "/>
    <x v="0"/>
    <s v="10101338001338-001_x000a_10112583019427-001_x000a_10101448001448-001_x000a_10112842020163-001_x000a_10101284001284-001"/>
    <s v="Veredas Tilodiran y el Arenal"/>
    <d v="2025-01-10T00:00:00"/>
    <s v="YOPAL - CASANARE"/>
    <s v="SEBASTIAN ARGUELLO CUBIDES"/>
    <n v="75"/>
    <s v="VIVIENTE RURAL POR MES"/>
    <s v="VIVIENTE"/>
    <n v="2"/>
    <n v="3579826.14"/>
    <n v="7159652.2800000003"/>
    <n v="0"/>
    <n v="0"/>
    <n v="0"/>
    <n v="7159652.2800000003"/>
  </r>
  <r>
    <n v="36"/>
    <x v="28"/>
    <s v="URBANO "/>
    <x v="1"/>
    <s v="3120230216120030000_x000a_3120190715151328597_x000a_10101415001415-001_x000a_10114372023546-001_x000a_10104606005640-001_x000a_10112444019288-001"/>
    <s v="Visita Predios Cajica"/>
    <d v="2025-01-10T00:00:00"/>
    <s v="BOGOTÁ"/>
    <s v="YEIMY ZULIMA RODRIGUEZ"/>
    <n v="14"/>
    <s v="SERVICIO DE TRANSPORTE DE VEHICULO AUTOMOVIL CON_x000a_CONDUCTOR POR RECORRIDO DE HASTA 80KM"/>
    <s v="TRANSPORTE"/>
    <n v="2"/>
    <n v="481805"/>
    <n v="963610"/>
    <n v="0"/>
    <n v="0"/>
    <n v="0"/>
    <n v="963610"/>
  </r>
  <r>
    <n v="37"/>
    <x v="29"/>
    <s v="RURAL "/>
    <x v="1"/>
    <s v="30117092030782-005_x000a_30117092030782-004_x000a_30117092030782-003_x000a_30117092030782-002"/>
    <s v="Visita Predios Puerto Lleras"/>
    <d v="2025-01-15T00:00:00"/>
    <s v="PUERTO LLERAS - META"/>
    <s v="NATALY MOTTA PEREZ"/>
    <n v="12"/>
    <s v="SERVICIO DE TRANSPORTE DE VEHICULO CAMIONETA 4X4_x000a_CON CONDUCTOR POR DIA (10 HORAS)"/>
    <s v="TRANSPORTE"/>
    <n v="6"/>
    <n v="709671"/>
    <n v="4258026"/>
    <n v="0"/>
    <n v="0"/>
    <n v="0"/>
    <n v="4258026"/>
  </r>
  <r>
    <n v="38"/>
    <x v="30"/>
    <s v="URBANO "/>
    <x v="1"/>
    <s v="10104318005352-002"/>
    <s v="AK 68D 24A 50 (BQ 1 IN 1 AP 903"/>
    <d v="2025-01-15T00:00:00"/>
    <s v="BOGOTÁ"/>
    <s v="FARID HUMBERTO PATIÑO CERREÑO"/>
    <n v="27"/>
    <s v="SERVICIO DE CERRAJERIA APERTURA CERRADURA"/>
    <s v="CERRAJERIA"/>
    <n v="3"/>
    <n v="122714"/>
    <n v="368142"/>
    <n v="0"/>
    <n v="0"/>
    <n v="0"/>
    <n v="368142"/>
  </r>
  <r>
    <n v="39"/>
    <x v="31"/>
    <s v="URBANO "/>
    <x v="1"/>
    <s v="10104318005352-002"/>
    <s v="AK 68D 24A 50 (BQ 1 IN 1 AP 903"/>
    <d v="2025-01-15T00:00:00"/>
    <s v="BOGOTÁ"/>
    <s v="FARID HUMBERTO PATIÑO CERREÑO"/>
    <n v="30"/>
    <s v="SERVICIO DE CERRAJERIA CAMBIO CILINDRO"/>
    <s v="CERRAJERIA"/>
    <n v="3"/>
    <n v="151621"/>
    <n v="454863"/>
    <n v="0"/>
    <n v="0"/>
    <n v="0"/>
    <n v="454863"/>
  </r>
  <r>
    <n v="40"/>
    <x v="32"/>
    <s v="URBANO "/>
    <x v="1"/>
    <n v="3.1202412181430298E+18"/>
    <s v="Cra 114A # 77D - 20, Apto 2-1001"/>
    <d v="2025-01-15T00:00:00"/>
    <s v="BOGOTÁ"/>
    <s v="DANIEL ENRIQUE GUERRO LARGO"/>
    <n v="31"/>
    <s v="SERVICIO DE CERRAJERIA CAMBIO CILINDRO ALTA_x000a_SEGURIDAD"/>
    <s v="CERRAJERIA"/>
    <n v="1"/>
    <n v="673142"/>
    <n v="673142"/>
    <n v="0"/>
    <n v="0"/>
    <n v="0"/>
    <n v="673142"/>
  </r>
  <r>
    <n v="41"/>
    <x v="33"/>
    <s v="URBANO "/>
    <x v="1"/>
    <s v="10113308020629-001"/>
    <s v="TV 18A 103 50/62 AP Edificio ANSES III"/>
    <d v="2025-01-21T00:00:00"/>
    <s v="BOGOTÁ"/>
    <s v="CARLOS ANDRES CAICEDO ESLAVA"/>
    <n v="51"/>
    <s v="SERVICIO DE FUMIGACION DESINSECTACION, DESINFECCIÓN_x000a_O DESRATIZACION, SERVICIO DE PLAGUICIDA HASTA 500 M2"/>
    <s v="FUMIGACIÓN"/>
    <n v="156"/>
    <n v="6213"/>
    <n v="969228"/>
    <n v="0"/>
    <n v="58153.68"/>
    <n v="11049.199200000001"/>
    <n v="1038430.8792000001"/>
  </r>
  <r>
    <n v="42"/>
    <x v="33"/>
    <s v="URBANO "/>
    <x v="1"/>
    <s v="10113308020629-001"/>
    <s v="TV 18A 103 50/62 AP Edificio ANSES III"/>
    <d v="2025-01-21T00:00:00"/>
    <s v="BOGOTÁ"/>
    <s v="CARLOS ANDRES CAICEDO ESLAVA"/>
    <n v="5"/>
    <s v="ASEO GENERAL DE INMUEBLES HASTA 500 MTROS 2(incluye_x000a_barrida, trapeada, limpieza de vidrios)"/>
    <s v="ASEO"/>
    <n v="137"/>
    <n v="3431"/>
    <n v="470047"/>
    <n v="0"/>
    <n v="28202.82"/>
    <n v="5358.5357999999997"/>
    <n v="503608.35580000002"/>
  </r>
  <r>
    <n v="43"/>
    <x v="34"/>
    <s v="URBANO "/>
    <x v="1"/>
    <n v="3.1202410011427E+18"/>
    <s v="Carrera 6T No. 6-44 - Barrio Santa Barbara"/>
    <d v="2025-01-22T00:00:00"/>
    <s v="UBATE - CUNDINAMARCA"/>
    <s v="OSCAR HERNAN VELASQUEZ BERMUDEZ"/>
    <n v="27"/>
    <s v="SERVICIO DE CERRAJERIA APERTURA CERRADURA"/>
    <s v="CERRAJERIA"/>
    <n v="4"/>
    <n v="122714"/>
    <n v="490856"/>
    <n v="0"/>
    <n v="0"/>
    <n v="0"/>
    <n v="490856"/>
  </r>
  <r>
    <n v="44"/>
    <x v="35"/>
    <s v="URBANO "/>
    <x v="1"/>
    <n v="3.1202410011427E+18"/>
    <s v="Carrera 6T No. 6-44 - Barrio Santa Barbara"/>
    <d v="2025-01-22T00:00:00"/>
    <s v="UBATE - CUNDINAMARCA"/>
    <s v="OSCAR HERNAN VELASQUEZ BERMUDEZ"/>
    <n v="30"/>
    <s v="SERVICIO DE CERRAJERIA CAMBIO CILINDRO"/>
    <s v="CERRAJERIA"/>
    <n v="2"/>
    <n v="151621"/>
    <n v="303242"/>
    <n v="0"/>
    <n v="0"/>
    <n v="0"/>
    <n v="303242"/>
  </r>
  <r>
    <n v="45"/>
    <x v="34"/>
    <s v="URBANO "/>
    <x v="1"/>
    <n v="3.1202410011427E+18"/>
    <s v="Carrera 6T No. 6-44 - Barrio Santa Barbara"/>
    <d v="2025-01-22T00:00:00"/>
    <s v="UBATE - CUNDINAMARCA"/>
    <s v="OSCAR HERNAN VELASQUEZ BERMUDEZ"/>
    <n v="45"/>
    <s v="SERVICIO DE SOLDADURA DE PUERTA PARA CIERRE_x000a_DEFINITIVO"/>
    <s v="CERRAJERIA"/>
    <n v="4"/>
    <n v="281541"/>
    <n v="1126164"/>
    <n v="0"/>
    <n v="0"/>
    <n v="0"/>
    <n v="1126164"/>
  </r>
  <r>
    <n v="46"/>
    <x v="35"/>
    <s v="URBANO "/>
    <x v="1"/>
    <n v="3.1202410011427E+18"/>
    <s v="Carrera 6T No. 6-44 - Barrio Santa Barbara"/>
    <d v="2025-01-22T00:00:00"/>
    <s v="UBATE - CUNDINAMARCA"/>
    <s v="OSCAR HERNAN VELASQUEZ BERMUDEZ"/>
    <n v="32"/>
    <s v="SERVICIO DE CERRAJERIA CANDADO GRANDE 72 mm"/>
    <s v="CERRAJERIA"/>
    <n v="2"/>
    <n v="155612"/>
    <n v="311224"/>
    <n v="0"/>
    <n v="0"/>
    <n v="0"/>
    <n v="311224"/>
  </r>
  <r>
    <n v="47"/>
    <x v="36"/>
    <s v="URBANO "/>
    <x v="1"/>
    <s v="10111870018714-001"/>
    <s v="AV LAS PALMAS C C AVENIDA - CR 8 LC 8 202"/>
    <d v="2025-01-20T00:00:00"/>
    <s v="FUSAGASUGA, CUNDINAMARCA"/>
    <s v="MARIO ALBERTO SALAZAR"/>
    <n v="30"/>
    <s v="SERVICIO DE CERRAJERIA CAMBIO CILINDRO"/>
    <s v="CERRAJERIA"/>
    <n v="2"/>
    <n v="151621"/>
    <n v="303242"/>
    <n v="0"/>
    <n v="0"/>
    <n v="0"/>
    <n v="303242"/>
  </r>
  <r>
    <n v="48"/>
    <x v="37"/>
    <s v="RURAL "/>
    <x v="1"/>
    <s v="20101745001745-001"/>
    <s v="FINCA CHAPETON"/>
    <d v="2025-01-22T00:00:00"/>
    <s v="SAN MARTIN - META"/>
    <s v="LUIS ORLANDO GUERRERO FORERO"/>
    <n v="12"/>
    <s v="SERVICIO DE TRANSPORTE DE VEHICULO CAMIONETA 4X4_x000a_CON CONDUCTOR POR DIA (10 HORAS)"/>
    <s v="CANCELADO"/>
    <n v="0.5"/>
    <n v="709671"/>
    <n v="354835.5"/>
    <n v="0"/>
    <n v="0"/>
    <n v="0"/>
    <n v="354835.5"/>
  </r>
  <r>
    <n v="49"/>
    <x v="38"/>
    <s v="URBANO "/>
    <x v="1"/>
    <s v="30118975033451-001"/>
    <s v="DG 62 SUR 2 70"/>
    <d v="2025-01-23T00:00:00"/>
    <s v="BOGOTA"/>
    <s v="CESAR DAVID CASTAÑO SAENZ"/>
    <n v="27"/>
    <s v="SERVICIO DE CERRAJERIA APERTURA CERRADURA"/>
    <s v="CERRAJERIA"/>
    <n v="1"/>
    <n v="122714"/>
    <n v="122714"/>
    <n v="0"/>
    <n v="0"/>
    <n v="0"/>
    <n v="122714"/>
  </r>
  <r>
    <n v="50"/>
    <x v="38"/>
    <s v="URBANO "/>
    <x v="1"/>
    <s v="30118975033451-001"/>
    <s v="DG 62 SUR 2 70"/>
    <d v="2025-01-23T00:00:00"/>
    <s v="BOGOTA"/>
    <s v="CESAR DAVID CASTAÑO SAENZ"/>
    <n v="30"/>
    <s v="SERVICIO DE CERRAJERIA CAMBIO CILINDRO"/>
    <s v="CERRAJERIA"/>
    <n v="1"/>
    <n v="151621"/>
    <n v="151621"/>
    <n v="0"/>
    <n v="0"/>
    <n v="0"/>
    <n v="151621"/>
  </r>
  <r>
    <n v="51"/>
    <x v="38"/>
    <s v="URBANO "/>
    <x v="1"/>
    <s v="30118975033451-001"/>
    <s v="DG 62 SUR 2 70"/>
    <d v="2025-01-23T00:00:00"/>
    <s v="BOGOTA"/>
    <s v="CESAR DAVID CASTAÑO SAENZ"/>
    <n v="32"/>
    <s v="SERVICIO DE CERRAJERIA CANDADO GRANDE 72 mm"/>
    <s v="CERRAJERIA"/>
    <n v="2"/>
    <n v="155612"/>
    <n v="311224"/>
    <n v="0"/>
    <n v="0"/>
    <n v="0"/>
    <n v="311224"/>
  </r>
  <r>
    <n v="52"/>
    <x v="39"/>
    <s v="URBANO "/>
    <x v="1"/>
    <s v="30118975033451-001"/>
    <s v="CL 30 SUR 25 13"/>
    <d v="2025-01-27T00:00:00"/>
    <s v="BOGOTA"/>
    <s v="YEIMY ZULIMA RODRIGUEZ SANCHEZ"/>
    <n v="26"/>
    <s v="SERVICIO DE CERRAJERIA APERTURA CANDADO"/>
    <s v="CERRAJERIA"/>
    <n v="1"/>
    <n v="109210"/>
    <n v="109210"/>
    <n v="0"/>
    <n v="0"/>
    <n v="0"/>
    <n v="109210"/>
  </r>
  <r>
    <n v="53"/>
    <x v="39"/>
    <s v="URBANO "/>
    <x v="1"/>
    <s v="30118975033451-001"/>
    <s v="CL 30 SUR 25 13"/>
    <d v="2025-01-27T00:00:00"/>
    <s v="BOGOTA"/>
    <s v="YEIMY ZULIMA RODRIGUEZ SANCHEZ"/>
    <n v="27"/>
    <s v="SERVICIO DE CERRAJERIA APERTURA CERRADURA"/>
    <s v="CERRAJERIA"/>
    <n v="1"/>
    <n v="122714"/>
    <n v="122714"/>
    <n v="0"/>
    <n v="0"/>
    <n v="0"/>
    <n v="122714"/>
  </r>
  <r>
    <n v="54"/>
    <x v="39"/>
    <s v="URBANO "/>
    <x v="1"/>
    <s v="30118975033451-001"/>
    <s v="CL 30 SUR 25 13"/>
    <d v="2025-01-27T00:00:00"/>
    <s v="BOGOTA"/>
    <s v="YEIMY ZULIMA RODRIGUEZ SANCHEZ"/>
    <n v="30"/>
    <s v="SERVICIO DE CERRAJERIA CAMBIO CILINDRO"/>
    <s v="CERRAJERIA"/>
    <n v="1"/>
    <n v="151621"/>
    <n v="151621"/>
    <n v="0"/>
    <n v="0"/>
    <n v="0"/>
    <n v="151621"/>
  </r>
  <r>
    <n v="55"/>
    <x v="40"/>
    <s v="URBANO "/>
    <x v="1"/>
    <s v="10104384005418-001"/>
    <s v=" CL 8A 9F 57"/>
    <d v="2025-01-27T00:00:00"/>
    <s v="CUCUTA"/>
    <s v="LAURA MARIA NARVAEZ SAIZ"/>
    <n v="27"/>
    <s v="SERVICIO DE CERRAJERIA APERTURA CERRADURA"/>
    <s v="CERRAJERIA"/>
    <n v="3"/>
    <n v="122714"/>
    <n v="368142"/>
    <n v="0"/>
    <n v="0"/>
    <n v="0"/>
    <n v="368142"/>
  </r>
  <r>
    <n v="56"/>
    <x v="40"/>
    <s v="URBANO "/>
    <x v="1"/>
    <s v="10104384005418-001"/>
    <s v=" CL 8A 9F 57"/>
    <d v="2025-01-27T00:00:00"/>
    <s v="CUCUTA"/>
    <s v="LAURA MARIA NARVAEZ SAIZ"/>
    <n v="30"/>
    <s v="SERVICIO DE CERRAJERIA CAMBIO CILINDRO"/>
    <s v="CERRAJERIA"/>
    <n v="2"/>
    <n v="151621"/>
    <n v="303242"/>
    <n v="0"/>
    <n v="0"/>
    <n v="0"/>
    <n v="303242"/>
  </r>
  <r>
    <n v="57"/>
    <x v="40"/>
    <s v="URBANO "/>
    <x v="1"/>
    <s v="10104384005418-001"/>
    <s v=" CL 8A 9F 57"/>
    <d v="2025-01-27T00:00:00"/>
    <s v="CUCUTA"/>
    <s v="LAURA MARIA NARVAEZ SAIZ"/>
    <n v="68"/>
    <s v="CUSTODIO 12 HORAS"/>
    <s v="CUSTODIO"/>
    <n v="48"/>
    <n v="16964"/>
    <n v="814272"/>
    <n v="0"/>
    <n v="0"/>
    <n v="0"/>
    <n v="814272"/>
  </r>
  <r>
    <n v="58"/>
    <x v="41"/>
    <s v="URBANO "/>
    <x v="1"/>
    <s v="20102759003773-001"/>
    <s v="CS 11 BQ A CO VILLAS DE SAN DIEGO SC EL ESCOBAL"/>
    <d v="2025-01-27T00:00:00"/>
    <s v="CUCUTA"/>
    <s v="MIGUEL ANGEL PABON AGUILAR"/>
    <n v="27"/>
    <s v="SERVICIO DE CERRAJERIA APERTURA CERRADURA"/>
    <s v="CERRAJERIA"/>
    <n v="1"/>
    <n v="122714"/>
    <n v="122714"/>
    <n v="0"/>
    <n v="0"/>
    <n v="0"/>
    <n v="122714"/>
  </r>
  <r>
    <n v="59"/>
    <x v="41"/>
    <s v="URBANO "/>
    <x v="1"/>
    <s v="20102759003773-001"/>
    <s v="CS 11 BQ A CO VILLAS DE SAN DIEGO SC EL ESCOBAL"/>
    <d v="2025-01-27T00:00:00"/>
    <s v="CUCUTA"/>
    <s v="MIGUEL ANGEL PABON AGUILAR"/>
    <n v="30"/>
    <s v="SERVICIO DE CERRAJERIA CAMBIO CILINDRO"/>
    <s v="CERRAJERIA"/>
    <n v="1"/>
    <n v="151621"/>
    <n v="151621"/>
    <n v="0"/>
    <n v="0"/>
    <n v="0"/>
    <n v="151621"/>
  </r>
  <r>
    <n v="60"/>
    <x v="42"/>
    <s v="URBANO "/>
    <x v="1"/>
    <s v="10110752017596-001"/>
    <s v="Calle 15#23-24 "/>
    <d v="2025-01-29T00:00:00"/>
    <s v="ACACIAS - META"/>
    <s v="JENNIFER TATIANA CUELLAR GOMEZ"/>
    <n v="30"/>
    <s v="SERVICIO DE CERRAJERIA CAMBIO CILINDRO"/>
    <s v="CERRAJERIA"/>
    <n v="3"/>
    <n v="151621"/>
    <n v="454863"/>
    <n v="0"/>
    <n v="0"/>
    <n v="0"/>
    <n v="454863"/>
  </r>
  <r>
    <n v="61"/>
    <x v="42"/>
    <s v="URBANO "/>
    <x v="1"/>
    <s v="10110752017596-001"/>
    <s v="Calle 15#23-24 "/>
    <d v="2025-01-29T00:00:00"/>
    <s v="ACACIAS - META"/>
    <s v="JENNIFER TATIANA CUELLAR GOMEZ"/>
    <n v="27"/>
    <s v="SERVICIO DE CERRAJERIA APERTURA CERRADURA"/>
    <s v="CERRAJERIA"/>
    <n v="2"/>
    <n v="122714"/>
    <n v="245428"/>
    <n v="0"/>
    <n v="0"/>
    <n v="0"/>
    <n v="245428"/>
  </r>
  <r>
    <n v="62"/>
    <x v="42"/>
    <s v="URBANO "/>
    <x v="1"/>
    <s v="10110752017596-001"/>
    <s v="Calle 15#23-24 "/>
    <d v="2025-01-29T00:00:00"/>
    <s v="ACACIAS - META"/>
    <s v="JENNIFER TATIANA CUELLAR GOMEZ"/>
    <n v="26"/>
    <s v="SERVICIO DE CERRAJERIA APERTURA CANDADO"/>
    <s v="CERRAJERIA"/>
    <n v="2"/>
    <n v="109210"/>
    <n v="218420"/>
    <n v="0"/>
    <n v="0"/>
    <n v="0"/>
    <n v="218420"/>
  </r>
  <r>
    <n v="63"/>
    <x v="42"/>
    <s v="URBANO "/>
    <x v="1"/>
    <s v="10110752017596-001"/>
    <s v="Calle 15#23-24 "/>
    <d v="2025-01-29T00:00:00"/>
    <s v="ACACIAS - META"/>
    <s v="JENNIFER TATIANA CUELLAR GOMEZ"/>
    <n v="32"/>
    <s v="SERVICIO DE CERRAJERIA CANDADO GRANDE 72 mm"/>
    <s v="CERRAJERIA"/>
    <n v="2"/>
    <n v="155612"/>
    <n v="311224"/>
    <n v="0"/>
    <n v="0"/>
    <n v="0"/>
    <n v="311224"/>
  </r>
  <r>
    <n v="64"/>
    <x v="43"/>
    <s v="URBANO "/>
    <x v="1"/>
    <n v="3.1202106011854397E+18"/>
    <s v="Carrera 28 #65-48"/>
    <d v="2025-01-30T00:00:00"/>
    <s v="BOGOTÁ"/>
    <s v=" "/>
    <n v="27"/>
    <s v="SERVICIO DE CERRAJERIA APERTURA CERRADURA"/>
    <s v="CERRAJERIA"/>
    <n v="6"/>
    <n v="122714"/>
    <n v="736284"/>
    <n v="0"/>
    <n v="0"/>
    <n v="0"/>
    <n v="736284"/>
  </r>
  <r>
    <n v="65"/>
    <x v="43"/>
    <s v="URBANO "/>
    <x v="1"/>
    <n v="3.1202106011854397E+18"/>
    <s v="Carrera 28 #65-48"/>
    <d v="2025-01-30T00:00:00"/>
    <s v="BOGOTÁ"/>
    <s v="JESICA JULIANA MARTINEZ SILVA"/>
    <n v="26"/>
    <s v="SERVICIO DE CERRAJERIA APERTURA CANDADO"/>
    <s v="CERRAJERIA"/>
    <n v="1"/>
    <n v="109210"/>
    <n v="109210"/>
    <n v="0"/>
    <n v="0"/>
    <n v="0"/>
    <n v="109210"/>
  </r>
  <r>
    <n v="66"/>
    <x v="43"/>
    <s v="URBANO "/>
    <x v="1"/>
    <n v="3.1202106011854397E+18"/>
    <s v="Carrera 28 #65-48"/>
    <d v="2025-01-30T00:00:00"/>
    <s v="BOGOTÁ"/>
    <s v="JESICA JULIANA MARTINEZ SILVA"/>
    <n v="30"/>
    <s v="SERVICIO DE CERRAJERIA CAMBIO CILINDRO"/>
    <s v="CERRAJERIA"/>
    <n v="2"/>
    <n v="151621"/>
    <n v="303242"/>
    <n v="0"/>
    <n v="0"/>
    <n v="0"/>
    <n v="303242"/>
  </r>
  <r>
    <n v="67"/>
    <x v="43"/>
    <s v="URBANO "/>
    <x v="1"/>
    <n v="3.1202106011854397E+18"/>
    <s v="Carrera 28 #65-48"/>
    <d v="2025-01-30T00:00:00"/>
    <s v="BOGOTÁ"/>
    <s v="JESICA JULIANA MARTINEZ SILVA"/>
    <n v="32"/>
    <s v="SERVICIO DE CERRAJERIA CANDADO GRANDE 72 mm"/>
    <s v="CERRAJERIA"/>
    <n v="2"/>
    <n v="155612"/>
    <n v="311224"/>
    <n v="0"/>
    <n v="0"/>
    <n v="0"/>
    <n v="311224"/>
  </r>
  <r>
    <n v="68"/>
    <x v="44"/>
    <s v="URBANO "/>
    <x v="1"/>
    <n v="3.1202308081116298E+18"/>
    <s v="KR 18 OESTE # 61 A - 30 URB PRADOS DEL MUTIS BR MUTIS LT 13 MZ Bucaramanga"/>
    <d v="2025-01-31T00:00:00"/>
    <s v="BUCARAMANGA"/>
    <s v="ERICCSON YAHIR HERNANDEZ ESTUPIÑAN"/>
    <n v="30"/>
    <s v="SERVICIO DE CERRAJERIA CAMBIO CILINDRO"/>
    <s v="CERRAJERIA"/>
    <n v="1"/>
    <n v="151621"/>
    <n v="151621"/>
    <n v="0"/>
    <n v="0"/>
    <n v="0"/>
    <n v="151621"/>
  </r>
  <r>
    <n v="69"/>
    <x v="44"/>
    <s v="URBANO "/>
    <x v="1"/>
    <n v="3.1202308081116298E+18"/>
    <s v="KR 18 OESTE # 61 A - 30 URB PRADOS DEL MUTIS BR MUTIS LT 13 MZ Bucaramanga"/>
    <d v="2025-01-31T00:00:00"/>
    <s v="BUCARAMANGA"/>
    <s v="ERICCSON YAHIR HERNANDEZ ESTUPIÑAN"/>
    <n v="32"/>
    <s v="SERVICIO DE CERRAJERIA CANDADO GRANDE 72 mm"/>
    <s v="CERRAJERIA"/>
    <n v="1"/>
    <n v="155612"/>
    <n v="155612"/>
    <n v="0"/>
    <n v="0"/>
    <n v="0"/>
    <n v="1556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0E2A9B3-E411-417E-9628-4DA430BABDC8}" name="TablaDinámica6" cacheId="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E3:G43" firstHeaderRow="0" firstDataRow="1" firstDataCol="1" rowPageCount="1" colPageCount="1"/>
  <pivotFields count="19">
    <pivotField showAll="0"/>
    <pivotField axis="axisRow" dataField="1" showAll="0">
      <items count="47">
        <item x="36"/>
        <item x="34"/>
        <item x="37"/>
        <item x="30"/>
        <item x="2"/>
        <item x="19"/>
        <item x="35"/>
        <item x="3"/>
        <item x="7"/>
        <item x="8"/>
        <item x="9"/>
        <item x="23"/>
        <item x="42"/>
        <item x="26"/>
        <item x="29"/>
        <item x="40"/>
        <item x="41"/>
        <item x="6"/>
        <item x="44"/>
        <item x="4"/>
        <item x="10"/>
        <item m="1" x="45"/>
        <item x="27"/>
        <item x="43"/>
        <item x="31"/>
        <item x="0"/>
        <item x="18"/>
        <item x="20"/>
        <item x="32"/>
        <item x="24"/>
        <item x="17"/>
        <item x="12"/>
        <item x="25"/>
        <item x="15"/>
        <item x="11"/>
        <item x="21"/>
        <item x="33"/>
        <item x="1"/>
        <item x="28"/>
        <item x="13"/>
        <item x="14"/>
        <item x="22"/>
        <item x="39"/>
        <item x="38"/>
        <item x="16"/>
        <item x="5"/>
        <item t="default"/>
      </items>
    </pivotField>
    <pivotField showAll="0"/>
    <pivotField axis="axisPage" showAll="0">
      <items count="5">
        <item x="0"/>
        <item x="1"/>
        <item m="1" x="2"/>
        <item m="1" x="3"/>
        <item t="default"/>
      </items>
    </pivotField>
    <pivotField showAll="0"/>
    <pivotField showAll="0"/>
    <pivotField numFmtId="166" showAll="0"/>
    <pivotField showAll="0"/>
    <pivotField showAll="0"/>
    <pivotField showAll="0"/>
    <pivotField showAll="0"/>
    <pivotField showAll="0"/>
    <pivotField showAll="0"/>
    <pivotField numFmtId="167" showAll="0"/>
    <pivotField numFmtId="167" showAll="0"/>
    <pivotField numFmtId="167" showAll="0"/>
    <pivotField showAll="0"/>
    <pivotField showAll="0"/>
    <pivotField dataField="1" numFmtId="167" showAll="0"/>
  </pivotFields>
  <rowFields count="1">
    <field x="1"/>
  </rowFields>
  <rowItems count="40">
    <i>
      <x/>
    </i>
    <i>
      <x v="1"/>
    </i>
    <i>
      <x v="2"/>
    </i>
    <i>
      <x v="3"/>
    </i>
    <i>
      <x v="4"/>
    </i>
    <i>
      <x v="5"/>
    </i>
    <i>
      <x v="6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3"/>
    </i>
    <i>
      <x v="24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5"/>
    </i>
    <i>
      <x v="36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 t="grand">
      <x/>
    </i>
  </rowItems>
  <colFields count="1">
    <field x="-2"/>
  </colFields>
  <colItems count="2">
    <i>
      <x/>
    </i>
    <i i="1">
      <x v="1"/>
    </i>
  </colItems>
  <pageFields count="1">
    <pageField fld="3" item="1" hier="-1"/>
  </pageFields>
  <dataFields count="2">
    <dataField name="Cuenta de FMI" fld="1" subtotal="count" baseField="0" baseItem="0"/>
    <dataField name="Suma de TOTAL " fld="18" baseField="0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47AA4A-AE73-470B-908A-B81780282A53}" name="TablaDinámica5" cacheId="6" applyNumberFormats="0" applyBorderFormats="0" applyFontFormats="0" applyPatternFormats="0" applyAlignmentFormats="0" applyWidthHeightFormats="1" dataCaption="Valores" updatedVersion="8" minRefreshableVersion="3" useAutoFormatting="1" itemPrintTitles="1" createdVersion="8" indent="0" outline="1" outlineData="1" multipleFieldFilters="0">
  <location ref="A3:C10" firstHeaderRow="0" firstDataRow="1" firstDataCol="1" rowPageCount="1" colPageCount="1"/>
  <pivotFields count="19">
    <pivotField showAll="0"/>
    <pivotField axis="axisRow" dataField="1" showAll="0">
      <items count="47">
        <item x="36"/>
        <item x="34"/>
        <item x="37"/>
        <item x="30"/>
        <item x="2"/>
        <item x="19"/>
        <item x="35"/>
        <item x="3"/>
        <item x="7"/>
        <item x="8"/>
        <item x="9"/>
        <item x="23"/>
        <item x="42"/>
        <item x="26"/>
        <item x="29"/>
        <item x="40"/>
        <item x="41"/>
        <item x="6"/>
        <item x="44"/>
        <item x="4"/>
        <item x="10"/>
        <item m="1" x="45"/>
        <item x="27"/>
        <item x="43"/>
        <item x="31"/>
        <item x="0"/>
        <item x="18"/>
        <item x="20"/>
        <item x="32"/>
        <item x="24"/>
        <item x="17"/>
        <item x="12"/>
        <item x="25"/>
        <item x="15"/>
        <item x="11"/>
        <item x="21"/>
        <item x="33"/>
        <item x="1"/>
        <item x="28"/>
        <item x="13"/>
        <item x="14"/>
        <item x="22"/>
        <item x="39"/>
        <item x="38"/>
        <item x="16"/>
        <item x="5"/>
        <item t="default"/>
      </items>
    </pivotField>
    <pivotField showAll="0"/>
    <pivotField axis="axisPage" showAll="0">
      <items count="5">
        <item x="0"/>
        <item x="1"/>
        <item m="1" x="2"/>
        <item m="1" x="3"/>
        <item t="default"/>
      </items>
    </pivotField>
    <pivotField showAll="0"/>
    <pivotField showAll="0"/>
    <pivotField numFmtId="166" showAll="0"/>
    <pivotField showAll="0"/>
    <pivotField showAll="0"/>
    <pivotField showAll="0"/>
    <pivotField showAll="0"/>
    <pivotField showAll="0"/>
    <pivotField showAll="0"/>
    <pivotField numFmtId="167" showAll="0"/>
    <pivotField numFmtId="167" showAll="0"/>
    <pivotField numFmtId="167" showAll="0"/>
    <pivotField showAll="0"/>
    <pivotField showAll="0"/>
    <pivotField dataField="1" numFmtId="167" showAll="0"/>
  </pivotFields>
  <rowFields count="1">
    <field x="1"/>
  </rowFields>
  <rowItems count="7">
    <i>
      <x v="7"/>
    </i>
    <i>
      <x v="20"/>
    </i>
    <i>
      <x v="22"/>
    </i>
    <i>
      <x v="25"/>
    </i>
    <i>
      <x v="34"/>
    </i>
    <i>
      <x v="37"/>
    </i>
    <i t="grand">
      <x/>
    </i>
  </rowItems>
  <colFields count="1">
    <field x="-2"/>
  </colFields>
  <colItems count="2">
    <i>
      <x/>
    </i>
    <i i="1">
      <x v="1"/>
    </i>
  </colItems>
  <pageFields count="1">
    <pageField fld="3" item="0" hier="-1"/>
  </pageFields>
  <dataFields count="2">
    <dataField name="Cuenta de FMI" fld="1" subtotal="count" baseField="0" baseItem="0"/>
    <dataField name="Suma de TOTAL " fld="18" baseField="0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4EF6C-EA49-443C-A6AF-E1AD64D87059}">
  <dimension ref="A1:Y708"/>
  <sheetViews>
    <sheetView tabSelected="1" topLeftCell="I1" zoomScaleNormal="100" workbookViewId="0">
      <pane ySplit="1" topLeftCell="A52" activePane="bottomLeft" state="frozen"/>
      <selection pane="bottomLeft" sqref="A1:S70"/>
    </sheetView>
  </sheetViews>
  <sheetFormatPr baseColWidth="10" defaultColWidth="12.5703125" defaultRowHeight="15" customHeight="1" x14ac:dyDescent="0.25"/>
  <cols>
    <col min="1" max="1" width="7.5703125" style="17" bestFit="1" customWidth="1"/>
    <col min="2" max="5" width="20.28515625" style="17" customWidth="1"/>
    <col min="6" max="6" width="36.140625" style="25" customWidth="1"/>
    <col min="7" max="7" width="16.28515625" style="15" customWidth="1"/>
    <col min="8" max="8" width="27.7109375" style="15" customWidth="1"/>
    <col min="9" max="9" width="39" style="24" customWidth="1"/>
    <col min="10" max="10" width="11.85546875" style="26" customWidth="1"/>
    <col min="11" max="11" width="41.7109375" style="27" customWidth="1"/>
    <col min="12" max="12" width="16" style="15" customWidth="1"/>
    <col min="13" max="13" width="13.85546875" style="15" customWidth="1"/>
    <col min="14" max="14" width="23.42578125" style="15" customWidth="1"/>
    <col min="15" max="15" width="21" style="23" customWidth="1"/>
    <col min="16" max="16" width="16.5703125" style="23" customWidth="1"/>
    <col min="17" max="17" width="18" style="23" customWidth="1"/>
    <col min="18" max="18" width="20.28515625" style="23" customWidth="1"/>
    <col min="19" max="19" width="32.42578125" style="23" customWidth="1"/>
    <col min="20" max="16384" width="12.5703125" style="15"/>
  </cols>
  <sheetData>
    <row r="1" spans="1:19" s="5" customFormat="1" ht="30" x14ac:dyDescent="0.25">
      <c r="A1" s="28" t="s">
        <v>141</v>
      </c>
      <c r="B1" s="29" t="s">
        <v>1</v>
      </c>
      <c r="C1" s="29" t="s">
        <v>259</v>
      </c>
      <c r="D1" s="29" t="s">
        <v>258</v>
      </c>
      <c r="E1" s="29" t="s">
        <v>259</v>
      </c>
      <c r="F1" s="29" t="s">
        <v>2</v>
      </c>
      <c r="G1" s="29" t="s">
        <v>3</v>
      </c>
      <c r="H1" s="29" t="s">
        <v>4</v>
      </c>
      <c r="I1" s="29" t="s">
        <v>5</v>
      </c>
      <c r="J1" s="3" t="s">
        <v>6</v>
      </c>
      <c r="K1" s="29" t="s">
        <v>7</v>
      </c>
      <c r="L1" s="29" t="s">
        <v>142</v>
      </c>
      <c r="M1" s="4" t="s">
        <v>8</v>
      </c>
      <c r="N1" s="29" t="s">
        <v>9</v>
      </c>
      <c r="O1" s="29" t="s">
        <v>10</v>
      </c>
      <c r="P1" s="29" t="s">
        <v>11</v>
      </c>
      <c r="Q1" s="29" t="s">
        <v>12</v>
      </c>
      <c r="R1" s="29" t="s">
        <v>13</v>
      </c>
      <c r="S1" s="4" t="s">
        <v>302</v>
      </c>
    </row>
    <row r="2" spans="1:19" ht="28.5" customHeight="1" x14ac:dyDescent="0.25">
      <c r="A2" s="6">
        <v>1</v>
      </c>
      <c r="B2" s="6" t="s">
        <v>260</v>
      </c>
      <c r="C2" s="6" t="s">
        <v>261</v>
      </c>
      <c r="D2" s="6" t="s">
        <v>262</v>
      </c>
      <c r="E2" s="6" t="s">
        <v>263</v>
      </c>
      <c r="F2" s="8" t="s">
        <v>14</v>
      </c>
      <c r="G2" s="9">
        <v>45589</v>
      </c>
      <c r="H2" s="10" t="s">
        <v>15</v>
      </c>
      <c r="I2" s="7" t="s">
        <v>16</v>
      </c>
      <c r="J2" s="11">
        <v>68</v>
      </c>
      <c r="K2" s="12" t="str">
        <f>VLOOKUP(J2,[1]TARIFARIO!$A$2:$B$83,2,0)</f>
        <v>CUSTODIO 12 HORAS</v>
      </c>
      <c r="L2" s="6" t="s">
        <v>17</v>
      </c>
      <c r="M2" s="2">
        <f>12*31</f>
        <v>372</v>
      </c>
      <c r="N2" s="13">
        <f>VLOOKUP(J2,TARIFARIO!$A$2:$D$83,4,0)</f>
        <v>16964</v>
      </c>
      <c r="O2" s="14">
        <f t="shared" ref="O2:O60" si="0">M2*N2</f>
        <v>6310608</v>
      </c>
      <c r="P2" s="13">
        <v>0</v>
      </c>
      <c r="Q2" s="13">
        <f>+O2*6%</f>
        <v>378636.48</v>
      </c>
      <c r="R2" s="13">
        <f t="shared" ref="R2:R10" si="1">Q2*19%</f>
        <v>71940.931199999992</v>
      </c>
      <c r="S2" s="13">
        <f>O2+P2+Q2+R2</f>
        <v>6761185.4112</v>
      </c>
    </row>
    <row r="3" spans="1:19" ht="30" x14ac:dyDescent="0.25">
      <c r="A3" s="6">
        <v>2</v>
      </c>
      <c r="B3" s="6" t="s">
        <v>260</v>
      </c>
      <c r="C3" s="6" t="s">
        <v>261</v>
      </c>
      <c r="D3" s="6" t="s">
        <v>262</v>
      </c>
      <c r="E3" s="6" t="s">
        <v>263</v>
      </c>
      <c r="F3" s="8" t="s">
        <v>18</v>
      </c>
      <c r="G3" s="9">
        <v>45589</v>
      </c>
      <c r="H3" s="10" t="s">
        <v>15</v>
      </c>
      <c r="I3" s="7" t="s">
        <v>19</v>
      </c>
      <c r="J3" s="11">
        <v>68</v>
      </c>
      <c r="K3" s="12" t="str">
        <f>VLOOKUP(J3,[1]TARIFARIO!$A$2:$B$83,2,0)</f>
        <v>CUSTODIO 12 HORAS</v>
      </c>
      <c r="L3" s="6" t="s">
        <v>17</v>
      </c>
      <c r="M3" s="2">
        <f t="shared" ref="M3:M9" si="2">12*31</f>
        <v>372</v>
      </c>
      <c r="N3" s="13">
        <f>VLOOKUP(J3,TARIFARIO!$A$2:$D$83,4,0)</f>
        <v>16964</v>
      </c>
      <c r="O3" s="14">
        <f t="shared" si="0"/>
        <v>6310608</v>
      </c>
      <c r="P3" s="13">
        <v>0</v>
      </c>
      <c r="Q3" s="13">
        <f t="shared" ref="Q3:Q32" si="3">+O3*6%</f>
        <v>378636.48</v>
      </c>
      <c r="R3" s="13">
        <f t="shared" si="1"/>
        <v>71940.931199999992</v>
      </c>
      <c r="S3" s="13">
        <f t="shared" ref="S3:S11" si="4">O3+P3+Q3+R3</f>
        <v>6761185.4112</v>
      </c>
    </row>
    <row r="4" spans="1:19" ht="30" x14ac:dyDescent="0.25">
      <c r="A4" s="6">
        <v>3</v>
      </c>
      <c r="B4" s="6" t="s">
        <v>260</v>
      </c>
      <c r="C4" s="6" t="s">
        <v>261</v>
      </c>
      <c r="D4" s="6" t="s">
        <v>262</v>
      </c>
      <c r="E4" s="6" t="s">
        <v>263</v>
      </c>
      <c r="F4" s="8" t="s">
        <v>20</v>
      </c>
      <c r="G4" s="9">
        <v>45589</v>
      </c>
      <c r="H4" s="10" t="s">
        <v>15</v>
      </c>
      <c r="I4" s="7" t="s">
        <v>21</v>
      </c>
      <c r="J4" s="11">
        <v>68</v>
      </c>
      <c r="K4" s="12" t="str">
        <f>VLOOKUP(J4,[1]TARIFARIO!$A$2:$B$83,2,0)</f>
        <v>CUSTODIO 12 HORAS</v>
      </c>
      <c r="L4" s="6" t="s">
        <v>17</v>
      </c>
      <c r="M4" s="2">
        <f t="shared" si="2"/>
        <v>372</v>
      </c>
      <c r="N4" s="13">
        <f>VLOOKUP(J4,TARIFARIO!$A$2:$D$83,4,0)</f>
        <v>16964</v>
      </c>
      <c r="O4" s="14">
        <f t="shared" si="0"/>
        <v>6310608</v>
      </c>
      <c r="P4" s="13">
        <v>0</v>
      </c>
      <c r="Q4" s="13">
        <f>+O4*6%</f>
        <v>378636.48</v>
      </c>
      <c r="R4" s="13">
        <f t="shared" si="1"/>
        <v>71940.931199999992</v>
      </c>
      <c r="S4" s="13">
        <f t="shared" si="4"/>
        <v>6761185.4112</v>
      </c>
    </row>
    <row r="5" spans="1:19" x14ac:dyDescent="0.25">
      <c r="A5" s="6">
        <v>4</v>
      </c>
      <c r="B5" s="6" t="s">
        <v>260</v>
      </c>
      <c r="C5" s="6" t="s">
        <v>261</v>
      </c>
      <c r="D5" s="6" t="s">
        <v>262</v>
      </c>
      <c r="E5" s="6" t="s">
        <v>263</v>
      </c>
      <c r="F5" s="8" t="s">
        <v>22</v>
      </c>
      <c r="G5" s="9">
        <v>45589</v>
      </c>
      <c r="H5" s="10" t="s">
        <v>15</v>
      </c>
      <c r="I5" s="7" t="s">
        <v>23</v>
      </c>
      <c r="J5" s="11">
        <v>68</v>
      </c>
      <c r="K5" s="12" t="str">
        <f>VLOOKUP(J5,[1]TARIFARIO!$A$2:$B$83,2,0)</f>
        <v>CUSTODIO 12 HORAS</v>
      </c>
      <c r="L5" s="6" t="s">
        <v>17</v>
      </c>
      <c r="M5" s="2">
        <f t="shared" si="2"/>
        <v>372</v>
      </c>
      <c r="N5" s="13">
        <f>VLOOKUP(J5,TARIFARIO!$A$2:$D$83,4,0)</f>
        <v>16964</v>
      </c>
      <c r="O5" s="14">
        <f t="shared" si="0"/>
        <v>6310608</v>
      </c>
      <c r="P5" s="13">
        <v>0</v>
      </c>
      <c r="Q5" s="13">
        <f>+O5*6%</f>
        <v>378636.48</v>
      </c>
      <c r="R5" s="13">
        <f t="shared" si="1"/>
        <v>71940.931199999992</v>
      </c>
      <c r="S5" s="13">
        <f t="shared" si="4"/>
        <v>6761185.4112</v>
      </c>
    </row>
    <row r="6" spans="1:19" x14ac:dyDescent="0.25">
      <c r="A6" s="6">
        <v>5</v>
      </c>
      <c r="B6" s="6" t="s">
        <v>260</v>
      </c>
      <c r="C6" s="6" t="s">
        <v>261</v>
      </c>
      <c r="D6" s="6" t="s">
        <v>262</v>
      </c>
      <c r="E6" s="6" t="s">
        <v>263</v>
      </c>
      <c r="F6" s="8" t="s">
        <v>24</v>
      </c>
      <c r="G6" s="9">
        <v>45589</v>
      </c>
      <c r="H6" s="10" t="s">
        <v>15</v>
      </c>
      <c r="I6" s="7" t="s">
        <v>16</v>
      </c>
      <c r="J6" s="11">
        <v>68</v>
      </c>
      <c r="K6" s="12" t="str">
        <f>VLOOKUP(J6,[1]TARIFARIO!$A$2:$B$83,2,0)</f>
        <v>CUSTODIO 12 HORAS</v>
      </c>
      <c r="L6" s="6" t="s">
        <v>17</v>
      </c>
      <c r="M6" s="2">
        <f t="shared" si="2"/>
        <v>372</v>
      </c>
      <c r="N6" s="13">
        <f>VLOOKUP(J6,TARIFARIO!$A$2:$D$83,4,0)</f>
        <v>16964</v>
      </c>
      <c r="O6" s="14">
        <f t="shared" si="0"/>
        <v>6310608</v>
      </c>
      <c r="P6" s="13">
        <v>0</v>
      </c>
      <c r="Q6" s="13">
        <f>+O6*6%</f>
        <v>378636.48</v>
      </c>
      <c r="R6" s="13">
        <f t="shared" si="1"/>
        <v>71940.931199999992</v>
      </c>
      <c r="S6" s="13">
        <f t="shared" si="4"/>
        <v>6761185.4112</v>
      </c>
    </row>
    <row r="7" spans="1:19" ht="30" x14ac:dyDescent="0.25">
      <c r="A7" s="6">
        <v>6</v>
      </c>
      <c r="B7" s="6" t="s">
        <v>260</v>
      </c>
      <c r="C7" s="6" t="s">
        <v>261</v>
      </c>
      <c r="D7" s="6" t="s">
        <v>262</v>
      </c>
      <c r="E7" s="6" t="s">
        <v>263</v>
      </c>
      <c r="F7" s="8" t="s">
        <v>25</v>
      </c>
      <c r="G7" s="9">
        <v>45589</v>
      </c>
      <c r="H7" s="10" t="s">
        <v>15</v>
      </c>
      <c r="I7" s="7" t="s">
        <v>19</v>
      </c>
      <c r="J7" s="11">
        <v>68</v>
      </c>
      <c r="K7" s="12" t="str">
        <f>VLOOKUP(J7,[1]TARIFARIO!$A$2:$B$83,2,0)</f>
        <v>CUSTODIO 12 HORAS</v>
      </c>
      <c r="L7" s="6" t="s">
        <v>17</v>
      </c>
      <c r="M7" s="2">
        <f t="shared" si="2"/>
        <v>372</v>
      </c>
      <c r="N7" s="13">
        <f>VLOOKUP(J7,TARIFARIO!$A$2:$D$83,4,0)</f>
        <v>16964</v>
      </c>
      <c r="O7" s="14">
        <f t="shared" si="0"/>
        <v>6310608</v>
      </c>
      <c r="P7" s="13">
        <v>0</v>
      </c>
      <c r="Q7" s="13">
        <f>+O7*6%</f>
        <v>378636.48</v>
      </c>
      <c r="R7" s="13">
        <f t="shared" si="1"/>
        <v>71940.931199999992</v>
      </c>
      <c r="S7" s="13">
        <f t="shared" si="4"/>
        <v>6761185.4112</v>
      </c>
    </row>
    <row r="8" spans="1:19" x14ac:dyDescent="0.25">
      <c r="A8" s="6">
        <v>7</v>
      </c>
      <c r="B8" s="6" t="s">
        <v>260</v>
      </c>
      <c r="C8" s="6" t="s">
        <v>261</v>
      </c>
      <c r="D8" s="6" t="s">
        <v>262</v>
      </c>
      <c r="E8" s="6" t="s">
        <v>263</v>
      </c>
      <c r="F8" s="8" t="s">
        <v>26</v>
      </c>
      <c r="G8" s="9">
        <v>45589</v>
      </c>
      <c r="H8" s="10" t="s">
        <v>15</v>
      </c>
      <c r="I8" s="7" t="s">
        <v>27</v>
      </c>
      <c r="J8" s="11">
        <v>68</v>
      </c>
      <c r="K8" s="12" t="str">
        <f>VLOOKUP(J8,[1]TARIFARIO!$A$2:$B$83,2,0)</f>
        <v>CUSTODIO 12 HORAS</v>
      </c>
      <c r="L8" s="6" t="s">
        <v>17</v>
      </c>
      <c r="M8" s="2">
        <f t="shared" si="2"/>
        <v>372</v>
      </c>
      <c r="N8" s="13">
        <f>VLOOKUP(J8,TARIFARIO!$A$2:$D$83,4,0)</f>
        <v>16964</v>
      </c>
      <c r="O8" s="14">
        <f t="shared" si="0"/>
        <v>6310608</v>
      </c>
      <c r="P8" s="13">
        <v>0</v>
      </c>
      <c r="Q8" s="13">
        <f t="shared" si="3"/>
        <v>378636.48</v>
      </c>
      <c r="R8" s="13">
        <f t="shared" si="1"/>
        <v>71940.931199999992</v>
      </c>
      <c r="S8" s="13">
        <f t="shared" si="4"/>
        <v>6761185.4112</v>
      </c>
    </row>
    <row r="9" spans="1:19" x14ac:dyDescent="0.25">
      <c r="A9" s="6">
        <v>8</v>
      </c>
      <c r="B9" s="76" t="s">
        <v>301</v>
      </c>
      <c r="C9" s="6" t="s">
        <v>261</v>
      </c>
      <c r="D9" s="6" t="s">
        <v>262</v>
      </c>
      <c r="E9" s="6" t="s">
        <v>263</v>
      </c>
      <c r="F9" s="8" t="s">
        <v>28</v>
      </c>
      <c r="G9" s="9">
        <v>45589</v>
      </c>
      <c r="H9" s="10" t="s">
        <v>29</v>
      </c>
      <c r="I9" s="7" t="s">
        <v>30</v>
      </c>
      <c r="J9" s="11">
        <v>68</v>
      </c>
      <c r="K9" s="12" t="str">
        <f>VLOOKUP(J9,[1]TARIFARIO!$A$2:$B$83,2,0)</f>
        <v>CUSTODIO 12 HORAS</v>
      </c>
      <c r="L9" s="6" t="s">
        <v>17</v>
      </c>
      <c r="M9" s="2">
        <f t="shared" si="2"/>
        <v>372</v>
      </c>
      <c r="N9" s="13">
        <f>VLOOKUP(J9,TARIFARIO!$A$2:$D$83,4,0)</f>
        <v>16964</v>
      </c>
      <c r="O9" s="14">
        <f t="shared" si="0"/>
        <v>6310608</v>
      </c>
      <c r="P9" s="13">
        <v>0</v>
      </c>
      <c r="Q9" s="13">
        <f t="shared" si="3"/>
        <v>378636.48</v>
      </c>
      <c r="R9" s="13">
        <f t="shared" si="1"/>
        <v>71940.931199999992</v>
      </c>
      <c r="S9" s="13">
        <f t="shared" si="4"/>
        <v>6761185.4112</v>
      </c>
    </row>
    <row r="10" spans="1:19" ht="75" x14ac:dyDescent="0.25">
      <c r="A10" s="6">
        <v>9</v>
      </c>
      <c r="B10" s="16" t="s">
        <v>31</v>
      </c>
      <c r="C10" s="16" t="s">
        <v>264</v>
      </c>
      <c r="D10" s="16" t="s">
        <v>265</v>
      </c>
      <c r="E10" s="16" t="s">
        <v>266</v>
      </c>
      <c r="F10" s="8" t="s">
        <v>32</v>
      </c>
      <c r="G10" s="9">
        <v>45589</v>
      </c>
      <c r="H10" s="10" t="s">
        <v>33</v>
      </c>
      <c r="I10" s="7" t="s">
        <v>30</v>
      </c>
      <c r="J10" s="11">
        <v>68</v>
      </c>
      <c r="K10" s="12" t="str">
        <f>VLOOKUP(J10,[1]TARIFARIO!$A$2:$B$83,2,0)</f>
        <v>CUSTODIO 12 HORAS</v>
      </c>
      <c r="L10" s="6" t="s">
        <v>17</v>
      </c>
      <c r="M10" s="2">
        <f>12*2*31</f>
        <v>744</v>
      </c>
      <c r="N10" s="13">
        <f>VLOOKUP(J10,TARIFARIO!$A$2:$D$83,4,0)</f>
        <v>16964</v>
      </c>
      <c r="O10" s="14">
        <f t="shared" si="0"/>
        <v>12621216</v>
      </c>
      <c r="P10" s="13">
        <v>0</v>
      </c>
      <c r="Q10" s="13">
        <f t="shared" si="3"/>
        <v>757272.96</v>
      </c>
      <c r="R10" s="13">
        <f t="shared" si="1"/>
        <v>143881.86239999998</v>
      </c>
      <c r="S10" s="13">
        <f t="shared" si="4"/>
        <v>13522370.8224</v>
      </c>
    </row>
    <row r="11" spans="1:19" ht="30" x14ac:dyDescent="0.25">
      <c r="A11" s="6">
        <v>10</v>
      </c>
      <c r="B11" s="16" t="s">
        <v>143</v>
      </c>
      <c r="C11" s="63" t="s">
        <v>264</v>
      </c>
      <c r="D11" s="62" t="s">
        <v>262</v>
      </c>
      <c r="E11" s="64" t="s">
        <v>267</v>
      </c>
      <c r="F11" s="8" t="s">
        <v>34</v>
      </c>
      <c r="G11" s="9">
        <v>45589</v>
      </c>
      <c r="H11" s="10" t="s">
        <v>35</v>
      </c>
      <c r="I11" s="7" t="s">
        <v>36</v>
      </c>
      <c r="J11" s="11">
        <v>68</v>
      </c>
      <c r="K11" s="12" t="str">
        <f>VLOOKUP(J11,[1]TARIFARIO!$A$2:$B$83,2,0)</f>
        <v>CUSTODIO 12 HORAS</v>
      </c>
      <c r="L11" s="6" t="s">
        <v>17</v>
      </c>
      <c r="M11" s="2">
        <f>12*31</f>
        <v>372</v>
      </c>
      <c r="N11" s="13">
        <f>VLOOKUP(J11,TARIFARIO!$A$2:$D$83,4,0)</f>
        <v>16964</v>
      </c>
      <c r="O11" s="14">
        <f t="shared" si="0"/>
        <v>6310608</v>
      </c>
      <c r="P11" s="13">
        <v>0</v>
      </c>
      <c r="Q11" s="13">
        <f t="shared" si="3"/>
        <v>378636.48</v>
      </c>
      <c r="R11" s="13">
        <f>Q11*19%</f>
        <v>71940.931199999992</v>
      </c>
      <c r="S11" s="13">
        <f t="shared" si="4"/>
        <v>6761185.4112</v>
      </c>
    </row>
    <row r="12" spans="1:19" ht="30" x14ac:dyDescent="0.25">
      <c r="A12" s="6">
        <v>11</v>
      </c>
      <c r="B12" s="6" t="s">
        <v>37</v>
      </c>
      <c r="C12" s="65" t="s">
        <v>261</v>
      </c>
      <c r="D12" s="64" t="s">
        <v>265</v>
      </c>
      <c r="E12" s="64">
        <v>3.1202410241346401E+18</v>
      </c>
      <c r="F12" s="8" t="s">
        <v>38</v>
      </c>
      <c r="G12" s="9">
        <v>45594</v>
      </c>
      <c r="H12" s="10" t="s">
        <v>39</v>
      </c>
      <c r="I12" s="7" t="s">
        <v>40</v>
      </c>
      <c r="J12" s="11">
        <v>70</v>
      </c>
      <c r="K12" s="12" t="str">
        <f>VLOOKUP(J12,[1]TARIFARIO!$A$2:$B$83,2,0)</f>
        <v>CUSTODIO 24 HORAS</v>
      </c>
      <c r="L12" s="6" t="s">
        <v>17</v>
      </c>
      <c r="M12" s="2">
        <f>24*31</f>
        <v>744</v>
      </c>
      <c r="N12" s="13">
        <f>VLOOKUP(J12,TARIFARIO!$A$2:$D$83,4,0)</f>
        <v>18392</v>
      </c>
      <c r="O12" s="14">
        <f>M12*N12</f>
        <v>13683648</v>
      </c>
      <c r="P12" s="13">
        <v>0</v>
      </c>
      <c r="Q12" s="13">
        <f t="shared" si="3"/>
        <v>821018.88</v>
      </c>
      <c r="R12" s="13">
        <f>Q12*19%</f>
        <v>155993.58720000001</v>
      </c>
      <c r="S12" s="13">
        <f>O12+P12+Q12+R12</f>
        <v>14660660.467200002</v>
      </c>
    </row>
    <row r="13" spans="1:19" ht="15.75" customHeight="1" x14ac:dyDescent="0.25">
      <c r="A13" s="6">
        <v>13</v>
      </c>
      <c r="B13" s="87" t="s">
        <v>309</v>
      </c>
      <c r="C13" s="65" t="s">
        <v>261</v>
      </c>
      <c r="D13" s="64" t="s">
        <v>265</v>
      </c>
      <c r="E13" s="64"/>
      <c r="F13" s="8" t="s">
        <v>310</v>
      </c>
      <c r="G13" s="9">
        <v>45601</v>
      </c>
      <c r="H13" s="6" t="s">
        <v>312</v>
      </c>
      <c r="I13" s="7" t="s">
        <v>311</v>
      </c>
      <c r="J13" s="88">
        <v>68</v>
      </c>
      <c r="K13" s="12" t="str">
        <f>VLOOKUP(J13,[1]TARIFARIO!$A$2:$B$83,2,0)</f>
        <v>CUSTODIO 12 HORAS</v>
      </c>
      <c r="L13" s="6" t="s">
        <v>17</v>
      </c>
      <c r="M13" s="6">
        <f>12*31</f>
        <v>372</v>
      </c>
      <c r="N13" s="13">
        <f>VLOOKUP(J13,[2]TARIFARIO!$A$2:$D$83,4,0)</f>
        <v>16964</v>
      </c>
      <c r="O13" s="13">
        <f t="shared" ref="O13" si="5">M13*N13</f>
        <v>6310608</v>
      </c>
      <c r="P13" s="13">
        <v>0</v>
      </c>
      <c r="Q13" s="13">
        <f t="shared" si="3"/>
        <v>378636.48</v>
      </c>
      <c r="R13" s="13">
        <f t="shared" ref="R13" si="6">Q13*19%</f>
        <v>71940.931199999992</v>
      </c>
      <c r="S13" s="13">
        <f t="shared" ref="S13" si="7">O13+P13+Q13+R13</f>
        <v>6761185.4112</v>
      </c>
    </row>
    <row r="14" spans="1:19" x14ac:dyDescent="0.25">
      <c r="A14" s="6">
        <v>12</v>
      </c>
      <c r="B14" s="6" t="s">
        <v>144</v>
      </c>
      <c r="C14" s="6" t="s">
        <v>261</v>
      </c>
      <c r="D14" s="6" t="s">
        <v>265</v>
      </c>
      <c r="E14" s="6" t="s">
        <v>268</v>
      </c>
      <c r="F14" s="8" t="s">
        <v>41</v>
      </c>
      <c r="G14" s="9">
        <v>45596</v>
      </c>
      <c r="H14" s="10" t="s">
        <v>42</v>
      </c>
      <c r="I14" s="7" t="s">
        <v>43</v>
      </c>
      <c r="J14" s="11">
        <v>68</v>
      </c>
      <c r="K14" s="12" t="str">
        <f>VLOOKUP(J14,[1]TARIFARIO!$A$2:$B$83,2,0)</f>
        <v>CUSTODIO 12 HORAS</v>
      </c>
      <c r="L14" s="6" t="s">
        <v>17</v>
      </c>
      <c r="M14" s="2">
        <f>12*28</f>
        <v>336</v>
      </c>
      <c r="N14" s="13">
        <f>VLOOKUP(J14,TARIFARIO!$A$2:$D$83,4,0)</f>
        <v>16964</v>
      </c>
      <c r="O14" s="13">
        <f t="shared" si="0"/>
        <v>5699904</v>
      </c>
      <c r="P14" s="13">
        <v>0</v>
      </c>
      <c r="Q14" s="13">
        <f t="shared" si="3"/>
        <v>341994.23999999999</v>
      </c>
      <c r="R14" s="13">
        <f>Q14*19%</f>
        <v>64978.905599999998</v>
      </c>
      <c r="S14" s="13">
        <f>O14+P14+Q14+R14</f>
        <v>6106877.1456000004</v>
      </c>
    </row>
    <row r="15" spans="1:19" ht="15.75" customHeight="1" x14ac:dyDescent="0.25">
      <c r="A15" s="6">
        <v>14</v>
      </c>
      <c r="B15" s="6" t="s">
        <v>145</v>
      </c>
      <c r="C15" s="6" t="s">
        <v>261</v>
      </c>
      <c r="D15" s="6" t="s">
        <v>265</v>
      </c>
      <c r="E15" s="6" t="s">
        <v>269</v>
      </c>
      <c r="F15" s="8" t="s">
        <v>44</v>
      </c>
      <c r="G15" s="9">
        <v>45601</v>
      </c>
      <c r="H15" s="6" t="s">
        <v>45</v>
      </c>
      <c r="I15" s="7" t="s">
        <v>46</v>
      </c>
      <c r="J15" s="11">
        <v>68</v>
      </c>
      <c r="K15" s="12" t="str">
        <f>VLOOKUP(J15,[1]TARIFARIO!$A$2:$B$83,2,0)</f>
        <v>CUSTODIO 12 HORAS</v>
      </c>
      <c r="L15" s="6" t="s">
        <v>17</v>
      </c>
      <c r="M15" s="2">
        <f>12*31</f>
        <v>372</v>
      </c>
      <c r="N15" s="13">
        <f>VLOOKUP(J15,TARIFARIO!$A$2:$D$83,4,0)</f>
        <v>16964</v>
      </c>
      <c r="O15" s="13">
        <f t="shared" si="0"/>
        <v>6310608</v>
      </c>
      <c r="P15" s="13">
        <v>0</v>
      </c>
      <c r="Q15" s="13">
        <f t="shared" si="3"/>
        <v>378636.48</v>
      </c>
      <c r="R15" s="13">
        <f t="shared" ref="R15:R32" si="8">Q15*19%</f>
        <v>71940.931199999992</v>
      </c>
      <c r="S15" s="13">
        <f t="shared" ref="S15:S70" si="9">O15+P15+Q15+R15</f>
        <v>6761185.4112</v>
      </c>
    </row>
    <row r="16" spans="1:19" ht="15.75" customHeight="1" x14ac:dyDescent="0.25">
      <c r="A16" s="6">
        <v>15</v>
      </c>
      <c r="B16" s="6" t="s">
        <v>146</v>
      </c>
      <c r="C16" s="6" t="s">
        <v>261</v>
      </c>
      <c r="D16" s="6" t="s">
        <v>265</v>
      </c>
      <c r="E16" s="6" t="s">
        <v>270</v>
      </c>
      <c r="F16" s="8" t="s">
        <v>47</v>
      </c>
      <c r="G16" s="9">
        <v>45601</v>
      </c>
      <c r="H16" s="6" t="s">
        <v>45</v>
      </c>
      <c r="I16" s="7" t="s">
        <v>46</v>
      </c>
      <c r="J16" s="11">
        <v>68</v>
      </c>
      <c r="K16" s="12" t="str">
        <f>VLOOKUP(J16,[1]TARIFARIO!$A$2:$B$83,2,0)</f>
        <v>CUSTODIO 12 HORAS</v>
      </c>
      <c r="L16" s="6" t="s">
        <v>17</v>
      </c>
      <c r="M16" s="2">
        <f>12*31</f>
        <v>372</v>
      </c>
      <c r="N16" s="13">
        <f>VLOOKUP(J16,TARIFARIO!$A$2:$D$83,4,0)</f>
        <v>16964</v>
      </c>
      <c r="O16" s="13">
        <f t="shared" si="0"/>
        <v>6310608</v>
      </c>
      <c r="P16" s="13">
        <v>0</v>
      </c>
      <c r="Q16" s="13">
        <f t="shared" si="3"/>
        <v>378636.48</v>
      </c>
      <c r="R16" s="13">
        <f t="shared" si="8"/>
        <v>71940.931199999992</v>
      </c>
      <c r="S16" s="13">
        <f t="shared" si="9"/>
        <v>6761185.4112</v>
      </c>
    </row>
    <row r="17" spans="1:19" ht="15.75" customHeight="1" x14ac:dyDescent="0.25">
      <c r="A17" s="6">
        <v>16</v>
      </c>
      <c r="B17" s="6" t="s">
        <v>147</v>
      </c>
      <c r="C17" s="6" t="s">
        <v>264</v>
      </c>
      <c r="D17" s="6" t="s">
        <v>265</v>
      </c>
      <c r="E17" s="6" t="s">
        <v>271</v>
      </c>
      <c r="F17" s="8" t="s">
        <v>48</v>
      </c>
      <c r="G17" s="9">
        <v>45601</v>
      </c>
      <c r="H17" s="6" t="s">
        <v>49</v>
      </c>
      <c r="I17" s="7" t="s">
        <v>46</v>
      </c>
      <c r="J17" s="11">
        <v>68</v>
      </c>
      <c r="K17" s="12" t="str">
        <f>VLOOKUP(J17,[1]TARIFARIO!$A$2:$B$83,2,0)</f>
        <v>CUSTODIO 12 HORAS</v>
      </c>
      <c r="L17" s="6" t="s">
        <v>17</v>
      </c>
      <c r="M17" s="2">
        <f>12*31</f>
        <v>372</v>
      </c>
      <c r="N17" s="13">
        <f>VLOOKUP(J17,TARIFARIO!$A$2:$D$83,4,0)</f>
        <v>16964</v>
      </c>
      <c r="O17" s="13">
        <f t="shared" si="0"/>
        <v>6310608</v>
      </c>
      <c r="P17" s="13">
        <v>0</v>
      </c>
      <c r="Q17" s="13">
        <f t="shared" si="3"/>
        <v>378636.48</v>
      </c>
      <c r="R17" s="13">
        <f t="shared" si="8"/>
        <v>71940.931199999992</v>
      </c>
      <c r="S17" s="13">
        <f t="shared" si="9"/>
        <v>6761185.4112</v>
      </c>
    </row>
    <row r="18" spans="1:19" x14ac:dyDescent="0.25">
      <c r="A18" s="6">
        <v>17</v>
      </c>
      <c r="B18" s="6" t="s">
        <v>148</v>
      </c>
      <c r="C18" s="6" t="s">
        <v>264</v>
      </c>
      <c r="D18" s="6" t="s">
        <v>262</v>
      </c>
      <c r="E18" s="6" t="s">
        <v>272</v>
      </c>
      <c r="F18" s="8" t="s">
        <v>50</v>
      </c>
      <c r="G18" s="9">
        <v>45610</v>
      </c>
      <c r="H18" s="16" t="s">
        <v>51</v>
      </c>
      <c r="I18" s="7" t="s">
        <v>52</v>
      </c>
      <c r="J18" s="11">
        <v>70</v>
      </c>
      <c r="K18" s="12" t="str">
        <f>VLOOKUP(J18,[1]TARIFARIO!$A$2:$B$83,2,0)</f>
        <v>CUSTODIO 24 HORAS</v>
      </c>
      <c r="L18" s="6" t="s">
        <v>17</v>
      </c>
      <c r="M18" s="2">
        <f>24*31</f>
        <v>744</v>
      </c>
      <c r="N18" s="13">
        <f>VLOOKUP(J18,TARIFARIO!$A$2:$D$83,4,0)</f>
        <v>18392</v>
      </c>
      <c r="O18" s="13">
        <f t="shared" si="0"/>
        <v>13683648</v>
      </c>
      <c r="P18" s="13">
        <v>0</v>
      </c>
      <c r="Q18" s="13">
        <f t="shared" si="3"/>
        <v>821018.88</v>
      </c>
      <c r="R18" s="13">
        <f t="shared" si="8"/>
        <v>155993.58720000001</v>
      </c>
      <c r="S18" s="13">
        <f t="shared" si="9"/>
        <v>14660660.467200002</v>
      </c>
    </row>
    <row r="19" spans="1:19" x14ac:dyDescent="0.25">
      <c r="A19" s="6">
        <v>18</v>
      </c>
      <c r="B19" s="6" t="s">
        <v>53</v>
      </c>
      <c r="C19" s="6" t="s">
        <v>261</v>
      </c>
      <c r="D19" s="6" t="s">
        <v>262</v>
      </c>
      <c r="E19" s="6" t="s">
        <v>273</v>
      </c>
      <c r="F19" s="8" t="s">
        <v>54</v>
      </c>
      <c r="G19" s="9">
        <v>45610</v>
      </c>
      <c r="H19" s="6" t="s">
        <v>15</v>
      </c>
      <c r="I19" s="7" t="s">
        <v>55</v>
      </c>
      <c r="J19" s="11">
        <v>68</v>
      </c>
      <c r="K19" s="12" t="str">
        <f>VLOOKUP(J19,[1]TARIFARIO!$A$2:$B$83,2,0)</f>
        <v>CUSTODIO 12 HORAS</v>
      </c>
      <c r="L19" s="6" t="s">
        <v>17</v>
      </c>
      <c r="M19" s="2">
        <f t="shared" ref="M19:M25" si="10">12*31</f>
        <v>372</v>
      </c>
      <c r="N19" s="13">
        <f>VLOOKUP(J19,TARIFARIO!$A$2:$D$83,4,0)</f>
        <v>16964</v>
      </c>
      <c r="O19" s="13">
        <f t="shared" si="0"/>
        <v>6310608</v>
      </c>
      <c r="P19" s="13">
        <v>0</v>
      </c>
      <c r="Q19" s="13">
        <f t="shared" si="3"/>
        <v>378636.48</v>
      </c>
      <c r="R19" s="13">
        <f t="shared" si="8"/>
        <v>71940.931199999992</v>
      </c>
      <c r="S19" s="13">
        <f t="shared" si="9"/>
        <v>6761185.4112</v>
      </c>
    </row>
    <row r="20" spans="1:19" ht="14.25" customHeight="1" x14ac:dyDescent="0.25">
      <c r="A20" s="6">
        <v>19</v>
      </c>
      <c r="B20" s="6" t="s">
        <v>56</v>
      </c>
      <c r="C20" s="6" t="s">
        <v>261</v>
      </c>
      <c r="D20" s="6" t="s">
        <v>265</v>
      </c>
      <c r="E20" s="6">
        <v>3.12023100509551E+18</v>
      </c>
      <c r="F20" s="8" t="s">
        <v>57</v>
      </c>
      <c r="G20" s="9">
        <v>45601</v>
      </c>
      <c r="H20" s="6" t="s">
        <v>15</v>
      </c>
      <c r="I20" s="7" t="s">
        <v>36</v>
      </c>
      <c r="J20" s="2">
        <v>69</v>
      </c>
      <c r="K20" s="12" t="str">
        <f>VLOOKUP(J20,[1]TARIFARIO!$A$2:$B$83,2,0)</f>
        <v>CUSTODIO 12 HORAS ALTERNAS</v>
      </c>
      <c r="L20" s="6" t="s">
        <v>17</v>
      </c>
      <c r="M20" s="2">
        <f>12*31</f>
        <v>372</v>
      </c>
      <c r="N20" s="13">
        <f>VLOOKUP(J20,TARIFARIO!$A$2:$D$83,4,0)</f>
        <v>18895</v>
      </c>
      <c r="O20" s="13">
        <f t="shared" si="0"/>
        <v>7028940</v>
      </c>
      <c r="P20" s="13">
        <v>0</v>
      </c>
      <c r="Q20" s="13">
        <f t="shared" si="3"/>
        <v>421736.39999999997</v>
      </c>
      <c r="R20" s="13">
        <f t="shared" si="8"/>
        <v>80129.915999999997</v>
      </c>
      <c r="S20" s="13">
        <f t="shared" si="9"/>
        <v>7530806.3160000006</v>
      </c>
    </row>
    <row r="21" spans="1:19" ht="14.25" customHeight="1" x14ac:dyDescent="0.25">
      <c r="A21" s="6">
        <v>20</v>
      </c>
      <c r="B21" s="6" t="s">
        <v>58</v>
      </c>
      <c r="C21" s="6" t="s">
        <v>261</v>
      </c>
      <c r="D21" s="6" t="s">
        <v>265</v>
      </c>
      <c r="E21" s="6" t="s">
        <v>274</v>
      </c>
      <c r="F21" s="8" t="s">
        <v>59</v>
      </c>
      <c r="G21" s="9">
        <v>45601</v>
      </c>
      <c r="H21" s="6" t="s">
        <v>15</v>
      </c>
      <c r="I21" s="7" t="s">
        <v>36</v>
      </c>
      <c r="J21" s="11">
        <v>68</v>
      </c>
      <c r="K21" s="12" t="str">
        <f>VLOOKUP(J21,[1]TARIFARIO!$A$2:$B$83,2,0)</f>
        <v>CUSTODIO 12 HORAS</v>
      </c>
      <c r="L21" s="6" t="s">
        <v>17</v>
      </c>
      <c r="M21" s="2">
        <f t="shared" si="10"/>
        <v>372</v>
      </c>
      <c r="N21" s="13">
        <f>VLOOKUP(J21,TARIFARIO!$A$2:$D$83,4,0)</f>
        <v>16964</v>
      </c>
      <c r="O21" s="13">
        <f t="shared" si="0"/>
        <v>6310608</v>
      </c>
      <c r="P21" s="13">
        <v>0</v>
      </c>
      <c r="Q21" s="13">
        <f t="shared" si="3"/>
        <v>378636.48</v>
      </c>
      <c r="R21" s="13">
        <f t="shared" si="8"/>
        <v>71940.931199999992</v>
      </c>
      <c r="S21" s="13">
        <f t="shared" si="9"/>
        <v>6761185.4112</v>
      </c>
    </row>
    <row r="22" spans="1:19" ht="14.25" customHeight="1" x14ac:dyDescent="0.25">
      <c r="A22" s="6">
        <v>21</v>
      </c>
      <c r="B22" s="6" t="s">
        <v>60</v>
      </c>
      <c r="C22" s="6" t="s">
        <v>261</v>
      </c>
      <c r="D22" s="6" t="s">
        <v>265</v>
      </c>
      <c r="E22" s="6" t="s">
        <v>275</v>
      </c>
      <c r="F22" s="8" t="s">
        <v>61</v>
      </c>
      <c r="G22" s="9">
        <v>45601</v>
      </c>
      <c r="H22" s="6" t="s">
        <v>15</v>
      </c>
      <c r="I22" s="7" t="s">
        <v>36</v>
      </c>
      <c r="J22" s="11">
        <v>68</v>
      </c>
      <c r="K22" s="12" t="str">
        <f>VLOOKUP(J22,[1]TARIFARIO!$A$2:$B$83,2,0)</f>
        <v>CUSTODIO 12 HORAS</v>
      </c>
      <c r="L22" s="6" t="s">
        <v>17</v>
      </c>
      <c r="M22" s="2">
        <f>12*27</f>
        <v>324</v>
      </c>
      <c r="N22" s="13">
        <f>VLOOKUP(J22,TARIFARIO!$A$2:$D$83,4,0)</f>
        <v>16964</v>
      </c>
      <c r="O22" s="13">
        <f t="shared" si="0"/>
        <v>5496336</v>
      </c>
      <c r="P22" s="13">
        <v>0</v>
      </c>
      <c r="Q22" s="13">
        <f t="shared" si="3"/>
        <v>329780.15999999997</v>
      </c>
      <c r="R22" s="13">
        <f t="shared" si="8"/>
        <v>62658.230399999993</v>
      </c>
      <c r="S22" s="13">
        <f t="shared" si="9"/>
        <v>5888774.3903999999</v>
      </c>
    </row>
    <row r="23" spans="1:19" ht="14.25" customHeight="1" x14ac:dyDescent="0.25">
      <c r="A23" s="6">
        <v>22</v>
      </c>
      <c r="B23" s="6" t="s">
        <v>62</v>
      </c>
      <c r="C23" s="6" t="s">
        <v>261</v>
      </c>
      <c r="D23" s="6" t="s">
        <v>265</v>
      </c>
      <c r="E23" s="6" t="s">
        <v>276</v>
      </c>
      <c r="F23" s="8" t="s">
        <v>63</v>
      </c>
      <c r="G23" s="9">
        <v>45601</v>
      </c>
      <c r="H23" s="6" t="s">
        <v>15</v>
      </c>
      <c r="I23" s="7" t="s">
        <v>36</v>
      </c>
      <c r="J23" s="11">
        <v>68</v>
      </c>
      <c r="K23" s="12" t="str">
        <f>VLOOKUP(J23,[1]TARIFARIO!$A$2:$B$83,2,0)</f>
        <v>CUSTODIO 12 HORAS</v>
      </c>
      <c r="L23" s="6" t="s">
        <v>17</v>
      </c>
      <c r="M23" s="2">
        <f>12*30</f>
        <v>360</v>
      </c>
      <c r="N23" s="13">
        <f>VLOOKUP(J23,TARIFARIO!$A$2:$D$83,4,0)</f>
        <v>16964</v>
      </c>
      <c r="O23" s="13">
        <f t="shared" si="0"/>
        <v>6107040</v>
      </c>
      <c r="P23" s="13">
        <v>0</v>
      </c>
      <c r="Q23" s="13">
        <f t="shared" si="3"/>
        <v>366422.39999999997</v>
      </c>
      <c r="R23" s="13">
        <f t="shared" si="8"/>
        <v>69620.255999999994</v>
      </c>
      <c r="S23" s="13">
        <f t="shared" si="9"/>
        <v>6543082.6560000004</v>
      </c>
    </row>
    <row r="24" spans="1:19" ht="30" x14ac:dyDescent="0.25">
      <c r="A24" s="6">
        <v>23</v>
      </c>
      <c r="B24" s="16" t="s">
        <v>149</v>
      </c>
      <c r="C24" s="16" t="s">
        <v>261</v>
      </c>
      <c r="D24" s="16" t="s">
        <v>265</v>
      </c>
      <c r="E24" s="6" t="s">
        <v>277</v>
      </c>
      <c r="F24" s="8" t="s">
        <v>64</v>
      </c>
      <c r="G24" s="9">
        <v>45601</v>
      </c>
      <c r="H24" s="6" t="s">
        <v>15</v>
      </c>
      <c r="I24" s="7" t="s">
        <v>36</v>
      </c>
      <c r="J24" s="11">
        <v>68</v>
      </c>
      <c r="K24" s="12" t="str">
        <f>VLOOKUP(J24,[1]TARIFARIO!$A$2:$B$83,2,0)</f>
        <v>CUSTODIO 12 HORAS</v>
      </c>
      <c r="L24" s="6" t="s">
        <v>17</v>
      </c>
      <c r="M24" s="2">
        <f t="shared" si="10"/>
        <v>372</v>
      </c>
      <c r="N24" s="13">
        <f>VLOOKUP(J24,TARIFARIO!$A$2:$D$83,4,0)</f>
        <v>16964</v>
      </c>
      <c r="O24" s="13">
        <f t="shared" si="0"/>
        <v>6310608</v>
      </c>
      <c r="P24" s="13">
        <v>0</v>
      </c>
      <c r="Q24" s="13">
        <f t="shared" si="3"/>
        <v>378636.48</v>
      </c>
      <c r="R24" s="13">
        <f t="shared" si="8"/>
        <v>71940.931199999992</v>
      </c>
      <c r="S24" s="13">
        <f t="shared" si="9"/>
        <v>6761185.4112</v>
      </c>
    </row>
    <row r="25" spans="1:19" ht="14.25" customHeight="1" x14ac:dyDescent="0.25">
      <c r="A25" s="6">
        <v>24</v>
      </c>
      <c r="B25" s="6" t="s">
        <v>65</v>
      </c>
      <c r="C25" s="6" t="s">
        <v>261</v>
      </c>
      <c r="D25" s="6" t="s">
        <v>265</v>
      </c>
      <c r="E25" s="6">
        <v>3.1202112291319199E+18</v>
      </c>
      <c r="F25" s="8" t="s">
        <v>66</v>
      </c>
      <c r="G25" s="9">
        <v>45601</v>
      </c>
      <c r="H25" s="6" t="s">
        <v>15</v>
      </c>
      <c r="I25" s="7" t="s">
        <v>36</v>
      </c>
      <c r="J25" s="11">
        <v>68</v>
      </c>
      <c r="K25" s="12" t="str">
        <f>VLOOKUP(J25,[1]TARIFARIO!$A$2:$B$83,2,0)</f>
        <v>CUSTODIO 12 HORAS</v>
      </c>
      <c r="L25" s="6" t="s">
        <v>17</v>
      </c>
      <c r="M25" s="2">
        <f t="shared" si="10"/>
        <v>372</v>
      </c>
      <c r="N25" s="13">
        <f>VLOOKUP(J25,TARIFARIO!$A$2:$D$83,4,0)</f>
        <v>16964</v>
      </c>
      <c r="O25" s="13">
        <f t="shared" si="0"/>
        <v>6310608</v>
      </c>
      <c r="P25" s="13">
        <v>0</v>
      </c>
      <c r="Q25" s="13">
        <f t="shared" si="3"/>
        <v>378636.48</v>
      </c>
      <c r="R25" s="13">
        <f t="shared" si="8"/>
        <v>71940.931199999992</v>
      </c>
      <c r="S25" s="13">
        <f t="shared" si="9"/>
        <v>6761185.4112</v>
      </c>
    </row>
    <row r="26" spans="1:19" ht="14.25" customHeight="1" x14ac:dyDescent="0.25">
      <c r="A26" s="6">
        <v>25</v>
      </c>
      <c r="B26" s="6" t="s">
        <v>67</v>
      </c>
      <c r="C26" s="6" t="s">
        <v>261</v>
      </c>
      <c r="D26" s="6" t="s">
        <v>265</v>
      </c>
      <c r="E26" s="6" t="s">
        <v>278</v>
      </c>
      <c r="F26" s="8" t="s">
        <v>68</v>
      </c>
      <c r="G26" s="9">
        <v>45601</v>
      </c>
      <c r="H26" s="6" t="s">
        <v>15</v>
      </c>
      <c r="I26" s="7" t="s">
        <v>36</v>
      </c>
      <c r="J26" s="11">
        <v>68</v>
      </c>
      <c r="K26" s="12" t="str">
        <f>VLOOKUP(J26,[1]TARIFARIO!$A$2:$B$83,2,0)</f>
        <v>CUSTODIO 12 HORAS</v>
      </c>
      <c r="L26" s="6" t="s">
        <v>17</v>
      </c>
      <c r="M26" s="2">
        <f>12*14</f>
        <v>168</v>
      </c>
      <c r="N26" s="13">
        <f>VLOOKUP(J26,TARIFARIO!$A$2:$D$83,4,0)</f>
        <v>16964</v>
      </c>
      <c r="O26" s="13">
        <f t="shared" si="0"/>
        <v>2849952</v>
      </c>
      <c r="P26" s="13">
        <v>0</v>
      </c>
      <c r="Q26" s="13">
        <f t="shared" si="3"/>
        <v>170997.12</v>
      </c>
      <c r="R26" s="13">
        <f t="shared" si="8"/>
        <v>32489.452799999999</v>
      </c>
      <c r="S26" s="13">
        <f t="shared" si="9"/>
        <v>3053438.5728000002</v>
      </c>
    </row>
    <row r="27" spans="1:19" x14ac:dyDescent="0.25">
      <c r="A27" s="6">
        <v>26</v>
      </c>
      <c r="B27" s="6" t="s">
        <v>69</v>
      </c>
      <c r="C27" s="6" t="s">
        <v>264</v>
      </c>
      <c r="D27" s="6" t="s">
        <v>265</v>
      </c>
      <c r="E27" s="6" t="s">
        <v>279</v>
      </c>
      <c r="F27" s="8" t="s">
        <v>70</v>
      </c>
      <c r="G27" s="9">
        <v>45616</v>
      </c>
      <c r="H27" s="6" t="s">
        <v>71</v>
      </c>
      <c r="I27" s="7" t="s">
        <v>72</v>
      </c>
      <c r="J27" s="11">
        <v>68</v>
      </c>
      <c r="K27" s="12" t="str">
        <f>VLOOKUP(J27,[1]TARIFARIO!$A$2:$B$83,2,0)</f>
        <v>CUSTODIO 12 HORAS</v>
      </c>
      <c r="L27" s="6" t="s">
        <v>17</v>
      </c>
      <c r="M27" s="2">
        <f>12*31</f>
        <v>372</v>
      </c>
      <c r="N27" s="13">
        <f>VLOOKUP(J27,TARIFARIO!$A$2:$D$83,4,0)</f>
        <v>16964</v>
      </c>
      <c r="O27" s="13">
        <f t="shared" si="0"/>
        <v>6310608</v>
      </c>
      <c r="P27" s="13">
        <v>0</v>
      </c>
      <c r="Q27" s="13">
        <f t="shared" si="3"/>
        <v>378636.48</v>
      </c>
      <c r="R27" s="13">
        <f t="shared" si="8"/>
        <v>71940.931199999992</v>
      </c>
      <c r="S27" s="13">
        <f t="shared" si="9"/>
        <v>6761185.4112</v>
      </c>
    </row>
    <row r="28" spans="1:19" ht="14.25" customHeight="1" x14ac:dyDescent="0.25">
      <c r="A28" s="6">
        <v>27</v>
      </c>
      <c r="B28" s="6" t="s">
        <v>280</v>
      </c>
      <c r="C28" s="6" t="s">
        <v>261</v>
      </c>
      <c r="D28" s="6" t="s">
        <v>265</v>
      </c>
      <c r="E28" s="6">
        <v>3.1202303241017098E+18</v>
      </c>
      <c r="F28" s="8" t="s">
        <v>73</v>
      </c>
      <c r="G28" s="9">
        <v>45615</v>
      </c>
      <c r="H28" s="6" t="s">
        <v>15</v>
      </c>
      <c r="I28" s="7" t="s">
        <v>74</v>
      </c>
      <c r="J28" s="11">
        <v>68</v>
      </c>
      <c r="K28" s="12" t="str">
        <f>VLOOKUP(J28,[1]TARIFARIO!$A$2:$B$83,2,0)</f>
        <v>CUSTODIO 12 HORAS</v>
      </c>
      <c r="L28" s="6" t="s">
        <v>17</v>
      </c>
      <c r="M28" s="2">
        <f>12*31</f>
        <v>372</v>
      </c>
      <c r="N28" s="13">
        <f>VLOOKUP(J28,TARIFARIO!$A$2:$D$83,4,0)</f>
        <v>16964</v>
      </c>
      <c r="O28" s="13">
        <f t="shared" si="0"/>
        <v>6310608</v>
      </c>
      <c r="P28" s="13">
        <v>0</v>
      </c>
      <c r="Q28" s="13">
        <f t="shared" si="3"/>
        <v>378636.48</v>
      </c>
      <c r="R28" s="13">
        <f t="shared" si="8"/>
        <v>71940.931199999992</v>
      </c>
      <c r="S28" s="13">
        <f t="shared" si="9"/>
        <v>6761185.4112</v>
      </c>
    </row>
    <row r="29" spans="1:19" x14ac:dyDescent="0.25">
      <c r="A29" s="6">
        <v>28</v>
      </c>
      <c r="B29" s="6" t="s">
        <v>75</v>
      </c>
      <c r="C29" s="6" t="s">
        <v>261</v>
      </c>
      <c r="D29" s="6" t="s">
        <v>265</v>
      </c>
      <c r="E29" s="6" t="s">
        <v>281</v>
      </c>
      <c r="F29" s="8" t="s">
        <v>76</v>
      </c>
      <c r="G29" s="9">
        <v>45624</v>
      </c>
      <c r="H29" s="6" t="s">
        <v>77</v>
      </c>
      <c r="I29" s="7" t="s">
        <v>78</v>
      </c>
      <c r="J29" s="11">
        <v>68</v>
      </c>
      <c r="K29" s="12" t="str">
        <f>VLOOKUP(J29,[1]TARIFARIO!$A$2:$B$83,2,0)</f>
        <v>CUSTODIO 12 HORAS</v>
      </c>
      <c r="L29" s="6" t="s">
        <v>17</v>
      </c>
      <c r="M29" s="2">
        <f>12*31</f>
        <v>372</v>
      </c>
      <c r="N29" s="13">
        <f>VLOOKUP(J29,TARIFARIO!$A$2:$D$83,4,0)</f>
        <v>16964</v>
      </c>
      <c r="O29" s="13">
        <f t="shared" si="0"/>
        <v>6310608</v>
      </c>
      <c r="P29" s="13">
        <v>0</v>
      </c>
      <c r="Q29" s="13">
        <f t="shared" si="3"/>
        <v>378636.48</v>
      </c>
      <c r="R29" s="13">
        <f t="shared" si="8"/>
        <v>71940.931199999992</v>
      </c>
      <c r="S29" s="13">
        <f t="shared" si="9"/>
        <v>6761185.4112</v>
      </c>
    </row>
    <row r="30" spans="1:19" ht="30" x14ac:dyDescent="0.25">
      <c r="A30" s="6">
        <v>29</v>
      </c>
      <c r="B30" s="16" t="s">
        <v>159</v>
      </c>
      <c r="C30" s="16" t="s">
        <v>261</v>
      </c>
      <c r="D30" s="16" t="s">
        <v>265</v>
      </c>
      <c r="E30" s="6" t="s">
        <v>282</v>
      </c>
      <c r="F30" s="8" t="s">
        <v>79</v>
      </c>
      <c r="G30" s="9">
        <v>45629</v>
      </c>
      <c r="H30" s="6" t="s">
        <v>80</v>
      </c>
      <c r="I30" s="7" t="s">
        <v>55</v>
      </c>
      <c r="J30" s="11">
        <v>70</v>
      </c>
      <c r="K30" s="12" t="str">
        <f>VLOOKUP(J30,[1]TARIFARIO!$A$2:$B$83,2,0)</f>
        <v>CUSTODIO 24 HORAS</v>
      </c>
      <c r="L30" s="6" t="s">
        <v>17</v>
      </c>
      <c r="M30" s="2">
        <f>24*31</f>
        <v>744</v>
      </c>
      <c r="N30" s="13">
        <f>VLOOKUP(J30,TARIFARIO!$A$2:$D$83,4,0)</f>
        <v>18392</v>
      </c>
      <c r="O30" s="13">
        <f t="shared" si="0"/>
        <v>13683648</v>
      </c>
      <c r="P30" s="13">
        <v>0</v>
      </c>
      <c r="Q30" s="13">
        <f t="shared" si="3"/>
        <v>821018.88</v>
      </c>
      <c r="R30" s="13">
        <f t="shared" si="8"/>
        <v>155993.58720000001</v>
      </c>
      <c r="S30" s="13">
        <f t="shared" si="9"/>
        <v>14660660.467200002</v>
      </c>
    </row>
    <row r="31" spans="1:19" ht="30" x14ac:dyDescent="0.25">
      <c r="A31" s="6">
        <v>30</v>
      </c>
      <c r="B31" s="6" t="s">
        <v>150</v>
      </c>
      <c r="C31" s="6" t="s">
        <v>264</v>
      </c>
      <c r="D31" s="6" t="s">
        <v>265</v>
      </c>
      <c r="E31" s="6" t="s">
        <v>283</v>
      </c>
      <c r="F31" s="8" t="s">
        <v>81</v>
      </c>
      <c r="G31" s="9">
        <v>45636</v>
      </c>
      <c r="H31" s="6" t="s">
        <v>49</v>
      </c>
      <c r="I31" s="7" t="s">
        <v>52</v>
      </c>
      <c r="J31" s="11">
        <v>68</v>
      </c>
      <c r="K31" s="12" t="str">
        <f>VLOOKUP(J31,[1]TARIFARIO!$A$2:$B$83,2,0)</f>
        <v>CUSTODIO 12 HORAS</v>
      </c>
      <c r="L31" s="6" t="s">
        <v>17</v>
      </c>
      <c r="M31" s="2">
        <f>12*2*31</f>
        <v>744</v>
      </c>
      <c r="N31" s="13">
        <f>VLOOKUP(J31,TARIFARIO!$A$2:$D$83,4,0)</f>
        <v>16964</v>
      </c>
      <c r="O31" s="13">
        <f t="shared" si="0"/>
        <v>12621216</v>
      </c>
      <c r="P31" s="13">
        <v>0</v>
      </c>
      <c r="Q31" s="13">
        <f t="shared" si="3"/>
        <v>757272.96</v>
      </c>
      <c r="R31" s="13">
        <f t="shared" si="8"/>
        <v>143881.86239999998</v>
      </c>
      <c r="S31" s="13">
        <f t="shared" si="9"/>
        <v>13522370.8224</v>
      </c>
    </row>
    <row r="32" spans="1:19" x14ac:dyDescent="0.25">
      <c r="A32" s="6">
        <v>31</v>
      </c>
      <c r="B32" s="6" t="s">
        <v>82</v>
      </c>
      <c r="C32" s="6" t="s">
        <v>261</v>
      </c>
      <c r="D32" s="6" t="s">
        <v>265</v>
      </c>
      <c r="E32" s="6">
        <v>3.12022122610225E+18</v>
      </c>
      <c r="F32" s="8" t="s">
        <v>83</v>
      </c>
      <c r="G32" s="9">
        <v>45636</v>
      </c>
      <c r="H32" s="6" t="s">
        <v>15</v>
      </c>
      <c r="I32" s="7" t="s">
        <v>84</v>
      </c>
      <c r="J32" s="11">
        <v>68</v>
      </c>
      <c r="K32" s="12" t="str">
        <f>VLOOKUP(J32,[1]TARIFARIO!$A$2:$B$83,2,0)</f>
        <v>CUSTODIO 12 HORAS</v>
      </c>
      <c r="L32" s="6" t="s">
        <v>17</v>
      </c>
      <c r="M32" s="2">
        <f>12*31</f>
        <v>372</v>
      </c>
      <c r="N32" s="13">
        <f>VLOOKUP(J32,TARIFARIO!$A$2:$D$83,4,0)</f>
        <v>16964</v>
      </c>
      <c r="O32" s="13">
        <f t="shared" si="0"/>
        <v>6310608</v>
      </c>
      <c r="P32" s="13">
        <v>0</v>
      </c>
      <c r="Q32" s="13">
        <f t="shared" si="3"/>
        <v>378636.48</v>
      </c>
      <c r="R32" s="13">
        <f t="shared" si="8"/>
        <v>71940.931199999992</v>
      </c>
      <c r="S32" s="13">
        <f t="shared" si="9"/>
        <v>6761185.4112</v>
      </c>
    </row>
    <row r="33" spans="1:19" ht="120" x14ac:dyDescent="0.25">
      <c r="A33" s="6">
        <v>32</v>
      </c>
      <c r="B33" s="6" t="s">
        <v>85</v>
      </c>
      <c r="C33" s="6" t="s">
        <v>261</v>
      </c>
      <c r="D33" s="6" t="s">
        <v>265</v>
      </c>
      <c r="E33" s="6" t="s">
        <v>284</v>
      </c>
      <c r="F33" s="8" t="s">
        <v>86</v>
      </c>
      <c r="G33" s="9">
        <v>45659</v>
      </c>
      <c r="H33" s="6" t="s">
        <v>77</v>
      </c>
      <c r="I33" s="7" t="s">
        <v>87</v>
      </c>
      <c r="J33" s="2">
        <v>22</v>
      </c>
      <c r="K33" s="12" t="str">
        <f>VLOOKUP(J33,[1]TARIFARIO!$A$2:$B$83,2,0)</f>
        <v>SERVICIO DE VISITA, INSPECCIÓN, CONCEPTO DE CERRAJERO
POR DIA (DIFERENTES DE LOS ITEMS ACA
DISCRIMINADOS) * EN CASO DE EJECUTARSE LA ACTIVIDAD
DE CERRAJERIA SE PAGARA POR EL SERVICIO PRESTADO Y
NO POR SERVICIO DE VISITA O INSPECCIÓN.</v>
      </c>
      <c r="L33" s="6" t="s">
        <v>88</v>
      </c>
      <c r="M33" s="2">
        <v>1</v>
      </c>
      <c r="N33" s="13">
        <f>VLOOKUP(J33,TARIFARIO!$A$2:$D$83,4,0)</f>
        <v>298311</v>
      </c>
      <c r="O33" s="13">
        <f t="shared" si="0"/>
        <v>298311</v>
      </c>
      <c r="P33" s="13">
        <v>0</v>
      </c>
      <c r="Q33" s="1">
        <v>0</v>
      </c>
      <c r="R33" s="1">
        <v>0</v>
      </c>
      <c r="S33" s="13">
        <f t="shared" si="9"/>
        <v>298311</v>
      </c>
    </row>
    <row r="34" spans="1:19" ht="45" x14ac:dyDescent="0.25">
      <c r="A34" s="6">
        <v>33</v>
      </c>
      <c r="B34" s="6" t="s">
        <v>285</v>
      </c>
      <c r="C34" s="6" t="s">
        <v>264</v>
      </c>
      <c r="D34" s="6" t="s">
        <v>265</v>
      </c>
      <c r="E34" s="6" t="s">
        <v>286</v>
      </c>
      <c r="F34" s="8" t="s">
        <v>89</v>
      </c>
      <c r="G34" s="9">
        <v>45666</v>
      </c>
      <c r="H34" s="6" t="s">
        <v>90</v>
      </c>
      <c r="I34" s="7" t="s">
        <v>91</v>
      </c>
      <c r="J34" s="2">
        <v>12</v>
      </c>
      <c r="K34" s="12" t="str">
        <f>VLOOKUP(J34,[1]TARIFARIO!$A$2:$B$83,2,0)</f>
        <v>SERVICIO DE TRANSPORTE DE VEHICULO CAMIONETA 4X4
CON CONDUCTOR POR DIA (10 HORAS)</v>
      </c>
      <c r="L34" s="6" t="s">
        <v>92</v>
      </c>
      <c r="M34" s="2">
        <v>1</v>
      </c>
      <c r="N34" s="13">
        <f>VLOOKUP(J34,TARIFARIO!$A$2:$D$83,4,0)</f>
        <v>709671</v>
      </c>
      <c r="O34" s="13">
        <f t="shared" si="0"/>
        <v>709671</v>
      </c>
      <c r="P34" s="13">
        <v>0</v>
      </c>
      <c r="Q34" s="1">
        <v>0</v>
      </c>
      <c r="R34" s="1">
        <v>0</v>
      </c>
      <c r="S34" s="13">
        <f t="shared" si="9"/>
        <v>709671</v>
      </c>
    </row>
    <row r="35" spans="1:19" ht="75" x14ac:dyDescent="0.25">
      <c r="A35" s="6">
        <v>34</v>
      </c>
      <c r="B35" s="16" t="s">
        <v>151</v>
      </c>
      <c r="C35" s="16" t="s">
        <v>264</v>
      </c>
      <c r="D35" s="16" t="s">
        <v>262</v>
      </c>
      <c r="E35" s="6" t="s">
        <v>287</v>
      </c>
      <c r="F35" s="8" t="s">
        <v>93</v>
      </c>
      <c r="G35" s="9">
        <v>45667</v>
      </c>
      <c r="H35" s="6" t="s">
        <v>94</v>
      </c>
      <c r="I35" s="7" t="s">
        <v>95</v>
      </c>
      <c r="J35" s="2">
        <v>12</v>
      </c>
      <c r="K35" s="12" t="str">
        <f>VLOOKUP(J35,[1]TARIFARIO!$A$2:$B$83,2,0)</f>
        <v>SERVICIO DE TRANSPORTE DE VEHICULO CAMIONETA 4X4
CON CONDUCTOR POR DIA (10 HORAS)</v>
      </c>
      <c r="L35" s="6" t="s">
        <v>92</v>
      </c>
      <c r="M35" s="2">
        <v>1</v>
      </c>
      <c r="N35" s="13">
        <f>VLOOKUP(J35,TARIFARIO!$A$2:$D$83,4,0)</f>
        <v>709671</v>
      </c>
      <c r="O35" s="13">
        <f t="shared" si="0"/>
        <v>709671</v>
      </c>
      <c r="P35" s="13">
        <v>0</v>
      </c>
      <c r="Q35" s="1">
        <v>0</v>
      </c>
      <c r="R35" s="1">
        <v>0</v>
      </c>
      <c r="S35" s="13">
        <f t="shared" si="9"/>
        <v>709671</v>
      </c>
    </row>
    <row r="36" spans="1:19" ht="75" x14ac:dyDescent="0.25">
      <c r="A36" s="6">
        <v>35</v>
      </c>
      <c r="B36" s="16" t="s">
        <v>151</v>
      </c>
      <c r="C36" s="16" t="s">
        <v>264</v>
      </c>
      <c r="D36" s="16" t="s">
        <v>262</v>
      </c>
      <c r="E36" s="6" t="s">
        <v>287</v>
      </c>
      <c r="F36" s="8" t="s">
        <v>93</v>
      </c>
      <c r="G36" s="9">
        <v>45667</v>
      </c>
      <c r="H36" s="6" t="s">
        <v>94</v>
      </c>
      <c r="I36" s="7" t="s">
        <v>95</v>
      </c>
      <c r="J36" s="2">
        <v>75</v>
      </c>
      <c r="K36" s="12" t="str">
        <f>VLOOKUP(J36,[1]TARIFARIO!$A$2:$B$83,2,0)</f>
        <v>VIVIENTE RURAL POR MES</v>
      </c>
      <c r="L36" s="6" t="s">
        <v>96</v>
      </c>
      <c r="M36" s="2">
        <v>2</v>
      </c>
      <c r="N36" s="13">
        <v>3579826.14</v>
      </c>
      <c r="O36" s="36">
        <f t="shared" si="0"/>
        <v>7159652.2800000003</v>
      </c>
      <c r="P36" s="36">
        <v>0</v>
      </c>
      <c r="Q36" s="37">
        <v>0</v>
      </c>
      <c r="R36" s="37">
        <v>0</v>
      </c>
      <c r="S36" s="36">
        <f t="shared" si="9"/>
        <v>7159652.2800000003</v>
      </c>
    </row>
    <row r="37" spans="1:19" ht="105" x14ac:dyDescent="0.25">
      <c r="A37" s="6">
        <v>36</v>
      </c>
      <c r="B37" s="16" t="s">
        <v>288</v>
      </c>
      <c r="C37" s="16" t="s">
        <v>261</v>
      </c>
      <c r="D37" s="16" t="s">
        <v>265</v>
      </c>
      <c r="E37" s="6" t="s">
        <v>289</v>
      </c>
      <c r="F37" s="8" t="s">
        <v>97</v>
      </c>
      <c r="G37" s="9">
        <v>45667</v>
      </c>
      <c r="H37" s="6" t="s">
        <v>15</v>
      </c>
      <c r="I37" s="7" t="s">
        <v>98</v>
      </c>
      <c r="J37" s="2">
        <v>14</v>
      </c>
      <c r="K37" s="12" t="str">
        <f>VLOOKUP(J37,[1]TARIFARIO!$A$2:$B$83,2,0)</f>
        <v>SERVICIO DE TRANSPORTE DE VEHICULO AUTOMOVIL CON
CONDUCTOR POR RECORRIDO DE HASTA 80KM</v>
      </c>
      <c r="L37" s="6" t="s">
        <v>92</v>
      </c>
      <c r="M37" s="2">
        <v>2</v>
      </c>
      <c r="N37" s="13">
        <f>VLOOKUP(J37,TARIFARIO!$A$2:$D$83,4,0)</f>
        <v>481805</v>
      </c>
      <c r="O37" s="13">
        <f t="shared" si="0"/>
        <v>963610</v>
      </c>
      <c r="P37" s="13">
        <v>0</v>
      </c>
      <c r="Q37" s="1">
        <v>0</v>
      </c>
      <c r="R37" s="1">
        <v>0</v>
      </c>
      <c r="S37" s="13">
        <f t="shared" si="9"/>
        <v>963610</v>
      </c>
    </row>
    <row r="38" spans="1:19" ht="60" x14ac:dyDescent="0.25">
      <c r="A38" s="6">
        <v>37</v>
      </c>
      <c r="B38" s="16" t="s">
        <v>290</v>
      </c>
      <c r="C38" s="16" t="s">
        <v>264</v>
      </c>
      <c r="D38" s="16" t="s">
        <v>265</v>
      </c>
      <c r="E38" s="6" t="s">
        <v>291</v>
      </c>
      <c r="F38" s="8" t="s">
        <v>99</v>
      </c>
      <c r="G38" s="9">
        <v>45672</v>
      </c>
      <c r="H38" s="6" t="s">
        <v>90</v>
      </c>
      <c r="I38" s="7" t="s">
        <v>100</v>
      </c>
      <c r="J38" s="2">
        <v>12</v>
      </c>
      <c r="K38" s="12" t="str">
        <f>VLOOKUP(J38,[1]TARIFARIO!$A$2:$B$83,2,0)</f>
        <v>SERVICIO DE TRANSPORTE DE VEHICULO CAMIONETA 4X4
CON CONDUCTOR POR DIA (10 HORAS)</v>
      </c>
      <c r="L38" s="6" t="s">
        <v>92</v>
      </c>
      <c r="M38" s="2">
        <v>6</v>
      </c>
      <c r="N38" s="13">
        <f>VLOOKUP(J38,TARIFARIO!$A$2:$D$83,4,0)</f>
        <v>709671</v>
      </c>
      <c r="O38" s="13">
        <f t="shared" si="0"/>
        <v>4258026</v>
      </c>
      <c r="P38" s="13">
        <v>0</v>
      </c>
      <c r="Q38" s="1">
        <v>0</v>
      </c>
      <c r="R38" s="1">
        <v>0</v>
      </c>
      <c r="S38" s="13">
        <f t="shared" si="9"/>
        <v>4258026</v>
      </c>
    </row>
    <row r="39" spans="1:19" ht="30" x14ac:dyDescent="0.25">
      <c r="A39" s="6">
        <v>38</v>
      </c>
      <c r="B39" s="6" t="s">
        <v>152</v>
      </c>
      <c r="C39" s="6" t="s">
        <v>261</v>
      </c>
      <c r="D39" s="6" t="s">
        <v>265</v>
      </c>
      <c r="E39" s="6" t="s">
        <v>292</v>
      </c>
      <c r="F39" s="8" t="s">
        <v>101</v>
      </c>
      <c r="G39" s="9">
        <v>45672</v>
      </c>
      <c r="H39" s="6" t="s">
        <v>15</v>
      </c>
      <c r="I39" s="7" t="s">
        <v>102</v>
      </c>
      <c r="J39" s="2">
        <v>27</v>
      </c>
      <c r="K39" s="12" t="str">
        <f>VLOOKUP(J39,[1]TARIFARIO!$A$2:$B$83,2,0)</f>
        <v>SERVICIO DE CERRAJERIA APERTURA CERRADURA</v>
      </c>
      <c r="L39" s="6" t="s">
        <v>88</v>
      </c>
      <c r="M39" s="2">
        <v>3</v>
      </c>
      <c r="N39" s="13">
        <f>VLOOKUP(J39,TARIFARIO!$A$2:$D$83,4,0)</f>
        <v>122714</v>
      </c>
      <c r="O39" s="13">
        <f t="shared" si="0"/>
        <v>368142</v>
      </c>
      <c r="P39" s="13">
        <v>0</v>
      </c>
      <c r="Q39" s="1">
        <v>0</v>
      </c>
      <c r="R39" s="1">
        <v>0</v>
      </c>
      <c r="S39" s="13">
        <f t="shared" si="9"/>
        <v>368142</v>
      </c>
    </row>
    <row r="40" spans="1:19" x14ac:dyDescent="0.25">
      <c r="A40" s="6">
        <v>39</v>
      </c>
      <c r="B40" s="6" t="s">
        <v>153</v>
      </c>
      <c r="C40" s="6" t="s">
        <v>261</v>
      </c>
      <c r="D40" s="6" t="s">
        <v>265</v>
      </c>
      <c r="E40" s="6" t="s">
        <v>292</v>
      </c>
      <c r="F40" s="8" t="s">
        <v>101</v>
      </c>
      <c r="G40" s="9">
        <v>45672</v>
      </c>
      <c r="H40" s="6" t="s">
        <v>15</v>
      </c>
      <c r="I40" s="7" t="s">
        <v>102</v>
      </c>
      <c r="J40" s="2">
        <v>30</v>
      </c>
      <c r="K40" s="12" t="str">
        <f>VLOOKUP(J40,[1]TARIFARIO!$A$2:$B$83,2,0)</f>
        <v>SERVICIO DE CERRAJERIA CAMBIO CILINDRO</v>
      </c>
      <c r="L40" s="6" t="s">
        <v>88</v>
      </c>
      <c r="M40" s="2">
        <v>3</v>
      </c>
      <c r="N40" s="13">
        <f>VLOOKUP(J40,TARIFARIO!$A$2:$D$83,4,0)</f>
        <v>151621</v>
      </c>
      <c r="O40" s="13">
        <f t="shared" si="0"/>
        <v>454863</v>
      </c>
      <c r="P40" s="13">
        <v>0</v>
      </c>
      <c r="Q40" s="1">
        <v>0</v>
      </c>
      <c r="R40" s="1">
        <v>0</v>
      </c>
      <c r="S40" s="13">
        <f t="shared" si="9"/>
        <v>454863</v>
      </c>
    </row>
    <row r="41" spans="1:19" ht="45" x14ac:dyDescent="0.25">
      <c r="A41" s="6">
        <v>40</v>
      </c>
      <c r="B41" s="6" t="s">
        <v>103</v>
      </c>
      <c r="C41" s="6" t="s">
        <v>261</v>
      </c>
      <c r="D41" s="6" t="s">
        <v>265</v>
      </c>
      <c r="E41" s="6">
        <v>3.1202412181430298E+18</v>
      </c>
      <c r="F41" s="8" t="s">
        <v>104</v>
      </c>
      <c r="G41" s="9">
        <v>45672</v>
      </c>
      <c r="H41" s="6" t="s">
        <v>15</v>
      </c>
      <c r="I41" s="7" t="s">
        <v>105</v>
      </c>
      <c r="J41" s="2">
        <v>31</v>
      </c>
      <c r="K41" s="12" t="str">
        <f>VLOOKUP(J41,[1]TARIFARIO!$A$2:$B$83,2,0)</f>
        <v>SERVICIO DE CERRAJERIA CAMBIO CILINDRO ALTA
SEGURIDAD</v>
      </c>
      <c r="L41" s="6" t="s">
        <v>88</v>
      </c>
      <c r="M41" s="2">
        <v>1</v>
      </c>
      <c r="N41" s="13">
        <f>VLOOKUP(J41,TARIFARIO!$A$2:$D$83,4,0)</f>
        <v>673142</v>
      </c>
      <c r="O41" s="13">
        <f t="shared" si="0"/>
        <v>673142</v>
      </c>
      <c r="P41" s="13">
        <v>0</v>
      </c>
      <c r="Q41" s="1">
        <v>0</v>
      </c>
      <c r="R41" s="1">
        <v>0</v>
      </c>
      <c r="S41" s="13">
        <f t="shared" si="9"/>
        <v>673142</v>
      </c>
    </row>
    <row r="42" spans="1:19" ht="60" x14ac:dyDescent="0.25">
      <c r="A42" s="6">
        <v>41</v>
      </c>
      <c r="B42" s="6" t="s">
        <v>106</v>
      </c>
      <c r="C42" s="6" t="s">
        <v>261</v>
      </c>
      <c r="D42" s="6" t="s">
        <v>265</v>
      </c>
      <c r="E42" s="6" t="s">
        <v>293</v>
      </c>
      <c r="F42" s="8" t="s">
        <v>107</v>
      </c>
      <c r="G42" s="9">
        <v>45678</v>
      </c>
      <c r="H42" s="6" t="s">
        <v>15</v>
      </c>
      <c r="I42" s="7" t="s">
        <v>108</v>
      </c>
      <c r="J42" s="2">
        <v>51</v>
      </c>
      <c r="K42" s="12" t="str">
        <f>VLOOKUP(J42,[1]TARIFARIO!$A$2:$B$83,2,0)</f>
        <v>SERVICIO DE FUMIGACION DESINSECTACION, DESINFECCIÓN
O DESRATIZACION, SERVICIO DE PLAGUICIDA HASTA 500 M2</v>
      </c>
      <c r="L42" s="6" t="s">
        <v>109</v>
      </c>
      <c r="M42" s="2">
        <v>156</v>
      </c>
      <c r="N42" s="13">
        <f>VLOOKUP(J42,TARIFARIO!$A$2:$D$83,4,0)</f>
        <v>6213</v>
      </c>
      <c r="O42" s="13">
        <f t="shared" si="0"/>
        <v>969228</v>
      </c>
      <c r="P42" s="13">
        <v>0</v>
      </c>
      <c r="Q42" s="1">
        <f>+O42*6%</f>
        <v>58153.68</v>
      </c>
      <c r="R42" s="1">
        <f>+Q42*19%</f>
        <v>11049.199200000001</v>
      </c>
      <c r="S42" s="13">
        <f t="shared" si="9"/>
        <v>1038430.8792000001</v>
      </c>
    </row>
    <row r="43" spans="1:19" ht="45" x14ac:dyDescent="0.25">
      <c r="A43" s="6">
        <v>42</v>
      </c>
      <c r="B43" s="6" t="s">
        <v>106</v>
      </c>
      <c r="C43" s="6" t="s">
        <v>261</v>
      </c>
      <c r="D43" s="6" t="s">
        <v>265</v>
      </c>
      <c r="E43" s="6" t="s">
        <v>293</v>
      </c>
      <c r="F43" s="8" t="s">
        <v>107</v>
      </c>
      <c r="G43" s="9">
        <v>45678</v>
      </c>
      <c r="H43" s="6" t="s">
        <v>15</v>
      </c>
      <c r="I43" s="7" t="s">
        <v>108</v>
      </c>
      <c r="J43" s="2">
        <v>5</v>
      </c>
      <c r="K43" s="12" t="str">
        <f>VLOOKUP(J43,[1]TARIFARIO!$A$2:$B$83,2,0)</f>
        <v>ASEO GENERAL DE INMUEBLES HASTA 500 MTROS 2(incluye
barrida, trapeada, limpieza de vidrios)</v>
      </c>
      <c r="L43" s="6" t="s">
        <v>110</v>
      </c>
      <c r="M43" s="2">
        <v>137</v>
      </c>
      <c r="N43" s="13">
        <f>VLOOKUP(J43,TARIFARIO!$A$2:$D$83,4,0)</f>
        <v>3431</v>
      </c>
      <c r="O43" s="13">
        <f t="shared" si="0"/>
        <v>470047</v>
      </c>
      <c r="P43" s="13">
        <v>0</v>
      </c>
      <c r="Q43" s="1">
        <f>+O43*6%</f>
        <v>28202.82</v>
      </c>
      <c r="R43" s="1">
        <f>+Q43*19%</f>
        <v>5358.5357999999997</v>
      </c>
      <c r="S43" s="13">
        <f t="shared" si="9"/>
        <v>503608.35580000002</v>
      </c>
    </row>
    <row r="44" spans="1:19" s="38" customFormat="1" ht="30" x14ac:dyDescent="0.25">
      <c r="A44" s="6">
        <v>43</v>
      </c>
      <c r="B44" s="6" t="s">
        <v>154</v>
      </c>
      <c r="C44" s="6" t="s">
        <v>261</v>
      </c>
      <c r="D44" s="6" t="s">
        <v>265</v>
      </c>
      <c r="E44" s="6">
        <v>3.1202410011427E+18</v>
      </c>
      <c r="F44" s="8" t="s">
        <v>111</v>
      </c>
      <c r="G44" s="9">
        <v>45679</v>
      </c>
      <c r="H44" s="6" t="s">
        <v>112</v>
      </c>
      <c r="I44" s="7" t="s">
        <v>113</v>
      </c>
      <c r="J44" s="2">
        <v>27</v>
      </c>
      <c r="K44" s="12" t="str">
        <f>VLOOKUP(J44,[1]TARIFARIO!$A$2:$B$83,2,0)</f>
        <v>SERVICIO DE CERRAJERIA APERTURA CERRADURA</v>
      </c>
      <c r="L44" s="6" t="s">
        <v>88</v>
      </c>
      <c r="M44" s="2">
        <v>4</v>
      </c>
      <c r="N44" s="13">
        <f>VLOOKUP(J44,TARIFARIO!$A$2:$D$83,4,0)</f>
        <v>122714</v>
      </c>
      <c r="O44" s="13">
        <f t="shared" si="0"/>
        <v>490856</v>
      </c>
      <c r="P44" s="13">
        <v>0</v>
      </c>
      <c r="Q44" s="1">
        <v>0</v>
      </c>
      <c r="R44" s="1">
        <v>0</v>
      </c>
      <c r="S44" s="13">
        <f t="shared" si="9"/>
        <v>490856</v>
      </c>
    </row>
    <row r="45" spans="1:19" s="38" customFormat="1" ht="30" x14ac:dyDescent="0.25">
      <c r="A45" s="6">
        <v>44</v>
      </c>
      <c r="B45" s="6" t="s">
        <v>155</v>
      </c>
      <c r="C45" s="6" t="s">
        <v>261</v>
      </c>
      <c r="D45" s="6" t="s">
        <v>265</v>
      </c>
      <c r="E45" s="6">
        <v>3.1202410011427E+18</v>
      </c>
      <c r="F45" s="8" t="s">
        <v>111</v>
      </c>
      <c r="G45" s="9">
        <v>45679</v>
      </c>
      <c r="H45" s="6" t="s">
        <v>112</v>
      </c>
      <c r="I45" s="7" t="s">
        <v>113</v>
      </c>
      <c r="J45" s="2">
        <v>30</v>
      </c>
      <c r="K45" s="12" t="str">
        <f>VLOOKUP(J45,[1]TARIFARIO!$A$2:$B$83,2,0)</f>
        <v>SERVICIO DE CERRAJERIA CAMBIO CILINDRO</v>
      </c>
      <c r="L45" s="6" t="s">
        <v>88</v>
      </c>
      <c r="M45" s="2">
        <v>2</v>
      </c>
      <c r="N45" s="13">
        <f>VLOOKUP(J45,TARIFARIO!$A$2:$D$83,4,0)</f>
        <v>151621</v>
      </c>
      <c r="O45" s="13">
        <f t="shared" si="0"/>
        <v>303242</v>
      </c>
      <c r="P45" s="13">
        <v>0</v>
      </c>
      <c r="Q45" s="1">
        <v>0</v>
      </c>
      <c r="R45" s="1">
        <v>0</v>
      </c>
      <c r="S45" s="13">
        <f t="shared" si="9"/>
        <v>303242</v>
      </c>
    </row>
    <row r="46" spans="1:19" s="38" customFormat="1" ht="45" x14ac:dyDescent="0.25">
      <c r="A46" s="6">
        <v>45</v>
      </c>
      <c r="B46" s="6" t="s">
        <v>154</v>
      </c>
      <c r="C46" s="6" t="s">
        <v>261</v>
      </c>
      <c r="D46" s="6" t="s">
        <v>265</v>
      </c>
      <c r="E46" s="6">
        <v>3.1202410011427E+18</v>
      </c>
      <c r="F46" s="8" t="s">
        <v>111</v>
      </c>
      <c r="G46" s="9">
        <v>45679</v>
      </c>
      <c r="H46" s="6" t="s">
        <v>112</v>
      </c>
      <c r="I46" s="7" t="s">
        <v>113</v>
      </c>
      <c r="J46" s="2">
        <v>45</v>
      </c>
      <c r="K46" s="12" t="str">
        <f>VLOOKUP(J46,[1]TARIFARIO!$A$2:$B$83,2,0)</f>
        <v>SERVICIO DE SOLDADURA DE PUERTA PARA CIERRE
DEFINITIVO</v>
      </c>
      <c r="L46" s="6" t="s">
        <v>88</v>
      </c>
      <c r="M46" s="2">
        <v>4</v>
      </c>
      <c r="N46" s="13">
        <f>VLOOKUP(J46,TARIFARIO!$A$2:$D$83,4,0)</f>
        <v>281541</v>
      </c>
      <c r="O46" s="13">
        <f t="shared" si="0"/>
        <v>1126164</v>
      </c>
      <c r="P46" s="13">
        <v>0</v>
      </c>
      <c r="Q46" s="1">
        <v>0</v>
      </c>
      <c r="R46" s="1">
        <v>0</v>
      </c>
      <c r="S46" s="13">
        <f t="shared" si="9"/>
        <v>1126164</v>
      </c>
    </row>
    <row r="47" spans="1:19" s="38" customFormat="1" ht="30" x14ac:dyDescent="0.25">
      <c r="A47" s="6">
        <v>46</v>
      </c>
      <c r="B47" s="6" t="s">
        <v>155</v>
      </c>
      <c r="C47" s="6" t="s">
        <v>261</v>
      </c>
      <c r="D47" s="6" t="s">
        <v>265</v>
      </c>
      <c r="E47" s="6">
        <v>3.1202410011427E+18</v>
      </c>
      <c r="F47" s="8" t="s">
        <v>111</v>
      </c>
      <c r="G47" s="9">
        <v>45679</v>
      </c>
      <c r="H47" s="6" t="s">
        <v>112</v>
      </c>
      <c r="I47" s="7" t="s">
        <v>113</v>
      </c>
      <c r="J47" s="2">
        <v>32</v>
      </c>
      <c r="K47" s="12" t="str">
        <f>VLOOKUP(J47,[1]TARIFARIO!$A$2:$B$83,2,0)</f>
        <v>SERVICIO DE CERRAJERIA CANDADO GRANDE 72 mm</v>
      </c>
      <c r="L47" s="6" t="s">
        <v>88</v>
      </c>
      <c r="M47" s="2">
        <v>2</v>
      </c>
      <c r="N47" s="13">
        <f>VLOOKUP(J47,TARIFARIO!$A$2:$D$83,4,0)</f>
        <v>155612</v>
      </c>
      <c r="O47" s="13">
        <f t="shared" si="0"/>
        <v>311224</v>
      </c>
      <c r="P47" s="13">
        <v>0</v>
      </c>
      <c r="Q47" s="1">
        <v>0</v>
      </c>
      <c r="R47" s="1">
        <v>0</v>
      </c>
      <c r="S47" s="13">
        <f t="shared" si="9"/>
        <v>311224</v>
      </c>
    </row>
    <row r="48" spans="1:19" ht="30" x14ac:dyDescent="0.25">
      <c r="A48" s="6">
        <v>47</v>
      </c>
      <c r="B48" s="6" t="s">
        <v>156</v>
      </c>
      <c r="C48" s="6" t="s">
        <v>261</v>
      </c>
      <c r="D48" s="6" t="s">
        <v>265</v>
      </c>
      <c r="E48" s="6" t="s">
        <v>294</v>
      </c>
      <c r="F48" s="8" t="s">
        <v>114</v>
      </c>
      <c r="G48" s="9">
        <v>45677</v>
      </c>
      <c r="H48" s="6" t="s">
        <v>71</v>
      </c>
      <c r="I48" s="7" t="s">
        <v>115</v>
      </c>
      <c r="J48" s="2">
        <v>30</v>
      </c>
      <c r="K48" s="12" t="str">
        <f>VLOOKUP(J48,[1]TARIFARIO!$A$2:$B$83,2,0)</f>
        <v>SERVICIO DE CERRAJERIA CAMBIO CILINDRO</v>
      </c>
      <c r="L48" s="6" t="s">
        <v>88</v>
      </c>
      <c r="M48" s="2">
        <v>2</v>
      </c>
      <c r="N48" s="13">
        <f>VLOOKUP(J48,TARIFARIO!$A$2:$D$83,4,0)</f>
        <v>151621</v>
      </c>
      <c r="O48" s="13">
        <f t="shared" si="0"/>
        <v>303242</v>
      </c>
      <c r="P48" s="13">
        <v>0</v>
      </c>
      <c r="Q48" s="1">
        <v>0</v>
      </c>
      <c r="R48" s="1">
        <v>0</v>
      </c>
      <c r="S48" s="13">
        <f t="shared" si="9"/>
        <v>303242</v>
      </c>
    </row>
    <row r="49" spans="1:19" s="38" customFormat="1" ht="45" x14ac:dyDescent="0.25">
      <c r="A49" s="30">
        <v>48</v>
      </c>
      <c r="B49" s="30" t="s">
        <v>157</v>
      </c>
      <c r="C49" s="30" t="s">
        <v>264</v>
      </c>
      <c r="D49" s="30" t="s">
        <v>265</v>
      </c>
      <c r="E49" s="6" t="s">
        <v>295</v>
      </c>
      <c r="F49" s="32" t="s">
        <v>116</v>
      </c>
      <c r="G49" s="33">
        <v>45679</v>
      </c>
      <c r="H49" s="30" t="s">
        <v>117</v>
      </c>
      <c r="I49" s="31" t="s">
        <v>118</v>
      </c>
      <c r="J49" s="34">
        <v>12</v>
      </c>
      <c r="K49" s="35" t="str">
        <f>VLOOKUP(J49,[1]TARIFARIO!$A$2:$B$83,2,0)</f>
        <v>SERVICIO DE TRANSPORTE DE VEHICULO CAMIONETA 4X4
CON CONDUCTOR POR DIA (10 HORAS)</v>
      </c>
      <c r="L49" s="30" t="s">
        <v>119</v>
      </c>
      <c r="M49" s="34">
        <v>0.5</v>
      </c>
      <c r="N49" s="13">
        <f>VLOOKUP(J49,TARIFARIO!$A$2:$D$83,4,0)</f>
        <v>709671</v>
      </c>
      <c r="O49" s="36">
        <f t="shared" si="0"/>
        <v>354835.5</v>
      </c>
      <c r="P49" s="36">
        <v>0</v>
      </c>
      <c r="Q49" s="37">
        <v>0</v>
      </c>
      <c r="R49" s="37">
        <v>0</v>
      </c>
      <c r="S49" s="36">
        <f t="shared" si="9"/>
        <v>354835.5</v>
      </c>
    </row>
    <row r="50" spans="1:19" ht="30" x14ac:dyDescent="0.25">
      <c r="A50" s="6">
        <v>49</v>
      </c>
      <c r="B50" s="6" t="s">
        <v>120</v>
      </c>
      <c r="C50" s="6" t="s">
        <v>261</v>
      </c>
      <c r="D50" s="6" t="s">
        <v>265</v>
      </c>
      <c r="E50" s="6" t="s">
        <v>296</v>
      </c>
      <c r="F50" s="8" t="s">
        <v>121</v>
      </c>
      <c r="G50" s="9">
        <v>45680</v>
      </c>
      <c r="H50" s="6" t="s">
        <v>77</v>
      </c>
      <c r="I50" s="7" t="s">
        <v>122</v>
      </c>
      <c r="J50" s="2">
        <v>27</v>
      </c>
      <c r="K50" s="12" t="str">
        <f>VLOOKUP(J50,[1]TARIFARIO!$A$2:$B$83,2,0)</f>
        <v>SERVICIO DE CERRAJERIA APERTURA CERRADURA</v>
      </c>
      <c r="L50" s="6" t="s">
        <v>88</v>
      </c>
      <c r="M50" s="2">
        <v>1</v>
      </c>
      <c r="N50" s="13">
        <f>VLOOKUP(J50,TARIFARIO!$A$2:$D$83,4,0)</f>
        <v>122714</v>
      </c>
      <c r="O50" s="13">
        <f t="shared" si="0"/>
        <v>122714</v>
      </c>
      <c r="P50" s="13">
        <v>0</v>
      </c>
      <c r="Q50" s="1">
        <v>0</v>
      </c>
      <c r="R50" s="1">
        <v>0</v>
      </c>
      <c r="S50" s="13">
        <f t="shared" si="9"/>
        <v>122714</v>
      </c>
    </row>
    <row r="51" spans="1:19" x14ac:dyDescent="0.25">
      <c r="A51" s="6">
        <v>50</v>
      </c>
      <c r="B51" s="6" t="s">
        <v>120</v>
      </c>
      <c r="C51" s="6" t="s">
        <v>261</v>
      </c>
      <c r="D51" s="6" t="s">
        <v>265</v>
      </c>
      <c r="E51" s="6" t="s">
        <v>296</v>
      </c>
      <c r="F51" s="8" t="s">
        <v>121</v>
      </c>
      <c r="G51" s="9">
        <v>45680</v>
      </c>
      <c r="H51" s="6" t="s">
        <v>77</v>
      </c>
      <c r="I51" s="7" t="s">
        <v>122</v>
      </c>
      <c r="J51" s="2">
        <v>30</v>
      </c>
      <c r="K51" s="12" t="str">
        <f>VLOOKUP(J51,[1]TARIFARIO!$A$2:$B$83,2,0)</f>
        <v>SERVICIO DE CERRAJERIA CAMBIO CILINDRO</v>
      </c>
      <c r="L51" s="6" t="s">
        <v>88</v>
      </c>
      <c r="M51" s="2">
        <v>1</v>
      </c>
      <c r="N51" s="13">
        <f>VLOOKUP(J51,TARIFARIO!$A$2:$D$83,4,0)</f>
        <v>151621</v>
      </c>
      <c r="O51" s="13">
        <f t="shared" si="0"/>
        <v>151621</v>
      </c>
      <c r="P51" s="13">
        <v>0</v>
      </c>
      <c r="Q51" s="1">
        <v>0</v>
      </c>
      <c r="R51" s="1">
        <v>0</v>
      </c>
      <c r="S51" s="13">
        <f t="shared" si="9"/>
        <v>151621</v>
      </c>
    </row>
    <row r="52" spans="1:19" ht="30" x14ac:dyDescent="0.25">
      <c r="A52" s="6">
        <v>51</v>
      </c>
      <c r="B52" s="6" t="s">
        <v>120</v>
      </c>
      <c r="C52" s="6" t="s">
        <v>261</v>
      </c>
      <c r="D52" s="6" t="s">
        <v>265</v>
      </c>
      <c r="E52" s="6" t="s">
        <v>296</v>
      </c>
      <c r="F52" s="8" t="s">
        <v>121</v>
      </c>
      <c r="G52" s="9">
        <v>45680</v>
      </c>
      <c r="H52" s="6" t="s">
        <v>77</v>
      </c>
      <c r="I52" s="7" t="s">
        <v>122</v>
      </c>
      <c r="J52" s="2">
        <v>32</v>
      </c>
      <c r="K52" s="12" t="str">
        <f>VLOOKUP(J52,[1]TARIFARIO!$A$2:$B$83,2,0)</f>
        <v>SERVICIO DE CERRAJERIA CANDADO GRANDE 72 mm</v>
      </c>
      <c r="L52" s="6" t="s">
        <v>88</v>
      </c>
      <c r="M52" s="2">
        <v>2</v>
      </c>
      <c r="N52" s="13">
        <f>VLOOKUP(J52,TARIFARIO!$A$2:$D$83,4,0)</f>
        <v>155612</v>
      </c>
      <c r="O52" s="13">
        <f t="shared" si="0"/>
        <v>311224</v>
      </c>
      <c r="P52" s="13">
        <v>0</v>
      </c>
      <c r="Q52" s="1">
        <v>0</v>
      </c>
      <c r="R52" s="1">
        <v>0</v>
      </c>
      <c r="S52" s="13">
        <f t="shared" si="9"/>
        <v>311224</v>
      </c>
    </row>
    <row r="53" spans="1:19" x14ac:dyDescent="0.25">
      <c r="A53" s="6">
        <v>52</v>
      </c>
      <c r="B53" s="6" t="s">
        <v>123</v>
      </c>
      <c r="C53" s="6" t="s">
        <v>261</v>
      </c>
      <c r="D53" s="6" t="s">
        <v>265</v>
      </c>
      <c r="E53" s="6" t="s">
        <v>296</v>
      </c>
      <c r="F53" s="8" t="s">
        <v>124</v>
      </c>
      <c r="G53" s="9">
        <v>45684</v>
      </c>
      <c r="H53" s="6" t="s">
        <v>77</v>
      </c>
      <c r="I53" s="7" t="s">
        <v>125</v>
      </c>
      <c r="J53" s="2">
        <v>26</v>
      </c>
      <c r="K53" s="12" t="str">
        <f>VLOOKUP(J53,[1]TARIFARIO!$A$2:$B$83,2,0)</f>
        <v>SERVICIO DE CERRAJERIA APERTURA CANDADO</v>
      </c>
      <c r="L53" s="6" t="s">
        <v>88</v>
      </c>
      <c r="M53" s="2">
        <v>1</v>
      </c>
      <c r="N53" s="13">
        <f>VLOOKUP(J53,TARIFARIO!$A$2:$D$83,4,0)</f>
        <v>109210</v>
      </c>
      <c r="O53" s="13">
        <f t="shared" si="0"/>
        <v>109210</v>
      </c>
      <c r="P53" s="13">
        <v>0</v>
      </c>
      <c r="Q53" s="1">
        <v>0</v>
      </c>
      <c r="R53" s="1">
        <v>0</v>
      </c>
      <c r="S53" s="13">
        <f t="shared" si="9"/>
        <v>109210</v>
      </c>
    </row>
    <row r="54" spans="1:19" ht="30" x14ac:dyDescent="0.25">
      <c r="A54" s="6">
        <v>53</v>
      </c>
      <c r="B54" s="6" t="s">
        <v>123</v>
      </c>
      <c r="C54" s="6" t="s">
        <v>261</v>
      </c>
      <c r="D54" s="6" t="s">
        <v>265</v>
      </c>
      <c r="E54" s="6" t="s">
        <v>296</v>
      </c>
      <c r="F54" s="8" t="s">
        <v>124</v>
      </c>
      <c r="G54" s="9">
        <v>45684</v>
      </c>
      <c r="H54" s="6" t="s">
        <v>77</v>
      </c>
      <c r="I54" s="7" t="s">
        <v>125</v>
      </c>
      <c r="J54" s="2">
        <v>27</v>
      </c>
      <c r="K54" s="12" t="str">
        <f>VLOOKUP(J54,[1]TARIFARIO!$A$2:$B$83,2,0)</f>
        <v>SERVICIO DE CERRAJERIA APERTURA CERRADURA</v>
      </c>
      <c r="L54" s="6" t="s">
        <v>88</v>
      </c>
      <c r="M54" s="2">
        <v>1</v>
      </c>
      <c r="N54" s="13">
        <f>VLOOKUP(J54,TARIFARIO!$A$2:$D$83,4,0)</f>
        <v>122714</v>
      </c>
      <c r="O54" s="13">
        <f t="shared" si="0"/>
        <v>122714</v>
      </c>
      <c r="P54" s="13">
        <v>0</v>
      </c>
      <c r="Q54" s="1">
        <v>0</v>
      </c>
      <c r="R54" s="1">
        <v>0</v>
      </c>
      <c r="S54" s="13">
        <f t="shared" si="9"/>
        <v>122714</v>
      </c>
    </row>
    <row r="55" spans="1:19" x14ac:dyDescent="0.25">
      <c r="A55" s="6">
        <v>54</v>
      </c>
      <c r="B55" s="6" t="s">
        <v>123</v>
      </c>
      <c r="C55" s="6" t="s">
        <v>261</v>
      </c>
      <c r="D55" s="6" t="s">
        <v>265</v>
      </c>
      <c r="E55" s="6" t="s">
        <v>296</v>
      </c>
      <c r="F55" s="8" t="s">
        <v>124</v>
      </c>
      <c r="G55" s="9">
        <v>45684</v>
      </c>
      <c r="H55" s="6" t="s">
        <v>77</v>
      </c>
      <c r="I55" s="7" t="s">
        <v>125</v>
      </c>
      <c r="J55" s="2">
        <v>30</v>
      </c>
      <c r="K55" s="12" t="str">
        <f>VLOOKUP(J55,[1]TARIFARIO!$A$2:$B$83,2,0)</f>
        <v>SERVICIO DE CERRAJERIA CAMBIO CILINDRO</v>
      </c>
      <c r="L55" s="6" t="s">
        <v>88</v>
      </c>
      <c r="M55" s="2">
        <v>1</v>
      </c>
      <c r="N55" s="13">
        <f>VLOOKUP(J55,TARIFARIO!$A$2:$D$83,4,0)</f>
        <v>151621</v>
      </c>
      <c r="O55" s="13">
        <f t="shared" si="0"/>
        <v>151621</v>
      </c>
      <c r="P55" s="13">
        <v>0</v>
      </c>
      <c r="Q55" s="1">
        <v>0</v>
      </c>
      <c r="R55" s="1">
        <v>0</v>
      </c>
      <c r="S55" s="13">
        <f t="shared" si="9"/>
        <v>151621</v>
      </c>
    </row>
    <row r="56" spans="1:19" ht="30" x14ac:dyDescent="0.25">
      <c r="A56" s="6">
        <v>55</v>
      </c>
      <c r="B56" s="6" t="s">
        <v>126</v>
      </c>
      <c r="C56" s="6" t="s">
        <v>261</v>
      </c>
      <c r="D56" s="6" t="s">
        <v>265</v>
      </c>
      <c r="E56" s="6" t="s">
        <v>297</v>
      </c>
      <c r="F56" s="8" t="s">
        <v>127</v>
      </c>
      <c r="G56" s="9">
        <v>45684</v>
      </c>
      <c r="H56" s="6" t="s">
        <v>42</v>
      </c>
      <c r="I56" s="7" t="s">
        <v>128</v>
      </c>
      <c r="J56" s="2">
        <v>27</v>
      </c>
      <c r="K56" s="12" t="str">
        <f>VLOOKUP(J56,[1]TARIFARIO!$A$2:$B$83,2,0)</f>
        <v>SERVICIO DE CERRAJERIA APERTURA CERRADURA</v>
      </c>
      <c r="L56" s="6" t="s">
        <v>88</v>
      </c>
      <c r="M56" s="2">
        <v>3</v>
      </c>
      <c r="N56" s="13">
        <f>VLOOKUP(J56,TARIFARIO!$A$2:$D$83,4,0)</f>
        <v>122714</v>
      </c>
      <c r="O56" s="13">
        <f t="shared" si="0"/>
        <v>368142</v>
      </c>
      <c r="P56" s="13">
        <v>0</v>
      </c>
      <c r="Q56" s="1">
        <v>0</v>
      </c>
      <c r="R56" s="1">
        <v>0</v>
      </c>
      <c r="S56" s="13">
        <f t="shared" si="9"/>
        <v>368142</v>
      </c>
    </row>
    <row r="57" spans="1:19" x14ac:dyDescent="0.25">
      <c r="A57" s="6">
        <v>56</v>
      </c>
      <c r="B57" s="6" t="s">
        <v>126</v>
      </c>
      <c r="C57" s="6" t="s">
        <v>261</v>
      </c>
      <c r="D57" s="6" t="s">
        <v>265</v>
      </c>
      <c r="E57" s="6" t="s">
        <v>297</v>
      </c>
      <c r="F57" s="8" t="s">
        <v>127</v>
      </c>
      <c r="G57" s="9">
        <v>45684</v>
      </c>
      <c r="H57" s="6" t="s">
        <v>42</v>
      </c>
      <c r="I57" s="7" t="s">
        <v>128</v>
      </c>
      <c r="J57" s="2">
        <v>30</v>
      </c>
      <c r="K57" s="12" t="str">
        <f>VLOOKUP(J57,[1]TARIFARIO!$A$2:$B$83,2,0)</f>
        <v>SERVICIO DE CERRAJERIA CAMBIO CILINDRO</v>
      </c>
      <c r="L57" s="6" t="s">
        <v>88</v>
      </c>
      <c r="M57" s="2">
        <v>2</v>
      </c>
      <c r="N57" s="13">
        <f>VLOOKUP(J57,TARIFARIO!$A$2:$D$83,4,0)</f>
        <v>151621</v>
      </c>
      <c r="O57" s="13">
        <f t="shared" si="0"/>
        <v>303242</v>
      </c>
      <c r="P57" s="13">
        <v>0</v>
      </c>
      <c r="Q57" s="1">
        <v>0</v>
      </c>
      <c r="R57" s="1">
        <v>0</v>
      </c>
      <c r="S57" s="13">
        <f t="shared" si="9"/>
        <v>303242</v>
      </c>
    </row>
    <row r="58" spans="1:19" x14ac:dyDescent="0.25">
      <c r="A58" s="6">
        <v>57</v>
      </c>
      <c r="B58" s="6" t="s">
        <v>126</v>
      </c>
      <c r="C58" s="6" t="s">
        <v>261</v>
      </c>
      <c r="D58" s="6" t="s">
        <v>265</v>
      </c>
      <c r="E58" s="6" t="s">
        <v>297</v>
      </c>
      <c r="F58" s="8" t="s">
        <v>127</v>
      </c>
      <c r="G58" s="9">
        <v>45684</v>
      </c>
      <c r="H58" s="6" t="s">
        <v>42</v>
      </c>
      <c r="I58" s="7" t="s">
        <v>128</v>
      </c>
      <c r="J58" s="2">
        <v>68</v>
      </c>
      <c r="K58" s="12" t="str">
        <f>VLOOKUP(J58,[1]TARIFARIO!$A$2:$B$83,2,0)</f>
        <v>CUSTODIO 12 HORAS</v>
      </c>
      <c r="L58" s="6" t="s">
        <v>17</v>
      </c>
      <c r="M58" s="2">
        <f>12*4</f>
        <v>48</v>
      </c>
      <c r="N58" s="13">
        <f>VLOOKUP(J58,TARIFARIO!$A$2:$D$83,4,0)</f>
        <v>16964</v>
      </c>
      <c r="O58" s="13">
        <f t="shared" si="0"/>
        <v>814272</v>
      </c>
      <c r="P58" s="13">
        <v>0</v>
      </c>
      <c r="Q58" s="1">
        <v>0</v>
      </c>
      <c r="R58" s="1">
        <v>0</v>
      </c>
      <c r="S58" s="13">
        <f t="shared" si="9"/>
        <v>814272</v>
      </c>
    </row>
    <row r="59" spans="1:19" ht="30" x14ac:dyDescent="0.25">
      <c r="A59" s="6">
        <v>58</v>
      </c>
      <c r="B59" s="6" t="s">
        <v>298</v>
      </c>
      <c r="C59" s="6" t="s">
        <v>261</v>
      </c>
      <c r="D59" s="6" t="s">
        <v>265</v>
      </c>
      <c r="E59" s="6" t="s">
        <v>299</v>
      </c>
      <c r="F59" s="8" t="s">
        <v>129</v>
      </c>
      <c r="G59" s="9">
        <v>45684</v>
      </c>
      <c r="H59" s="6" t="s">
        <v>42</v>
      </c>
      <c r="I59" s="7" t="s">
        <v>130</v>
      </c>
      <c r="J59" s="61">
        <v>27</v>
      </c>
      <c r="K59" s="12" t="str">
        <f>VLOOKUP(J59,[1]TARIFARIO!$A$2:$B$83,2,0)</f>
        <v>SERVICIO DE CERRAJERIA APERTURA CERRADURA</v>
      </c>
      <c r="L59" s="6" t="s">
        <v>88</v>
      </c>
      <c r="M59" s="2">
        <v>1</v>
      </c>
      <c r="N59" s="13">
        <f>VLOOKUP(J59,TARIFARIO!$A$2:$D$83,4,0)</f>
        <v>122714</v>
      </c>
      <c r="O59" s="13">
        <f t="shared" si="0"/>
        <v>122714</v>
      </c>
      <c r="P59" s="13">
        <v>0</v>
      </c>
      <c r="Q59" s="1">
        <v>0</v>
      </c>
      <c r="R59" s="1">
        <v>0</v>
      </c>
      <c r="S59" s="13">
        <f t="shared" si="9"/>
        <v>122714</v>
      </c>
    </row>
    <row r="60" spans="1:19" ht="30" x14ac:dyDescent="0.25">
      <c r="A60" s="6">
        <v>59</v>
      </c>
      <c r="B60" s="6" t="s">
        <v>298</v>
      </c>
      <c r="C60" s="6" t="s">
        <v>261</v>
      </c>
      <c r="D60" s="6" t="s">
        <v>265</v>
      </c>
      <c r="E60" s="6" t="s">
        <v>299</v>
      </c>
      <c r="F60" s="8" t="s">
        <v>129</v>
      </c>
      <c r="G60" s="9">
        <v>45684</v>
      </c>
      <c r="H60" s="6" t="s">
        <v>42</v>
      </c>
      <c r="I60" s="7" t="s">
        <v>130</v>
      </c>
      <c r="J60" s="61">
        <v>30</v>
      </c>
      <c r="K60" s="12" t="str">
        <f>VLOOKUP(J60,[1]TARIFARIO!$A$2:$B$83,2,0)</f>
        <v>SERVICIO DE CERRAJERIA CAMBIO CILINDRO</v>
      </c>
      <c r="L60" s="6" t="s">
        <v>88</v>
      </c>
      <c r="M60" s="2">
        <v>1</v>
      </c>
      <c r="N60" s="13">
        <f>VLOOKUP(J60,TARIFARIO!$A$2:$D$83,4,0)</f>
        <v>151621</v>
      </c>
      <c r="O60" s="13">
        <f t="shared" si="0"/>
        <v>151621</v>
      </c>
      <c r="P60" s="13">
        <v>0</v>
      </c>
      <c r="Q60" s="1">
        <v>0</v>
      </c>
      <c r="R60" s="1">
        <v>0</v>
      </c>
      <c r="S60" s="13">
        <f t="shared" si="9"/>
        <v>151621</v>
      </c>
    </row>
    <row r="61" spans="1:19" x14ac:dyDescent="0.25">
      <c r="A61" s="6">
        <v>60</v>
      </c>
      <c r="B61" s="6" t="s">
        <v>158</v>
      </c>
      <c r="C61" s="6" t="s">
        <v>261</v>
      </c>
      <c r="D61" s="6" t="s">
        <v>265</v>
      </c>
      <c r="E61" s="6" t="s">
        <v>300</v>
      </c>
      <c r="F61" s="8" t="s">
        <v>131</v>
      </c>
      <c r="G61" s="9">
        <v>45686</v>
      </c>
      <c r="H61" s="6" t="s">
        <v>132</v>
      </c>
      <c r="I61" s="7" t="s">
        <v>133</v>
      </c>
      <c r="J61" s="61">
        <v>30</v>
      </c>
      <c r="K61" s="12" t="str">
        <f>VLOOKUP(J61,[1]TARIFARIO!$A$2:$B$83,2,0)</f>
        <v>SERVICIO DE CERRAJERIA CAMBIO CILINDRO</v>
      </c>
      <c r="L61" s="6" t="s">
        <v>88</v>
      </c>
      <c r="M61" s="2">
        <v>3</v>
      </c>
      <c r="N61" s="13">
        <f>VLOOKUP(J61,TARIFARIO!$A$2:$D$83,4,0)</f>
        <v>151621</v>
      </c>
      <c r="O61" s="13">
        <f t="shared" ref="O61:O70" si="11">M61*N61</f>
        <v>454863</v>
      </c>
      <c r="P61" s="13">
        <v>0</v>
      </c>
      <c r="Q61" s="1">
        <v>0</v>
      </c>
      <c r="R61" s="1">
        <v>0</v>
      </c>
      <c r="S61" s="13">
        <f t="shared" si="9"/>
        <v>454863</v>
      </c>
    </row>
    <row r="62" spans="1:19" ht="30.75" customHeight="1" x14ac:dyDescent="0.25">
      <c r="A62" s="6">
        <v>61</v>
      </c>
      <c r="B62" s="6" t="s">
        <v>158</v>
      </c>
      <c r="C62" s="6" t="s">
        <v>261</v>
      </c>
      <c r="D62" s="6" t="s">
        <v>265</v>
      </c>
      <c r="E62" s="6" t="s">
        <v>300</v>
      </c>
      <c r="F62" s="8" t="s">
        <v>131</v>
      </c>
      <c r="G62" s="9">
        <v>45686</v>
      </c>
      <c r="H62" s="6" t="s">
        <v>132</v>
      </c>
      <c r="I62" s="7" t="s">
        <v>133</v>
      </c>
      <c r="J62" s="61">
        <v>27</v>
      </c>
      <c r="K62" s="12" t="str">
        <f>VLOOKUP(J62,[1]TARIFARIO!$A$2:$B$83,2,0)</f>
        <v>SERVICIO DE CERRAJERIA APERTURA CERRADURA</v>
      </c>
      <c r="L62" s="6" t="s">
        <v>88</v>
      </c>
      <c r="M62" s="2">
        <v>2</v>
      </c>
      <c r="N62" s="13">
        <f>VLOOKUP(J62,TARIFARIO!$A$2:$D$83,4,0)</f>
        <v>122714</v>
      </c>
      <c r="O62" s="13">
        <f t="shared" si="11"/>
        <v>245428</v>
      </c>
      <c r="P62" s="13">
        <v>0</v>
      </c>
      <c r="Q62" s="1">
        <v>0</v>
      </c>
      <c r="R62" s="1">
        <v>0</v>
      </c>
      <c r="S62" s="13">
        <f t="shared" si="9"/>
        <v>245428</v>
      </c>
    </row>
    <row r="63" spans="1:19" ht="21.75" customHeight="1" x14ac:dyDescent="0.25">
      <c r="A63" s="6">
        <v>62</v>
      </c>
      <c r="B63" s="6" t="s">
        <v>158</v>
      </c>
      <c r="C63" s="6" t="s">
        <v>261</v>
      </c>
      <c r="D63" s="6" t="s">
        <v>265</v>
      </c>
      <c r="E63" s="6" t="s">
        <v>300</v>
      </c>
      <c r="F63" s="8" t="s">
        <v>131</v>
      </c>
      <c r="G63" s="9">
        <v>45686</v>
      </c>
      <c r="H63" s="6" t="s">
        <v>132</v>
      </c>
      <c r="I63" s="7" t="s">
        <v>133</v>
      </c>
      <c r="J63" s="61">
        <v>26</v>
      </c>
      <c r="K63" s="12" t="str">
        <f>VLOOKUP(J63,[1]TARIFARIO!$A$2:$B$83,2,0)</f>
        <v>SERVICIO DE CERRAJERIA APERTURA CANDADO</v>
      </c>
      <c r="L63" s="6" t="s">
        <v>88</v>
      </c>
      <c r="M63" s="2">
        <v>2</v>
      </c>
      <c r="N63" s="13">
        <f>VLOOKUP(J63,TARIFARIO!$A$2:$D$83,4,0)</f>
        <v>109210</v>
      </c>
      <c r="O63" s="13">
        <f t="shared" si="11"/>
        <v>218420</v>
      </c>
      <c r="P63" s="13">
        <v>0</v>
      </c>
      <c r="Q63" s="1">
        <v>0</v>
      </c>
      <c r="R63" s="1">
        <v>0</v>
      </c>
      <c r="S63" s="13">
        <f t="shared" si="9"/>
        <v>218420</v>
      </c>
    </row>
    <row r="64" spans="1:19" ht="26.25" customHeight="1" x14ac:dyDescent="0.25">
      <c r="A64" s="6">
        <v>63</v>
      </c>
      <c r="B64" s="6" t="s">
        <v>158</v>
      </c>
      <c r="C64" s="6" t="s">
        <v>261</v>
      </c>
      <c r="D64" s="6" t="s">
        <v>265</v>
      </c>
      <c r="E64" s="6" t="s">
        <v>300</v>
      </c>
      <c r="F64" s="8" t="s">
        <v>131</v>
      </c>
      <c r="G64" s="9">
        <v>45686</v>
      </c>
      <c r="H64" s="6" t="s">
        <v>132</v>
      </c>
      <c r="I64" s="7" t="s">
        <v>133</v>
      </c>
      <c r="J64" s="61">
        <v>32</v>
      </c>
      <c r="K64" s="12" t="str">
        <f>VLOOKUP(J64,[1]TARIFARIO!$A$2:$B$83,2,0)</f>
        <v>SERVICIO DE CERRAJERIA CANDADO GRANDE 72 mm</v>
      </c>
      <c r="L64" s="6" t="s">
        <v>88</v>
      </c>
      <c r="M64" s="2">
        <v>2</v>
      </c>
      <c r="N64" s="13">
        <f>VLOOKUP(J64,TARIFARIO!$A$2:$D$83,4,0)</f>
        <v>155612</v>
      </c>
      <c r="O64" s="13">
        <f t="shared" si="11"/>
        <v>311224</v>
      </c>
      <c r="P64" s="13">
        <v>0</v>
      </c>
      <c r="Q64" s="1">
        <v>0</v>
      </c>
      <c r="R64" s="1">
        <v>0</v>
      </c>
      <c r="S64" s="13">
        <f t="shared" si="9"/>
        <v>311224</v>
      </c>
    </row>
    <row r="65" spans="1:25" ht="26.25" customHeight="1" x14ac:dyDescent="0.25">
      <c r="A65" s="6">
        <v>64</v>
      </c>
      <c r="B65" s="6" t="s">
        <v>134</v>
      </c>
      <c r="C65" s="6" t="s">
        <v>261</v>
      </c>
      <c r="D65" s="6" t="s">
        <v>265</v>
      </c>
      <c r="E65" s="6">
        <v>3.1202106011854397E+18</v>
      </c>
      <c r="F65" s="8" t="s">
        <v>135</v>
      </c>
      <c r="G65" s="9">
        <v>45687</v>
      </c>
      <c r="H65" s="6" t="s">
        <v>15</v>
      </c>
      <c r="I65" s="7" t="s">
        <v>160</v>
      </c>
      <c r="J65" s="61">
        <v>27</v>
      </c>
      <c r="K65" s="12" t="str">
        <f>VLOOKUP(J65,[1]TARIFARIO!$A$2:$B$83,2,0)</f>
        <v>SERVICIO DE CERRAJERIA APERTURA CERRADURA</v>
      </c>
      <c r="L65" s="6" t="s">
        <v>88</v>
      </c>
      <c r="M65" s="2">
        <v>6</v>
      </c>
      <c r="N65" s="13">
        <f>VLOOKUP(J65,TARIFARIO!$A$2:$D$83,4,0)</f>
        <v>122714</v>
      </c>
      <c r="O65" s="13">
        <f t="shared" si="11"/>
        <v>736284</v>
      </c>
      <c r="P65" s="13">
        <v>0</v>
      </c>
      <c r="Q65" s="1">
        <v>0</v>
      </c>
      <c r="R65" s="1">
        <v>0</v>
      </c>
      <c r="S65" s="13">
        <f t="shared" si="9"/>
        <v>736284</v>
      </c>
    </row>
    <row r="66" spans="1:25" ht="26.25" customHeight="1" x14ac:dyDescent="0.25">
      <c r="A66" s="6">
        <v>65</v>
      </c>
      <c r="B66" s="6" t="s">
        <v>134</v>
      </c>
      <c r="C66" s="6" t="s">
        <v>261</v>
      </c>
      <c r="D66" s="6" t="s">
        <v>265</v>
      </c>
      <c r="E66" s="6">
        <v>3.1202106011854397E+18</v>
      </c>
      <c r="F66" s="8" t="s">
        <v>135</v>
      </c>
      <c r="G66" s="9">
        <v>45687</v>
      </c>
      <c r="H66" s="6" t="s">
        <v>15</v>
      </c>
      <c r="I66" s="7" t="s">
        <v>136</v>
      </c>
      <c r="J66" s="61">
        <v>26</v>
      </c>
      <c r="K66" s="12" t="str">
        <f>VLOOKUP(J66,[1]TARIFARIO!$A$2:$B$83,2,0)</f>
        <v>SERVICIO DE CERRAJERIA APERTURA CANDADO</v>
      </c>
      <c r="L66" s="6" t="s">
        <v>88</v>
      </c>
      <c r="M66" s="2">
        <v>1</v>
      </c>
      <c r="N66" s="13">
        <f>VLOOKUP(J66,TARIFARIO!$A$2:$D$83,4,0)</f>
        <v>109210</v>
      </c>
      <c r="O66" s="13">
        <f t="shared" si="11"/>
        <v>109210</v>
      </c>
      <c r="P66" s="13">
        <v>0</v>
      </c>
      <c r="Q66" s="1">
        <v>0</v>
      </c>
      <c r="R66" s="1">
        <v>0</v>
      </c>
      <c r="S66" s="13">
        <f t="shared" si="9"/>
        <v>109210</v>
      </c>
    </row>
    <row r="67" spans="1:25" ht="26.25" customHeight="1" x14ac:dyDescent="0.25">
      <c r="A67" s="6">
        <v>66</v>
      </c>
      <c r="B67" s="6" t="s">
        <v>134</v>
      </c>
      <c r="C67" s="6" t="s">
        <v>261</v>
      </c>
      <c r="D67" s="6" t="s">
        <v>265</v>
      </c>
      <c r="E67" s="6">
        <v>3.1202106011854397E+18</v>
      </c>
      <c r="F67" s="8" t="s">
        <v>135</v>
      </c>
      <c r="G67" s="9">
        <v>45687</v>
      </c>
      <c r="H67" s="6" t="s">
        <v>15</v>
      </c>
      <c r="I67" s="7" t="s">
        <v>136</v>
      </c>
      <c r="J67" s="61">
        <v>30</v>
      </c>
      <c r="K67" s="12" t="str">
        <f>VLOOKUP(J67,[1]TARIFARIO!$A$2:$B$83,2,0)</f>
        <v>SERVICIO DE CERRAJERIA CAMBIO CILINDRO</v>
      </c>
      <c r="L67" s="6" t="s">
        <v>88</v>
      </c>
      <c r="M67" s="2">
        <v>2</v>
      </c>
      <c r="N67" s="13">
        <f>VLOOKUP(J67,TARIFARIO!$A$2:$D$83,4,0)</f>
        <v>151621</v>
      </c>
      <c r="O67" s="13">
        <f t="shared" si="11"/>
        <v>303242</v>
      </c>
      <c r="P67" s="13">
        <v>0</v>
      </c>
      <c r="Q67" s="1">
        <v>0</v>
      </c>
      <c r="R67" s="1">
        <v>0</v>
      </c>
      <c r="S67" s="13">
        <f t="shared" si="9"/>
        <v>303242</v>
      </c>
    </row>
    <row r="68" spans="1:25" ht="26.25" customHeight="1" x14ac:dyDescent="0.25">
      <c r="A68" s="6">
        <v>67</v>
      </c>
      <c r="B68" s="6" t="s">
        <v>134</v>
      </c>
      <c r="C68" s="6" t="s">
        <v>261</v>
      </c>
      <c r="D68" s="6" t="s">
        <v>265</v>
      </c>
      <c r="E68" s="6">
        <v>3.1202106011854397E+18</v>
      </c>
      <c r="F68" s="8" t="s">
        <v>135</v>
      </c>
      <c r="G68" s="9">
        <v>45687</v>
      </c>
      <c r="H68" s="6" t="s">
        <v>15</v>
      </c>
      <c r="I68" s="7" t="s">
        <v>136</v>
      </c>
      <c r="J68" s="61">
        <v>32</v>
      </c>
      <c r="K68" s="12" t="str">
        <f>VLOOKUP(J68,[1]TARIFARIO!$A$2:$B$83,2,0)</f>
        <v>SERVICIO DE CERRAJERIA CANDADO GRANDE 72 mm</v>
      </c>
      <c r="L68" s="6" t="s">
        <v>88</v>
      </c>
      <c r="M68" s="2">
        <v>2</v>
      </c>
      <c r="N68" s="13">
        <f>VLOOKUP(J68,TARIFARIO!$A$2:$D$83,4,0)</f>
        <v>155612</v>
      </c>
      <c r="O68" s="13">
        <f t="shared" si="11"/>
        <v>311224</v>
      </c>
      <c r="P68" s="13">
        <v>0</v>
      </c>
      <c r="Q68" s="1">
        <v>0</v>
      </c>
      <c r="R68" s="1">
        <v>0</v>
      </c>
      <c r="S68" s="13">
        <f t="shared" si="9"/>
        <v>311224</v>
      </c>
    </row>
    <row r="69" spans="1:25" ht="26.25" customHeight="1" x14ac:dyDescent="0.25">
      <c r="A69" s="6">
        <v>68</v>
      </c>
      <c r="B69" s="6" t="s">
        <v>137</v>
      </c>
      <c r="C69" s="6" t="s">
        <v>261</v>
      </c>
      <c r="D69" s="6" t="s">
        <v>265</v>
      </c>
      <c r="E69" s="6">
        <v>3.1202308081116298E+18</v>
      </c>
      <c r="F69" s="8" t="s">
        <v>138</v>
      </c>
      <c r="G69" s="9">
        <v>45688</v>
      </c>
      <c r="H69" s="6" t="s">
        <v>139</v>
      </c>
      <c r="I69" s="7" t="s">
        <v>140</v>
      </c>
      <c r="J69" s="61">
        <v>30</v>
      </c>
      <c r="K69" s="12" t="str">
        <f>VLOOKUP(J69,[1]TARIFARIO!$A$2:$B$83,2,0)</f>
        <v>SERVICIO DE CERRAJERIA CAMBIO CILINDRO</v>
      </c>
      <c r="L69" s="6" t="s">
        <v>88</v>
      </c>
      <c r="M69" s="2">
        <v>1</v>
      </c>
      <c r="N69" s="13">
        <f>VLOOKUP(J69,TARIFARIO!$A$2:$D$83,4,0)</f>
        <v>151621</v>
      </c>
      <c r="O69" s="13">
        <f t="shared" si="11"/>
        <v>151621</v>
      </c>
      <c r="P69" s="13">
        <v>0</v>
      </c>
      <c r="Q69" s="1">
        <v>0</v>
      </c>
      <c r="R69" s="1">
        <v>0</v>
      </c>
      <c r="S69" s="13">
        <f t="shared" si="9"/>
        <v>151621</v>
      </c>
    </row>
    <row r="70" spans="1:25" ht="26.25" customHeight="1" x14ac:dyDescent="0.25">
      <c r="A70" s="6">
        <v>69</v>
      </c>
      <c r="B70" s="6" t="s">
        <v>137</v>
      </c>
      <c r="C70" s="6" t="s">
        <v>261</v>
      </c>
      <c r="D70" s="6" t="s">
        <v>265</v>
      </c>
      <c r="E70" s="6">
        <v>3.1202308081116298E+18</v>
      </c>
      <c r="F70" s="8" t="s">
        <v>138</v>
      </c>
      <c r="G70" s="9">
        <v>45688</v>
      </c>
      <c r="H70" s="6" t="s">
        <v>139</v>
      </c>
      <c r="I70" s="7" t="s">
        <v>140</v>
      </c>
      <c r="J70" s="61">
        <v>32</v>
      </c>
      <c r="K70" s="12" t="str">
        <f>VLOOKUP(J70,[1]TARIFARIO!$A$2:$B$83,2,0)</f>
        <v>SERVICIO DE CERRAJERIA CANDADO GRANDE 72 mm</v>
      </c>
      <c r="L70" s="6" t="s">
        <v>88</v>
      </c>
      <c r="M70" s="2">
        <v>1</v>
      </c>
      <c r="N70" s="13">
        <f>VLOOKUP(J70,TARIFARIO!$A$2:$D$83,4,0)</f>
        <v>155612</v>
      </c>
      <c r="O70" s="13">
        <f t="shared" si="11"/>
        <v>155612</v>
      </c>
      <c r="P70" s="13">
        <v>0</v>
      </c>
      <c r="Q70" s="1">
        <v>0</v>
      </c>
      <c r="R70" s="1">
        <v>0</v>
      </c>
      <c r="S70" s="13">
        <f t="shared" si="9"/>
        <v>155612</v>
      </c>
    </row>
    <row r="71" spans="1:25" s="67" customFormat="1" ht="15.75" customHeight="1" x14ac:dyDescent="0.25">
      <c r="A71" s="69"/>
      <c r="B71" s="70"/>
      <c r="C71" s="69"/>
      <c r="D71" s="69"/>
      <c r="E71" s="17"/>
      <c r="F71" s="71"/>
      <c r="G71" s="69"/>
      <c r="H71" s="69"/>
      <c r="I71" s="72"/>
      <c r="J71" s="73"/>
      <c r="K71" s="74"/>
      <c r="L71" s="69"/>
      <c r="M71" s="69"/>
      <c r="N71" s="66"/>
      <c r="O71" s="66">
        <f>SUM(O2:O70)</f>
        <v>251648465.78</v>
      </c>
      <c r="P71" s="66">
        <v>0</v>
      </c>
      <c r="Q71" s="66">
        <f>SUM(Q2:Q70)</f>
        <v>13646255.460000005</v>
      </c>
      <c r="R71" s="66">
        <f>SUM(R2:R70)</f>
        <v>2592788.5373999998</v>
      </c>
      <c r="S71" s="77">
        <f>SUM(S2:S70)</f>
        <v>267887509.77739996</v>
      </c>
    </row>
    <row r="72" spans="1:25" ht="15.75" customHeight="1" x14ac:dyDescent="0.25">
      <c r="F72" s="71"/>
      <c r="G72" s="17"/>
      <c r="H72" s="17"/>
      <c r="I72" s="18"/>
      <c r="J72" s="20"/>
      <c r="K72" s="21"/>
      <c r="L72" s="17"/>
      <c r="M72" s="17"/>
      <c r="N72" s="22"/>
      <c r="O72" s="22"/>
      <c r="P72" s="22"/>
      <c r="Q72" s="22"/>
      <c r="R72" s="22"/>
      <c r="S72" s="22"/>
    </row>
    <row r="73" spans="1:25" ht="27" customHeight="1" x14ac:dyDescent="0.25">
      <c r="B73" s="75"/>
      <c r="F73" s="71"/>
      <c r="G73" s="17"/>
      <c r="H73" s="17"/>
      <c r="I73" s="18"/>
      <c r="J73" s="20"/>
      <c r="K73" s="21"/>
      <c r="L73" s="17"/>
      <c r="M73" s="17"/>
      <c r="N73" s="22"/>
      <c r="O73" s="22"/>
      <c r="P73" s="22"/>
      <c r="Q73" s="22"/>
      <c r="R73" s="78"/>
    </row>
    <row r="74" spans="1:25" s="17" customFormat="1" ht="15.75" customHeight="1" x14ac:dyDescent="0.25">
      <c r="F74" s="71"/>
      <c r="I74" s="18"/>
      <c r="J74" s="20"/>
      <c r="K74" s="21"/>
      <c r="N74" s="22"/>
      <c r="O74" s="22"/>
      <c r="P74" s="22"/>
      <c r="Q74" s="22"/>
      <c r="R74" s="22"/>
      <c r="S74" s="22"/>
      <c r="T74" s="15"/>
      <c r="U74" s="15"/>
      <c r="V74" s="15"/>
      <c r="W74" s="15"/>
      <c r="X74" s="15"/>
      <c r="Y74" s="15"/>
    </row>
    <row r="75" spans="1:25" s="17" customFormat="1" ht="15.75" customHeight="1" x14ac:dyDescent="0.25">
      <c r="F75" s="71"/>
      <c r="I75" s="18"/>
      <c r="J75" s="20"/>
      <c r="K75" s="21"/>
      <c r="N75" s="22"/>
      <c r="O75" s="22"/>
      <c r="P75" s="22"/>
      <c r="Q75" s="100" t="s">
        <v>262</v>
      </c>
      <c r="R75" s="101"/>
      <c r="S75" s="101"/>
      <c r="T75" s="15"/>
      <c r="U75" s="15"/>
      <c r="V75" s="15"/>
      <c r="W75" s="15"/>
      <c r="X75" s="15"/>
      <c r="Y75" s="15"/>
    </row>
    <row r="76" spans="1:25" s="17" customFormat="1" ht="15.75" customHeight="1" x14ac:dyDescent="0.25">
      <c r="F76" s="71"/>
      <c r="I76" s="18"/>
      <c r="J76" s="20"/>
      <c r="K76" s="21"/>
      <c r="N76" s="22"/>
      <c r="O76" s="22"/>
      <c r="P76" s="78"/>
      <c r="Q76" s="100" t="s">
        <v>313</v>
      </c>
      <c r="R76" s="100" t="s">
        <v>314</v>
      </c>
      <c r="S76" s="100" t="s">
        <v>302</v>
      </c>
      <c r="T76" s="15"/>
      <c r="U76" s="15"/>
      <c r="V76" s="15"/>
      <c r="W76" s="15"/>
      <c r="X76" s="15"/>
      <c r="Y76" s="15"/>
    </row>
    <row r="77" spans="1:25" s="17" customFormat="1" ht="15.75" customHeight="1" x14ac:dyDescent="0.25">
      <c r="F77" s="71"/>
      <c r="I77" s="18"/>
      <c r="J77" s="20"/>
      <c r="K77" s="21"/>
      <c r="N77" s="22"/>
      <c r="O77" s="22"/>
      <c r="P77" s="78"/>
      <c r="Q77" s="104">
        <v>4607383.68</v>
      </c>
      <c r="R77" s="101">
        <f>+ROUND(Q77*19%,0)</f>
        <v>875403</v>
      </c>
      <c r="S77" s="101">
        <f>+Q77+R77</f>
        <v>5482786.6799999997</v>
      </c>
      <c r="T77" s="15"/>
      <c r="U77" s="15"/>
      <c r="V77" s="15"/>
      <c r="W77" s="15"/>
      <c r="X77" s="15"/>
      <c r="Y77" s="15"/>
    </row>
    <row r="78" spans="1:25" s="17" customFormat="1" ht="15.75" customHeight="1" x14ac:dyDescent="0.25">
      <c r="F78" s="71"/>
      <c r="I78" s="18"/>
      <c r="J78" s="20"/>
      <c r="K78" s="21"/>
      <c r="L78" s="22"/>
      <c r="N78" s="22"/>
      <c r="O78" s="22"/>
      <c r="P78" s="93"/>
      <c r="Q78" s="102">
        <v>84659051</v>
      </c>
      <c r="R78" s="101"/>
      <c r="S78" s="101">
        <f>+Q78+R78</f>
        <v>84659051</v>
      </c>
      <c r="T78" s="15"/>
      <c r="U78" s="15"/>
      <c r="V78" s="15"/>
      <c r="W78" s="15"/>
      <c r="X78" s="15"/>
      <c r="Y78" s="15"/>
    </row>
    <row r="79" spans="1:25" s="17" customFormat="1" ht="15.75" customHeight="1" x14ac:dyDescent="0.25">
      <c r="F79" s="71"/>
      <c r="I79" s="18"/>
      <c r="J79" s="20"/>
      <c r="K79" s="21"/>
      <c r="N79" s="22"/>
      <c r="O79" s="22"/>
      <c r="P79" s="22"/>
      <c r="Q79" s="101"/>
      <c r="R79" s="101"/>
      <c r="S79" s="101"/>
      <c r="T79" s="15"/>
      <c r="U79" s="15"/>
      <c r="V79" s="15"/>
      <c r="W79" s="15"/>
      <c r="X79" s="15"/>
      <c r="Y79" s="15"/>
    </row>
    <row r="80" spans="1:25" s="17" customFormat="1" ht="15.75" customHeight="1" x14ac:dyDescent="0.25">
      <c r="F80" s="71"/>
      <c r="I80" s="18"/>
      <c r="J80" s="20"/>
      <c r="K80" s="21"/>
      <c r="N80" s="22"/>
      <c r="O80" s="22"/>
      <c r="P80" s="22"/>
      <c r="Q80" s="103">
        <f>SUBTOTAL(9,Q77:Q79)</f>
        <v>89266434.680000007</v>
      </c>
      <c r="R80" s="100">
        <f>SUBTOTAL(9,R77:R79)</f>
        <v>875403</v>
      </c>
      <c r="S80" s="103">
        <f>SUBTOTAL(9,S77:S79)</f>
        <v>90141837.680000007</v>
      </c>
      <c r="T80" s="15"/>
      <c r="U80" s="15"/>
      <c r="V80" s="15"/>
      <c r="W80" s="15"/>
      <c r="X80" s="15"/>
      <c r="Y80" s="15"/>
    </row>
    <row r="81" spans="2:25" s="17" customFormat="1" ht="15.75" customHeight="1" x14ac:dyDescent="0.25">
      <c r="F81" s="71"/>
      <c r="I81" s="18"/>
      <c r="J81" s="20"/>
      <c r="K81" s="21"/>
      <c r="N81" s="22"/>
      <c r="O81" s="22"/>
      <c r="P81" s="22"/>
      <c r="Q81" s="101"/>
      <c r="R81" s="101"/>
      <c r="S81" s="101"/>
      <c r="T81" s="15"/>
      <c r="U81" s="15"/>
      <c r="V81" s="15"/>
      <c r="W81" s="15"/>
      <c r="X81" s="15"/>
      <c r="Y81" s="15"/>
    </row>
    <row r="82" spans="2:25" s="17" customFormat="1" ht="15.75" customHeight="1" x14ac:dyDescent="0.25">
      <c r="F82" s="71"/>
      <c r="I82" s="18"/>
      <c r="J82" s="20"/>
      <c r="K82" s="21"/>
      <c r="N82" s="22"/>
      <c r="O82" s="22"/>
      <c r="P82" s="22"/>
      <c r="Q82" s="101"/>
      <c r="R82" s="101"/>
      <c r="S82" s="101"/>
      <c r="T82" s="15"/>
      <c r="U82" s="15"/>
      <c r="V82" s="15"/>
      <c r="W82" s="15"/>
      <c r="X82" s="15"/>
      <c r="Y82" s="15"/>
    </row>
    <row r="83" spans="2:25" s="17" customFormat="1" ht="28.5" customHeight="1" x14ac:dyDescent="0.25">
      <c r="F83" s="71"/>
      <c r="I83" s="18"/>
      <c r="J83" s="20"/>
      <c r="K83" s="21"/>
      <c r="M83" s="18"/>
      <c r="N83" s="20"/>
      <c r="O83" s="106"/>
      <c r="P83" s="94"/>
      <c r="Q83" s="100" t="s">
        <v>315</v>
      </c>
      <c r="R83" s="101"/>
      <c r="S83" s="101"/>
      <c r="U83" s="18"/>
      <c r="V83" s="20"/>
      <c r="W83" s="21"/>
      <c r="X83" s="15"/>
      <c r="Y83" s="15"/>
    </row>
    <row r="84" spans="2:25" s="17" customFormat="1" ht="10.5" customHeight="1" x14ac:dyDescent="0.25">
      <c r="F84" s="71"/>
      <c r="I84" s="18"/>
      <c r="J84" s="20"/>
      <c r="K84" s="21"/>
      <c r="M84" s="18"/>
      <c r="N84" s="20"/>
      <c r="O84" s="106"/>
      <c r="P84" s="94"/>
      <c r="Q84" s="100" t="s">
        <v>313</v>
      </c>
      <c r="R84" s="100" t="s">
        <v>314</v>
      </c>
      <c r="S84" s="100" t="s">
        <v>302</v>
      </c>
      <c r="U84" s="18"/>
      <c r="V84" s="20"/>
      <c r="W84" s="21"/>
      <c r="X84" s="15"/>
      <c r="Y84" s="15"/>
    </row>
    <row r="85" spans="2:25" s="17" customFormat="1" ht="15.75" customHeight="1" x14ac:dyDescent="0.25">
      <c r="F85" s="71"/>
      <c r="I85" s="18"/>
      <c r="J85" s="20"/>
      <c r="K85" s="21"/>
      <c r="M85" s="18"/>
      <c r="N85" s="20"/>
      <c r="O85" s="106"/>
      <c r="P85" s="94"/>
      <c r="Q85" s="101">
        <v>9038871.7799999993</v>
      </c>
      <c r="R85" s="101">
        <f>+ROUND(Q85*19%,0)</f>
        <v>1717386</v>
      </c>
      <c r="S85" s="101">
        <f>+Q85+R85</f>
        <v>10756257.779999999</v>
      </c>
      <c r="U85" s="18"/>
      <c r="V85" s="20"/>
      <c r="W85" s="21"/>
      <c r="X85" s="15"/>
      <c r="Y85" s="15"/>
    </row>
    <row r="86" spans="2:25" s="17" customFormat="1" ht="15.75" customHeight="1" x14ac:dyDescent="0.25">
      <c r="F86" s="71"/>
      <c r="I86" s="18"/>
      <c r="J86" s="20"/>
      <c r="K86" s="21"/>
      <c r="M86" s="18"/>
      <c r="N86" s="20"/>
      <c r="O86" s="106"/>
      <c r="P86" s="96"/>
      <c r="Q86" s="101">
        <v>166989414.09999999</v>
      </c>
      <c r="R86" s="101"/>
      <c r="S86" s="101">
        <f>+Q86+R86</f>
        <v>166989414.09999999</v>
      </c>
      <c r="U86" s="18"/>
      <c r="V86" s="20"/>
      <c r="W86" s="21"/>
      <c r="X86" s="15"/>
      <c r="Y86" s="15"/>
    </row>
    <row r="87" spans="2:25" s="17" customFormat="1" ht="15.75" customHeight="1" x14ac:dyDescent="0.25">
      <c r="F87" s="71"/>
      <c r="I87" s="18"/>
      <c r="J87" s="20"/>
      <c r="K87" s="21"/>
      <c r="M87" s="18"/>
      <c r="N87" s="20"/>
      <c r="O87" s="106"/>
      <c r="P87" s="94"/>
      <c r="Q87" s="101"/>
      <c r="R87" s="101"/>
      <c r="S87" s="101"/>
      <c r="U87" s="18"/>
      <c r="V87" s="20"/>
      <c r="W87" s="21"/>
      <c r="X87" s="15"/>
      <c r="Y87" s="15"/>
    </row>
    <row r="88" spans="2:25" s="17" customFormat="1" ht="15.75" customHeight="1" x14ac:dyDescent="0.25">
      <c r="F88" s="71"/>
      <c r="I88" s="18"/>
      <c r="J88" s="20"/>
      <c r="K88" s="21"/>
      <c r="M88" s="18"/>
      <c r="N88" s="20"/>
      <c r="O88" s="94"/>
      <c r="P88" s="94"/>
      <c r="Q88" s="100">
        <f>SUBTOTAL(9,Q85:Q87)</f>
        <v>176028285.88</v>
      </c>
      <c r="R88" s="100">
        <f>SUBTOTAL(9,R85:R87)</f>
        <v>1717386</v>
      </c>
      <c r="S88" s="103">
        <f>SUBTOTAL(9,S85:S87)</f>
        <v>177745671.88</v>
      </c>
      <c r="U88" s="18"/>
      <c r="V88" s="20"/>
      <c r="W88" s="21"/>
      <c r="X88" s="15"/>
      <c r="Y88" s="15"/>
    </row>
    <row r="89" spans="2:25" s="17" customFormat="1" ht="29.25" customHeight="1" x14ac:dyDescent="0.25">
      <c r="F89" s="71"/>
      <c r="I89" s="18"/>
      <c r="J89" s="20"/>
      <c r="K89" s="21"/>
      <c r="M89" s="18"/>
      <c r="N89" s="20"/>
      <c r="O89" s="94"/>
      <c r="P89" s="94"/>
      <c r="Q89" s="101"/>
      <c r="R89" s="101"/>
      <c r="S89" s="101"/>
      <c r="U89" s="18"/>
      <c r="V89" s="20"/>
      <c r="W89" s="21"/>
      <c r="X89" s="15"/>
      <c r="Y89" s="15"/>
    </row>
    <row r="90" spans="2:25" s="17" customFormat="1" ht="15.75" customHeight="1" x14ac:dyDescent="0.25">
      <c r="F90" s="71"/>
      <c r="I90" s="18"/>
      <c r="J90" s="20"/>
      <c r="K90" s="21"/>
      <c r="M90" s="18"/>
      <c r="N90" s="20"/>
      <c r="O90" s="94"/>
      <c r="P90" s="94"/>
      <c r="Q90" s="105">
        <f>+Q80+Q88</f>
        <v>265294720.56</v>
      </c>
      <c r="R90" s="105">
        <f>+R80+R88</f>
        <v>2592789</v>
      </c>
      <c r="S90" s="105">
        <f>+S80+S88</f>
        <v>267887509.56</v>
      </c>
      <c r="U90" s="18"/>
      <c r="V90" s="20"/>
      <c r="W90" s="21"/>
      <c r="X90" s="15"/>
      <c r="Y90" s="15"/>
    </row>
    <row r="91" spans="2:25" s="17" customFormat="1" ht="37.5" customHeight="1" x14ac:dyDescent="0.25">
      <c r="B91" s="75"/>
      <c r="F91" s="71"/>
      <c r="I91" s="18"/>
      <c r="J91" s="20"/>
      <c r="K91" s="21"/>
      <c r="M91" s="18"/>
      <c r="N91" s="20"/>
      <c r="O91" s="106"/>
      <c r="P91" s="94"/>
      <c r="Q91" s="95"/>
      <c r="R91" s="99"/>
      <c r="S91" s="97"/>
      <c r="U91" s="18"/>
      <c r="V91" s="20"/>
      <c r="W91" s="21"/>
      <c r="X91" s="15"/>
      <c r="Y91" s="15"/>
    </row>
    <row r="92" spans="2:25" s="17" customFormat="1" ht="15.75" customHeight="1" x14ac:dyDescent="0.25">
      <c r="F92" s="71"/>
      <c r="I92" s="72"/>
      <c r="J92" s="20"/>
      <c r="K92" s="21"/>
      <c r="N92" s="22"/>
      <c r="O92" s="106"/>
      <c r="P92" s="94"/>
      <c r="Q92" s="94"/>
      <c r="R92" s="94"/>
      <c r="S92" s="94"/>
      <c r="T92" s="15"/>
      <c r="U92" s="15"/>
      <c r="V92" s="15"/>
      <c r="W92" s="15"/>
      <c r="X92" s="15"/>
      <c r="Y92" s="15"/>
    </row>
    <row r="93" spans="2:25" s="17" customFormat="1" ht="15.75" customHeight="1" x14ac:dyDescent="0.25">
      <c r="F93" s="71"/>
      <c r="I93" s="72"/>
      <c r="J93" s="20"/>
      <c r="K93" s="21"/>
      <c r="N93" s="22"/>
      <c r="O93" s="106"/>
      <c r="P93" s="94"/>
      <c r="Q93" s="94"/>
      <c r="R93" s="94"/>
      <c r="S93" s="94"/>
      <c r="T93" s="15"/>
      <c r="U93" s="15"/>
      <c r="V93" s="15"/>
      <c r="W93" s="15"/>
      <c r="X93" s="15"/>
      <c r="Y93" s="15"/>
    </row>
    <row r="94" spans="2:25" s="17" customFormat="1" ht="29.25" customHeight="1" x14ac:dyDescent="0.25">
      <c r="B94" s="75"/>
      <c r="F94" s="71"/>
      <c r="I94" s="70"/>
      <c r="J94" s="20"/>
      <c r="K94" s="21"/>
      <c r="N94" s="22"/>
      <c r="O94" s="106"/>
      <c r="P94" s="96"/>
      <c r="Q94" s="95"/>
      <c r="R94" s="94"/>
      <c r="S94" s="98"/>
      <c r="T94" s="15"/>
      <c r="U94" s="15"/>
      <c r="V94" s="15"/>
      <c r="W94" s="15"/>
      <c r="X94" s="15"/>
      <c r="Y94" s="15"/>
    </row>
    <row r="95" spans="2:25" s="17" customFormat="1" ht="15.75" customHeight="1" x14ac:dyDescent="0.25">
      <c r="F95" s="71"/>
      <c r="I95" s="72"/>
      <c r="J95" s="20"/>
      <c r="K95" s="21"/>
      <c r="N95" s="22"/>
      <c r="O95" s="22"/>
      <c r="P95" s="22"/>
      <c r="Q95" s="22"/>
      <c r="R95" s="22"/>
      <c r="S95" s="22"/>
      <c r="T95" s="15"/>
      <c r="U95" s="15"/>
      <c r="V95" s="15"/>
      <c r="W95" s="15"/>
      <c r="X95" s="15"/>
      <c r="Y95" s="15"/>
    </row>
    <row r="96" spans="2:25" s="17" customFormat="1" ht="15.75" customHeight="1" x14ac:dyDescent="0.25">
      <c r="F96" s="71"/>
      <c r="I96" s="72"/>
      <c r="J96" s="20"/>
      <c r="K96" s="21"/>
      <c r="N96" s="22"/>
      <c r="O96" s="22"/>
      <c r="P96" s="22"/>
      <c r="Q96" s="22"/>
      <c r="R96" s="22"/>
      <c r="S96" s="22"/>
      <c r="T96" s="15"/>
      <c r="U96" s="15"/>
      <c r="V96" s="15"/>
      <c r="W96" s="15"/>
      <c r="X96" s="15"/>
      <c r="Y96" s="15"/>
    </row>
    <row r="97" spans="6:25" s="17" customFormat="1" ht="15.75" customHeight="1" x14ac:dyDescent="0.25">
      <c r="F97" s="71"/>
      <c r="I97" s="72"/>
      <c r="J97" s="20"/>
      <c r="K97" s="21"/>
      <c r="N97" s="22"/>
      <c r="O97" s="22"/>
      <c r="P97" s="22"/>
      <c r="Q97" s="22"/>
      <c r="R97" s="22"/>
      <c r="S97" s="22"/>
      <c r="T97" s="15"/>
      <c r="U97" s="15"/>
      <c r="V97" s="15"/>
      <c r="W97" s="15"/>
      <c r="X97" s="15"/>
      <c r="Y97" s="15"/>
    </row>
    <row r="98" spans="6:25" s="17" customFormat="1" ht="15.75" customHeight="1" x14ac:dyDescent="0.25">
      <c r="F98" s="71"/>
      <c r="I98" s="72"/>
      <c r="J98" s="20"/>
      <c r="K98" s="21"/>
      <c r="N98" s="22"/>
      <c r="O98" s="22"/>
      <c r="P98" s="22"/>
      <c r="Q98" s="22"/>
      <c r="R98" s="22"/>
      <c r="S98" s="22"/>
      <c r="T98" s="15"/>
      <c r="U98" s="15"/>
      <c r="V98" s="15"/>
      <c r="W98" s="15"/>
      <c r="X98" s="15"/>
      <c r="Y98" s="15"/>
    </row>
    <row r="99" spans="6:25" s="17" customFormat="1" ht="29.25" customHeight="1" x14ac:dyDescent="0.25">
      <c r="F99" s="71"/>
      <c r="I99" s="72"/>
      <c r="J99" s="20"/>
      <c r="K99" s="21"/>
      <c r="N99" s="22"/>
      <c r="O99" s="22"/>
      <c r="P99" s="22"/>
      <c r="Q99" s="22"/>
      <c r="R99" s="22"/>
      <c r="S99" s="22"/>
      <c r="T99" s="15"/>
      <c r="U99" s="15"/>
      <c r="V99" s="15"/>
      <c r="W99" s="15"/>
      <c r="X99" s="15"/>
      <c r="Y99" s="15"/>
    </row>
    <row r="100" spans="6:25" s="17" customFormat="1" ht="15.75" customHeight="1" x14ac:dyDescent="0.25">
      <c r="F100" s="71"/>
      <c r="I100" s="72"/>
      <c r="J100" s="20"/>
      <c r="K100" s="21"/>
      <c r="N100" s="22"/>
      <c r="O100" s="22"/>
      <c r="P100" s="22"/>
      <c r="Q100" s="22"/>
      <c r="R100" s="22"/>
      <c r="S100" s="22"/>
      <c r="T100" s="15"/>
      <c r="U100" s="15"/>
      <c r="V100" s="15"/>
      <c r="W100" s="15"/>
      <c r="X100" s="15"/>
      <c r="Y100" s="15"/>
    </row>
    <row r="101" spans="6:25" s="17" customFormat="1" ht="15.75" customHeight="1" x14ac:dyDescent="0.25">
      <c r="F101" s="71"/>
      <c r="I101" s="72"/>
      <c r="J101" s="20"/>
      <c r="K101" s="21"/>
      <c r="N101" s="22"/>
      <c r="O101" s="22"/>
      <c r="P101" s="22"/>
      <c r="Q101" s="22"/>
      <c r="R101" s="22"/>
      <c r="S101" s="22"/>
      <c r="T101" s="15"/>
      <c r="U101" s="15"/>
      <c r="V101" s="15"/>
      <c r="W101" s="15"/>
      <c r="X101" s="15"/>
      <c r="Y101" s="15"/>
    </row>
    <row r="102" spans="6:25" s="17" customFormat="1" ht="15.75" customHeight="1" x14ac:dyDescent="0.25">
      <c r="F102" s="71"/>
      <c r="I102" s="72"/>
      <c r="J102" s="20"/>
      <c r="K102" s="21"/>
      <c r="N102" s="22"/>
      <c r="O102" s="22"/>
      <c r="P102" s="22"/>
      <c r="Q102" s="22"/>
      <c r="R102" s="22"/>
      <c r="S102" s="22"/>
      <c r="T102" s="15"/>
      <c r="U102" s="15"/>
      <c r="V102" s="15"/>
      <c r="W102" s="15"/>
      <c r="X102" s="15"/>
      <c r="Y102" s="15"/>
    </row>
    <row r="103" spans="6:25" s="17" customFormat="1" ht="15.75" customHeight="1" x14ac:dyDescent="0.25">
      <c r="F103" s="19"/>
      <c r="I103" s="72"/>
      <c r="J103" s="20"/>
      <c r="K103" s="21"/>
      <c r="N103" s="22"/>
      <c r="O103" s="22"/>
      <c r="P103" s="22"/>
      <c r="Q103" s="22"/>
      <c r="R103" s="22"/>
      <c r="S103" s="22"/>
      <c r="T103" s="15"/>
      <c r="U103" s="15"/>
      <c r="V103" s="15"/>
      <c r="W103" s="15"/>
      <c r="X103" s="15"/>
      <c r="Y103" s="15"/>
    </row>
    <row r="104" spans="6:25" s="17" customFormat="1" ht="15.75" customHeight="1" x14ac:dyDescent="0.25">
      <c r="F104" s="19"/>
      <c r="I104" s="72"/>
      <c r="J104" s="20"/>
      <c r="K104" s="21"/>
      <c r="N104" s="22"/>
      <c r="O104" s="22"/>
      <c r="P104" s="22"/>
      <c r="Q104" s="22"/>
      <c r="R104" s="22"/>
      <c r="S104" s="22"/>
      <c r="T104" s="15"/>
      <c r="U104" s="15"/>
      <c r="V104" s="15"/>
      <c r="W104" s="15"/>
      <c r="X104" s="15"/>
      <c r="Y104" s="15"/>
    </row>
    <row r="105" spans="6:25" s="17" customFormat="1" ht="15.75" customHeight="1" x14ac:dyDescent="0.25">
      <c r="F105" s="19"/>
      <c r="I105" s="72"/>
      <c r="J105" s="20"/>
      <c r="K105" s="21"/>
      <c r="N105" s="22"/>
      <c r="O105" s="22"/>
      <c r="P105" s="22"/>
      <c r="Q105" s="22"/>
      <c r="R105" s="22"/>
      <c r="S105" s="22"/>
      <c r="T105" s="15"/>
      <c r="U105" s="15"/>
      <c r="V105" s="15"/>
      <c r="W105" s="15"/>
      <c r="X105" s="15"/>
      <c r="Y105" s="15"/>
    </row>
    <row r="106" spans="6:25" s="17" customFormat="1" ht="15.75" customHeight="1" x14ac:dyDescent="0.25">
      <c r="F106" s="19"/>
      <c r="I106" s="72"/>
      <c r="J106" s="20"/>
      <c r="K106" s="21"/>
      <c r="N106" s="22"/>
      <c r="O106" s="22"/>
      <c r="P106" s="22"/>
      <c r="Q106" s="22"/>
      <c r="R106" s="22"/>
      <c r="S106" s="22"/>
      <c r="T106" s="15"/>
      <c r="U106" s="15"/>
      <c r="V106" s="15"/>
      <c r="W106" s="15"/>
      <c r="X106" s="15"/>
      <c r="Y106" s="15"/>
    </row>
    <row r="107" spans="6:25" s="17" customFormat="1" ht="15.75" customHeight="1" x14ac:dyDescent="0.25">
      <c r="F107" s="19"/>
      <c r="I107" s="72"/>
      <c r="J107" s="20"/>
      <c r="K107" s="21"/>
      <c r="N107" s="22"/>
      <c r="O107" s="22"/>
      <c r="P107" s="22"/>
      <c r="Q107" s="22"/>
      <c r="R107" s="22"/>
      <c r="S107" s="22"/>
      <c r="T107" s="15"/>
      <c r="U107" s="15"/>
      <c r="V107" s="15"/>
      <c r="W107" s="15"/>
      <c r="X107" s="15"/>
      <c r="Y107" s="15"/>
    </row>
    <row r="108" spans="6:25" s="17" customFormat="1" ht="15.75" customHeight="1" x14ac:dyDescent="0.25">
      <c r="F108" s="19"/>
      <c r="I108" s="72"/>
      <c r="J108" s="20"/>
      <c r="K108" s="21"/>
      <c r="N108" s="22"/>
      <c r="O108" s="22"/>
      <c r="P108" s="22"/>
      <c r="Q108" s="22"/>
      <c r="R108" s="22"/>
      <c r="S108" s="22"/>
      <c r="T108" s="15"/>
      <c r="U108" s="15"/>
      <c r="V108" s="15"/>
      <c r="W108" s="15"/>
      <c r="X108" s="15"/>
      <c r="Y108" s="15"/>
    </row>
    <row r="109" spans="6:25" s="17" customFormat="1" ht="15.75" customHeight="1" x14ac:dyDescent="0.25">
      <c r="F109" s="19"/>
      <c r="I109" s="72"/>
      <c r="J109" s="20"/>
      <c r="K109" s="21"/>
      <c r="N109" s="22"/>
      <c r="O109" s="22"/>
      <c r="P109" s="22"/>
      <c r="Q109" s="22"/>
      <c r="R109" s="22"/>
      <c r="S109" s="22"/>
      <c r="T109" s="15"/>
      <c r="U109" s="15"/>
      <c r="V109" s="15"/>
      <c r="W109" s="15"/>
      <c r="X109" s="15"/>
      <c r="Y109" s="15"/>
    </row>
    <row r="110" spans="6:25" s="17" customFormat="1" ht="15.75" customHeight="1" x14ac:dyDescent="0.25">
      <c r="F110" s="19"/>
      <c r="I110" s="72"/>
      <c r="J110" s="20"/>
      <c r="K110" s="21"/>
      <c r="N110" s="22"/>
      <c r="O110" s="22"/>
      <c r="P110" s="22"/>
      <c r="Q110" s="22"/>
      <c r="R110" s="22"/>
      <c r="S110" s="22"/>
      <c r="T110" s="15"/>
      <c r="U110" s="15"/>
      <c r="V110" s="15"/>
      <c r="W110" s="15"/>
      <c r="X110" s="15"/>
      <c r="Y110" s="15"/>
    </row>
    <row r="111" spans="6:25" s="17" customFormat="1" ht="15.75" customHeight="1" x14ac:dyDescent="0.25">
      <c r="F111" s="19"/>
      <c r="I111" s="72"/>
      <c r="J111" s="20"/>
      <c r="K111" s="21"/>
      <c r="N111" s="22"/>
      <c r="O111" s="22"/>
      <c r="P111" s="22"/>
      <c r="Q111" s="22"/>
      <c r="R111" s="22"/>
      <c r="S111" s="22"/>
      <c r="T111" s="15"/>
      <c r="U111" s="15"/>
      <c r="V111" s="15"/>
      <c r="W111" s="15"/>
      <c r="X111" s="15"/>
      <c r="Y111" s="15"/>
    </row>
    <row r="112" spans="6:25" s="17" customFormat="1" ht="15.75" customHeight="1" x14ac:dyDescent="0.25">
      <c r="F112" s="19"/>
      <c r="I112" s="72"/>
      <c r="J112" s="20"/>
      <c r="K112" s="21"/>
      <c r="N112" s="22"/>
      <c r="O112" s="22"/>
      <c r="P112" s="22"/>
      <c r="Q112" s="22"/>
      <c r="R112" s="22"/>
      <c r="S112" s="22"/>
      <c r="T112" s="15"/>
      <c r="U112" s="15"/>
      <c r="V112" s="15"/>
      <c r="W112" s="15"/>
      <c r="X112" s="15"/>
      <c r="Y112" s="15"/>
    </row>
    <row r="113" spans="1:25" s="17" customFormat="1" ht="15.75" customHeight="1" x14ac:dyDescent="0.25">
      <c r="F113" s="19"/>
      <c r="I113" s="72"/>
      <c r="J113" s="20"/>
      <c r="K113" s="21"/>
      <c r="N113" s="22"/>
      <c r="O113" s="22"/>
      <c r="P113" s="22"/>
      <c r="Q113" s="22"/>
      <c r="R113" s="22"/>
      <c r="S113" s="22"/>
      <c r="T113" s="15"/>
      <c r="U113" s="15"/>
      <c r="V113" s="15"/>
      <c r="W113" s="15"/>
      <c r="X113" s="15"/>
      <c r="Y113" s="15"/>
    </row>
    <row r="114" spans="1:25" s="17" customFormat="1" ht="15.75" customHeight="1" x14ac:dyDescent="0.25">
      <c r="F114" s="19"/>
      <c r="I114" s="72"/>
      <c r="J114" s="20"/>
      <c r="K114" s="21"/>
      <c r="N114" s="22"/>
      <c r="O114" s="22"/>
      <c r="P114" s="22"/>
      <c r="Q114" s="22"/>
      <c r="R114" s="22"/>
      <c r="S114" s="22"/>
      <c r="T114" s="15"/>
      <c r="U114" s="15"/>
      <c r="V114" s="15"/>
      <c r="W114" s="15"/>
      <c r="X114" s="15"/>
      <c r="Y114" s="15"/>
    </row>
    <row r="115" spans="1:25" s="17" customFormat="1" ht="15.75" customHeight="1" x14ac:dyDescent="0.25">
      <c r="F115" s="19"/>
      <c r="I115" s="72"/>
      <c r="J115" s="20"/>
      <c r="K115" s="21"/>
      <c r="N115" s="22"/>
      <c r="O115" s="22"/>
      <c r="P115" s="22"/>
      <c r="Q115" s="22"/>
      <c r="R115" s="22"/>
      <c r="S115" s="22"/>
      <c r="T115" s="15"/>
      <c r="U115" s="15"/>
      <c r="V115" s="15"/>
      <c r="W115" s="15"/>
      <c r="X115" s="15"/>
      <c r="Y115" s="15"/>
    </row>
    <row r="116" spans="1:25" s="17" customFormat="1" ht="15.75" customHeight="1" x14ac:dyDescent="0.25">
      <c r="F116" s="19"/>
      <c r="I116" s="72"/>
      <c r="J116" s="20"/>
      <c r="K116" s="21"/>
      <c r="N116" s="22"/>
      <c r="O116" s="22"/>
      <c r="P116" s="22"/>
      <c r="Q116" s="22"/>
      <c r="R116" s="22"/>
      <c r="S116" s="22"/>
      <c r="T116" s="15"/>
      <c r="U116" s="15"/>
      <c r="V116" s="15"/>
      <c r="W116" s="15"/>
      <c r="X116" s="15"/>
      <c r="Y116" s="15"/>
    </row>
    <row r="117" spans="1:25" s="17" customFormat="1" ht="15.75" customHeight="1" x14ac:dyDescent="0.25">
      <c r="F117" s="19"/>
      <c r="I117" s="72"/>
      <c r="J117" s="20"/>
      <c r="K117" s="21"/>
      <c r="N117" s="22"/>
      <c r="O117" s="22"/>
      <c r="P117" s="22"/>
      <c r="Q117" s="22"/>
      <c r="R117" s="22"/>
      <c r="S117" s="22"/>
      <c r="T117" s="15"/>
      <c r="U117" s="15"/>
      <c r="V117" s="15"/>
      <c r="W117" s="15"/>
      <c r="X117" s="15"/>
      <c r="Y117" s="15"/>
    </row>
    <row r="118" spans="1:25" s="17" customFormat="1" ht="15.75" customHeight="1" x14ac:dyDescent="0.25">
      <c r="F118" s="19"/>
      <c r="I118" s="72"/>
      <c r="J118" s="20"/>
      <c r="K118" s="21"/>
      <c r="N118" s="22"/>
      <c r="O118" s="22"/>
      <c r="P118" s="22"/>
      <c r="Q118" s="22"/>
      <c r="R118" s="22"/>
      <c r="S118" s="22"/>
      <c r="T118" s="15"/>
      <c r="U118" s="15"/>
      <c r="V118" s="15"/>
      <c r="W118" s="15"/>
      <c r="X118" s="15"/>
      <c r="Y118" s="15"/>
    </row>
    <row r="119" spans="1:25" s="17" customFormat="1" ht="15.75" customHeight="1" x14ac:dyDescent="0.25">
      <c r="A119" s="17">
        <v>114</v>
      </c>
      <c r="F119" s="19"/>
      <c r="I119" s="72"/>
      <c r="J119" s="20"/>
      <c r="K119" s="21"/>
      <c r="N119" s="22"/>
      <c r="O119" s="22"/>
      <c r="P119" s="22"/>
      <c r="Q119" s="22"/>
      <c r="R119" s="22"/>
      <c r="S119" s="22"/>
      <c r="T119" s="15"/>
      <c r="U119" s="15"/>
      <c r="V119" s="15"/>
      <c r="W119" s="15"/>
      <c r="X119" s="15"/>
      <c r="Y119" s="15"/>
    </row>
    <row r="120" spans="1:25" s="17" customFormat="1" ht="15.75" customHeight="1" x14ac:dyDescent="0.25">
      <c r="A120" s="17">
        <v>115</v>
      </c>
      <c r="F120" s="19"/>
      <c r="I120" s="72"/>
      <c r="J120" s="20"/>
      <c r="K120" s="21"/>
      <c r="N120" s="22"/>
      <c r="O120" s="22"/>
      <c r="P120" s="22"/>
      <c r="Q120" s="22"/>
      <c r="R120" s="22"/>
      <c r="S120" s="22"/>
      <c r="T120" s="15"/>
      <c r="U120" s="15"/>
      <c r="V120" s="15"/>
      <c r="W120" s="15"/>
      <c r="X120" s="15"/>
      <c r="Y120" s="15"/>
    </row>
    <row r="121" spans="1:25" s="17" customFormat="1" ht="15.75" customHeight="1" x14ac:dyDescent="0.25">
      <c r="A121" s="17">
        <v>116</v>
      </c>
      <c r="F121" s="19"/>
      <c r="I121" s="72"/>
      <c r="J121" s="20"/>
      <c r="K121" s="21"/>
      <c r="N121" s="22"/>
      <c r="O121" s="22"/>
      <c r="P121" s="22"/>
      <c r="Q121" s="22"/>
      <c r="R121" s="22"/>
      <c r="S121" s="22"/>
      <c r="T121" s="15"/>
      <c r="U121" s="15"/>
      <c r="V121" s="15"/>
      <c r="W121" s="15"/>
      <c r="X121" s="15"/>
      <c r="Y121" s="15"/>
    </row>
    <row r="122" spans="1:25" s="17" customFormat="1" ht="15.75" customHeight="1" x14ac:dyDescent="0.25">
      <c r="A122" s="17">
        <v>117</v>
      </c>
      <c r="F122" s="19"/>
      <c r="I122" s="72"/>
      <c r="J122" s="20"/>
      <c r="K122" s="21"/>
      <c r="N122" s="22"/>
      <c r="O122" s="22"/>
      <c r="P122" s="22"/>
      <c r="Q122" s="22"/>
      <c r="R122" s="22"/>
      <c r="S122" s="22"/>
      <c r="T122" s="15"/>
      <c r="U122" s="15"/>
      <c r="V122" s="15"/>
      <c r="W122" s="15"/>
      <c r="X122" s="15"/>
      <c r="Y122" s="15"/>
    </row>
    <row r="123" spans="1:25" s="17" customFormat="1" ht="15.75" customHeight="1" x14ac:dyDescent="0.25">
      <c r="A123" s="17">
        <v>118</v>
      </c>
      <c r="F123" s="19"/>
      <c r="I123" s="72"/>
      <c r="J123" s="20"/>
      <c r="K123" s="21"/>
      <c r="N123" s="22"/>
      <c r="O123" s="22"/>
      <c r="P123" s="22"/>
      <c r="Q123" s="22"/>
      <c r="R123" s="22"/>
      <c r="S123" s="22"/>
      <c r="T123" s="15"/>
      <c r="U123" s="15"/>
      <c r="V123" s="15"/>
      <c r="W123" s="15"/>
      <c r="X123" s="15"/>
      <c r="Y123" s="15"/>
    </row>
    <row r="124" spans="1:25" s="17" customFormat="1" ht="15.75" customHeight="1" x14ac:dyDescent="0.25">
      <c r="A124" s="17">
        <v>119</v>
      </c>
      <c r="F124" s="19"/>
      <c r="I124" s="72"/>
      <c r="J124" s="20"/>
      <c r="K124" s="21"/>
      <c r="N124" s="22"/>
      <c r="O124" s="22"/>
      <c r="P124" s="22"/>
      <c r="Q124" s="22"/>
      <c r="R124" s="22"/>
      <c r="S124" s="22"/>
      <c r="T124" s="15"/>
      <c r="U124" s="15"/>
      <c r="V124" s="15"/>
      <c r="W124" s="15"/>
      <c r="X124" s="15"/>
      <c r="Y124" s="15"/>
    </row>
    <row r="125" spans="1:25" s="17" customFormat="1" ht="15.75" customHeight="1" x14ac:dyDescent="0.25">
      <c r="A125" s="17">
        <v>120</v>
      </c>
      <c r="F125" s="19"/>
      <c r="I125" s="72"/>
      <c r="J125" s="20"/>
      <c r="K125" s="21"/>
      <c r="N125" s="22"/>
      <c r="O125" s="22"/>
      <c r="P125" s="22"/>
      <c r="Q125" s="22"/>
      <c r="R125" s="22"/>
      <c r="S125" s="22"/>
      <c r="T125" s="15"/>
      <c r="U125" s="15"/>
      <c r="V125" s="15"/>
      <c r="W125" s="15"/>
      <c r="X125" s="15"/>
      <c r="Y125" s="15"/>
    </row>
    <row r="126" spans="1:25" s="17" customFormat="1" ht="15.75" customHeight="1" x14ac:dyDescent="0.25">
      <c r="A126" s="17">
        <v>121</v>
      </c>
      <c r="F126" s="19"/>
      <c r="I126" s="18"/>
      <c r="J126" s="20"/>
      <c r="K126" s="21"/>
      <c r="N126" s="22"/>
      <c r="O126" s="22"/>
      <c r="P126" s="22"/>
      <c r="Q126" s="22"/>
      <c r="R126" s="22"/>
      <c r="S126" s="22"/>
      <c r="T126" s="15"/>
      <c r="U126" s="15"/>
      <c r="V126" s="15"/>
      <c r="W126" s="15"/>
      <c r="X126" s="15"/>
      <c r="Y126" s="15"/>
    </row>
    <row r="127" spans="1:25" s="17" customFormat="1" ht="15.75" customHeight="1" x14ac:dyDescent="0.25">
      <c r="A127" s="17">
        <v>122</v>
      </c>
      <c r="F127" s="19"/>
      <c r="I127" s="18"/>
      <c r="J127" s="20"/>
      <c r="K127" s="21"/>
      <c r="N127" s="22"/>
      <c r="O127" s="22"/>
      <c r="P127" s="22"/>
      <c r="Q127" s="22"/>
      <c r="R127" s="22"/>
      <c r="S127" s="22"/>
      <c r="T127" s="15"/>
      <c r="U127" s="15"/>
      <c r="V127" s="15"/>
      <c r="W127" s="15"/>
      <c r="X127" s="15"/>
      <c r="Y127" s="15"/>
    </row>
    <row r="128" spans="1:25" s="17" customFormat="1" ht="15.75" customHeight="1" x14ac:dyDescent="0.25">
      <c r="A128" s="68">
        <v>123</v>
      </c>
      <c r="F128" s="19"/>
      <c r="I128" s="18"/>
      <c r="J128" s="20"/>
      <c r="K128" s="21"/>
      <c r="N128" s="22"/>
      <c r="O128" s="22"/>
      <c r="P128" s="22"/>
      <c r="Q128" s="22"/>
      <c r="R128" s="22"/>
      <c r="S128" s="22"/>
      <c r="T128" s="15"/>
      <c r="U128" s="15"/>
      <c r="V128" s="15"/>
      <c r="W128" s="15"/>
      <c r="X128" s="15"/>
      <c r="Y128" s="15"/>
    </row>
    <row r="129" spans="1:25" s="17" customFormat="1" ht="15.75" customHeight="1" x14ac:dyDescent="0.25">
      <c r="A129" s="6">
        <v>124</v>
      </c>
      <c r="F129" s="19"/>
      <c r="I129" s="18"/>
      <c r="J129" s="20"/>
      <c r="K129" s="21"/>
      <c r="N129" s="22"/>
      <c r="O129" s="22"/>
      <c r="P129" s="22"/>
      <c r="Q129" s="22"/>
      <c r="R129" s="22"/>
      <c r="S129" s="22"/>
      <c r="T129" s="15"/>
      <c r="U129" s="15"/>
      <c r="V129" s="15"/>
      <c r="W129" s="15"/>
      <c r="X129" s="15"/>
      <c r="Y129" s="15"/>
    </row>
    <row r="130" spans="1:25" s="17" customFormat="1" ht="15.75" customHeight="1" x14ac:dyDescent="0.25">
      <c r="A130" s="6">
        <v>125</v>
      </c>
      <c r="F130" s="19"/>
      <c r="I130" s="18"/>
      <c r="J130" s="20"/>
      <c r="K130" s="21"/>
      <c r="N130" s="22"/>
      <c r="O130" s="22"/>
      <c r="P130" s="22"/>
      <c r="Q130" s="22"/>
      <c r="R130" s="22"/>
      <c r="S130" s="22"/>
      <c r="T130" s="15"/>
      <c r="U130" s="15"/>
      <c r="V130" s="15"/>
      <c r="W130" s="15"/>
      <c r="X130" s="15"/>
      <c r="Y130" s="15"/>
    </row>
    <row r="131" spans="1:25" s="17" customFormat="1" ht="15.75" customHeight="1" x14ac:dyDescent="0.25">
      <c r="A131" s="6">
        <v>126</v>
      </c>
      <c r="F131" s="19"/>
      <c r="I131" s="18"/>
      <c r="J131" s="20"/>
      <c r="K131" s="21"/>
      <c r="N131" s="22"/>
      <c r="O131" s="22"/>
      <c r="P131" s="22"/>
      <c r="Q131" s="22"/>
      <c r="R131" s="22"/>
      <c r="S131" s="22"/>
      <c r="T131" s="15"/>
      <c r="U131" s="15"/>
      <c r="V131" s="15"/>
      <c r="W131" s="15"/>
      <c r="X131" s="15"/>
      <c r="Y131" s="15"/>
    </row>
    <row r="132" spans="1:25" s="17" customFormat="1" ht="15.75" customHeight="1" x14ac:dyDescent="0.25">
      <c r="A132" s="6">
        <v>127</v>
      </c>
      <c r="F132" s="19"/>
      <c r="I132" s="18"/>
      <c r="J132" s="20"/>
      <c r="K132" s="21"/>
      <c r="N132" s="22"/>
      <c r="O132" s="22"/>
      <c r="P132" s="22"/>
      <c r="Q132" s="22"/>
      <c r="R132" s="22"/>
      <c r="S132" s="22"/>
      <c r="T132" s="15"/>
      <c r="U132" s="15"/>
      <c r="V132" s="15"/>
      <c r="W132" s="15"/>
      <c r="X132" s="15"/>
      <c r="Y132" s="15"/>
    </row>
    <row r="133" spans="1:25" s="17" customFormat="1" ht="15.75" customHeight="1" x14ac:dyDescent="0.25">
      <c r="A133" s="6">
        <v>128</v>
      </c>
      <c r="F133" s="19"/>
      <c r="I133" s="18"/>
      <c r="J133" s="20"/>
      <c r="K133" s="21"/>
      <c r="N133" s="22"/>
      <c r="O133" s="22"/>
      <c r="P133" s="22"/>
      <c r="Q133" s="22"/>
      <c r="R133" s="22"/>
      <c r="S133" s="22"/>
      <c r="T133" s="15"/>
      <c r="U133" s="15"/>
      <c r="V133" s="15"/>
      <c r="W133" s="15"/>
      <c r="X133" s="15"/>
      <c r="Y133" s="15"/>
    </row>
    <row r="134" spans="1:25" s="17" customFormat="1" ht="15.75" customHeight="1" x14ac:dyDescent="0.25">
      <c r="A134" s="6">
        <v>129</v>
      </c>
      <c r="F134" s="19"/>
      <c r="I134" s="18"/>
      <c r="J134" s="20"/>
      <c r="K134" s="21"/>
      <c r="N134" s="22"/>
      <c r="O134" s="22"/>
      <c r="P134" s="22"/>
      <c r="Q134" s="22"/>
      <c r="R134" s="22"/>
      <c r="S134" s="22"/>
      <c r="T134" s="15"/>
      <c r="U134" s="15"/>
      <c r="V134" s="15"/>
      <c r="W134" s="15"/>
      <c r="X134" s="15"/>
      <c r="Y134" s="15"/>
    </row>
    <row r="135" spans="1:25" s="17" customFormat="1" ht="15.75" customHeight="1" x14ac:dyDescent="0.25">
      <c r="A135" s="6">
        <v>130</v>
      </c>
      <c r="F135" s="19"/>
      <c r="I135" s="18"/>
      <c r="J135" s="20"/>
      <c r="K135" s="21"/>
      <c r="N135" s="22"/>
      <c r="O135" s="22"/>
      <c r="P135" s="22"/>
      <c r="Q135" s="22"/>
      <c r="R135" s="22"/>
      <c r="S135" s="22"/>
      <c r="T135" s="15"/>
      <c r="U135" s="15"/>
      <c r="V135" s="15"/>
      <c r="W135" s="15"/>
      <c r="X135" s="15"/>
      <c r="Y135" s="15"/>
    </row>
    <row r="136" spans="1:25" s="17" customFormat="1" ht="15.75" customHeight="1" x14ac:dyDescent="0.25">
      <c r="A136" s="6">
        <v>131</v>
      </c>
      <c r="F136" s="19"/>
      <c r="I136" s="18"/>
      <c r="J136" s="20"/>
      <c r="K136" s="21"/>
      <c r="N136" s="22"/>
      <c r="O136" s="22"/>
      <c r="P136" s="22"/>
      <c r="Q136" s="22"/>
      <c r="R136" s="22"/>
      <c r="S136" s="22"/>
      <c r="T136" s="15"/>
      <c r="U136" s="15"/>
      <c r="V136" s="15"/>
      <c r="W136" s="15"/>
      <c r="X136" s="15"/>
      <c r="Y136" s="15"/>
    </row>
    <row r="137" spans="1:25" s="17" customFormat="1" ht="15.75" customHeight="1" x14ac:dyDescent="0.25">
      <c r="A137" s="6">
        <v>132</v>
      </c>
      <c r="F137" s="19"/>
      <c r="I137" s="18"/>
      <c r="J137" s="20"/>
      <c r="K137" s="21"/>
      <c r="N137" s="22"/>
      <c r="O137" s="22"/>
      <c r="P137" s="22"/>
      <c r="Q137" s="22"/>
      <c r="R137" s="22"/>
      <c r="S137" s="22"/>
      <c r="T137" s="15"/>
      <c r="U137" s="15"/>
      <c r="V137" s="15"/>
      <c r="W137" s="15"/>
      <c r="X137" s="15"/>
      <c r="Y137" s="15"/>
    </row>
    <row r="138" spans="1:25" s="17" customFormat="1" ht="15.75" customHeight="1" x14ac:dyDescent="0.25">
      <c r="A138" s="6">
        <v>133</v>
      </c>
      <c r="F138" s="19"/>
      <c r="I138" s="18"/>
      <c r="J138" s="20"/>
      <c r="K138" s="21"/>
      <c r="N138" s="22"/>
      <c r="O138" s="22"/>
      <c r="P138" s="22"/>
      <c r="Q138" s="22"/>
      <c r="R138" s="22"/>
      <c r="S138" s="22"/>
      <c r="T138" s="15"/>
      <c r="U138" s="15"/>
      <c r="V138" s="15"/>
      <c r="W138" s="15"/>
      <c r="X138" s="15"/>
      <c r="Y138" s="15"/>
    </row>
    <row r="139" spans="1:25" s="17" customFormat="1" ht="15.75" customHeight="1" x14ac:dyDescent="0.25">
      <c r="A139" s="6">
        <v>134</v>
      </c>
      <c r="F139" s="19"/>
      <c r="I139" s="18"/>
      <c r="J139" s="20"/>
      <c r="K139" s="21"/>
      <c r="N139" s="22"/>
      <c r="O139" s="22"/>
      <c r="P139" s="22"/>
      <c r="Q139" s="22"/>
      <c r="R139" s="22"/>
      <c r="S139" s="22"/>
      <c r="T139" s="15"/>
      <c r="U139" s="15"/>
      <c r="V139" s="15"/>
      <c r="W139" s="15"/>
      <c r="X139" s="15"/>
      <c r="Y139" s="15"/>
    </row>
    <row r="140" spans="1:25" s="17" customFormat="1" ht="15.75" customHeight="1" x14ac:dyDescent="0.25">
      <c r="A140" s="6">
        <v>135</v>
      </c>
      <c r="F140" s="19"/>
      <c r="I140" s="18"/>
      <c r="J140" s="20"/>
      <c r="K140" s="21"/>
      <c r="N140" s="22"/>
      <c r="O140" s="22"/>
      <c r="P140" s="22"/>
      <c r="Q140" s="22"/>
      <c r="R140" s="22"/>
      <c r="S140" s="22"/>
      <c r="T140" s="15"/>
      <c r="U140" s="15"/>
      <c r="V140" s="15"/>
      <c r="W140" s="15"/>
      <c r="X140" s="15"/>
      <c r="Y140" s="15"/>
    </row>
    <row r="141" spans="1:25" s="17" customFormat="1" ht="15.75" customHeight="1" x14ac:dyDescent="0.25">
      <c r="A141" s="6">
        <v>136</v>
      </c>
      <c r="F141" s="19"/>
      <c r="I141" s="18"/>
      <c r="J141" s="20"/>
      <c r="K141" s="21"/>
      <c r="N141" s="22"/>
      <c r="O141" s="22"/>
      <c r="P141" s="22"/>
      <c r="Q141" s="22"/>
      <c r="R141" s="22"/>
      <c r="S141" s="22"/>
      <c r="T141" s="15"/>
      <c r="U141" s="15"/>
      <c r="V141" s="15"/>
      <c r="W141" s="15"/>
      <c r="X141" s="15"/>
      <c r="Y141" s="15"/>
    </row>
    <row r="142" spans="1:25" s="17" customFormat="1" ht="15.75" customHeight="1" x14ac:dyDescent="0.25">
      <c r="A142" s="6">
        <v>137</v>
      </c>
      <c r="F142" s="19"/>
      <c r="I142" s="18"/>
      <c r="J142" s="20"/>
      <c r="K142" s="21"/>
      <c r="N142" s="22"/>
      <c r="O142" s="22"/>
      <c r="P142" s="22"/>
      <c r="Q142" s="22"/>
      <c r="R142" s="22"/>
      <c r="S142" s="22"/>
      <c r="T142" s="15"/>
      <c r="U142" s="15"/>
      <c r="V142" s="15"/>
      <c r="W142" s="15"/>
      <c r="X142" s="15"/>
      <c r="Y142" s="15"/>
    </row>
    <row r="143" spans="1:25" s="17" customFormat="1" ht="15.75" customHeight="1" x14ac:dyDescent="0.25">
      <c r="A143" s="6">
        <v>138</v>
      </c>
      <c r="F143" s="19"/>
      <c r="I143" s="18"/>
      <c r="J143" s="20"/>
      <c r="K143" s="21"/>
      <c r="N143" s="22"/>
      <c r="O143" s="22"/>
      <c r="P143" s="22"/>
      <c r="Q143" s="22"/>
      <c r="R143" s="22"/>
      <c r="S143" s="22"/>
      <c r="T143" s="15"/>
      <c r="U143" s="15"/>
      <c r="V143" s="15"/>
      <c r="W143" s="15"/>
      <c r="X143" s="15"/>
      <c r="Y143" s="15"/>
    </row>
    <row r="144" spans="1:25" s="17" customFormat="1" ht="15.75" customHeight="1" x14ac:dyDescent="0.25">
      <c r="A144" s="6">
        <v>139</v>
      </c>
      <c r="F144" s="19"/>
      <c r="I144" s="18"/>
      <c r="J144" s="20"/>
      <c r="K144" s="21"/>
      <c r="N144" s="22"/>
      <c r="O144" s="22"/>
      <c r="P144" s="22"/>
      <c r="Q144" s="22"/>
      <c r="R144" s="22"/>
      <c r="S144" s="22"/>
      <c r="T144" s="15"/>
      <c r="U144" s="15"/>
      <c r="V144" s="15"/>
      <c r="W144" s="15"/>
      <c r="X144" s="15"/>
      <c r="Y144" s="15"/>
    </row>
    <row r="145" spans="1:25" s="17" customFormat="1" ht="15.75" customHeight="1" x14ac:dyDescent="0.25">
      <c r="A145" s="6">
        <v>140</v>
      </c>
      <c r="F145" s="19"/>
      <c r="I145" s="18"/>
      <c r="J145" s="20"/>
      <c r="K145" s="21"/>
      <c r="N145" s="22"/>
      <c r="O145" s="22"/>
      <c r="P145" s="22"/>
      <c r="Q145" s="22"/>
      <c r="R145" s="22"/>
      <c r="S145" s="22"/>
      <c r="T145" s="15"/>
      <c r="U145" s="15"/>
      <c r="V145" s="15"/>
      <c r="W145" s="15"/>
      <c r="X145" s="15"/>
      <c r="Y145" s="15"/>
    </row>
    <row r="146" spans="1:25" s="17" customFormat="1" ht="15.75" customHeight="1" x14ac:dyDescent="0.25">
      <c r="A146" s="6">
        <v>141</v>
      </c>
      <c r="F146" s="19"/>
      <c r="I146" s="18"/>
      <c r="J146" s="20"/>
      <c r="K146" s="21"/>
      <c r="N146" s="22"/>
      <c r="O146" s="22"/>
      <c r="P146" s="22"/>
      <c r="Q146" s="22"/>
      <c r="R146" s="22"/>
      <c r="S146" s="22"/>
      <c r="T146" s="15"/>
      <c r="U146" s="15"/>
      <c r="V146" s="15"/>
      <c r="W146" s="15"/>
      <c r="X146" s="15"/>
      <c r="Y146" s="15"/>
    </row>
    <row r="147" spans="1:25" s="17" customFormat="1" ht="15.75" customHeight="1" x14ac:dyDescent="0.25">
      <c r="A147" s="6">
        <v>142</v>
      </c>
      <c r="F147" s="19"/>
      <c r="I147" s="18"/>
      <c r="J147" s="20"/>
      <c r="K147" s="21"/>
      <c r="N147" s="22"/>
      <c r="O147" s="22"/>
      <c r="P147" s="22"/>
      <c r="Q147" s="22"/>
      <c r="R147" s="22"/>
      <c r="S147" s="22"/>
      <c r="T147" s="15"/>
      <c r="U147" s="15"/>
      <c r="V147" s="15"/>
      <c r="W147" s="15"/>
      <c r="X147" s="15"/>
      <c r="Y147" s="15"/>
    </row>
    <row r="148" spans="1:25" s="17" customFormat="1" ht="15.75" customHeight="1" x14ac:dyDescent="0.25">
      <c r="A148" s="6">
        <v>143</v>
      </c>
      <c r="F148" s="19"/>
      <c r="I148" s="18"/>
      <c r="J148" s="20"/>
      <c r="K148" s="21"/>
      <c r="N148" s="22"/>
      <c r="O148" s="22"/>
      <c r="P148" s="22"/>
      <c r="Q148" s="22"/>
      <c r="R148" s="22"/>
      <c r="S148" s="22"/>
      <c r="T148" s="15"/>
      <c r="U148" s="15"/>
      <c r="V148" s="15"/>
      <c r="W148" s="15"/>
      <c r="X148" s="15"/>
      <c r="Y148" s="15"/>
    </row>
    <row r="149" spans="1:25" s="17" customFormat="1" ht="15.75" customHeight="1" x14ac:dyDescent="0.25">
      <c r="A149" s="6">
        <v>144</v>
      </c>
      <c r="F149" s="19"/>
      <c r="I149" s="18"/>
      <c r="J149" s="20"/>
      <c r="K149" s="21"/>
      <c r="N149" s="22"/>
      <c r="O149" s="22"/>
      <c r="P149" s="22"/>
      <c r="Q149" s="22"/>
      <c r="R149" s="22"/>
      <c r="S149" s="22"/>
      <c r="T149" s="15"/>
      <c r="U149" s="15"/>
      <c r="V149" s="15"/>
      <c r="W149" s="15"/>
      <c r="X149" s="15"/>
      <c r="Y149" s="15"/>
    </row>
    <row r="150" spans="1:25" s="17" customFormat="1" ht="15.75" customHeight="1" x14ac:dyDescent="0.25">
      <c r="A150" s="6">
        <v>145</v>
      </c>
      <c r="F150" s="19"/>
      <c r="I150" s="18"/>
      <c r="J150" s="20"/>
      <c r="K150" s="21"/>
      <c r="N150" s="22"/>
      <c r="O150" s="22"/>
      <c r="P150" s="22"/>
      <c r="Q150" s="22"/>
      <c r="R150" s="22"/>
      <c r="S150" s="22"/>
      <c r="T150" s="15"/>
      <c r="U150" s="15"/>
      <c r="V150" s="15"/>
      <c r="W150" s="15"/>
      <c r="X150" s="15"/>
      <c r="Y150" s="15"/>
    </row>
    <row r="151" spans="1:25" s="17" customFormat="1" ht="15.75" customHeight="1" x14ac:dyDescent="0.25">
      <c r="A151" s="6">
        <v>146</v>
      </c>
      <c r="F151" s="19"/>
      <c r="I151" s="18"/>
      <c r="J151" s="20"/>
      <c r="K151" s="21"/>
      <c r="N151" s="22"/>
      <c r="O151" s="22"/>
      <c r="P151" s="22"/>
      <c r="Q151" s="22"/>
      <c r="R151" s="22"/>
      <c r="S151" s="22"/>
      <c r="T151" s="15"/>
      <c r="U151" s="15"/>
      <c r="V151" s="15"/>
      <c r="W151" s="15"/>
      <c r="X151" s="15"/>
      <c r="Y151" s="15"/>
    </row>
    <row r="152" spans="1:25" s="17" customFormat="1" ht="15.75" customHeight="1" x14ac:dyDescent="0.25">
      <c r="A152" s="6">
        <v>147</v>
      </c>
      <c r="F152" s="19"/>
      <c r="I152" s="18"/>
      <c r="J152" s="20"/>
      <c r="K152" s="21"/>
      <c r="N152" s="22"/>
      <c r="O152" s="22"/>
      <c r="P152" s="22"/>
      <c r="Q152" s="22"/>
      <c r="R152" s="22"/>
      <c r="S152" s="22"/>
      <c r="T152" s="15"/>
      <c r="U152" s="15"/>
      <c r="V152" s="15"/>
      <c r="W152" s="15"/>
      <c r="X152" s="15"/>
      <c r="Y152" s="15"/>
    </row>
    <row r="153" spans="1:25" s="17" customFormat="1" ht="15.75" customHeight="1" x14ac:dyDescent="0.25">
      <c r="A153" s="6">
        <v>148</v>
      </c>
      <c r="F153" s="19"/>
      <c r="I153" s="18"/>
      <c r="J153" s="20"/>
      <c r="K153" s="21"/>
      <c r="N153" s="22"/>
      <c r="O153" s="22"/>
      <c r="P153" s="22"/>
      <c r="Q153" s="22"/>
      <c r="R153" s="22"/>
      <c r="S153" s="22"/>
      <c r="T153" s="15"/>
      <c r="U153" s="15"/>
      <c r="V153" s="15"/>
      <c r="W153" s="15"/>
      <c r="X153" s="15"/>
      <c r="Y153" s="15"/>
    </row>
    <row r="154" spans="1:25" s="17" customFormat="1" ht="15.75" customHeight="1" x14ac:dyDescent="0.25">
      <c r="A154" s="6">
        <v>149</v>
      </c>
      <c r="F154" s="19"/>
      <c r="I154" s="18"/>
      <c r="J154" s="20"/>
      <c r="K154" s="21"/>
      <c r="N154" s="22"/>
      <c r="O154" s="22"/>
      <c r="P154" s="22"/>
      <c r="Q154" s="22"/>
      <c r="R154" s="22"/>
      <c r="S154" s="22"/>
      <c r="T154" s="15"/>
      <c r="U154" s="15"/>
      <c r="V154" s="15"/>
      <c r="W154" s="15"/>
      <c r="X154" s="15"/>
      <c r="Y154" s="15"/>
    </row>
    <row r="155" spans="1:25" s="17" customFormat="1" ht="15.75" customHeight="1" x14ac:dyDescent="0.25">
      <c r="A155" s="6">
        <v>150</v>
      </c>
      <c r="F155" s="19"/>
      <c r="I155" s="18"/>
      <c r="J155" s="20"/>
      <c r="K155" s="21"/>
      <c r="N155" s="22"/>
      <c r="O155" s="22"/>
      <c r="P155" s="22"/>
      <c r="Q155" s="22"/>
      <c r="R155" s="22"/>
      <c r="S155" s="22"/>
      <c r="T155" s="15"/>
      <c r="U155" s="15"/>
      <c r="V155" s="15"/>
      <c r="W155" s="15"/>
      <c r="X155" s="15"/>
      <c r="Y155" s="15"/>
    </row>
    <row r="156" spans="1:25" s="17" customFormat="1" ht="15.75" customHeight="1" x14ac:dyDescent="0.25">
      <c r="A156" s="6">
        <v>151</v>
      </c>
      <c r="F156" s="19"/>
      <c r="I156" s="18"/>
      <c r="J156" s="20"/>
      <c r="K156" s="21"/>
      <c r="N156" s="22"/>
      <c r="O156" s="22"/>
      <c r="P156" s="22"/>
      <c r="Q156" s="22"/>
      <c r="R156" s="22"/>
      <c r="S156" s="22"/>
      <c r="T156" s="15"/>
      <c r="U156" s="15"/>
      <c r="V156" s="15"/>
      <c r="W156" s="15"/>
      <c r="X156" s="15"/>
      <c r="Y156" s="15"/>
    </row>
    <row r="157" spans="1:25" s="17" customFormat="1" ht="15.75" customHeight="1" x14ac:dyDescent="0.25">
      <c r="A157" s="6">
        <v>152</v>
      </c>
      <c r="F157" s="19"/>
      <c r="I157" s="18"/>
      <c r="J157" s="20"/>
      <c r="K157" s="21"/>
      <c r="N157" s="22"/>
      <c r="O157" s="22"/>
      <c r="P157" s="22"/>
      <c r="Q157" s="22"/>
      <c r="R157" s="22"/>
      <c r="S157" s="22"/>
      <c r="T157" s="15"/>
      <c r="U157" s="15"/>
      <c r="V157" s="15"/>
      <c r="W157" s="15"/>
      <c r="X157" s="15"/>
      <c r="Y157" s="15"/>
    </row>
    <row r="158" spans="1:25" s="17" customFormat="1" ht="15.75" customHeight="1" x14ac:dyDescent="0.25">
      <c r="A158" s="6">
        <v>153</v>
      </c>
      <c r="F158" s="19"/>
      <c r="I158" s="18"/>
      <c r="J158" s="20"/>
      <c r="K158" s="21"/>
      <c r="N158" s="22"/>
      <c r="O158" s="22"/>
      <c r="P158" s="22"/>
      <c r="Q158" s="22"/>
      <c r="R158" s="22"/>
      <c r="S158" s="22"/>
      <c r="T158" s="15"/>
      <c r="U158" s="15"/>
      <c r="V158" s="15"/>
      <c r="W158" s="15"/>
      <c r="X158" s="15"/>
      <c r="Y158" s="15"/>
    </row>
    <row r="159" spans="1:25" s="17" customFormat="1" ht="15.75" customHeight="1" x14ac:dyDescent="0.25">
      <c r="A159" s="6">
        <v>154</v>
      </c>
      <c r="F159" s="19"/>
      <c r="I159" s="18"/>
      <c r="J159" s="20"/>
      <c r="K159" s="21"/>
      <c r="N159" s="22"/>
      <c r="O159" s="22"/>
      <c r="P159" s="22"/>
      <c r="Q159" s="22"/>
      <c r="R159" s="22"/>
      <c r="S159" s="22"/>
      <c r="T159" s="15"/>
      <c r="U159" s="15"/>
      <c r="V159" s="15"/>
      <c r="W159" s="15"/>
      <c r="X159" s="15"/>
      <c r="Y159" s="15"/>
    </row>
    <row r="160" spans="1:25" s="17" customFormat="1" ht="15.75" customHeight="1" x14ac:dyDescent="0.25">
      <c r="A160" s="6">
        <v>155</v>
      </c>
      <c r="F160" s="19"/>
      <c r="I160" s="18"/>
      <c r="J160" s="20"/>
      <c r="K160" s="21"/>
      <c r="N160" s="22"/>
      <c r="O160" s="22"/>
      <c r="P160" s="22"/>
      <c r="Q160" s="22"/>
      <c r="R160" s="22"/>
      <c r="S160" s="22"/>
      <c r="T160" s="15"/>
      <c r="U160" s="15"/>
      <c r="V160" s="15"/>
      <c r="W160" s="15"/>
      <c r="X160" s="15"/>
      <c r="Y160" s="15"/>
    </row>
    <row r="161" spans="1:25" s="17" customFormat="1" ht="15.75" customHeight="1" x14ac:dyDescent="0.25">
      <c r="A161" s="6">
        <v>156</v>
      </c>
      <c r="F161" s="19"/>
      <c r="I161" s="18"/>
      <c r="J161" s="20"/>
      <c r="K161" s="21"/>
      <c r="N161" s="22"/>
      <c r="O161" s="22"/>
      <c r="P161" s="22"/>
      <c r="Q161" s="22"/>
      <c r="R161" s="22"/>
      <c r="S161" s="22"/>
      <c r="T161" s="15"/>
      <c r="U161" s="15"/>
      <c r="V161" s="15"/>
      <c r="W161" s="15"/>
      <c r="X161" s="15"/>
      <c r="Y161" s="15"/>
    </row>
    <row r="162" spans="1:25" s="17" customFormat="1" ht="15.75" customHeight="1" x14ac:dyDescent="0.25">
      <c r="A162" s="6">
        <v>157</v>
      </c>
      <c r="F162" s="19"/>
      <c r="I162" s="18"/>
      <c r="J162" s="20"/>
      <c r="K162" s="21"/>
      <c r="N162" s="22"/>
      <c r="O162" s="22"/>
      <c r="P162" s="22"/>
      <c r="Q162" s="22"/>
      <c r="R162" s="22"/>
      <c r="S162" s="22"/>
      <c r="T162" s="15"/>
      <c r="U162" s="15"/>
      <c r="V162" s="15"/>
      <c r="W162" s="15"/>
      <c r="X162" s="15"/>
      <c r="Y162" s="15"/>
    </row>
    <row r="163" spans="1:25" s="17" customFormat="1" ht="15.75" customHeight="1" x14ac:dyDescent="0.25">
      <c r="A163" s="6">
        <v>158</v>
      </c>
      <c r="F163" s="19"/>
      <c r="I163" s="18"/>
      <c r="J163" s="20"/>
      <c r="K163" s="21"/>
      <c r="N163" s="22"/>
      <c r="O163" s="22"/>
      <c r="P163" s="22"/>
      <c r="Q163" s="22"/>
      <c r="R163" s="22"/>
      <c r="S163" s="22"/>
      <c r="T163" s="15"/>
      <c r="U163" s="15"/>
      <c r="V163" s="15"/>
      <c r="W163" s="15"/>
      <c r="X163" s="15"/>
      <c r="Y163" s="15"/>
    </row>
    <row r="164" spans="1:25" s="17" customFormat="1" ht="15.75" customHeight="1" x14ac:dyDescent="0.25">
      <c r="A164" s="6">
        <v>159</v>
      </c>
      <c r="F164" s="19"/>
      <c r="I164" s="18"/>
      <c r="J164" s="20"/>
      <c r="K164" s="21"/>
      <c r="N164" s="22"/>
      <c r="O164" s="22"/>
      <c r="P164" s="22"/>
      <c r="Q164" s="22"/>
      <c r="R164" s="22"/>
      <c r="S164" s="22"/>
      <c r="T164" s="15"/>
      <c r="U164" s="15"/>
      <c r="V164" s="15"/>
      <c r="W164" s="15"/>
      <c r="X164" s="15"/>
      <c r="Y164" s="15"/>
    </row>
    <row r="165" spans="1:25" s="17" customFormat="1" ht="15.75" customHeight="1" x14ac:dyDescent="0.25">
      <c r="A165" s="6">
        <v>160</v>
      </c>
      <c r="F165" s="19"/>
      <c r="I165" s="18"/>
      <c r="J165" s="20"/>
      <c r="K165" s="21"/>
      <c r="N165" s="22"/>
      <c r="O165" s="22"/>
      <c r="P165" s="22"/>
      <c r="Q165" s="22"/>
      <c r="R165" s="22"/>
      <c r="S165" s="22"/>
      <c r="T165" s="15"/>
      <c r="U165" s="15"/>
      <c r="V165" s="15"/>
      <c r="W165" s="15"/>
      <c r="X165" s="15"/>
      <c r="Y165" s="15"/>
    </row>
    <row r="166" spans="1:25" s="17" customFormat="1" ht="15.75" customHeight="1" x14ac:dyDescent="0.25">
      <c r="A166" s="6">
        <v>161</v>
      </c>
      <c r="F166" s="19"/>
      <c r="I166" s="18"/>
      <c r="J166" s="20"/>
      <c r="K166" s="21"/>
      <c r="N166" s="22"/>
      <c r="O166" s="22"/>
      <c r="P166" s="22"/>
      <c r="Q166" s="22"/>
      <c r="R166" s="22"/>
      <c r="S166" s="22"/>
      <c r="T166" s="15"/>
      <c r="U166" s="15"/>
      <c r="V166" s="15"/>
      <c r="W166" s="15"/>
      <c r="X166" s="15"/>
      <c r="Y166" s="15"/>
    </row>
    <row r="167" spans="1:25" s="17" customFormat="1" ht="15.75" customHeight="1" x14ac:dyDescent="0.25">
      <c r="A167" s="6">
        <v>162</v>
      </c>
      <c r="F167" s="19"/>
      <c r="I167" s="18"/>
      <c r="J167" s="20"/>
      <c r="K167" s="21"/>
      <c r="N167" s="22"/>
      <c r="O167" s="22"/>
      <c r="P167" s="22"/>
      <c r="Q167" s="22"/>
      <c r="R167" s="22"/>
      <c r="S167" s="22"/>
      <c r="T167" s="15"/>
      <c r="U167" s="15"/>
      <c r="V167" s="15"/>
      <c r="W167" s="15"/>
      <c r="X167" s="15"/>
      <c r="Y167" s="15"/>
    </row>
    <row r="168" spans="1:25" s="17" customFormat="1" ht="15.75" customHeight="1" x14ac:dyDescent="0.25">
      <c r="A168" s="6">
        <v>163</v>
      </c>
      <c r="F168" s="19"/>
      <c r="I168" s="18"/>
      <c r="J168" s="20"/>
      <c r="K168" s="21"/>
      <c r="N168" s="22"/>
      <c r="O168" s="22"/>
      <c r="P168" s="22"/>
      <c r="Q168" s="22"/>
      <c r="R168" s="22"/>
      <c r="S168" s="22"/>
      <c r="T168" s="15"/>
      <c r="U168" s="15"/>
      <c r="V168" s="15"/>
      <c r="W168" s="15"/>
      <c r="X168" s="15"/>
      <c r="Y168" s="15"/>
    </row>
    <row r="169" spans="1:25" s="17" customFormat="1" ht="15.75" customHeight="1" x14ac:dyDescent="0.25">
      <c r="A169" s="6">
        <v>164</v>
      </c>
      <c r="F169" s="19"/>
      <c r="I169" s="18"/>
      <c r="J169" s="20"/>
      <c r="K169" s="21"/>
      <c r="N169" s="22"/>
      <c r="O169" s="22"/>
      <c r="P169" s="22"/>
      <c r="Q169" s="22"/>
      <c r="R169" s="22"/>
      <c r="S169" s="22"/>
      <c r="T169" s="15"/>
      <c r="U169" s="15"/>
      <c r="V169" s="15"/>
      <c r="W169" s="15"/>
      <c r="X169" s="15"/>
      <c r="Y169" s="15"/>
    </row>
    <row r="170" spans="1:25" s="17" customFormat="1" ht="15.75" customHeight="1" x14ac:dyDescent="0.25">
      <c r="A170" s="6">
        <v>165</v>
      </c>
      <c r="F170" s="19"/>
      <c r="I170" s="18"/>
      <c r="J170" s="20"/>
      <c r="K170" s="21"/>
      <c r="N170" s="22"/>
      <c r="O170" s="22"/>
      <c r="P170" s="22"/>
      <c r="Q170" s="22"/>
      <c r="R170" s="22"/>
      <c r="S170" s="22"/>
      <c r="T170" s="15"/>
      <c r="U170" s="15"/>
      <c r="V170" s="15"/>
      <c r="W170" s="15"/>
      <c r="X170" s="15"/>
      <c r="Y170" s="15"/>
    </row>
    <row r="171" spans="1:25" s="17" customFormat="1" ht="15.75" customHeight="1" x14ac:dyDescent="0.25">
      <c r="A171" s="6">
        <v>166</v>
      </c>
      <c r="F171" s="19"/>
      <c r="I171" s="18"/>
      <c r="J171" s="20"/>
      <c r="K171" s="21"/>
      <c r="N171" s="22"/>
      <c r="O171" s="22"/>
      <c r="P171" s="22"/>
      <c r="Q171" s="22"/>
      <c r="R171" s="22"/>
      <c r="S171" s="22"/>
      <c r="T171" s="15"/>
      <c r="U171" s="15"/>
      <c r="V171" s="15"/>
      <c r="W171" s="15"/>
      <c r="X171" s="15"/>
      <c r="Y171" s="15"/>
    </row>
    <row r="172" spans="1:25" s="17" customFormat="1" ht="15.75" customHeight="1" x14ac:dyDescent="0.25">
      <c r="A172" s="6">
        <v>167</v>
      </c>
      <c r="F172" s="19"/>
      <c r="I172" s="18"/>
      <c r="J172" s="20"/>
      <c r="K172" s="21"/>
      <c r="N172" s="22"/>
      <c r="O172" s="22"/>
      <c r="P172" s="22"/>
      <c r="Q172" s="22"/>
      <c r="R172" s="22"/>
      <c r="S172" s="22"/>
      <c r="T172" s="15"/>
      <c r="U172" s="15"/>
      <c r="V172" s="15"/>
      <c r="W172" s="15"/>
      <c r="X172" s="15"/>
      <c r="Y172" s="15"/>
    </row>
    <row r="173" spans="1:25" s="17" customFormat="1" ht="15.75" customHeight="1" x14ac:dyDescent="0.25">
      <c r="A173" s="6">
        <v>168</v>
      </c>
      <c r="F173" s="19"/>
      <c r="I173" s="18"/>
      <c r="J173" s="20"/>
      <c r="K173" s="21"/>
      <c r="N173" s="22"/>
      <c r="O173" s="22"/>
      <c r="P173" s="22"/>
      <c r="Q173" s="22"/>
      <c r="R173" s="22"/>
      <c r="S173" s="22"/>
      <c r="T173" s="15"/>
      <c r="U173" s="15"/>
      <c r="V173" s="15"/>
      <c r="W173" s="15"/>
      <c r="X173" s="15"/>
      <c r="Y173" s="15"/>
    </row>
    <row r="174" spans="1:25" s="17" customFormat="1" ht="15.75" customHeight="1" x14ac:dyDescent="0.25">
      <c r="A174" s="6">
        <v>169</v>
      </c>
      <c r="F174" s="19"/>
      <c r="I174" s="18"/>
      <c r="J174" s="20"/>
      <c r="K174" s="21"/>
      <c r="N174" s="22"/>
      <c r="O174" s="22"/>
      <c r="P174" s="22"/>
      <c r="Q174" s="22"/>
      <c r="R174" s="22"/>
      <c r="S174" s="22"/>
      <c r="T174" s="15"/>
      <c r="U174" s="15"/>
      <c r="V174" s="15"/>
      <c r="W174" s="15"/>
      <c r="X174" s="15"/>
      <c r="Y174" s="15"/>
    </row>
    <row r="175" spans="1:25" s="17" customFormat="1" ht="15.75" customHeight="1" x14ac:dyDescent="0.25">
      <c r="A175" s="6">
        <v>170</v>
      </c>
      <c r="F175" s="19"/>
      <c r="I175" s="18"/>
      <c r="J175" s="20"/>
      <c r="K175" s="21"/>
      <c r="N175" s="22"/>
      <c r="O175" s="22"/>
      <c r="P175" s="22"/>
      <c r="Q175" s="22"/>
      <c r="R175" s="22"/>
      <c r="S175" s="22"/>
      <c r="T175" s="15"/>
      <c r="U175" s="15"/>
      <c r="V175" s="15"/>
      <c r="W175" s="15"/>
      <c r="X175" s="15"/>
      <c r="Y175" s="15"/>
    </row>
    <row r="176" spans="1:25" s="17" customFormat="1" ht="15.75" customHeight="1" x14ac:dyDescent="0.25">
      <c r="A176" s="6">
        <v>171</v>
      </c>
      <c r="F176" s="19"/>
      <c r="I176" s="18"/>
      <c r="J176" s="20"/>
      <c r="K176" s="21"/>
      <c r="N176" s="22"/>
      <c r="O176" s="22"/>
      <c r="P176" s="22"/>
      <c r="Q176" s="22"/>
      <c r="R176" s="22"/>
      <c r="S176" s="22"/>
      <c r="T176" s="15"/>
      <c r="U176" s="15"/>
      <c r="V176" s="15"/>
      <c r="W176" s="15"/>
      <c r="X176" s="15"/>
      <c r="Y176" s="15"/>
    </row>
    <row r="177" spans="1:25" s="17" customFormat="1" ht="15.75" customHeight="1" x14ac:dyDescent="0.25">
      <c r="A177" s="6">
        <v>172</v>
      </c>
      <c r="F177" s="19"/>
      <c r="I177" s="18"/>
      <c r="J177" s="20"/>
      <c r="K177" s="21"/>
      <c r="N177" s="22"/>
      <c r="O177" s="22"/>
      <c r="P177" s="22"/>
      <c r="Q177" s="22"/>
      <c r="R177" s="22"/>
      <c r="S177" s="22"/>
      <c r="T177" s="15"/>
      <c r="U177" s="15"/>
      <c r="V177" s="15"/>
      <c r="W177" s="15"/>
      <c r="X177" s="15"/>
      <c r="Y177" s="15"/>
    </row>
    <row r="178" spans="1:25" s="17" customFormat="1" ht="15.75" customHeight="1" x14ac:dyDescent="0.25">
      <c r="A178" s="6">
        <v>173</v>
      </c>
      <c r="F178" s="19"/>
      <c r="I178" s="18"/>
      <c r="J178" s="20"/>
      <c r="K178" s="21"/>
      <c r="N178" s="22"/>
      <c r="O178" s="22"/>
      <c r="P178" s="22"/>
      <c r="Q178" s="22"/>
      <c r="R178" s="22"/>
      <c r="S178" s="22"/>
      <c r="T178" s="15"/>
      <c r="U178" s="15"/>
      <c r="V178" s="15"/>
      <c r="W178" s="15"/>
      <c r="X178" s="15"/>
      <c r="Y178" s="15"/>
    </row>
    <row r="179" spans="1:25" s="17" customFormat="1" ht="15.75" customHeight="1" x14ac:dyDescent="0.25">
      <c r="A179" s="6">
        <v>174</v>
      </c>
      <c r="F179" s="19"/>
      <c r="I179" s="18"/>
      <c r="J179" s="20"/>
      <c r="K179" s="21"/>
      <c r="N179" s="22"/>
      <c r="O179" s="22"/>
      <c r="P179" s="22"/>
      <c r="Q179" s="22"/>
      <c r="R179" s="22"/>
      <c r="S179" s="22"/>
      <c r="T179" s="15"/>
      <c r="U179" s="15"/>
      <c r="V179" s="15"/>
      <c r="W179" s="15"/>
      <c r="X179" s="15"/>
      <c r="Y179" s="15"/>
    </row>
    <row r="180" spans="1:25" s="17" customFormat="1" ht="15.75" customHeight="1" x14ac:dyDescent="0.25">
      <c r="A180" s="6">
        <v>175</v>
      </c>
      <c r="F180" s="19"/>
      <c r="I180" s="18"/>
      <c r="J180" s="20"/>
      <c r="K180" s="21"/>
      <c r="N180" s="22"/>
      <c r="O180" s="22"/>
      <c r="P180" s="22"/>
      <c r="Q180" s="22"/>
      <c r="R180" s="22"/>
      <c r="S180" s="22"/>
      <c r="T180" s="15"/>
      <c r="U180" s="15"/>
      <c r="V180" s="15"/>
      <c r="W180" s="15"/>
      <c r="X180" s="15"/>
      <c r="Y180" s="15"/>
    </row>
    <row r="181" spans="1:25" s="17" customFormat="1" ht="15.75" customHeight="1" x14ac:dyDescent="0.25">
      <c r="A181" s="6">
        <v>176</v>
      </c>
      <c r="F181" s="19"/>
      <c r="I181" s="18"/>
      <c r="J181" s="20"/>
      <c r="K181" s="21"/>
      <c r="N181" s="22"/>
      <c r="O181" s="22"/>
      <c r="P181" s="22"/>
      <c r="Q181" s="22"/>
      <c r="R181" s="22"/>
      <c r="S181" s="22"/>
      <c r="T181" s="15"/>
      <c r="U181" s="15"/>
      <c r="V181" s="15"/>
      <c r="W181" s="15"/>
      <c r="X181" s="15"/>
      <c r="Y181" s="15"/>
    </row>
    <row r="182" spans="1:25" s="17" customFormat="1" ht="15.75" customHeight="1" x14ac:dyDescent="0.25">
      <c r="A182" s="6">
        <v>177</v>
      </c>
      <c r="F182" s="19"/>
      <c r="I182" s="18"/>
      <c r="J182" s="20"/>
      <c r="K182" s="21"/>
      <c r="N182" s="22"/>
      <c r="O182" s="22"/>
      <c r="P182" s="22"/>
      <c r="Q182" s="22"/>
      <c r="R182" s="22"/>
      <c r="S182" s="22"/>
      <c r="T182" s="15"/>
      <c r="U182" s="15"/>
      <c r="V182" s="15"/>
      <c r="W182" s="15"/>
      <c r="X182" s="15"/>
      <c r="Y182" s="15"/>
    </row>
    <row r="183" spans="1:25" s="17" customFormat="1" ht="15.75" customHeight="1" x14ac:dyDescent="0.25">
      <c r="A183" s="6">
        <v>178</v>
      </c>
      <c r="F183" s="19"/>
      <c r="I183" s="18"/>
      <c r="J183" s="20"/>
      <c r="K183" s="21"/>
      <c r="N183" s="22"/>
      <c r="O183" s="22"/>
      <c r="P183" s="22"/>
      <c r="Q183" s="22"/>
      <c r="R183" s="22"/>
      <c r="S183" s="22"/>
      <c r="T183" s="15"/>
      <c r="U183" s="15"/>
      <c r="V183" s="15"/>
      <c r="W183" s="15"/>
      <c r="X183" s="15"/>
      <c r="Y183" s="15"/>
    </row>
    <row r="184" spans="1:25" s="17" customFormat="1" ht="15.75" customHeight="1" x14ac:dyDescent="0.25">
      <c r="A184" s="6">
        <v>179</v>
      </c>
      <c r="F184" s="19"/>
      <c r="I184" s="18"/>
      <c r="J184" s="20"/>
      <c r="K184" s="21"/>
      <c r="N184" s="22"/>
      <c r="O184" s="22"/>
      <c r="P184" s="22"/>
      <c r="Q184" s="22"/>
      <c r="R184" s="22"/>
      <c r="S184" s="22"/>
      <c r="T184" s="15"/>
      <c r="U184" s="15"/>
      <c r="V184" s="15"/>
      <c r="W184" s="15"/>
      <c r="X184" s="15"/>
      <c r="Y184" s="15"/>
    </row>
    <row r="185" spans="1:25" s="17" customFormat="1" ht="15.75" customHeight="1" x14ac:dyDescent="0.25">
      <c r="A185" s="6">
        <v>180</v>
      </c>
      <c r="F185" s="19"/>
      <c r="I185" s="18"/>
      <c r="J185" s="20"/>
      <c r="K185" s="21"/>
      <c r="N185" s="22"/>
      <c r="O185" s="22"/>
      <c r="P185" s="22"/>
      <c r="Q185" s="22"/>
      <c r="R185" s="22"/>
      <c r="S185" s="22"/>
      <c r="T185" s="15"/>
      <c r="U185" s="15"/>
      <c r="V185" s="15"/>
      <c r="W185" s="15"/>
      <c r="X185" s="15"/>
      <c r="Y185" s="15"/>
    </row>
    <row r="186" spans="1:25" s="17" customFormat="1" ht="15.75" customHeight="1" x14ac:dyDescent="0.25">
      <c r="A186" s="6">
        <v>181</v>
      </c>
      <c r="F186" s="19"/>
      <c r="I186" s="18"/>
      <c r="J186" s="20"/>
      <c r="K186" s="21"/>
      <c r="N186" s="22"/>
      <c r="O186" s="22"/>
      <c r="P186" s="22"/>
      <c r="Q186" s="22"/>
      <c r="R186" s="22"/>
      <c r="S186" s="22"/>
      <c r="T186" s="15"/>
      <c r="U186" s="15"/>
      <c r="V186" s="15"/>
      <c r="W186" s="15"/>
      <c r="X186" s="15"/>
      <c r="Y186" s="15"/>
    </row>
    <row r="187" spans="1:25" s="17" customFormat="1" ht="15.75" customHeight="1" x14ac:dyDescent="0.25">
      <c r="A187" s="6">
        <v>182</v>
      </c>
      <c r="F187" s="19"/>
      <c r="I187" s="18"/>
      <c r="J187" s="20"/>
      <c r="K187" s="21"/>
      <c r="N187" s="22"/>
      <c r="O187" s="22"/>
      <c r="P187" s="22"/>
      <c r="Q187" s="22"/>
      <c r="R187" s="22"/>
      <c r="S187" s="22"/>
      <c r="T187" s="15"/>
      <c r="U187" s="15"/>
      <c r="V187" s="15"/>
      <c r="W187" s="15"/>
      <c r="X187" s="15"/>
      <c r="Y187" s="15"/>
    </row>
    <row r="188" spans="1:25" s="17" customFormat="1" ht="15.75" customHeight="1" x14ac:dyDescent="0.25">
      <c r="A188" s="6">
        <v>183</v>
      </c>
      <c r="F188" s="19"/>
      <c r="I188" s="18"/>
      <c r="J188" s="20"/>
      <c r="K188" s="21"/>
      <c r="N188" s="22"/>
      <c r="O188" s="22"/>
      <c r="P188" s="22"/>
      <c r="Q188" s="22"/>
      <c r="R188" s="22"/>
      <c r="S188" s="22"/>
      <c r="T188" s="15"/>
      <c r="U188" s="15"/>
      <c r="V188" s="15"/>
      <c r="W188" s="15"/>
      <c r="X188" s="15"/>
      <c r="Y188" s="15"/>
    </row>
    <row r="189" spans="1:25" s="17" customFormat="1" ht="15.75" customHeight="1" x14ac:dyDescent="0.25">
      <c r="A189" s="6">
        <v>184</v>
      </c>
      <c r="F189" s="19"/>
      <c r="I189" s="18"/>
      <c r="J189" s="20"/>
      <c r="K189" s="21"/>
      <c r="N189" s="22"/>
      <c r="O189" s="22"/>
      <c r="P189" s="22"/>
      <c r="Q189" s="22"/>
      <c r="R189" s="22"/>
      <c r="S189" s="22"/>
      <c r="T189" s="15"/>
      <c r="U189" s="15"/>
      <c r="V189" s="15"/>
      <c r="W189" s="15"/>
      <c r="X189" s="15"/>
      <c r="Y189" s="15"/>
    </row>
    <row r="190" spans="1:25" s="17" customFormat="1" ht="15.75" customHeight="1" x14ac:dyDescent="0.25">
      <c r="A190" s="6">
        <v>185</v>
      </c>
      <c r="F190" s="19"/>
      <c r="I190" s="18"/>
      <c r="J190" s="20"/>
      <c r="K190" s="21"/>
      <c r="N190" s="22"/>
      <c r="O190" s="22"/>
      <c r="P190" s="22"/>
      <c r="Q190" s="22"/>
      <c r="R190" s="22"/>
      <c r="S190" s="22"/>
      <c r="T190" s="15"/>
      <c r="U190" s="15"/>
      <c r="V190" s="15"/>
      <c r="W190" s="15"/>
      <c r="X190" s="15"/>
      <c r="Y190" s="15"/>
    </row>
    <row r="191" spans="1:25" s="17" customFormat="1" ht="15.75" customHeight="1" x14ac:dyDescent="0.25">
      <c r="A191" s="6">
        <v>186</v>
      </c>
      <c r="F191" s="19"/>
      <c r="I191" s="18"/>
      <c r="J191" s="20"/>
      <c r="K191" s="21"/>
      <c r="N191" s="22"/>
      <c r="O191" s="22"/>
      <c r="P191" s="22"/>
      <c r="Q191" s="22"/>
      <c r="R191" s="22"/>
      <c r="S191" s="22"/>
      <c r="T191" s="15"/>
      <c r="U191" s="15"/>
      <c r="V191" s="15"/>
      <c r="W191" s="15"/>
      <c r="X191" s="15"/>
      <c r="Y191" s="15"/>
    </row>
    <row r="192" spans="1:25" s="17" customFormat="1" ht="15.75" customHeight="1" x14ac:dyDescent="0.25">
      <c r="A192" s="6">
        <v>187</v>
      </c>
      <c r="F192" s="19"/>
      <c r="I192" s="18"/>
      <c r="J192" s="20"/>
      <c r="K192" s="21"/>
      <c r="N192" s="22"/>
      <c r="O192" s="22"/>
      <c r="P192" s="22"/>
      <c r="Q192" s="22"/>
      <c r="R192" s="22"/>
      <c r="S192" s="22"/>
      <c r="T192" s="15"/>
      <c r="U192" s="15"/>
      <c r="V192" s="15"/>
      <c r="W192" s="15"/>
      <c r="X192" s="15"/>
      <c r="Y192" s="15"/>
    </row>
    <row r="193" spans="1:25" s="17" customFormat="1" ht="15.75" customHeight="1" x14ac:dyDescent="0.25">
      <c r="A193" s="6">
        <v>188</v>
      </c>
      <c r="F193" s="19"/>
      <c r="I193" s="18"/>
      <c r="J193" s="20"/>
      <c r="K193" s="21"/>
      <c r="N193" s="22"/>
      <c r="O193" s="22"/>
      <c r="P193" s="22"/>
      <c r="Q193" s="22"/>
      <c r="R193" s="22"/>
      <c r="S193" s="22"/>
      <c r="T193" s="15"/>
      <c r="U193" s="15"/>
      <c r="V193" s="15"/>
      <c r="W193" s="15"/>
      <c r="X193" s="15"/>
      <c r="Y193" s="15"/>
    </row>
    <row r="194" spans="1:25" s="17" customFormat="1" ht="15.75" customHeight="1" x14ac:dyDescent="0.25">
      <c r="A194" s="6">
        <v>189</v>
      </c>
      <c r="F194" s="19"/>
      <c r="I194" s="18"/>
      <c r="J194" s="20"/>
      <c r="K194" s="21"/>
      <c r="N194" s="22"/>
      <c r="O194" s="22"/>
      <c r="P194" s="22"/>
      <c r="Q194" s="22"/>
      <c r="R194" s="22"/>
      <c r="S194" s="22"/>
      <c r="T194" s="15"/>
      <c r="U194" s="15"/>
      <c r="V194" s="15"/>
      <c r="W194" s="15"/>
      <c r="X194" s="15"/>
      <c r="Y194" s="15"/>
    </row>
    <row r="195" spans="1:25" s="17" customFormat="1" ht="15.75" customHeight="1" x14ac:dyDescent="0.25">
      <c r="A195" s="6">
        <v>190</v>
      </c>
      <c r="F195" s="19"/>
      <c r="I195" s="18"/>
      <c r="J195" s="20"/>
      <c r="K195" s="21"/>
      <c r="N195" s="22"/>
      <c r="O195" s="22"/>
      <c r="P195" s="22"/>
      <c r="Q195" s="22"/>
      <c r="R195" s="22"/>
      <c r="S195" s="22"/>
      <c r="T195" s="15"/>
      <c r="U195" s="15"/>
      <c r="V195" s="15"/>
      <c r="W195" s="15"/>
      <c r="X195" s="15"/>
      <c r="Y195" s="15"/>
    </row>
    <row r="196" spans="1:25" s="17" customFormat="1" ht="15.75" customHeight="1" x14ac:dyDescent="0.25">
      <c r="A196" s="6">
        <v>191</v>
      </c>
      <c r="F196" s="19"/>
      <c r="I196" s="18"/>
      <c r="J196" s="20"/>
      <c r="K196" s="21"/>
      <c r="N196" s="22"/>
      <c r="O196" s="22"/>
      <c r="P196" s="22"/>
      <c r="Q196" s="22"/>
      <c r="R196" s="22"/>
      <c r="S196" s="22"/>
      <c r="T196" s="15"/>
      <c r="U196" s="15"/>
      <c r="V196" s="15"/>
      <c r="W196" s="15"/>
      <c r="X196" s="15"/>
      <c r="Y196" s="15"/>
    </row>
    <row r="197" spans="1:25" s="17" customFormat="1" ht="15.75" customHeight="1" x14ac:dyDescent="0.25">
      <c r="A197" s="6">
        <v>192</v>
      </c>
      <c r="F197" s="19"/>
      <c r="I197" s="18"/>
      <c r="J197" s="20"/>
      <c r="K197" s="21"/>
      <c r="N197" s="22"/>
      <c r="O197" s="22"/>
      <c r="P197" s="22"/>
      <c r="Q197" s="22"/>
      <c r="R197" s="22"/>
      <c r="S197" s="22"/>
      <c r="T197" s="15"/>
      <c r="U197" s="15"/>
      <c r="V197" s="15"/>
      <c r="W197" s="15"/>
      <c r="X197" s="15"/>
      <c r="Y197" s="15"/>
    </row>
    <row r="198" spans="1:25" s="17" customFormat="1" ht="15.75" customHeight="1" x14ac:dyDescent="0.25">
      <c r="A198" s="6">
        <v>193</v>
      </c>
      <c r="F198" s="19"/>
      <c r="I198" s="18"/>
      <c r="J198" s="20"/>
      <c r="K198" s="21"/>
      <c r="N198" s="22"/>
      <c r="O198" s="22"/>
      <c r="P198" s="22"/>
      <c r="Q198" s="22"/>
      <c r="R198" s="22"/>
      <c r="S198" s="22"/>
      <c r="T198" s="15"/>
      <c r="U198" s="15"/>
      <c r="V198" s="15"/>
      <c r="W198" s="15"/>
      <c r="X198" s="15"/>
      <c r="Y198" s="15"/>
    </row>
    <row r="199" spans="1:25" s="17" customFormat="1" ht="15.75" customHeight="1" x14ac:dyDescent="0.25">
      <c r="A199" s="6">
        <v>194</v>
      </c>
      <c r="F199" s="19"/>
      <c r="I199" s="18"/>
      <c r="J199" s="20"/>
      <c r="K199" s="21"/>
      <c r="N199" s="22"/>
      <c r="O199" s="22"/>
      <c r="P199" s="22"/>
      <c r="Q199" s="22"/>
      <c r="R199" s="22"/>
      <c r="S199" s="22"/>
      <c r="T199" s="15"/>
      <c r="U199" s="15"/>
      <c r="V199" s="15"/>
      <c r="W199" s="15"/>
      <c r="X199" s="15"/>
      <c r="Y199" s="15"/>
    </row>
    <row r="200" spans="1:25" s="17" customFormat="1" ht="15.75" customHeight="1" x14ac:dyDescent="0.25">
      <c r="A200" s="6">
        <v>195</v>
      </c>
      <c r="F200" s="19"/>
      <c r="I200" s="18"/>
      <c r="J200" s="20"/>
      <c r="K200" s="21"/>
      <c r="N200" s="22"/>
      <c r="O200" s="22"/>
      <c r="P200" s="22"/>
      <c r="Q200" s="22"/>
      <c r="R200" s="22"/>
      <c r="S200" s="22"/>
      <c r="T200" s="15"/>
      <c r="U200" s="15"/>
      <c r="V200" s="15"/>
      <c r="W200" s="15"/>
      <c r="X200" s="15"/>
      <c r="Y200" s="15"/>
    </row>
    <row r="201" spans="1:25" s="17" customFormat="1" ht="15.75" customHeight="1" x14ac:dyDescent="0.25">
      <c r="A201" s="6">
        <v>196</v>
      </c>
      <c r="F201" s="19"/>
      <c r="I201" s="18"/>
      <c r="J201" s="20"/>
      <c r="K201" s="21"/>
      <c r="N201" s="22"/>
      <c r="O201" s="22"/>
      <c r="P201" s="22"/>
      <c r="Q201" s="22"/>
      <c r="R201" s="22"/>
      <c r="S201" s="22"/>
      <c r="T201" s="15"/>
      <c r="U201" s="15"/>
      <c r="V201" s="15"/>
      <c r="W201" s="15"/>
      <c r="X201" s="15"/>
      <c r="Y201" s="15"/>
    </row>
    <row r="202" spans="1:25" s="17" customFormat="1" ht="15.75" customHeight="1" x14ac:dyDescent="0.25">
      <c r="A202" s="6">
        <v>197</v>
      </c>
      <c r="F202" s="19"/>
      <c r="I202" s="18"/>
      <c r="J202" s="20"/>
      <c r="K202" s="21"/>
      <c r="N202" s="22"/>
      <c r="O202" s="22"/>
      <c r="P202" s="22"/>
      <c r="Q202" s="22"/>
      <c r="R202" s="22"/>
      <c r="S202" s="22"/>
      <c r="T202" s="15"/>
      <c r="U202" s="15"/>
      <c r="V202" s="15"/>
      <c r="W202" s="15"/>
      <c r="X202" s="15"/>
      <c r="Y202" s="15"/>
    </row>
    <row r="203" spans="1:25" s="17" customFormat="1" ht="15.75" customHeight="1" x14ac:dyDescent="0.25">
      <c r="A203" s="6">
        <v>198</v>
      </c>
      <c r="F203" s="19"/>
      <c r="I203" s="18"/>
      <c r="J203" s="20"/>
      <c r="K203" s="21"/>
      <c r="N203" s="22"/>
      <c r="O203" s="22"/>
      <c r="P203" s="22"/>
      <c r="Q203" s="22"/>
      <c r="R203" s="22"/>
      <c r="S203" s="22"/>
      <c r="T203" s="15"/>
      <c r="U203" s="15"/>
      <c r="V203" s="15"/>
      <c r="W203" s="15"/>
      <c r="X203" s="15"/>
      <c r="Y203" s="15"/>
    </row>
    <row r="204" spans="1:25" s="17" customFormat="1" ht="15.75" customHeight="1" x14ac:dyDescent="0.25">
      <c r="A204" s="6">
        <v>199</v>
      </c>
      <c r="F204" s="19"/>
      <c r="I204" s="18"/>
      <c r="J204" s="20"/>
      <c r="K204" s="21"/>
      <c r="N204" s="22"/>
      <c r="O204" s="22"/>
      <c r="P204" s="22"/>
      <c r="Q204" s="22"/>
      <c r="R204" s="22"/>
      <c r="S204" s="22"/>
      <c r="T204" s="15"/>
      <c r="U204" s="15"/>
      <c r="V204" s="15"/>
      <c r="W204" s="15"/>
      <c r="X204" s="15"/>
      <c r="Y204" s="15"/>
    </row>
    <row r="205" spans="1:25" s="17" customFormat="1" ht="15.75" customHeight="1" x14ac:dyDescent="0.25">
      <c r="A205" s="6">
        <v>200</v>
      </c>
      <c r="F205" s="19"/>
      <c r="I205" s="18"/>
      <c r="J205" s="20"/>
      <c r="K205" s="21"/>
      <c r="N205" s="22"/>
      <c r="O205" s="22"/>
      <c r="P205" s="22"/>
      <c r="Q205" s="22"/>
      <c r="R205" s="22"/>
      <c r="S205" s="22"/>
      <c r="T205" s="15"/>
      <c r="U205" s="15"/>
      <c r="V205" s="15"/>
      <c r="W205" s="15"/>
      <c r="X205" s="15"/>
      <c r="Y205" s="15"/>
    </row>
    <row r="206" spans="1:25" s="17" customFormat="1" ht="15.75" customHeight="1" x14ac:dyDescent="0.25">
      <c r="A206" s="6">
        <v>201</v>
      </c>
      <c r="F206" s="19"/>
      <c r="I206" s="18"/>
      <c r="J206" s="20"/>
      <c r="K206" s="21"/>
      <c r="N206" s="22"/>
      <c r="O206" s="22"/>
      <c r="P206" s="22"/>
      <c r="Q206" s="22"/>
      <c r="R206" s="22"/>
      <c r="S206" s="22"/>
      <c r="T206" s="15"/>
      <c r="U206" s="15"/>
      <c r="V206" s="15"/>
      <c r="W206" s="15"/>
      <c r="X206" s="15"/>
      <c r="Y206" s="15"/>
    </row>
    <row r="207" spans="1:25" s="17" customFormat="1" ht="15.75" customHeight="1" x14ac:dyDescent="0.25">
      <c r="A207" s="6">
        <v>202</v>
      </c>
      <c r="F207" s="19"/>
      <c r="I207" s="18"/>
      <c r="J207" s="20"/>
      <c r="K207" s="21"/>
      <c r="N207" s="22"/>
      <c r="O207" s="22"/>
      <c r="P207" s="22"/>
      <c r="Q207" s="22"/>
      <c r="R207" s="22"/>
      <c r="S207" s="22"/>
      <c r="T207" s="15"/>
      <c r="U207" s="15"/>
      <c r="V207" s="15"/>
      <c r="W207" s="15"/>
      <c r="X207" s="15"/>
      <c r="Y207" s="15"/>
    </row>
    <row r="208" spans="1:25" s="17" customFormat="1" ht="15.75" customHeight="1" x14ac:dyDescent="0.25">
      <c r="A208" s="6">
        <v>203</v>
      </c>
      <c r="F208" s="19"/>
      <c r="I208" s="18"/>
      <c r="J208" s="20"/>
      <c r="K208" s="21"/>
      <c r="N208" s="22"/>
      <c r="O208" s="22"/>
      <c r="P208" s="22"/>
      <c r="Q208" s="22"/>
      <c r="R208" s="22"/>
      <c r="S208" s="22"/>
      <c r="T208" s="15"/>
      <c r="U208" s="15"/>
      <c r="V208" s="15"/>
      <c r="W208" s="15"/>
      <c r="X208" s="15"/>
      <c r="Y208" s="15"/>
    </row>
    <row r="209" spans="1:25" s="17" customFormat="1" ht="15.75" customHeight="1" x14ac:dyDescent="0.25">
      <c r="A209" s="6">
        <v>204</v>
      </c>
      <c r="F209" s="19"/>
      <c r="I209" s="18"/>
      <c r="J209" s="20"/>
      <c r="K209" s="21"/>
      <c r="N209" s="22"/>
      <c r="O209" s="22"/>
      <c r="P209" s="22"/>
      <c r="Q209" s="22"/>
      <c r="R209" s="22"/>
      <c r="S209" s="22"/>
      <c r="T209" s="15"/>
      <c r="U209" s="15"/>
      <c r="V209" s="15"/>
      <c r="W209" s="15"/>
      <c r="X209" s="15"/>
      <c r="Y209" s="15"/>
    </row>
    <row r="210" spans="1:25" s="17" customFormat="1" ht="15.75" customHeight="1" x14ac:dyDescent="0.25">
      <c r="A210" s="6">
        <v>205</v>
      </c>
      <c r="F210" s="19"/>
      <c r="I210" s="18"/>
      <c r="J210" s="20"/>
      <c r="K210" s="21"/>
      <c r="N210" s="22"/>
      <c r="O210" s="22"/>
      <c r="P210" s="22"/>
      <c r="Q210" s="22"/>
      <c r="R210" s="22"/>
      <c r="S210" s="22"/>
      <c r="T210" s="15"/>
      <c r="U210" s="15"/>
      <c r="V210" s="15"/>
      <c r="W210" s="15"/>
      <c r="X210" s="15"/>
      <c r="Y210" s="15"/>
    </row>
    <row r="211" spans="1:25" s="17" customFormat="1" ht="15.75" customHeight="1" x14ac:dyDescent="0.25">
      <c r="A211" s="6">
        <v>206</v>
      </c>
      <c r="F211" s="19"/>
      <c r="I211" s="18"/>
      <c r="J211" s="20"/>
      <c r="K211" s="21"/>
      <c r="N211" s="22"/>
      <c r="O211" s="22"/>
      <c r="P211" s="22"/>
      <c r="Q211" s="22"/>
      <c r="R211" s="22"/>
      <c r="S211" s="22"/>
      <c r="T211" s="15"/>
      <c r="U211" s="15"/>
      <c r="V211" s="15"/>
      <c r="W211" s="15"/>
      <c r="X211" s="15"/>
      <c r="Y211" s="15"/>
    </row>
    <row r="212" spans="1:25" s="17" customFormat="1" ht="15.75" customHeight="1" x14ac:dyDescent="0.25">
      <c r="A212" s="6">
        <v>207</v>
      </c>
      <c r="F212" s="19"/>
      <c r="I212" s="18"/>
      <c r="J212" s="20"/>
      <c r="K212" s="21"/>
      <c r="N212" s="22"/>
      <c r="O212" s="22"/>
      <c r="P212" s="22"/>
      <c r="Q212" s="22"/>
      <c r="R212" s="22"/>
      <c r="S212" s="22"/>
      <c r="T212" s="15"/>
      <c r="U212" s="15"/>
      <c r="V212" s="15"/>
      <c r="W212" s="15"/>
      <c r="X212" s="15"/>
      <c r="Y212" s="15"/>
    </row>
    <row r="213" spans="1:25" s="17" customFormat="1" ht="15.75" customHeight="1" x14ac:dyDescent="0.25">
      <c r="A213" s="6">
        <v>208</v>
      </c>
      <c r="F213" s="19"/>
      <c r="I213" s="18"/>
      <c r="J213" s="20"/>
      <c r="K213" s="21"/>
      <c r="N213" s="22"/>
      <c r="O213" s="22"/>
      <c r="P213" s="22"/>
      <c r="Q213" s="22"/>
      <c r="R213" s="22"/>
      <c r="S213" s="22"/>
      <c r="T213" s="15"/>
      <c r="U213" s="15"/>
      <c r="V213" s="15"/>
      <c r="W213" s="15"/>
      <c r="X213" s="15"/>
      <c r="Y213" s="15"/>
    </row>
    <row r="214" spans="1:25" s="17" customFormat="1" ht="15.75" customHeight="1" x14ac:dyDescent="0.25">
      <c r="A214" s="6">
        <v>209</v>
      </c>
      <c r="F214" s="19"/>
      <c r="I214" s="18"/>
      <c r="J214" s="20"/>
      <c r="K214" s="21"/>
      <c r="N214" s="22"/>
      <c r="O214" s="22"/>
      <c r="P214" s="22"/>
      <c r="Q214" s="22"/>
      <c r="R214" s="22"/>
      <c r="S214" s="22"/>
      <c r="T214" s="15"/>
      <c r="U214" s="15"/>
      <c r="V214" s="15"/>
      <c r="W214" s="15"/>
      <c r="X214" s="15"/>
      <c r="Y214" s="15"/>
    </row>
    <row r="215" spans="1:25" s="17" customFormat="1" ht="15.75" customHeight="1" x14ac:dyDescent="0.25">
      <c r="A215" s="6">
        <v>210</v>
      </c>
      <c r="F215" s="19"/>
      <c r="I215" s="18"/>
      <c r="J215" s="20"/>
      <c r="K215" s="21"/>
      <c r="N215" s="22"/>
      <c r="O215" s="22"/>
      <c r="P215" s="22"/>
      <c r="Q215" s="22"/>
      <c r="R215" s="22"/>
      <c r="S215" s="22"/>
      <c r="T215" s="15"/>
      <c r="U215" s="15"/>
      <c r="V215" s="15"/>
      <c r="W215" s="15"/>
      <c r="X215" s="15"/>
      <c r="Y215" s="15"/>
    </row>
    <row r="216" spans="1:25" s="17" customFormat="1" ht="15.75" customHeight="1" x14ac:dyDescent="0.25">
      <c r="A216" s="6">
        <v>211</v>
      </c>
      <c r="F216" s="19"/>
      <c r="I216" s="18"/>
      <c r="J216" s="20"/>
      <c r="K216" s="21"/>
      <c r="N216" s="22"/>
      <c r="O216" s="22"/>
      <c r="P216" s="22"/>
      <c r="Q216" s="22"/>
      <c r="R216" s="22"/>
      <c r="S216" s="22"/>
      <c r="T216" s="15"/>
      <c r="U216" s="15"/>
      <c r="V216" s="15"/>
      <c r="W216" s="15"/>
      <c r="X216" s="15"/>
      <c r="Y216" s="15"/>
    </row>
    <row r="217" spans="1:25" s="17" customFormat="1" ht="15.75" customHeight="1" x14ac:dyDescent="0.25">
      <c r="A217" s="6">
        <v>212</v>
      </c>
      <c r="F217" s="19"/>
      <c r="I217" s="18"/>
      <c r="J217" s="20"/>
      <c r="K217" s="21"/>
      <c r="N217" s="22"/>
      <c r="O217" s="22"/>
      <c r="P217" s="22"/>
      <c r="Q217" s="22"/>
      <c r="R217" s="22"/>
      <c r="S217" s="22"/>
      <c r="T217" s="15"/>
      <c r="U217" s="15"/>
      <c r="V217" s="15"/>
      <c r="W217" s="15"/>
      <c r="X217" s="15"/>
      <c r="Y217" s="15"/>
    </row>
    <row r="218" spans="1:25" s="17" customFormat="1" ht="15.75" customHeight="1" x14ac:dyDescent="0.25">
      <c r="A218" s="6">
        <v>213</v>
      </c>
      <c r="F218" s="19"/>
      <c r="I218" s="18"/>
      <c r="J218" s="20"/>
      <c r="K218" s="21"/>
      <c r="N218" s="22"/>
      <c r="O218" s="22"/>
      <c r="P218" s="22"/>
      <c r="Q218" s="22"/>
      <c r="R218" s="22"/>
      <c r="S218" s="22"/>
      <c r="T218" s="15"/>
      <c r="U218" s="15"/>
      <c r="V218" s="15"/>
      <c r="W218" s="15"/>
      <c r="X218" s="15"/>
      <c r="Y218" s="15"/>
    </row>
    <row r="219" spans="1:25" s="17" customFormat="1" ht="15.75" customHeight="1" x14ac:dyDescent="0.25">
      <c r="A219" s="6">
        <v>214</v>
      </c>
      <c r="F219" s="19"/>
      <c r="I219" s="18"/>
      <c r="J219" s="20"/>
      <c r="K219" s="21"/>
      <c r="N219" s="22"/>
      <c r="O219" s="22"/>
      <c r="P219" s="22"/>
      <c r="Q219" s="22"/>
      <c r="R219" s="22"/>
      <c r="S219" s="22"/>
      <c r="T219" s="15"/>
      <c r="U219" s="15"/>
      <c r="V219" s="15"/>
      <c r="W219" s="15"/>
      <c r="X219" s="15"/>
      <c r="Y219" s="15"/>
    </row>
    <row r="220" spans="1:25" s="17" customFormat="1" ht="15.75" customHeight="1" x14ac:dyDescent="0.25">
      <c r="A220" s="6">
        <v>215</v>
      </c>
      <c r="F220" s="19"/>
      <c r="I220" s="18"/>
      <c r="J220" s="20"/>
      <c r="K220" s="21"/>
      <c r="N220" s="22"/>
      <c r="O220" s="22"/>
      <c r="P220" s="22"/>
      <c r="Q220" s="22"/>
      <c r="R220" s="22"/>
      <c r="S220" s="22"/>
      <c r="T220" s="15"/>
      <c r="U220" s="15"/>
      <c r="V220" s="15"/>
      <c r="W220" s="15"/>
      <c r="X220" s="15"/>
      <c r="Y220" s="15"/>
    </row>
    <row r="221" spans="1:25" s="17" customFormat="1" ht="15.75" customHeight="1" x14ac:dyDescent="0.25">
      <c r="A221" s="6">
        <v>216</v>
      </c>
      <c r="F221" s="19"/>
      <c r="I221" s="18"/>
      <c r="J221" s="20"/>
      <c r="K221" s="21"/>
      <c r="N221" s="22"/>
      <c r="O221" s="22"/>
      <c r="P221" s="22"/>
      <c r="Q221" s="22"/>
      <c r="R221" s="22"/>
      <c r="S221" s="22"/>
      <c r="T221" s="15"/>
      <c r="U221" s="15"/>
      <c r="V221" s="15"/>
      <c r="W221" s="15"/>
      <c r="X221" s="15"/>
      <c r="Y221" s="15"/>
    </row>
    <row r="222" spans="1:25" s="17" customFormat="1" ht="15.75" customHeight="1" x14ac:dyDescent="0.25">
      <c r="A222" s="6">
        <v>217</v>
      </c>
      <c r="F222" s="19"/>
      <c r="I222" s="18"/>
      <c r="J222" s="20"/>
      <c r="K222" s="21"/>
      <c r="N222" s="22"/>
      <c r="O222" s="22"/>
      <c r="P222" s="22"/>
      <c r="Q222" s="22"/>
      <c r="R222" s="22"/>
      <c r="S222" s="22"/>
      <c r="T222" s="15"/>
      <c r="U222" s="15"/>
      <c r="V222" s="15"/>
      <c r="W222" s="15"/>
      <c r="X222" s="15"/>
      <c r="Y222" s="15"/>
    </row>
    <row r="223" spans="1:25" s="17" customFormat="1" ht="15.75" customHeight="1" x14ac:dyDescent="0.25">
      <c r="A223" s="6">
        <v>218</v>
      </c>
      <c r="F223" s="19"/>
      <c r="I223" s="18"/>
      <c r="J223" s="20"/>
      <c r="K223" s="21"/>
      <c r="N223" s="22"/>
      <c r="O223" s="22"/>
      <c r="P223" s="22"/>
      <c r="Q223" s="22"/>
      <c r="R223" s="22"/>
      <c r="S223" s="22"/>
      <c r="T223" s="15"/>
      <c r="U223" s="15"/>
      <c r="V223" s="15"/>
      <c r="W223" s="15"/>
      <c r="X223" s="15"/>
      <c r="Y223" s="15"/>
    </row>
    <row r="224" spans="1:25" s="17" customFormat="1" ht="15.75" customHeight="1" x14ac:dyDescent="0.25">
      <c r="A224" s="6">
        <v>219</v>
      </c>
      <c r="F224" s="19"/>
      <c r="I224" s="18"/>
      <c r="J224" s="20"/>
      <c r="K224" s="21"/>
      <c r="N224" s="22"/>
      <c r="O224" s="22"/>
      <c r="P224" s="22"/>
      <c r="Q224" s="22"/>
      <c r="R224" s="22"/>
      <c r="S224" s="22"/>
      <c r="T224" s="15"/>
      <c r="U224" s="15"/>
      <c r="V224" s="15"/>
      <c r="W224" s="15"/>
      <c r="X224" s="15"/>
      <c r="Y224" s="15"/>
    </row>
    <row r="225" spans="1:25" s="17" customFormat="1" ht="15.75" customHeight="1" x14ac:dyDescent="0.25">
      <c r="A225" s="6">
        <v>220</v>
      </c>
      <c r="F225" s="19"/>
      <c r="I225" s="18"/>
      <c r="J225" s="20"/>
      <c r="K225" s="21"/>
      <c r="N225" s="22"/>
      <c r="O225" s="22"/>
      <c r="P225" s="22"/>
      <c r="Q225" s="22"/>
      <c r="R225" s="22"/>
      <c r="S225" s="22"/>
      <c r="T225" s="15"/>
      <c r="U225" s="15"/>
      <c r="V225" s="15"/>
      <c r="W225" s="15"/>
      <c r="X225" s="15"/>
      <c r="Y225" s="15"/>
    </row>
    <row r="226" spans="1:25" s="17" customFormat="1" ht="15.75" customHeight="1" x14ac:dyDescent="0.25">
      <c r="A226" s="6">
        <v>221</v>
      </c>
      <c r="F226" s="19"/>
      <c r="I226" s="18"/>
      <c r="J226" s="20"/>
      <c r="K226" s="21"/>
      <c r="N226" s="22"/>
      <c r="O226" s="22"/>
      <c r="P226" s="22"/>
      <c r="Q226" s="22"/>
      <c r="R226" s="22"/>
      <c r="S226" s="22"/>
      <c r="T226" s="15"/>
      <c r="U226" s="15"/>
      <c r="V226" s="15"/>
      <c r="W226" s="15"/>
      <c r="X226" s="15"/>
      <c r="Y226" s="15"/>
    </row>
    <row r="227" spans="1:25" s="17" customFormat="1" ht="15.75" customHeight="1" x14ac:dyDescent="0.25">
      <c r="A227" s="6">
        <v>222</v>
      </c>
      <c r="F227" s="19"/>
      <c r="I227" s="18"/>
      <c r="J227" s="20"/>
      <c r="K227" s="21"/>
      <c r="N227" s="22"/>
      <c r="O227" s="22"/>
      <c r="P227" s="22"/>
      <c r="Q227" s="22"/>
      <c r="R227" s="22"/>
      <c r="S227" s="22"/>
      <c r="T227" s="15"/>
      <c r="U227" s="15"/>
      <c r="V227" s="15"/>
      <c r="W227" s="15"/>
      <c r="X227" s="15"/>
      <c r="Y227" s="15"/>
    </row>
    <row r="228" spans="1:25" s="17" customFormat="1" ht="15.75" customHeight="1" x14ac:dyDescent="0.25">
      <c r="A228" s="6">
        <v>223</v>
      </c>
      <c r="F228" s="19"/>
      <c r="I228" s="18"/>
      <c r="J228" s="20"/>
      <c r="K228" s="21"/>
      <c r="N228" s="22"/>
      <c r="O228" s="22"/>
      <c r="P228" s="22"/>
      <c r="Q228" s="22"/>
      <c r="R228" s="22"/>
      <c r="S228" s="22"/>
      <c r="T228" s="15"/>
      <c r="U228" s="15"/>
      <c r="V228" s="15"/>
      <c r="W228" s="15"/>
      <c r="X228" s="15"/>
      <c r="Y228" s="15"/>
    </row>
    <row r="229" spans="1:25" s="17" customFormat="1" ht="15.75" customHeight="1" x14ac:dyDescent="0.25">
      <c r="A229" s="6">
        <v>224</v>
      </c>
      <c r="F229" s="19"/>
      <c r="I229" s="18"/>
      <c r="J229" s="20"/>
      <c r="K229" s="21"/>
      <c r="N229" s="22"/>
      <c r="O229" s="22"/>
      <c r="P229" s="22"/>
      <c r="Q229" s="22"/>
      <c r="R229" s="22"/>
      <c r="S229" s="22"/>
      <c r="T229" s="15"/>
      <c r="U229" s="15"/>
      <c r="V229" s="15"/>
      <c r="W229" s="15"/>
      <c r="X229" s="15"/>
      <c r="Y229" s="15"/>
    </row>
    <row r="230" spans="1:25" s="17" customFormat="1" ht="15.75" customHeight="1" x14ac:dyDescent="0.25">
      <c r="A230" s="6">
        <v>225</v>
      </c>
      <c r="F230" s="19"/>
      <c r="I230" s="18"/>
      <c r="J230" s="20"/>
      <c r="K230" s="21"/>
      <c r="N230" s="22"/>
      <c r="O230" s="22"/>
      <c r="P230" s="22"/>
      <c r="Q230" s="22"/>
      <c r="R230" s="22"/>
      <c r="S230" s="22"/>
      <c r="T230" s="15"/>
      <c r="U230" s="15"/>
      <c r="V230" s="15"/>
      <c r="W230" s="15"/>
      <c r="X230" s="15"/>
      <c r="Y230" s="15"/>
    </row>
    <row r="231" spans="1:25" s="17" customFormat="1" ht="15.75" customHeight="1" x14ac:dyDescent="0.25">
      <c r="A231" s="6">
        <v>226</v>
      </c>
      <c r="F231" s="19"/>
      <c r="I231" s="18"/>
      <c r="J231" s="20"/>
      <c r="K231" s="21"/>
      <c r="N231" s="22"/>
      <c r="O231" s="22"/>
      <c r="P231" s="22"/>
      <c r="Q231" s="22"/>
      <c r="R231" s="22"/>
      <c r="S231" s="22"/>
      <c r="T231" s="15"/>
      <c r="U231" s="15"/>
      <c r="V231" s="15"/>
      <c r="W231" s="15"/>
      <c r="X231" s="15"/>
      <c r="Y231" s="15"/>
    </row>
    <row r="232" spans="1:25" s="17" customFormat="1" ht="15.75" customHeight="1" x14ac:dyDescent="0.25">
      <c r="A232" s="6">
        <v>227</v>
      </c>
      <c r="F232" s="19"/>
      <c r="I232" s="18"/>
      <c r="J232" s="20"/>
      <c r="K232" s="21"/>
      <c r="N232" s="22"/>
      <c r="O232" s="22"/>
      <c r="P232" s="22"/>
      <c r="Q232" s="22"/>
      <c r="R232" s="22"/>
      <c r="S232" s="22"/>
      <c r="T232" s="15"/>
      <c r="U232" s="15"/>
      <c r="V232" s="15"/>
      <c r="W232" s="15"/>
      <c r="X232" s="15"/>
      <c r="Y232" s="15"/>
    </row>
    <row r="233" spans="1:25" s="17" customFormat="1" ht="15.75" customHeight="1" x14ac:dyDescent="0.25">
      <c r="A233" s="6">
        <v>228</v>
      </c>
      <c r="F233" s="19"/>
      <c r="I233" s="18"/>
      <c r="J233" s="20"/>
      <c r="K233" s="21"/>
      <c r="N233" s="22"/>
      <c r="O233" s="22"/>
      <c r="P233" s="22"/>
      <c r="Q233" s="22"/>
      <c r="R233" s="22"/>
      <c r="S233" s="22"/>
      <c r="T233" s="15"/>
      <c r="U233" s="15"/>
      <c r="V233" s="15"/>
      <c r="W233" s="15"/>
      <c r="X233" s="15"/>
      <c r="Y233" s="15"/>
    </row>
    <row r="234" spans="1:25" s="17" customFormat="1" ht="15.75" customHeight="1" x14ac:dyDescent="0.25">
      <c r="A234" s="6">
        <v>229</v>
      </c>
      <c r="F234" s="19"/>
      <c r="I234" s="18"/>
      <c r="J234" s="20"/>
      <c r="K234" s="21"/>
      <c r="N234" s="22"/>
      <c r="O234" s="22"/>
      <c r="P234" s="22"/>
      <c r="Q234" s="22"/>
      <c r="R234" s="22"/>
      <c r="S234" s="22"/>
      <c r="T234" s="15"/>
      <c r="U234" s="15"/>
      <c r="V234" s="15"/>
      <c r="W234" s="15"/>
      <c r="X234" s="15"/>
      <c r="Y234" s="15"/>
    </row>
    <row r="235" spans="1:25" s="17" customFormat="1" ht="15.75" customHeight="1" x14ac:dyDescent="0.25">
      <c r="A235" s="6">
        <v>230</v>
      </c>
      <c r="F235" s="19"/>
      <c r="I235" s="18"/>
      <c r="J235" s="20"/>
      <c r="K235" s="21"/>
      <c r="N235" s="22"/>
      <c r="O235" s="22"/>
      <c r="P235" s="22"/>
      <c r="Q235" s="22"/>
      <c r="R235" s="22"/>
      <c r="S235" s="22"/>
      <c r="T235" s="15"/>
      <c r="U235" s="15"/>
      <c r="V235" s="15"/>
      <c r="W235" s="15"/>
      <c r="X235" s="15"/>
      <c r="Y235" s="15"/>
    </row>
    <row r="236" spans="1:25" s="17" customFormat="1" ht="15.75" customHeight="1" x14ac:dyDescent="0.25">
      <c r="A236" s="6">
        <v>231</v>
      </c>
      <c r="F236" s="19"/>
      <c r="I236" s="18"/>
      <c r="J236" s="20"/>
      <c r="K236" s="21"/>
      <c r="N236" s="22"/>
      <c r="O236" s="22"/>
      <c r="P236" s="22"/>
      <c r="Q236" s="22"/>
      <c r="R236" s="22"/>
      <c r="S236" s="22"/>
      <c r="T236" s="15"/>
      <c r="U236" s="15"/>
      <c r="V236" s="15"/>
      <c r="W236" s="15"/>
      <c r="X236" s="15"/>
      <c r="Y236" s="15"/>
    </row>
    <row r="237" spans="1:25" s="17" customFormat="1" ht="15.75" customHeight="1" x14ac:dyDescent="0.25">
      <c r="A237" s="6">
        <v>232</v>
      </c>
      <c r="F237" s="19"/>
      <c r="I237" s="18"/>
      <c r="J237" s="20"/>
      <c r="K237" s="21"/>
      <c r="N237" s="22"/>
      <c r="O237" s="22"/>
      <c r="P237" s="22"/>
      <c r="Q237" s="22"/>
      <c r="R237" s="22"/>
      <c r="S237" s="22"/>
      <c r="T237" s="15"/>
      <c r="U237" s="15"/>
      <c r="V237" s="15"/>
      <c r="W237" s="15"/>
      <c r="X237" s="15"/>
      <c r="Y237" s="15"/>
    </row>
    <row r="238" spans="1:25" s="17" customFormat="1" ht="15.75" customHeight="1" x14ac:dyDescent="0.25">
      <c r="A238" s="6">
        <v>233</v>
      </c>
      <c r="F238" s="19"/>
      <c r="I238" s="18"/>
      <c r="J238" s="20"/>
      <c r="K238" s="21"/>
      <c r="N238" s="22"/>
      <c r="O238" s="22"/>
      <c r="P238" s="22"/>
      <c r="Q238" s="22"/>
      <c r="R238" s="22"/>
      <c r="S238" s="22"/>
      <c r="T238" s="15"/>
      <c r="U238" s="15"/>
      <c r="V238" s="15"/>
      <c r="W238" s="15"/>
      <c r="X238" s="15"/>
      <c r="Y238" s="15"/>
    </row>
    <row r="239" spans="1:25" s="17" customFormat="1" ht="15.75" customHeight="1" x14ac:dyDescent="0.25">
      <c r="A239" s="6">
        <v>234</v>
      </c>
      <c r="F239" s="19"/>
      <c r="I239" s="18"/>
      <c r="J239" s="20"/>
      <c r="K239" s="21"/>
      <c r="N239" s="22"/>
      <c r="O239" s="22"/>
      <c r="P239" s="22"/>
      <c r="Q239" s="22"/>
      <c r="R239" s="22"/>
      <c r="S239" s="22"/>
      <c r="T239" s="15"/>
      <c r="U239" s="15"/>
      <c r="V239" s="15"/>
      <c r="W239" s="15"/>
      <c r="X239" s="15"/>
      <c r="Y239" s="15"/>
    </row>
    <row r="240" spans="1:25" s="17" customFormat="1" ht="15.75" customHeight="1" x14ac:dyDescent="0.25">
      <c r="A240" s="6">
        <v>235</v>
      </c>
      <c r="F240" s="19"/>
      <c r="I240" s="18"/>
      <c r="J240" s="20"/>
      <c r="K240" s="21"/>
      <c r="N240" s="22"/>
      <c r="O240" s="22"/>
      <c r="P240" s="22"/>
      <c r="Q240" s="22"/>
      <c r="R240" s="22"/>
      <c r="S240" s="22"/>
      <c r="T240" s="15"/>
      <c r="U240" s="15"/>
      <c r="V240" s="15"/>
      <c r="W240" s="15"/>
      <c r="X240" s="15"/>
      <c r="Y240" s="15"/>
    </row>
    <row r="241" spans="1:25" s="17" customFormat="1" ht="15.75" customHeight="1" x14ac:dyDescent="0.25">
      <c r="A241" s="6">
        <v>236</v>
      </c>
      <c r="F241" s="19"/>
      <c r="I241" s="18"/>
      <c r="J241" s="20"/>
      <c r="K241" s="21"/>
      <c r="N241" s="22"/>
      <c r="O241" s="22"/>
      <c r="P241" s="22"/>
      <c r="Q241" s="22"/>
      <c r="R241" s="22"/>
      <c r="S241" s="22"/>
      <c r="T241" s="15"/>
      <c r="U241" s="15"/>
      <c r="V241" s="15"/>
      <c r="W241" s="15"/>
      <c r="X241" s="15"/>
      <c r="Y241" s="15"/>
    </row>
    <row r="242" spans="1:25" s="17" customFormat="1" ht="15.75" customHeight="1" x14ac:dyDescent="0.25">
      <c r="A242" s="6">
        <v>237</v>
      </c>
      <c r="F242" s="19"/>
      <c r="I242" s="18"/>
      <c r="J242" s="20"/>
      <c r="K242" s="21"/>
      <c r="N242" s="22"/>
      <c r="O242" s="22"/>
      <c r="P242" s="22"/>
      <c r="Q242" s="22"/>
      <c r="R242" s="22"/>
      <c r="S242" s="22"/>
      <c r="T242" s="15"/>
      <c r="U242" s="15"/>
      <c r="V242" s="15"/>
      <c r="W242" s="15"/>
      <c r="X242" s="15"/>
      <c r="Y242" s="15"/>
    </row>
    <row r="243" spans="1:25" s="17" customFormat="1" ht="15.75" customHeight="1" x14ac:dyDescent="0.25">
      <c r="A243" s="6">
        <v>238</v>
      </c>
      <c r="F243" s="19"/>
      <c r="I243" s="18"/>
      <c r="J243" s="20"/>
      <c r="K243" s="21"/>
      <c r="N243" s="22"/>
      <c r="O243" s="22"/>
      <c r="P243" s="22"/>
      <c r="Q243" s="22"/>
      <c r="R243" s="22"/>
      <c r="S243" s="22"/>
      <c r="T243" s="15"/>
      <c r="U243" s="15"/>
      <c r="V243" s="15"/>
      <c r="W243" s="15"/>
      <c r="X243" s="15"/>
      <c r="Y243" s="15"/>
    </row>
    <row r="244" spans="1:25" s="17" customFormat="1" ht="15.75" customHeight="1" x14ac:dyDescent="0.25">
      <c r="A244" s="6">
        <v>239</v>
      </c>
      <c r="F244" s="19"/>
      <c r="I244" s="18"/>
      <c r="J244" s="20"/>
      <c r="K244" s="21"/>
      <c r="N244" s="22"/>
      <c r="O244" s="22"/>
      <c r="P244" s="22"/>
      <c r="Q244" s="22"/>
      <c r="R244" s="22"/>
      <c r="S244" s="22"/>
      <c r="T244" s="15"/>
      <c r="U244" s="15"/>
      <c r="V244" s="15"/>
      <c r="W244" s="15"/>
      <c r="X244" s="15"/>
      <c r="Y244" s="15"/>
    </row>
    <row r="245" spans="1:25" s="17" customFormat="1" ht="15.75" customHeight="1" x14ac:dyDescent="0.25">
      <c r="A245" s="6">
        <v>240</v>
      </c>
      <c r="F245" s="19"/>
      <c r="I245" s="18"/>
      <c r="J245" s="20"/>
      <c r="K245" s="21"/>
      <c r="N245" s="22"/>
      <c r="O245" s="22"/>
      <c r="P245" s="22"/>
      <c r="Q245" s="22"/>
      <c r="R245" s="22"/>
      <c r="S245" s="22"/>
      <c r="T245" s="15"/>
      <c r="U245" s="15"/>
      <c r="V245" s="15"/>
      <c r="W245" s="15"/>
      <c r="X245" s="15"/>
      <c r="Y245" s="15"/>
    </row>
    <row r="246" spans="1:25" s="17" customFormat="1" ht="15.75" customHeight="1" x14ac:dyDescent="0.25">
      <c r="A246" s="6">
        <v>241</v>
      </c>
      <c r="F246" s="19"/>
      <c r="I246" s="18"/>
      <c r="J246" s="20"/>
      <c r="K246" s="21"/>
      <c r="N246" s="22"/>
      <c r="O246" s="22"/>
      <c r="P246" s="22"/>
      <c r="Q246" s="22"/>
      <c r="R246" s="22"/>
      <c r="S246" s="22"/>
      <c r="T246" s="15"/>
      <c r="U246" s="15"/>
      <c r="V246" s="15"/>
      <c r="W246" s="15"/>
      <c r="X246" s="15"/>
      <c r="Y246" s="15"/>
    </row>
    <row r="247" spans="1:25" s="17" customFormat="1" ht="15.75" customHeight="1" x14ac:dyDescent="0.25">
      <c r="A247" s="6">
        <v>242</v>
      </c>
      <c r="F247" s="19"/>
      <c r="I247" s="18"/>
      <c r="J247" s="20"/>
      <c r="K247" s="21"/>
      <c r="N247" s="22"/>
      <c r="O247" s="22"/>
      <c r="P247" s="22"/>
      <c r="Q247" s="22"/>
      <c r="R247" s="22"/>
      <c r="S247" s="22"/>
      <c r="T247" s="15"/>
      <c r="U247" s="15"/>
      <c r="V247" s="15"/>
      <c r="W247" s="15"/>
      <c r="X247" s="15"/>
      <c r="Y247" s="15"/>
    </row>
    <row r="248" spans="1:25" s="17" customFormat="1" ht="15.75" customHeight="1" x14ac:dyDescent="0.25">
      <c r="F248" s="19"/>
      <c r="I248" s="18"/>
      <c r="J248" s="20"/>
      <c r="K248" s="21"/>
      <c r="N248" s="22"/>
      <c r="O248" s="22"/>
      <c r="P248" s="22"/>
      <c r="Q248" s="22"/>
      <c r="R248" s="22"/>
      <c r="S248" s="22"/>
      <c r="T248" s="15"/>
      <c r="U248" s="15"/>
      <c r="V248" s="15"/>
      <c r="W248" s="15"/>
      <c r="X248" s="15"/>
      <c r="Y248" s="15"/>
    </row>
    <row r="249" spans="1:25" s="17" customFormat="1" ht="15.75" customHeight="1" x14ac:dyDescent="0.25">
      <c r="F249" s="19"/>
      <c r="I249" s="18"/>
      <c r="J249" s="20"/>
      <c r="K249" s="21"/>
      <c r="N249" s="22"/>
      <c r="O249" s="22"/>
      <c r="P249" s="22"/>
      <c r="Q249" s="22"/>
      <c r="R249" s="22"/>
      <c r="S249" s="22"/>
      <c r="T249" s="15"/>
      <c r="U249" s="15"/>
      <c r="V249" s="15"/>
      <c r="W249" s="15"/>
      <c r="X249" s="15"/>
      <c r="Y249" s="15"/>
    </row>
    <row r="250" spans="1:25" s="17" customFormat="1" ht="15.75" customHeight="1" x14ac:dyDescent="0.25">
      <c r="F250" s="19"/>
      <c r="I250" s="18"/>
      <c r="J250" s="20"/>
      <c r="K250" s="21"/>
      <c r="N250" s="22"/>
      <c r="O250" s="22"/>
      <c r="P250" s="22"/>
      <c r="Q250" s="22"/>
      <c r="R250" s="22"/>
      <c r="S250" s="22"/>
      <c r="T250" s="15"/>
      <c r="U250" s="15"/>
      <c r="V250" s="15"/>
      <c r="W250" s="15"/>
      <c r="X250" s="15"/>
      <c r="Y250" s="15"/>
    </row>
    <row r="251" spans="1:25" s="17" customFormat="1" ht="15.75" customHeight="1" x14ac:dyDescent="0.25">
      <c r="F251" s="19"/>
      <c r="I251" s="18"/>
      <c r="J251" s="20"/>
      <c r="K251" s="21"/>
      <c r="N251" s="22"/>
      <c r="O251" s="22"/>
      <c r="P251" s="22"/>
      <c r="Q251" s="22"/>
      <c r="R251" s="22"/>
      <c r="S251" s="22"/>
      <c r="T251" s="15"/>
      <c r="U251" s="15"/>
      <c r="V251" s="15"/>
      <c r="W251" s="15"/>
      <c r="X251" s="15"/>
      <c r="Y251" s="15"/>
    </row>
    <row r="252" spans="1:25" s="17" customFormat="1" ht="15.75" customHeight="1" x14ac:dyDescent="0.25">
      <c r="F252" s="19"/>
      <c r="I252" s="18"/>
      <c r="J252" s="20"/>
      <c r="K252" s="21"/>
      <c r="N252" s="22"/>
      <c r="O252" s="22"/>
      <c r="P252" s="22"/>
      <c r="Q252" s="22"/>
      <c r="R252" s="22"/>
      <c r="S252" s="22"/>
      <c r="T252" s="15"/>
      <c r="U252" s="15"/>
      <c r="V252" s="15"/>
      <c r="W252" s="15"/>
      <c r="X252" s="15"/>
      <c r="Y252" s="15"/>
    </row>
    <row r="253" spans="1:25" s="17" customFormat="1" ht="15.75" customHeight="1" x14ac:dyDescent="0.25">
      <c r="F253" s="19"/>
      <c r="I253" s="18"/>
      <c r="J253" s="20"/>
      <c r="K253" s="21"/>
      <c r="N253" s="22"/>
      <c r="O253" s="22"/>
      <c r="P253" s="22"/>
      <c r="Q253" s="22"/>
      <c r="R253" s="22"/>
      <c r="S253" s="22"/>
      <c r="T253" s="15"/>
      <c r="U253" s="15"/>
      <c r="V253" s="15"/>
      <c r="W253" s="15"/>
      <c r="X253" s="15"/>
      <c r="Y253" s="15"/>
    </row>
    <row r="254" spans="1:25" s="17" customFormat="1" ht="15.75" customHeight="1" x14ac:dyDescent="0.25">
      <c r="F254" s="19"/>
      <c r="I254" s="18"/>
      <c r="J254" s="20"/>
      <c r="K254" s="21"/>
      <c r="N254" s="22"/>
      <c r="O254" s="22"/>
      <c r="P254" s="22"/>
      <c r="Q254" s="22"/>
      <c r="R254" s="22"/>
      <c r="S254" s="22"/>
      <c r="T254" s="15"/>
      <c r="U254" s="15"/>
      <c r="V254" s="15"/>
      <c r="W254" s="15"/>
      <c r="X254" s="15"/>
      <c r="Y254" s="15"/>
    </row>
    <row r="255" spans="1:25" s="17" customFormat="1" ht="15.75" customHeight="1" x14ac:dyDescent="0.25">
      <c r="F255" s="19"/>
      <c r="I255" s="18"/>
      <c r="J255" s="20"/>
      <c r="K255" s="21"/>
      <c r="N255" s="22"/>
      <c r="O255" s="22"/>
      <c r="P255" s="22"/>
      <c r="Q255" s="22"/>
      <c r="R255" s="22"/>
      <c r="S255" s="22"/>
      <c r="T255" s="15"/>
      <c r="U255" s="15"/>
      <c r="V255" s="15"/>
      <c r="W255" s="15"/>
      <c r="X255" s="15"/>
      <c r="Y255" s="15"/>
    </row>
    <row r="256" spans="1:25" s="17" customFormat="1" ht="15.75" customHeight="1" x14ac:dyDescent="0.25">
      <c r="F256" s="19"/>
      <c r="I256" s="18"/>
      <c r="J256" s="20"/>
      <c r="K256" s="21"/>
      <c r="N256" s="22"/>
      <c r="O256" s="22"/>
      <c r="P256" s="22"/>
      <c r="Q256" s="22"/>
      <c r="R256" s="22"/>
      <c r="S256" s="22"/>
      <c r="T256" s="15"/>
      <c r="U256" s="15"/>
      <c r="V256" s="15"/>
      <c r="W256" s="15"/>
      <c r="X256" s="15"/>
      <c r="Y256" s="15"/>
    </row>
    <row r="257" spans="6:25" s="17" customFormat="1" ht="15.75" customHeight="1" x14ac:dyDescent="0.25">
      <c r="F257" s="19"/>
      <c r="I257" s="18"/>
      <c r="J257" s="20"/>
      <c r="K257" s="21"/>
      <c r="N257" s="22"/>
      <c r="O257" s="22"/>
      <c r="P257" s="22"/>
      <c r="Q257" s="22"/>
      <c r="R257" s="22"/>
      <c r="S257" s="22"/>
      <c r="T257" s="15"/>
      <c r="U257" s="15"/>
      <c r="V257" s="15"/>
      <c r="W257" s="15"/>
      <c r="X257" s="15"/>
      <c r="Y257" s="15"/>
    </row>
    <row r="258" spans="6:25" s="17" customFormat="1" ht="15.75" customHeight="1" x14ac:dyDescent="0.25">
      <c r="F258" s="19"/>
      <c r="I258" s="18"/>
      <c r="J258" s="20"/>
      <c r="K258" s="21"/>
      <c r="N258" s="22"/>
      <c r="O258" s="22"/>
      <c r="P258" s="22"/>
      <c r="Q258" s="22"/>
      <c r="R258" s="22"/>
      <c r="S258" s="22"/>
      <c r="T258" s="15"/>
      <c r="U258" s="15"/>
      <c r="V258" s="15"/>
      <c r="W258" s="15"/>
      <c r="X258" s="15"/>
      <c r="Y258" s="15"/>
    </row>
    <row r="259" spans="6:25" s="17" customFormat="1" ht="15.75" customHeight="1" x14ac:dyDescent="0.25">
      <c r="F259" s="19"/>
      <c r="I259" s="18"/>
      <c r="J259" s="20"/>
      <c r="K259" s="21"/>
      <c r="N259" s="22"/>
      <c r="O259" s="22"/>
      <c r="P259" s="22"/>
      <c r="Q259" s="22"/>
      <c r="R259" s="22"/>
      <c r="S259" s="22"/>
      <c r="T259" s="15"/>
      <c r="U259" s="15"/>
      <c r="V259" s="15"/>
      <c r="W259" s="15"/>
      <c r="X259" s="15"/>
      <c r="Y259" s="15"/>
    </row>
    <row r="260" spans="6:25" s="17" customFormat="1" ht="15.75" customHeight="1" x14ac:dyDescent="0.25">
      <c r="F260" s="19"/>
      <c r="I260" s="18"/>
      <c r="J260" s="20"/>
      <c r="K260" s="21"/>
      <c r="N260" s="22"/>
      <c r="O260" s="22"/>
      <c r="P260" s="22"/>
      <c r="Q260" s="22"/>
      <c r="R260" s="22"/>
      <c r="S260" s="22"/>
      <c r="T260" s="15"/>
      <c r="U260" s="15"/>
      <c r="V260" s="15"/>
      <c r="W260" s="15"/>
      <c r="X260" s="15"/>
      <c r="Y260" s="15"/>
    </row>
    <row r="261" spans="6:25" s="17" customFormat="1" ht="15.75" customHeight="1" x14ac:dyDescent="0.25">
      <c r="F261" s="19"/>
      <c r="I261" s="18"/>
      <c r="J261" s="20"/>
      <c r="K261" s="21"/>
      <c r="N261" s="22"/>
      <c r="O261" s="22"/>
      <c r="P261" s="22"/>
      <c r="Q261" s="22"/>
      <c r="R261" s="22"/>
      <c r="S261" s="22"/>
      <c r="T261" s="15"/>
      <c r="U261" s="15"/>
      <c r="V261" s="15"/>
      <c r="W261" s="15"/>
      <c r="X261" s="15"/>
      <c r="Y261" s="15"/>
    </row>
    <row r="262" spans="6:25" s="17" customFormat="1" ht="15.75" customHeight="1" x14ac:dyDescent="0.25">
      <c r="F262" s="19"/>
      <c r="I262" s="18"/>
      <c r="J262" s="20"/>
      <c r="K262" s="21"/>
      <c r="N262" s="22"/>
      <c r="O262" s="22"/>
      <c r="P262" s="22"/>
      <c r="Q262" s="22"/>
      <c r="R262" s="22"/>
      <c r="S262" s="22"/>
      <c r="T262" s="15"/>
      <c r="U262" s="15"/>
      <c r="V262" s="15"/>
      <c r="W262" s="15"/>
      <c r="X262" s="15"/>
      <c r="Y262" s="15"/>
    </row>
    <row r="263" spans="6:25" s="17" customFormat="1" ht="15.75" customHeight="1" x14ac:dyDescent="0.25">
      <c r="F263" s="19"/>
      <c r="I263" s="18"/>
      <c r="J263" s="20"/>
      <c r="K263" s="21"/>
      <c r="N263" s="22"/>
      <c r="O263" s="22"/>
      <c r="P263" s="22"/>
      <c r="Q263" s="22"/>
      <c r="R263" s="22"/>
      <c r="S263" s="22"/>
      <c r="T263" s="15"/>
      <c r="U263" s="15"/>
      <c r="V263" s="15"/>
      <c r="W263" s="15"/>
      <c r="X263" s="15"/>
      <c r="Y263" s="15"/>
    </row>
    <row r="264" spans="6:25" s="17" customFormat="1" ht="15.75" customHeight="1" x14ac:dyDescent="0.25">
      <c r="F264" s="19"/>
      <c r="I264" s="18"/>
      <c r="J264" s="20"/>
      <c r="K264" s="21"/>
      <c r="N264" s="22"/>
      <c r="O264" s="22"/>
      <c r="P264" s="22"/>
      <c r="Q264" s="22"/>
      <c r="R264" s="22"/>
      <c r="S264" s="22"/>
      <c r="T264" s="15"/>
      <c r="U264" s="15"/>
      <c r="V264" s="15"/>
      <c r="W264" s="15"/>
      <c r="X264" s="15"/>
      <c r="Y264" s="15"/>
    </row>
    <row r="265" spans="6:25" s="17" customFormat="1" ht="15.75" customHeight="1" x14ac:dyDescent="0.25">
      <c r="F265" s="19"/>
      <c r="I265" s="18"/>
      <c r="J265" s="20"/>
      <c r="K265" s="21"/>
      <c r="N265" s="22"/>
      <c r="O265" s="22"/>
      <c r="P265" s="22"/>
      <c r="Q265" s="22"/>
      <c r="R265" s="22"/>
      <c r="S265" s="22"/>
      <c r="T265" s="15"/>
      <c r="U265" s="15"/>
      <c r="V265" s="15"/>
      <c r="W265" s="15"/>
      <c r="X265" s="15"/>
      <c r="Y265" s="15"/>
    </row>
    <row r="266" spans="6:25" s="17" customFormat="1" ht="15.75" customHeight="1" x14ac:dyDescent="0.25">
      <c r="F266" s="19"/>
      <c r="I266" s="18"/>
      <c r="J266" s="20"/>
      <c r="K266" s="21"/>
      <c r="N266" s="22"/>
      <c r="O266" s="22"/>
      <c r="P266" s="22"/>
      <c r="Q266" s="22"/>
      <c r="R266" s="22"/>
      <c r="S266" s="22"/>
      <c r="T266" s="15"/>
      <c r="U266" s="15"/>
      <c r="V266" s="15"/>
      <c r="W266" s="15"/>
      <c r="X266" s="15"/>
      <c r="Y266" s="15"/>
    </row>
    <row r="267" spans="6:25" s="17" customFormat="1" ht="15.75" customHeight="1" x14ac:dyDescent="0.25">
      <c r="F267" s="19"/>
      <c r="I267" s="18"/>
      <c r="J267" s="20"/>
      <c r="K267" s="21"/>
      <c r="N267" s="22"/>
      <c r="O267" s="22"/>
      <c r="P267" s="22"/>
      <c r="Q267" s="22"/>
      <c r="R267" s="22"/>
      <c r="S267" s="22"/>
      <c r="T267" s="15"/>
      <c r="U267" s="15"/>
      <c r="V267" s="15"/>
      <c r="W267" s="15"/>
      <c r="X267" s="15"/>
      <c r="Y267" s="15"/>
    </row>
    <row r="268" spans="6:25" s="17" customFormat="1" ht="15.75" customHeight="1" x14ac:dyDescent="0.25">
      <c r="F268" s="19"/>
      <c r="I268" s="18"/>
      <c r="J268" s="20"/>
      <c r="K268" s="21"/>
      <c r="N268" s="22"/>
      <c r="O268" s="22"/>
      <c r="P268" s="22"/>
      <c r="Q268" s="22"/>
      <c r="R268" s="22"/>
      <c r="S268" s="22"/>
      <c r="T268" s="15"/>
      <c r="U268" s="15"/>
      <c r="V268" s="15"/>
      <c r="W268" s="15"/>
      <c r="X268" s="15"/>
      <c r="Y268" s="15"/>
    </row>
    <row r="269" spans="6:25" s="17" customFormat="1" ht="15.75" customHeight="1" x14ac:dyDescent="0.25">
      <c r="F269" s="19"/>
      <c r="I269" s="18"/>
      <c r="J269" s="20"/>
      <c r="K269" s="21"/>
      <c r="N269" s="22"/>
      <c r="O269" s="22"/>
      <c r="P269" s="22"/>
      <c r="Q269" s="22"/>
      <c r="R269" s="22"/>
      <c r="S269" s="22"/>
      <c r="T269" s="15"/>
      <c r="U269" s="15"/>
      <c r="V269" s="15"/>
      <c r="W269" s="15"/>
      <c r="X269" s="15"/>
      <c r="Y269" s="15"/>
    </row>
    <row r="270" spans="6:25" s="17" customFormat="1" ht="15.75" customHeight="1" x14ac:dyDescent="0.25">
      <c r="F270" s="19"/>
      <c r="I270" s="18"/>
      <c r="J270" s="20"/>
      <c r="K270" s="21"/>
      <c r="N270" s="22"/>
      <c r="O270" s="22"/>
      <c r="P270" s="22"/>
      <c r="Q270" s="22"/>
      <c r="R270" s="22"/>
      <c r="S270" s="22"/>
      <c r="T270" s="15"/>
      <c r="U270" s="15"/>
      <c r="V270" s="15"/>
      <c r="W270" s="15"/>
      <c r="X270" s="15"/>
      <c r="Y270" s="15"/>
    </row>
    <row r="271" spans="6:25" s="17" customFormat="1" ht="15.75" customHeight="1" x14ac:dyDescent="0.25">
      <c r="F271" s="19"/>
      <c r="I271" s="18"/>
      <c r="J271" s="20"/>
      <c r="K271" s="21"/>
      <c r="N271" s="22"/>
      <c r="O271" s="22"/>
      <c r="P271" s="22"/>
      <c r="Q271" s="22"/>
      <c r="R271" s="22"/>
      <c r="S271" s="22"/>
      <c r="T271" s="15"/>
      <c r="U271" s="15"/>
      <c r="V271" s="15"/>
      <c r="W271" s="15"/>
      <c r="X271" s="15"/>
      <c r="Y271" s="15"/>
    </row>
    <row r="272" spans="6:25" s="17" customFormat="1" ht="15.75" customHeight="1" x14ac:dyDescent="0.25">
      <c r="F272" s="19"/>
      <c r="I272" s="18"/>
      <c r="J272" s="20"/>
      <c r="K272" s="21"/>
      <c r="N272" s="22"/>
      <c r="O272" s="22"/>
      <c r="P272" s="22"/>
      <c r="Q272" s="22"/>
      <c r="R272" s="22"/>
      <c r="S272" s="22"/>
      <c r="T272" s="15"/>
      <c r="U272" s="15"/>
      <c r="V272" s="15"/>
      <c r="W272" s="15"/>
      <c r="X272" s="15"/>
      <c r="Y272" s="15"/>
    </row>
    <row r="273" spans="6:25" s="17" customFormat="1" ht="15.75" customHeight="1" x14ac:dyDescent="0.25">
      <c r="F273" s="19"/>
      <c r="I273" s="18"/>
      <c r="J273" s="20"/>
      <c r="K273" s="21"/>
      <c r="N273" s="22"/>
      <c r="O273" s="22"/>
      <c r="P273" s="22"/>
      <c r="Q273" s="22"/>
      <c r="R273" s="22"/>
      <c r="S273" s="22"/>
      <c r="T273" s="15"/>
      <c r="U273" s="15"/>
      <c r="V273" s="15"/>
      <c r="W273" s="15"/>
      <c r="X273" s="15"/>
      <c r="Y273" s="15"/>
    </row>
    <row r="274" spans="6:25" s="17" customFormat="1" ht="15.75" customHeight="1" x14ac:dyDescent="0.25">
      <c r="F274" s="19"/>
      <c r="I274" s="18"/>
      <c r="J274" s="20"/>
      <c r="K274" s="21"/>
      <c r="N274" s="22"/>
      <c r="O274" s="22"/>
      <c r="P274" s="22"/>
      <c r="Q274" s="22"/>
      <c r="R274" s="22"/>
      <c r="S274" s="22"/>
      <c r="T274" s="15"/>
      <c r="U274" s="15"/>
      <c r="V274" s="15"/>
      <c r="W274" s="15"/>
      <c r="X274" s="15"/>
      <c r="Y274" s="15"/>
    </row>
    <row r="275" spans="6:25" s="17" customFormat="1" ht="15.75" customHeight="1" x14ac:dyDescent="0.25">
      <c r="F275" s="19"/>
      <c r="I275" s="18"/>
      <c r="J275" s="20"/>
      <c r="K275" s="21"/>
      <c r="N275" s="22"/>
      <c r="O275" s="22"/>
      <c r="P275" s="22"/>
      <c r="Q275" s="22"/>
      <c r="R275" s="22"/>
      <c r="S275" s="22"/>
      <c r="T275" s="15"/>
      <c r="U275" s="15"/>
      <c r="V275" s="15"/>
      <c r="W275" s="15"/>
      <c r="X275" s="15"/>
      <c r="Y275" s="15"/>
    </row>
    <row r="276" spans="6:25" s="17" customFormat="1" ht="15.75" customHeight="1" x14ac:dyDescent="0.25">
      <c r="F276" s="19"/>
      <c r="I276" s="18"/>
      <c r="J276" s="20"/>
      <c r="K276" s="21"/>
      <c r="N276" s="22"/>
      <c r="O276" s="22"/>
      <c r="P276" s="22"/>
      <c r="Q276" s="22"/>
      <c r="R276" s="22"/>
      <c r="S276" s="22"/>
      <c r="T276" s="15"/>
      <c r="U276" s="15"/>
      <c r="V276" s="15"/>
      <c r="W276" s="15"/>
      <c r="X276" s="15"/>
      <c r="Y276" s="15"/>
    </row>
    <row r="277" spans="6:25" s="17" customFormat="1" ht="15.75" customHeight="1" x14ac:dyDescent="0.25">
      <c r="F277" s="19"/>
      <c r="I277" s="18"/>
      <c r="J277" s="20"/>
      <c r="K277" s="21"/>
      <c r="N277" s="22"/>
      <c r="O277" s="22"/>
      <c r="P277" s="22"/>
      <c r="Q277" s="22"/>
      <c r="R277" s="22"/>
      <c r="S277" s="22"/>
      <c r="T277" s="15"/>
      <c r="U277" s="15"/>
      <c r="V277" s="15"/>
      <c r="W277" s="15"/>
      <c r="X277" s="15"/>
      <c r="Y277" s="15"/>
    </row>
    <row r="278" spans="6:25" s="17" customFormat="1" ht="15.75" customHeight="1" x14ac:dyDescent="0.25">
      <c r="F278" s="19"/>
      <c r="I278" s="18"/>
      <c r="J278" s="20"/>
      <c r="K278" s="21"/>
      <c r="N278" s="22"/>
      <c r="O278" s="22"/>
      <c r="P278" s="22"/>
      <c r="Q278" s="22"/>
      <c r="R278" s="22"/>
      <c r="S278" s="22"/>
      <c r="T278" s="15"/>
      <c r="U278" s="15"/>
      <c r="V278" s="15"/>
      <c r="W278" s="15"/>
      <c r="X278" s="15"/>
      <c r="Y278" s="15"/>
    </row>
    <row r="279" spans="6:25" s="17" customFormat="1" ht="15.75" customHeight="1" x14ac:dyDescent="0.25">
      <c r="F279" s="19"/>
      <c r="I279" s="18"/>
      <c r="J279" s="20"/>
      <c r="K279" s="21"/>
      <c r="N279" s="22"/>
      <c r="O279" s="22"/>
      <c r="P279" s="22"/>
      <c r="Q279" s="22"/>
      <c r="R279" s="22"/>
      <c r="S279" s="22"/>
      <c r="T279" s="15"/>
      <c r="U279" s="15"/>
      <c r="V279" s="15"/>
      <c r="W279" s="15"/>
      <c r="X279" s="15"/>
      <c r="Y279" s="15"/>
    </row>
    <row r="280" spans="6:25" s="17" customFormat="1" ht="15.75" customHeight="1" x14ac:dyDescent="0.25">
      <c r="F280" s="19"/>
      <c r="I280" s="18"/>
      <c r="J280" s="20"/>
      <c r="K280" s="21"/>
      <c r="N280" s="22"/>
      <c r="O280" s="22"/>
      <c r="P280" s="22"/>
      <c r="Q280" s="22"/>
      <c r="R280" s="22"/>
      <c r="S280" s="22"/>
      <c r="T280" s="15"/>
      <c r="U280" s="15"/>
      <c r="V280" s="15"/>
      <c r="W280" s="15"/>
      <c r="X280" s="15"/>
      <c r="Y280" s="15"/>
    </row>
    <row r="281" spans="6:25" s="17" customFormat="1" ht="15.75" customHeight="1" x14ac:dyDescent="0.25">
      <c r="F281" s="19"/>
      <c r="I281" s="18"/>
      <c r="J281" s="20"/>
      <c r="K281" s="21"/>
      <c r="N281" s="22"/>
      <c r="O281" s="22"/>
      <c r="P281" s="22"/>
      <c r="Q281" s="22"/>
      <c r="R281" s="22"/>
      <c r="S281" s="22"/>
      <c r="T281" s="15"/>
      <c r="U281" s="15"/>
      <c r="V281" s="15"/>
      <c r="W281" s="15"/>
      <c r="X281" s="15"/>
      <c r="Y281" s="15"/>
    </row>
    <row r="282" spans="6:25" s="17" customFormat="1" ht="15.75" customHeight="1" x14ac:dyDescent="0.25">
      <c r="F282" s="19"/>
      <c r="I282" s="18"/>
      <c r="J282" s="20"/>
      <c r="K282" s="21"/>
      <c r="N282" s="22"/>
      <c r="O282" s="22"/>
      <c r="P282" s="22"/>
      <c r="Q282" s="22"/>
      <c r="R282" s="22"/>
      <c r="S282" s="22"/>
      <c r="T282" s="15"/>
      <c r="U282" s="15"/>
      <c r="V282" s="15"/>
      <c r="W282" s="15"/>
      <c r="X282" s="15"/>
      <c r="Y282" s="15"/>
    </row>
    <row r="283" spans="6:25" s="17" customFormat="1" ht="15.75" customHeight="1" x14ac:dyDescent="0.25">
      <c r="F283" s="19"/>
      <c r="I283" s="18"/>
      <c r="J283" s="20"/>
      <c r="K283" s="21"/>
      <c r="N283" s="22"/>
      <c r="O283" s="22"/>
      <c r="P283" s="22"/>
      <c r="Q283" s="22"/>
      <c r="R283" s="22"/>
      <c r="S283" s="22"/>
      <c r="T283" s="15"/>
      <c r="U283" s="15"/>
      <c r="V283" s="15"/>
      <c r="W283" s="15"/>
      <c r="X283" s="15"/>
      <c r="Y283" s="15"/>
    </row>
    <row r="284" spans="6:25" s="17" customFormat="1" ht="15.75" customHeight="1" x14ac:dyDescent="0.25">
      <c r="F284" s="19"/>
      <c r="I284" s="18"/>
      <c r="J284" s="20"/>
      <c r="K284" s="21"/>
      <c r="N284" s="22"/>
      <c r="O284" s="22"/>
      <c r="P284" s="22"/>
      <c r="Q284" s="22"/>
      <c r="R284" s="22"/>
      <c r="S284" s="22"/>
      <c r="T284" s="15"/>
      <c r="U284" s="15"/>
      <c r="V284" s="15"/>
      <c r="W284" s="15"/>
      <c r="X284" s="15"/>
      <c r="Y284" s="15"/>
    </row>
    <row r="285" spans="6:25" s="17" customFormat="1" ht="15.75" customHeight="1" x14ac:dyDescent="0.25">
      <c r="F285" s="19"/>
      <c r="I285" s="18"/>
      <c r="J285" s="20"/>
      <c r="K285" s="21"/>
      <c r="N285" s="22"/>
      <c r="O285" s="22"/>
      <c r="P285" s="22"/>
      <c r="Q285" s="22"/>
      <c r="R285" s="22"/>
      <c r="S285" s="22"/>
      <c r="T285" s="15"/>
      <c r="U285" s="15"/>
      <c r="V285" s="15"/>
      <c r="W285" s="15"/>
      <c r="X285" s="15"/>
      <c r="Y285" s="15"/>
    </row>
    <row r="286" spans="6:25" s="17" customFormat="1" ht="15.75" customHeight="1" x14ac:dyDescent="0.25">
      <c r="F286" s="19"/>
      <c r="I286" s="18"/>
      <c r="J286" s="20"/>
      <c r="K286" s="21"/>
      <c r="N286" s="22"/>
      <c r="O286" s="22"/>
      <c r="P286" s="22"/>
      <c r="Q286" s="22"/>
      <c r="R286" s="22"/>
      <c r="S286" s="22"/>
      <c r="T286" s="15"/>
      <c r="U286" s="15"/>
      <c r="V286" s="15"/>
      <c r="W286" s="15"/>
      <c r="X286" s="15"/>
      <c r="Y286" s="15"/>
    </row>
    <row r="287" spans="6:25" s="17" customFormat="1" ht="15.75" customHeight="1" x14ac:dyDescent="0.25">
      <c r="F287" s="19"/>
      <c r="I287" s="18"/>
      <c r="J287" s="20"/>
      <c r="K287" s="21"/>
      <c r="N287" s="22"/>
      <c r="O287" s="22"/>
      <c r="P287" s="22"/>
      <c r="Q287" s="22"/>
      <c r="R287" s="22"/>
      <c r="S287" s="22"/>
      <c r="T287" s="15"/>
      <c r="U287" s="15"/>
      <c r="V287" s="15"/>
      <c r="W287" s="15"/>
      <c r="X287" s="15"/>
      <c r="Y287" s="15"/>
    </row>
    <row r="288" spans="6:25" s="17" customFormat="1" ht="15.75" customHeight="1" x14ac:dyDescent="0.25">
      <c r="F288" s="19"/>
      <c r="I288" s="18"/>
      <c r="J288" s="20"/>
      <c r="K288" s="21"/>
      <c r="N288" s="22"/>
      <c r="O288" s="22"/>
      <c r="P288" s="22"/>
      <c r="Q288" s="22"/>
      <c r="R288" s="22"/>
      <c r="S288" s="22"/>
      <c r="T288" s="15"/>
      <c r="U288" s="15"/>
      <c r="V288" s="15"/>
      <c r="W288" s="15"/>
      <c r="X288" s="15"/>
      <c r="Y288" s="15"/>
    </row>
    <row r="289" spans="6:25" s="17" customFormat="1" ht="15.75" customHeight="1" x14ac:dyDescent="0.25">
      <c r="F289" s="19"/>
      <c r="I289" s="18"/>
      <c r="J289" s="20"/>
      <c r="K289" s="21"/>
      <c r="N289" s="22"/>
      <c r="O289" s="22"/>
      <c r="P289" s="22"/>
      <c r="Q289" s="22"/>
      <c r="R289" s="22"/>
      <c r="S289" s="22"/>
      <c r="T289" s="15"/>
      <c r="U289" s="15"/>
      <c r="V289" s="15"/>
      <c r="W289" s="15"/>
      <c r="X289" s="15"/>
      <c r="Y289" s="15"/>
    </row>
    <row r="290" spans="6:25" s="17" customFormat="1" ht="15.75" customHeight="1" x14ac:dyDescent="0.25">
      <c r="F290" s="19"/>
      <c r="I290" s="18"/>
      <c r="J290" s="20"/>
      <c r="K290" s="21"/>
      <c r="N290" s="22"/>
      <c r="O290" s="22"/>
      <c r="P290" s="22"/>
      <c r="Q290" s="22"/>
      <c r="R290" s="22"/>
      <c r="S290" s="22"/>
      <c r="T290" s="15"/>
      <c r="U290" s="15"/>
      <c r="V290" s="15"/>
      <c r="W290" s="15"/>
      <c r="X290" s="15"/>
      <c r="Y290" s="15"/>
    </row>
    <row r="291" spans="6:25" s="17" customFormat="1" ht="15.75" customHeight="1" x14ac:dyDescent="0.25">
      <c r="F291" s="19"/>
      <c r="I291" s="18"/>
      <c r="J291" s="20"/>
      <c r="K291" s="21"/>
      <c r="N291" s="22"/>
      <c r="O291" s="22"/>
      <c r="P291" s="22"/>
      <c r="Q291" s="22"/>
      <c r="R291" s="22"/>
      <c r="S291" s="22"/>
      <c r="T291" s="15"/>
      <c r="U291" s="15"/>
      <c r="V291" s="15"/>
      <c r="W291" s="15"/>
      <c r="X291" s="15"/>
      <c r="Y291" s="15"/>
    </row>
    <row r="292" spans="6:25" s="17" customFormat="1" ht="15.75" customHeight="1" x14ac:dyDescent="0.25">
      <c r="F292" s="19"/>
      <c r="I292" s="18"/>
      <c r="J292" s="20"/>
      <c r="K292" s="21"/>
      <c r="N292" s="22"/>
      <c r="O292" s="22"/>
      <c r="P292" s="22"/>
      <c r="Q292" s="22"/>
      <c r="R292" s="22"/>
      <c r="S292" s="22"/>
      <c r="T292" s="15"/>
      <c r="U292" s="15"/>
      <c r="V292" s="15"/>
      <c r="W292" s="15"/>
      <c r="X292" s="15"/>
      <c r="Y292" s="15"/>
    </row>
    <row r="293" spans="6:25" s="17" customFormat="1" ht="15.75" customHeight="1" x14ac:dyDescent="0.25">
      <c r="F293" s="19"/>
      <c r="I293" s="18"/>
      <c r="J293" s="20"/>
      <c r="K293" s="21"/>
      <c r="N293" s="22"/>
      <c r="O293" s="22"/>
      <c r="P293" s="22"/>
      <c r="Q293" s="22"/>
      <c r="R293" s="22"/>
      <c r="S293" s="22"/>
      <c r="T293" s="15"/>
      <c r="U293" s="15"/>
      <c r="V293" s="15"/>
      <c r="W293" s="15"/>
      <c r="X293" s="15"/>
      <c r="Y293" s="15"/>
    </row>
    <row r="294" spans="6:25" s="17" customFormat="1" ht="15.75" customHeight="1" x14ac:dyDescent="0.25">
      <c r="F294" s="19"/>
      <c r="I294" s="18"/>
      <c r="J294" s="20"/>
      <c r="K294" s="21"/>
      <c r="N294" s="22"/>
      <c r="O294" s="22"/>
      <c r="P294" s="22"/>
      <c r="Q294" s="22"/>
      <c r="R294" s="22"/>
      <c r="S294" s="22"/>
      <c r="T294" s="15"/>
      <c r="U294" s="15"/>
      <c r="V294" s="15"/>
      <c r="W294" s="15"/>
      <c r="X294" s="15"/>
      <c r="Y294" s="15"/>
    </row>
    <row r="295" spans="6:25" s="17" customFormat="1" ht="15.75" customHeight="1" x14ac:dyDescent="0.25">
      <c r="F295" s="19"/>
      <c r="I295" s="18"/>
      <c r="J295" s="20"/>
      <c r="K295" s="21"/>
      <c r="N295" s="22"/>
      <c r="O295" s="22"/>
      <c r="P295" s="22"/>
      <c r="Q295" s="22"/>
      <c r="R295" s="22"/>
      <c r="S295" s="22"/>
      <c r="T295" s="15"/>
      <c r="U295" s="15"/>
      <c r="V295" s="15"/>
      <c r="W295" s="15"/>
      <c r="X295" s="15"/>
      <c r="Y295" s="15"/>
    </row>
    <row r="296" spans="6:25" s="17" customFormat="1" ht="15.75" customHeight="1" x14ac:dyDescent="0.25">
      <c r="F296" s="19"/>
      <c r="I296" s="18"/>
      <c r="J296" s="20"/>
      <c r="K296" s="21"/>
      <c r="N296" s="22"/>
      <c r="O296" s="22"/>
      <c r="P296" s="22"/>
      <c r="Q296" s="22"/>
      <c r="R296" s="22"/>
      <c r="S296" s="22"/>
      <c r="T296" s="15"/>
      <c r="U296" s="15"/>
      <c r="V296" s="15"/>
      <c r="W296" s="15"/>
      <c r="X296" s="15"/>
      <c r="Y296" s="15"/>
    </row>
    <row r="297" spans="6:25" s="17" customFormat="1" ht="15.75" customHeight="1" x14ac:dyDescent="0.25">
      <c r="F297" s="19"/>
      <c r="I297" s="18"/>
      <c r="J297" s="20"/>
      <c r="K297" s="21"/>
      <c r="N297" s="22"/>
      <c r="O297" s="22"/>
      <c r="P297" s="22"/>
      <c r="Q297" s="22"/>
      <c r="R297" s="22"/>
      <c r="S297" s="22"/>
      <c r="T297" s="15"/>
      <c r="U297" s="15"/>
      <c r="V297" s="15"/>
      <c r="W297" s="15"/>
      <c r="X297" s="15"/>
      <c r="Y297" s="15"/>
    </row>
    <row r="298" spans="6:25" s="17" customFormat="1" ht="15.75" customHeight="1" x14ac:dyDescent="0.25">
      <c r="F298" s="19"/>
      <c r="I298" s="18"/>
      <c r="J298" s="20"/>
      <c r="K298" s="21"/>
      <c r="N298" s="22"/>
      <c r="O298" s="22"/>
      <c r="P298" s="22"/>
      <c r="Q298" s="22"/>
      <c r="R298" s="22"/>
      <c r="S298" s="22"/>
      <c r="T298" s="15"/>
      <c r="U298" s="15"/>
      <c r="V298" s="15"/>
      <c r="W298" s="15"/>
      <c r="X298" s="15"/>
      <c r="Y298" s="15"/>
    </row>
    <row r="299" spans="6:25" s="17" customFormat="1" ht="15.75" customHeight="1" x14ac:dyDescent="0.25">
      <c r="F299" s="19"/>
      <c r="I299" s="18"/>
      <c r="J299" s="20"/>
      <c r="K299" s="21"/>
      <c r="N299" s="22"/>
      <c r="O299" s="22"/>
      <c r="P299" s="22"/>
      <c r="Q299" s="22"/>
      <c r="R299" s="22"/>
      <c r="S299" s="22"/>
      <c r="T299" s="15"/>
      <c r="U299" s="15"/>
      <c r="V299" s="15"/>
      <c r="W299" s="15"/>
      <c r="X299" s="15"/>
      <c r="Y299" s="15"/>
    </row>
    <row r="300" spans="6:25" s="17" customFormat="1" ht="15.75" customHeight="1" x14ac:dyDescent="0.25">
      <c r="F300" s="19"/>
      <c r="I300" s="18"/>
      <c r="J300" s="20"/>
      <c r="K300" s="21"/>
      <c r="N300" s="22"/>
      <c r="O300" s="22"/>
      <c r="P300" s="22"/>
      <c r="Q300" s="22"/>
      <c r="R300" s="22"/>
      <c r="S300" s="22"/>
      <c r="T300" s="15"/>
      <c r="U300" s="15"/>
      <c r="V300" s="15"/>
      <c r="W300" s="15"/>
      <c r="X300" s="15"/>
      <c r="Y300" s="15"/>
    </row>
    <row r="301" spans="6:25" s="17" customFormat="1" ht="15.75" customHeight="1" x14ac:dyDescent="0.25">
      <c r="F301" s="19"/>
      <c r="I301" s="18"/>
      <c r="J301" s="20"/>
      <c r="K301" s="21"/>
      <c r="N301" s="22"/>
      <c r="O301" s="22"/>
      <c r="P301" s="22"/>
      <c r="Q301" s="22"/>
      <c r="R301" s="22"/>
      <c r="S301" s="22"/>
      <c r="T301" s="15"/>
      <c r="U301" s="15"/>
      <c r="V301" s="15"/>
      <c r="W301" s="15"/>
      <c r="X301" s="15"/>
      <c r="Y301" s="15"/>
    </row>
    <row r="302" spans="6:25" s="17" customFormat="1" ht="15.75" customHeight="1" x14ac:dyDescent="0.25">
      <c r="F302" s="19"/>
      <c r="I302" s="18"/>
      <c r="J302" s="20"/>
      <c r="K302" s="21"/>
      <c r="N302" s="22"/>
      <c r="O302" s="22"/>
      <c r="P302" s="22"/>
      <c r="Q302" s="22"/>
      <c r="R302" s="22"/>
      <c r="S302" s="22"/>
      <c r="T302" s="15"/>
      <c r="U302" s="15"/>
      <c r="V302" s="15"/>
      <c r="W302" s="15"/>
      <c r="X302" s="15"/>
      <c r="Y302" s="15"/>
    </row>
    <row r="303" spans="6:25" s="17" customFormat="1" ht="15.75" customHeight="1" x14ac:dyDescent="0.25">
      <c r="F303" s="19"/>
      <c r="I303" s="18"/>
      <c r="J303" s="20"/>
      <c r="K303" s="21"/>
      <c r="N303" s="22"/>
      <c r="O303" s="22"/>
      <c r="P303" s="22"/>
      <c r="Q303" s="22"/>
      <c r="R303" s="22"/>
      <c r="S303" s="22"/>
      <c r="T303" s="15"/>
      <c r="U303" s="15"/>
      <c r="V303" s="15"/>
      <c r="W303" s="15"/>
      <c r="X303" s="15"/>
      <c r="Y303" s="15"/>
    </row>
    <row r="304" spans="6:25" s="17" customFormat="1" ht="15.75" customHeight="1" x14ac:dyDescent="0.25">
      <c r="F304" s="19"/>
      <c r="I304" s="18"/>
      <c r="J304" s="20"/>
      <c r="K304" s="21"/>
      <c r="N304" s="22"/>
      <c r="O304" s="22"/>
      <c r="P304" s="22"/>
      <c r="Q304" s="22"/>
      <c r="R304" s="22"/>
      <c r="S304" s="22"/>
      <c r="T304" s="15"/>
      <c r="U304" s="15"/>
      <c r="V304" s="15"/>
      <c r="W304" s="15"/>
      <c r="X304" s="15"/>
      <c r="Y304" s="15"/>
    </row>
    <row r="305" spans="6:25" s="17" customFormat="1" ht="15.75" customHeight="1" x14ac:dyDescent="0.25">
      <c r="F305" s="19"/>
      <c r="I305" s="18"/>
      <c r="J305" s="20"/>
      <c r="K305" s="21"/>
      <c r="N305" s="22"/>
      <c r="O305" s="22"/>
      <c r="P305" s="22"/>
      <c r="Q305" s="22"/>
      <c r="R305" s="22"/>
      <c r="S305" s="22"/>
      <c r="T305" s="15"/>
      <c r="U305" s="15"/>
      <c r="V305" s="15"/>
      <c r="W305" s="15"/>
      <c r="X305" s="15"/>
      <c r="Y305" s="15"/>
    </row>
    <row r="306" spans="6:25" s="17" customFormat="1" ht="15.75" customHeight="1" x14ac:dyDescent="0.25">
      <c r="F306" s="19"/>
      <c r="I306" s="18"/>
      <c r="J306" s="20"/>
      <c r="K306" s="21"/>
      <c r="N306" s="22"/>
      <c r="O306" s="22"/>
      <c r="P306" s="22"/>
      <c r="Q306" s="22"/>
      <c r="R306" s="22"/>
      <c r="S306" s="22"/>
      <c r="T306" s="15"/>
      <c r="U306" s="15"/>
      <c r="V306" s="15"/>
      <c r="W306" s="15"/>
      <c r="X306" s="15"/>
      <c r="Y306" s="15"/>
    </row>
    <row r="307" spans="6:25" s="17" customFormat="1" ht="15.75" customHeight="1" x14ac:dyDescent="0.25">
      <c r="F307" s="19"/>
      <c r="I307" s="18"/>
      <c r="J307" s="20"/>
      <c r="K307" s="21"/>
      <c r="N307" s="22"/>
      <c r="O307" s="22"/>
      <c r="P307" s="22"/>
      <c r="Q307" s="22"/>
      <c r="R307" s="22"/>
      <c r="S307" s="22"/>
      <c r="T307" s="15"/>
      <c r="U307" s="15"/>
      <c r="V307" s="15"/>
      <c r="W307" s="15"/>
      <c r="X307" s="15"/>
      <c r="Y307" s="15"/>
    </row>
    <row r="308" spans="6:25" s="17" customFormat="1" ht="15.75" customHeight="1" x14ac:dyDescent="0.25">
      <c r="F308" s="19"/>
      <c r="I308" s="18"/>
      <c r="J308" s="20"/>
      <c r="K308" s="21"/>
      <c r="N308" s="22"/>
      <c r="O308" s="22"/>
      <c r="P308" s="22"/>
      <c r="Q308" s="22"/>
      <c r="R308" s="22"/>
      <c r="S308" s="22"/>
      <c r="T308" s="15"/>
      <c r="U308" s="15"/>
      <c r="V308" s="15"/>
      <c r="W308" s="15"/>
      <c r="X308" s="15"/>
      <c r="Y308" s="15"/>
    </row>
    <row r="309" spans="6:25" s="17" customFormat="1" ht="15.75" customHeight="1" x14ac:dyDescent="0.25">
      <c r="F309" s="19"/>
      <c r="I309" s="18"/>
      <c r="J309" s="20"/>
      <c r="K309" s="21"/>
      <c r="N309" s="22"/>
      <c r="O309" s="22"/>
      <c r="P309" s="22"/>
      <c r="Q309" s="22"/>
      <c r="R309" s="22"/>
      <c r="S309" s="22"/>
      <c r="T309" s="15"/>
      <c r="U309" s="15"/>
      <c r="V309" s="15"/>
      <c r="W309" s="15"/>
      <c r="X309" s="15"/>
      <c r="Y309" s="15"/>
    </row>
    <row r="310" spans="6:25" s="17" customFormat="1" ht="15.75" customHeight="1" x14ac:dyDescent="0.25">
      <c r="F310" s="19"/>
      <c r="I310" s="18"/>
      <c r="J310" s="20"/>
      <c r="K310" s="21"/>
      <c r="N310" s="22"/>
      <c r="O310" s="22"/>
      <c r="P310" s="22"/>
      <c r="Q310" s="22"/>
      <c r="R310" s="22"/>
      <c r="S310" s="22"/>
      <c r="T310" s="15"/>
      <c r="U310" s="15"/>
      <c r="V310" s="15"/>
      <c r="W310" s="15"/>
      <c r="X310" s="15"/>
      <c r="Y310" s="15"/>
    </row>
    <row r="311" spans="6:25" s="17" customFormat="1" ht="15.75" customHeight="1" x14ac:dyDescent="0.25">
      <c r="F311" s="19"/>
      <c r="I311" s="18"/>
      <c r="J311" s="20"/>
      <c r="K311" s="21"/>
      <c r="N311" s="22"/>
      <c r="O311" s="22"/>
      <c r="P311" s="22"/>
      <c r="Q311" s="22"/>
      <c r="R311" s="22"/>
      <c r="S311" s="22"/>
      <c r="T311" s="15"/>
      <c r="U311" s="15"/>
      <c r="V311" s="15"/>
      <c r="W311" s="15"/>
      <c r="X311" s="15"/>
      <c r="Y311" s="15"/>
    </row>
    <row r="312" spans="6:25" s="17" customFormat="1" ht="15.75" customHeight="1" x14ac:dyDescent="0.25">
      <c r="F312" s="19"/>
      <c r="I312" s="18"/>
      <c r="J312" s="20"/>
      <c r="K312" s="21"/>
      <c r="N312" s="22"/>
      <c r="O312" s="22"/>
      <c r="P312" s="22"/>
      <c r="Q312" s="22"/>
      <c r="R312" s="22"/>
      <c r="S312" s="22"/>
      <c r="T312" s="15"/>
      <c r="U312" s="15"/>
      <c r="V312" s="15"/>
      <c r="W312" s="15"/>
      <c r="X312" s="15"/>
      <c r="Y312" s="15"/>
    </row>
    <row r="313" spans="6:25" s="17" customFormat="1" ht="15.75" customHeight="1" x14ac:dyDescent="0.25">
      <c r="F313" s="19"/>
      <c r="I313" s="18"/>
      <c r="J313" s="20"/>
      <c r="K313" s="21"/>
      <c r="N313" s="22"/>
      <c r="O313" s="22"/>
      <c r="P313" s="22"/>
      <c r="Q313" s="22"/>
      <c r="R313" s="22"/>
      <c r="S313" s="22"/>
      <c r="T313" s="15"/>
      <c r="U313" s="15"/>
      <c r="V313" s="15"/>
      <c r="W313" s="15"/>
      <c r="X313" s="15"/>
      <c r="Y313" s="15"/>
    </row>
    <row r="314" spans="6:25" s="17" customFormat="1" ht="15.75" customHeight="1" x14ac:dyDescent="0.25">
      <c r="F314" s="19"/>
      <c r="I314" s="18"/>
      <c r="J314" s="20"/>
      <c r="K314" s="21"/>
      <c r="N314" s="22"/>
      <c r="O314" s="22"/>
      <c r="P314" s="22"/>
      <c r="Q314" s="22"/>
      <c r="R314" s="22"/>
      <c r="S314" s="22"/>
      <c r="T314" s="15"/>
      <c r="U314" s="15"/>
      <c r="V314" s="15"/>
      <c r="W314" s="15"/>
      <c r="X314" s="15"/>
      <c r="Y314" s="15"/>
    </row>
    <row r="315" spans="6:25" s="17" customFormat="1" ht="15.75" customHeight="1" x14ac:dyDescent="0.25">
      <c r="F315" s="19"/>
      <c r="I315" s="18"/>
      <c r="J315" s="20"/>
      <c r="K315" s="21"/>
      <c r="N315" s="22"/>
      <c r="O315" s="22"/>
      <c r="P315" s="22"/>
      <c r="Q315" s="22"/>
      <c r="R315" s="22"/>
      <c r="S315" s="22"/>
      <c r="T315" s="15"/>
      <c r="U315" s="15"/>
      <c r="V315" s="15"/>
      <c r="W315" s="15"/>
      <c r="X315" s="15"/>
      <c r="Y315" s="15"/>
    </row>
    <row r="316" spans="6:25" s="17" customFormat="1" ht="15.75" customHeight="1" x14ac:dyDescent="0.25">
      <c r="F316" s="19"/>
      <c r="I316" s="18"/>
      <c r="J316" s="20"/>
      <c r="K316" s="21"/>
      <c r="N316" s="22"/>
      <c r="O316" s="22"/>
      <c r="P316" s="22"/>
      <c r="Q316" s="22"/>
      <c r="R316" s="22"/>
      <c r="S316" s="22"/>
      <c r="T316" s="15"/>
      <c r="U316" s="15"/>
      <c r="V316" s="15"/>
      <c r="W316" s="15"/>
      <c r="X316" s="15"/>
      <c r="Y316" s="15"/>
    </row>
    <row r="317" spans="6:25" s="17" customFormat="1" ht="15.75" customHeight="1" x14ac:dyDescent="0.25">
      <c r="F317" s="19"/>
      <c r="I317" s="18"/>
      <c r="J317" s="20"/>
      <c r="K317" s="21"/>
      <c r="N317" s="22"/>
      <c r="O317" s="22"/>
      <c r="P317" s="22"/>
      <c r="Q317" s="22"/>
      <c r="R317" s="22"/>
      <c r="S317" s="22"/>
      <c r="T317" s="15"/>
      <c r="U317" s="15"/>
      <c r="V317" s="15"/>
      <c r="W317" s="15"/>
      <c r="X317" s="15"/>
      <c r="Y317" s="15"/>
    </row>
    <row r="318" spans="6:25" s="17" customFormat="1" ht="15.75" customHeight="1" x14ac:dyDescent="0.25">
      <c r="F318" s="19"/>
      <c r="I318" s="18"/>
      <c r="J318" s="20"/>
      <c r="K318" s="21"/>
      <c r="N318" s="22"/>
      <c r="O318" s="22"/>
      <c r="P318" s="22"/>
      <c r="Q318" s="22"/>
      <c r="R318" s="22"/>
      <c r="S318" s="22"/>
      <c r="T318" s="15"/>
      <c r="U318" s="15"/>
      <c r="V318" s="15"/>
      <c r="W318" s="15"/>
      <c r="X318" s="15"/>
      <c r="Y318" s="15"/>
    </row>
    <row r="319" spans="6:25" s="17" customFormat="1" ht="15.75" customHeight="1" x14ac:dyDescent="0.25">
      <c r="F319" s="19"/>
      <c r="I319" s="18"/>
      <c r="J319" s="20"/>
      <c r="K319" s="21"/>
      <c r="N319" s="22"/>
      <c r="O319" s="22"/>
      <c r="P319" s="22"/>
      <c r="Q319" s="22"/>
      <c r="R319" s="22"/>
      <c r="S319" s="22"/>
      <c r="T319" s="15"/>
      <c r="U319" s="15"/>
      <c r="V319" s="15"/>
      <c r="W319" s="15"/>
      <c r="X319" s="15"/>
      <c r="Y319" s="15"/>
    </row>
    <row r="320" spans="6:25" s="17" customFormat="1" ht="15.75" customHeight="1" x14ac:dyDescent="0.25">
      <c r="F320" s="19"/>
      <c r="I320" s="18"/>
      <c r="J320" s="20"/>
      <c r="K320" s="21"/>
      <c r="N320" s="22"/>
      <c r="O320" s="22"/>
      <c r="P320" s="22"/>
      <c r="Q320" s="22"/>
      <c r="R320" s="22"/>
      <c r="S320" s="22"/>
      <c r="T320" s="15"/>
      <c r="U320" s="15"/>
      <c r="V320" s="15"/>
      <c r="W320" s="15"/>
      <c r="X320" s="15"/>
      <c r="Y320" s="15"/>
    </row>
    <row r="321" spans="6:25" s="17" customFormat="1" ht="15.75" customHeight="1" x14ac:dyDescent="0.25">
      <c r="F321" s="19"/>
      <c r="I321" s="18"/>
      <c r="J321" s="20"/>
      <c r="K321" s="21"/>
      <c r="N321" s="22"/>
      <c r="O321" s="22"/>
      <c r="P321" s="22"/>
      <c r="Q321" s="22"/>
      <c r="R321" s="22"/>
      <c r="S321" s="22"/>
      <c r="T321" s="15"/>
      <c r="U321" s="15"/>
      <c r="V321" s="15"/>
      <c r="W321" s="15"/>
      <c r="X321" s="15"/>
      <c r="Y321" s="15"/>
    </row>
    <row r="322" spans="6:25" s="17" customFormat="1" ht="15.75" customHeight="1" x14ac:dyDescent="0.25">
      <c r="F322" s="19"/>
      <c r="I322" s="18"/>
      <c r="J322" s="20"/>
      <c r="K322" s="21"/>
      <c r="N322" s="22"/>
      <c r="O322" s="22"/>
      <c r="P322" s="22"/>
      <c r="Q322" s="22"/>
      <c r="R322" s="22"/>
      <c r="S322" s="22"/>
      <c r="T322" s="15"/>
      <c r="U322" s="15"/>
      <c r="V322" s="15"/>
      <c r="W322" s="15"/>
      <c r="X322" s="15"/>
      <c r="Y322" s="15"/>
    </row>
    <row r="323" spans="6:25" s="17" customFormat="1" ht="15.75" customHeight="1" x14ac:dyDescent="0.25">
      <c r="F323" s="19"/>
      <c r="I323" s="18"/>
      <c r="J323" s="20"/>
      <c r="K323" s="21"/>
      <c r="N323" s="22"/>
      <c r="O323" s="22"/>
      <c r="P323" s="22"/>
      <c r="Q323" s="22"/>
      <c r="R323" s="22"/>
      <c r="S323" s="22"/>
      <c r="T323" s="15"/>
      <c r="U323" s="15"/>
      <c r="V323" s="15"/>
      <c r="W323" s="15"/>
      <c r="X323" s="15"/>
      <c r="Y323" s="15"/>
    </row>
    <row r="324" spans="6:25" s="17" customFormat="1" ht="15.75" customHeight="1" x14ac:dyDescent="0.25">
      <c r="F324" s="19"/>
      <c r="I324" s="18"/>
      <c r="J324" s="20"/>
      <c r="K324" s="21"/>
      <c r="N324" s="22"/>
      <c r="O324" s="22"/>
      <c r="P324" s="22"/>
      <c r="Q324" s="22"/>
      <c r="R324" s="22"/>
      <c r="S324" s="22"/>
      <c r="T324" s="15"/>
      <c r="U324" s="15"/>
      <c r="V324" s="15"/>
      <c r="W324" s="15"/>
      <c r="X324" s="15"/>
      <c r="Y324" s="15"/>
    </row>
    <row r="325" spans="6:25" s="17" customFormat="1" ht="15.75" customHeight="1" x14ac:dyDescent="0.25">
      <c r="F325" s="19"/>
      <c r="I325" s="18"/>
      <c r="J325" s="20"/>
      <c r="K325" s="21"/>
      <c r="N325" s="22"/>
      <c r="O325" s="22"/>
      <c r="P325" s="22"/>
      <c r="Q325" s="22"/>
      <c r="R325" s="22"/>
      <c r="S325" s="22"/>
      <c r="T325" s="15"/>
      <c r="U325" s="15"/>
      <c r="V325" s="15"/>
      <c r="W325" s="15"/>
      <c r="X325" s="15"/>
      <c r="Y325" s="15"/>
    </row>
    <row r="326" spans="6:25" s="17" customFormat="1" ht="15.75" customHeight="1" x14ac:dyDescent="0.25">
      <c r="F326" s="19"/>
      <c r="I326" s="18"/>
      <c r="J326" s="20"/>
      <c r="K326" s="21"/>
      <c r="N326" s="22"/>
      <c r="O326" s="22"/>
      <c r="P326" s="22"/>
      <c r="Q326" s="22"/>
      <c r="R326" s="22"/>
      <c r="S326" s="22"/>
      <c r="T326" s="15"/>
      <c r="U326" s="15"/>
      <c r="V326" s="15"/>
      <c r="W326" s="15"/>
      <c r="X326" s="15"/>
      <c r="Y326" s="15"/>
    </row>
    <row r="327" spans="6:25" s="17" customFormat="1" ht="15.75" customHeight="1" x14ac:dyDescent="0.25">
      <c r="F327" s="19"/>
      <c r="I327" s="18"/>
      <c r="J327" s="20"/>
      <c r="K327" s="21"/>
      <c r="N327" s="22"/>
      <c r="O327" s="22"/>
      <c r="P327" s="22"/>
      <c r="Q327" s="22"/>
      <c r="R327" s="22"/>
      <c r="S327" s="22"/>
      <c r="T327" s="15"/>
      <c r="U327" s="15"/>
      <c r="V327" s="15"/>
      <c r="W327" s="15"/>
      <c r="X327" s="15"/>
      <c r="Y327" s="15"/>
    </row>
    <row r="328" spans="6:25" s="17" customFormat="1" ht="15.75" customHeight="1" x14ac:dyDescent="0.25">
      <c r="F328" s="19"/>
      <c r="I328" s="18"/>
      <c r="J328" s="20"/>
      <c r="K328" s="21"/>
      <c r="N328" s="22"/>
      <c r="O328" s="22"/>
      <c r="P328" s="22"/>
      <c r="Q328" s="22"/>
      <c r="R328" s="22"/>
      <c r="S328" s="22"/>
      <c r="T328" s="15"/>
      <c r="U328" s="15"/>
      <c r="V328" s="15"/>
      <c r="W328" s="15"/>
      <c r="X328" s="15"/>
      <c r="Y328" s="15"/>
    </row>
    <row r="329" spans="6:25" s="17" customFormat="1" ht="15.75" customHeight="1" x14ac:dyDescent="0.25">
      <c r="F329" s="19"/>
      <c r="I329" s="18"/>
      <c r="J329" s="20"/>
      <c r="K329" s="21"/>
      <c r="N329" s="22"/>
      <c r="O329" s="22"/>
      <c r="P329" s="22"/>
      <c r="Q329" s="22"/>
      <c r="R329" s="22"/>
      <c r="S329" s="22"/>
      <c r="T329" s="15"/>
      <c r="U329" s="15"/>
      <c r="V329" s="15"/>
      <c r="W329" s="15"/>
      <c r="X329" s="15"/>
      <c r="Y329" s="15"/>
    </row>
    <row r="330" spans="6:25" s="17" customFormat="1" ht="15.75" customHeight="1" x14ac:dyDescent="0.25">
      <c r="F330" s="19"/>
      <c r="I330" s="18"/>
      <c r="J330" s="20"/>
      <c r="K330" s="21"/>
      <c r="N330" s="22"/>
      <c r="O330" s="22"/>
      <c r="P330" s="22"/>
      <c r="Q330" s="22"/>
      <c r="R330" s="22"/>
      <c r="S330" s="22"/>
      <c r="T330" s="15"/>
      <c r="U330" s="15"/>
      <c r="V330" s="15"/>
      <c r="W330" s="15"/>
      <c r="X330" s="15"/>
      <c r="Y330" s="15"/>
    </row>
    <row r="331" spans="6:25" s="17" customFormat="1" ht="15.75" customHeight="1" x14ac:dyDescent="0.25">
      <c r="F331" s="19"/>
      <c r="I331" s="18"/>
      <c r="J331" s="20"/>
      <c r="K331" s="21"/>
      <c r="N331" s="22"/>
      <c r="O331" s="22"/>
      <c r="P331" s="22"/>
      <c r="Q331" s="22"/>
      <c r="R331" s="22"/>
      <c r="S331" s="22"/>
      <c r="T331" s="15"/>
      <c r="U331" s="15"/>
      <c r="V331" s="15"/>
      <c r="W331" s="15"/>
      <c r="X331" s="15"/>
      <c r="Y331" s="15"/>
    </row>
    <row r="332" spans="6:25" s="17" customFormat="1" ht="15.75" customHeight="1" x14ac:dyDescent="0.25">
      <c r="F332" s="19"/>
      <c r="I332" s="18"/>
      <c r="J332" s="20"/>
      <c r="K332" s="21"/>
      <c r="N332" s="22"/>
      <c r="O332" s="22"/>
      <c r="P332" s="22"/>
      <c r="Q332" s="22"/>
      <c r="R332" s="22"/>
      <c r="S332" s="22"/>
      <c r="T332" s="15"/>
      <c r="U332" s="15"/>
      <c r="V332" s="15"/>
      <c r="W332" s="15"/>
      <c r="X332" s="15"/>
      <c r="Y332" s="15"/>
    </row>
    <row r="333" spans="6:25" s="17" customFormat="1" ht="15.75" customHeight="1" x14ac:dyDescent="0.25">
      <c r="F333" s="19"/>
      <c r="I333" s="18"/>
      <c r="J333" s="20"/>
      <c r="K333" s="21"/>
      <c r="N333" s="22"/>
      <c r="O333" s="22"/>
      <c r="P333" s="22"/>
      <c r="Q333" s="22"/>
      <c r="R333" s="22"/>
      <c r="S333" s="22"/>
      <c r="T333" s="15"/>
      <c r="U333" s="15"/>
      <c r="V333" s="15"/>
      <c r="W333" s="15"/>
      <c r="X333" s="15"/>
      <c r="Y333" s="15"/>
    </row>
    <row r="334" spans="6:25" s="17" customFormat="1" ht="15.75" customHeight="1" x14ac:dyDescent="0.25">
      <c r="F334" s="19"/>
      <c r="I334" s="18"/>
      <c r="J334" s="20"/>
      <c r="K334" s="21"/>
      <c r="N334" s="22"/>
      <c r="O334" s="22"/>
      <c r="P334" s="22"/>
      <c r="Q334" s="22"/>
      <c r="R334" s="22"/>
      <c r="S334" s="22"/>
      <c r="T334" s="15"/>
      <c r="U334" s="15"/>
      <c r="V334" s="15"/>
      <c r="W334" s="15"/>
      <c r="X334" s="15"/>
      <c r="Y334" s="15"/>
    </row>
    <row r="335" spans="6:25" s="17" customFormat="1" ht="15.75" customHeight="1" x14ac:dyDescent="0.25">
      <c r="F335" s="19"/>
      <c r="I335" s="18"/>
      <c r="J335" s="20"/>
      <c r="K335" s="21"/>
      <c r="N335" s="22"/>
      <c r="O335" s="22"/>
      <c r="P335" s="22"/>
      <c r="Q335" s="22"/>
      <c r="R335" s="22"/>
      <c r="S335" s="22"/>
      <c r="T335" s="15"/>
      <c r="U335" s="15"/>
      <c r="V335" s="15"/>
      <c r="W335" s="15"/>
      <c r="X335" s="15"/>
      <c r="Y335" s="15"/>
    </row>
    <row r="336" spans="6:25" s="17" customFormat="1" ht="15.75" customHeight="1" x14ac:dyDescent="0.25">
      <c r="F336" s="19"/>
      <c r="I336" s="18"/>
      <c r="J336" s="20"/>
      <c r="K336" s="21"/>
      <c r="N336" s="22"/>
      <c r="O336" s="22"/>
      <c r="P336" s="22"/>
      <c r="Q336" s="22"/>
      <c r="R336" s="22"/>
      <c r="S336" s="22"/>
      <c r="T336" s="15"/>
      <c r="U336" s="15"/>
      <c r="V336" s="15"/>
      <c r="W336" s="15"/>
      <c r="X336" s="15"/>
      <c r="Y336" s="15"/>
    </row>
    <row r="337" spans="6:25" s="17" customFormat="1" ht="15.75" customHeight="1" x14ac:dyDescent="0.25">
      <c r="F337" s="19"/>
      <c r="I337" s="18"/>
      <c r="J337" s="20"/>
      <c r="K337" s="21"/>
      <c r="N337" s="22"/>
      <c r="O337" s="22"/>
      <c r="P337" s="22"/>
      <c r="Q337" s="22"/>
      <c r="R337" s="22"/>
      <c r="S337" s="22"/>
      <c r="T337" s="15"/>
      <c r="U337" s="15"/>
      <c r="V337" s="15"/>
      <c r="W337" s="15"/>
      <c r="X337" s="15"/>
      <c r="Y337" s="15"/>
    </row>
    <row r="338" spans="6:25" s="17" customFormat="1" ht="15.75" customHeight="1" x14ac:dyDescent="0.25">
      <c r="F338" s="19"/>
      <c r="I338" s="18"/>
      <c r="J338" s="20"/>
      <c r="K338" s="21"/>
      <c r="N338" s="22"/>
      <c r="O338" s="22"/>
      <c r="P338" s="22"/>
      <c r="Q338" s="22"/>
      <c r="R338" s="22"/>
      <c r="S338" s="22"/>
      <c r="T338" s="15"/>
      <c r="U338" s="15"/>
      <c r="V338" s="15"/>
      <c r="W338" s="15"/>
      <c r="X338" s="15"/>
      <c r="Y338" s="15"/>
    </row>
    <row r="339" spans="6:25" s="17" customFormat="1" ht="15.75" customHeight="1" x14ac:dyDescent="0.25">
      <c r="F339" s="19"/>
      <c r="I339" s="18"/>
      <c r="J339" s="20"/>
      <c r="K339" s="21"/>
      <c r="N339" s="22"/>
      <c r="O339" s="22"/>
      <c r="P339" s="22"/>
      <c r="Q339" s="22"/>
      <c r="R339" s="22"/>
      <c r="S339" s="22"/>
      <c r="T339" s="15"/>
      <c r="U339" s="15"/>
      <c r="V339" s="15"/>
      <c r="W339" s="15"/>
      <c r="X339" s="15"/>
      <c r="Y339" s="15"/>
    </row>
    <row r="340" spans="6:25" s="17" customFormat="1" ht="15.75" customHeight="1" x14ac:dyDescent="0.25">
      <c r="F340" s="19"/>
      <c r="I340" s="18"/>
      <c r="J340" s="20"/>
      <c r="K340" s="21"/>
      <c r="N340" s="22"/>
      <c r="O340" s="22"/>
      <c r="P340" s="22"/>
      <c r="Q340" s="22"/>
      <c r="R340" s="22"/>
      <c r="S340" s="22"/>
      <c r="T340" s="15"/>
      <c r="U340" s="15"/>
      <c r="V340" s="15"/>
      <c r="W340" s="15"/>
      <c r="X340" s="15"/>
      <c r="Y340" s="15"/>
    </row>
    <row r="341" spans="6:25" s="17" customFormat="1" ht="15.75" customHeight="1" x14ac:dyDescent="0.25">
      <c r="F341" s="19"/>
      <c r="I341" s="18"/>
      <c r="J341" s="20"/>
      <c r="K341" s="21"/>
      <c r="N341" s="22"/>
      <c r="O341" s="22"/>
      <c r="P341" s="22"/>
      <c r="Q341" s="22"/>
      <c r="R341" s="22"/>
      <c r="S341" s="22"/>
      <c r="T341" s="15"/>
      <c r="U341" s="15"/>
      <c r="V341" s="15"/>
      <c r="W341" s="15"/>
      <c r="X341" s="15"/>
      <c r="Y341" s="15"/>
    </row>
    <row r="342" spans="6:25" s="17" customFormat="1" ht="15.75" customHeight="1" x14ac:dyDescent="0.25">
      <c r="F342" s="19"/>
      <c r="I342" s="18"/>
      <c r="J342" s="20"/>
      <c r="K342" s="21"/>
      <c r="N342" s="22"/>
      <c r="O342" s="22"/>
      <c r="P342" s="22"/>
      <c r="Q342" s="22"/>
      <c r="R342" s="22"/>
      <c r="S342" s="22"/>
      <c r="T342" s="15"/>
      <c r="U342" s="15"/>
      <c r="V342" s="15"/>
      <c r="W342" s="15"/>
      <c r="X342" s="15"/>
      <c r="Y342" s="15"/>
    </row>
    <row r="343" spans="6:25" s="17" customFormat="1" ht="15.75" customHeight="1" x14ac:dyDescent="0.25">
      <c r="F343" s="19"/>
      <c r="I343" s="18"/>
      <c r="J343" s="20"/>
      <c r="K343" s="21"/>
      <c r="N343" s="22"/>
      <c r="O343" s="22"/>
      <c r="P343" s="22"/>
      <c r="Q343" s="22"/>
      <c r="R343" s="22"/>
      <c r="S343" s="22"/>
      <c r="T343" s="15"/>
      <c r="U343" s="15"/>
      <c r="V343" s="15"/>
      <c r="W343" s="15"/>
      <c r="X343" s="15"/>
      <c r="Y343" s="15"/>
    </row>
    <row r="344" spans="6:25" s="17" customFormat="1" ht="15.75" customHeight="1" x14ac:dyDescent="0.25">
      <c r="F344" s="19"/>
      <c r="I344" s="18"/>
      <c r="J344" s="20"/>
      <c r="K344" s="21"/>
      <c r="N344" s="22"/>
      <c r="O344" s="22"/>
      <c r="P344" s="22"/>
      <c r="Q344" s="22"/>
      <c r="R344" s="22"/>
      <c r="S344" s="22"/>
      <c r="T344" s="15"/>
      <c r="U344" s="15"/>
      <c r="V344" s="15"/>
      <c r="W344" s="15"/>
      <c r="X344" s="15"/>
      <c r="Y344" s="15"/>
    </row>
    <row r="345" spans="6:25" s="17" customFormat="1" ht="15.75" customHeight="1" x14ac:dyDescent="0.25">
      <c r="F345" s="19"/>
      <c r="I345" s="18"/>
      <c r="J345" s="20"/>
      <c r="K345" s="21"/>
      <c r="N345" s="22"/>
      <c r="O345" s="22"/>
      <c r="P345" s="22"/>
      <c r="Q345" s="22"/>
      <c r="R345" s="22"/>
      <c r="S345" s="22"/>
      <c r="T345" s="15"/>
      <c r="U345" s="15"/>
      <c r="V345" s="15"/>
      <c r="W345" s="15"/>
      <c r="X345" s="15"/>
      <c r="Y345" s="15"/>
    </row>
    <row r="346" spans="6:25" s="17" customFormat="1" ht="15.75" customHeight="1" x14ac:dyDescent="0.25">
      <c r="F346" s="19"/>
      <c r="I346" s="18"/>
      <c r="J346" s="20"/>
      <c r="K346" s="21"/>
      <c r="N346" s="22"/>
      <c r="O346" s="22"/>
      <c r="P346" s="22"/>
      <c r="Q346" s="22"/>
      <c r="R346" s="22"/>
      <c r="S346" s="22"/>
      <c r="T346" s="15"/>
      <c r="U346" s="15"/>
      <c r="V346" s="15"/>
      <c r="W346" s="15"/>
      <c r="X346" s="15"/>
      <c r="Y346" s="15"/>
    </row>
    <row r="347" spans="6:25" s="17" customFormat="1" ht="15.75" customHeight="1" x14ac:dyDescent="0.25">
      <c r="F347" s="19"/>
      <c r="I347" s="18"/>
      <c r="J347" s="20"/>
      <c r="K347" s="21"/>
      <c r="N347" s="22"/>
      <c r="O347" s="22"/>
      <c r="P347" s="22"/>
      <c r="Q347" s="22"/>
      <c r="R347" s="22"/>
      <c r="S347" s="22"/>
      <c r="T347" s="15"/>
      <c r="U347" s="15"/>
      <c r="V347" s="15"/>
      <c r="W347" s="15"/>
      <c r="X347" s="15"/>
      <c r="Y347" s="15"/>
    </row>
    <row r="348" spans="6:25" s="17" customFormat="1" ht="15.75" customHeight="1" x14ac:dyDescent="0.25">
      <c r="F348" s="19"/>
      <c r="I348" s="18"/>
      <c r="J348" s="20"/>
      <c r="K348" s="21"/>
      <c r="N348" s="22"/>
      <c r="O348" s="22"/>
      <c r="P348" s="22"/>
      <c r="Q348" s="22"/>
      <c r="R348" s="22"/>
      <c r="S348" s="22"/>
      <c r="T348" s="15"/>
      <c r="U348" s="15"/>
      <c r="V348" s="15"/>
      <c r="W348" s="15"/>
      <c r="X348" s="15"/>
      <c r="Y348" s="15"/>
    </row>
    <row r="349" spans="6:25" s="17" customFormat="1" ht="15.75" customHeight="1" x14ac:dyDescent="0.25">
      <c r="F349" s="19"/>
      <c r="I349" s="18"/>
      <c r="J349" s="20"/>
      <c r="K349" s="21"/>
      <c r="N349" s="22"/>
      <c r="O349" s="22"/>
      <c r="P349" s="22"/>
      <c r="Q349" s="22"/>
      <c r="R349" s="22"/>
      <c r="S349" s="22"/>
      <c r="T349" s="15"/>
      <c r="U349" s="15"/>
      <c r="V349" s="15"/>
      <c r="W349" s="15"/>
      <c r="X349" s="15"/>
      <c r="Y349" s="15"/>
    </row>
    <row r="350" spans="6:25" s="17" customFormat="1" ht="15.75" customHeight="1" x14ac:dyDescent="0.25">
      <c r="F350" s="19"/>
      <c r="I350" s="18"/>
      <c r="J350" s="20"/>
      <c r="K350" s="21"/>
      <c r="N350" s="22"/>
      <c r="O350" s="22"/>
      <c r="P350" s="22"/>
      <c r="Q350" s="22"/>
      <c r="R350" s="22"/>
      <c r="S350" s="22"/>
      <c r="T350" s="15"/>
      <c r="U350" s="15"/>
      <c r="V350" s="15"/>
      <c r="W350" s="15"/>
      <c r="X350" s="15"/>
      <c r="Y350" s="15"/>
    </row>
    <row r="351" spans="6:25" s="17" customFormat="1" ht="15.75" customHeight="1" x14ac:dyDescent="0.25">
      <c r="F351" s="19"/>
      <c r="I351" s="18"/>
      <c r="J351" s="20"/>
      <c r="K351" s="21"/>
      <c r="N351" s="22"/>
      <c r="O351" s="22"/>
      <c r="P351" s="22"/>
      <c r="Q351" s="22"/>
      <c r="R351" s="22"/>
      <c r="S351" s="22"/>
      <c r="T351" s="15"/>
      <c r="U351" s="15"/>
      <c r="V351" s="15"/>
      <c r="W351" s="15"/>
      <c r="X351" s="15"/>
      <c r="Y351" s="15"/>
    </row>
    <row r="352" spans="6:25" s="17" customFormat="1" ht="15.75" customHeight="1" x14ac:dyDescent="0.25">
      <c r="F352" s="19"/>
      <c r="I352" s="18"/>
      <c r="J352" s="20"/>
      <c r="K352" s="21"/>
      <c r="N352" s="22"/>
      <c r="O352" s="22"/>
      <c r="P352" s="22"/>
      <c r="Q352" s="22"/>
      <c r="R352" s="22"/>
      <c r="S352" s="22"/>
      <c r="T352" s="15"/>
      <c r="U352" s="15"/>
      <c r="V352" s="15"/>
      <c r="W352" s="15"/>
      <c r="X352" s="15"/>
      <c r="Y352" s="15"/>
    </row>
    <row r="353" spans="6:25" s="17" customFormat="1" ht="15.75" customHeight="1" x14ac:dyDescent="0.25">
      <c r="F353" s="19"/>
      <c r="I353" s="18"/>
      <c r="J353" s="20"/>
      <c r="K353" s="21"/>
      <c r="N353" s="22"/>
      <c r="O353" s="22"/>
      <c r="P353" s="22"/>
      <c r="Q353" s="22"/>
      <c r="R353" s="22"/>
      <c r="S353" s="22"/>
      <c r="T353" s="15"/>
      <c r="U353" s="15"/>
      <c r="V353" s="15"/>
      <c r="W353" s="15"/>
      <c r="X353" s="15"/>
      <c r="Y353" s="15"/>
    </row>
    <row r="354" spans="6:25" s="17" customFormat="1" ht="15.75" customHeight="1" x14ac:dyDescent="0.25">
      <c r="F354" s="19"/>
      <c r="I354" s="18"/>
      <c r="J354" s="20"/>
      <c r="K354" s="21"/>
      <c r="N354" s="22"/>
      <c r="O354" s="22"/>
      <c r="P354" s="22"/>
      <c r="Q354" s="22"/>
      <c r="R354" s="22"/>
      <c r="S354" s="22"/>
      <c r="T354" s="15"/>
      <c r="U354" s="15"/>
      <c r="V354" s="15"/>
      <c r="W354" s="15"/>
      <c r="X354" s="15"/>
      <c r="Y354" s="15"/>
    </row>
    <row r="355" spans="6:25" s="17" customFormat="1" ht="15.75" customHeight="1" x14ac:dyDescent="0.25">
      <c r="F355" s="19"/>
      <c r="I355" s="18"/>
      <c r="J355" s="20"/>
      <c r="K355" s="21"/>
      <c r="N355" s="22"/>
      <c r="O355" s="22"/>
      <c r="P355" s="22"/>
      <c r="Q355" s="22"/>
      <c r="R355" s="22"/>
      <c r="S355" s="22"/>
      <c r="T355" s="15"/>
      <c r="U355" s="15"/>
      <c r="V355" s="15"/>
      <c r="W355" s="15"/>
      <c r="X355" s="15"/>
      <c r="Y355" s="15"/>
    </row>
    <row r="356" spans="6:25" s="17" customFormat="1" ht="15.75" customHeight="1" x14ac:dyDescent="0.25">
      <c r="F356" s="19"/>
      <c r="I356" s="18"/>
      <c r="J356" s="20"/>
      <c r="K356" s="21"/>
      <c r="N356" s="22"/>
      <c r="O356" s="22"/>
      <c r="P356" s="22"/>
      <c r="Q356" s="22"/>
      <c r="R356" s="22"/>
      <c r="S356" s="22"/>
      <c r="T356" s="15"/>
      <c r="U356" s="15"/>
      <c r="V356" s="15"/>
      <c r="W356" s="15"/>
      <c r="X356" s="15"/>
      <c r="Y356" s="15"/>
    </row>
    <row r="357" spans="6:25" s="17" customFormat="1" ht="15.75" customHeight="1" x14ac:dyDescent="0.25">
      <c r="F357" s="19"/>
      <c r="I357" s="18"/>
      <c r="J357" s="20"/>
      <c r="K357" s="21"/>
      <c r="N357" s="22"/>
      <c r="O357" s="22"/>
      <c r="P357" s="22"/>
      <c r="Q357" s="22"/>
      <c r="R357" s="22"/>
      <c r="S357" s="22"/>
      <c r="T357" s="15"/>
      <c r="U357" s="15"/>
      <c r="V357" s="15"/>
      <c r="W357" s="15"/>
      <c r="X357" s="15"/>
      <c r="Y357" s="15"/>
    </row>
    <row r="358" spans="6:25" s="17" customFormat="1" ht="15.75" customHeight="1" x14ac:dyDescent="0.25">
      <c r="F358" s="19"/>
      <c r="I358" s="18"/>
      <c r="J358" s="20"/>
      <c r="K358" s="21"/>
      <c r="N358" s="22"/>
      <c r="O358" s="22"/>
      <c r="P358" s="22"/>
      <c r="Q358" s="22"/>
      <c r="R358" s="22"/>
      <c r="S358" s="22"/>
      <c r="T358" s="15"/>
      <c r="U358" s="15"/>
      <c r="V358" s="15"/>
      <c r="W358" s="15"/>
      <c r="X358" s="15"/>
      <c r="Y358" s="15"/>
    </row>
    <row r="359" spans="6:25" s="17" customFormat="1" ht="15.75" customHeight="1" x14ac:dyDescent="0.25">
      <c r="F359" s="19"/>
      <c r="I359" s="18"/>
      <c r="J359" s="20"/>
      <c r="K359" s="21"/>
      <c r="N359" s="22"/>
      <c r="O359" s="22"/>
      <c r="P359" s="22"/>
      <c r="Q359" s="22"/>
      <c r="R359" s="22"/>
      <c r="S359" s="22"/>
      <c r="T359" s="15"/>
      <c r="U359" s="15"/>
      <c r="V359" s="15"/>
      <c r="W359" s="15"/>
      <c r="X359" s="15"/>
      <c r="Y359" s="15"/>
    </row>
    <row r="360" spans="6:25" s="17" customFormat="1" ht="15.75" customHeight="1" x14ac:dyDescent="0.25">
      <c r="F360" s="19"/>
      <c r="I360" s="18"/>
      <c r="J360" s="20"/>
      <c r="K360" s="21"/>
      <c r="N360" s="22"/>
      <c r="O360" s="22"/>
      <c r="P360" s="22"/>
      <c r="Q360" s="22"/>
      <c r="R360" s="22"/>
      <c r="S360" s="22"/>
      <c r="T360" s="15"/>
      <c r="U360" s="15"/>
      <c r="V360" s="15"/>
      <c r="W360" s="15"/>
      <c r="X360" s="15"/>
      <c r="Y360" s="15"/>
    </row>
    <row r="361" spans="6:25" s="17" customFormat="1" ht="15.75" customHeight="1" x14ac:dyDescent="0.25">
      <c r="F361" s="19"/>
      <c r="I361" s="18"/>
      <c r="J361" s="20"/>
      <c r="K361" s="21"/>
      <c r="N361" s="22"/>
      <c r="O361" s="22"/>
      <c r="P361" s="22"/>
      <c r="Q361" s="22"/>
      <c r="R361" s="22"/>
      <c r="S361" s="22"/>
      <c r="T361" s="15"/>
      <c r="U361" s="15"/>
      <c r="V361" s="15"/>
      <c r="W361" s="15"/>
      <c r="X361" s="15"/>
      <c r="Y361" s="15"/>
    </row>
    <row r="362" spans="6:25" s="17" customFormat="1" ht="15.75" customHeight="1" x14ac:dyDescent="0.25">
      <c r="F362" s="19"/>
      <c r="I362" s="18"/>
      <c r="J362" s="20"/>
      <c r="K362" s="21"/>
      <c r="N362" s="22"/>
      <c r="O362" s="22"/>
      <c r="P362" s="22"/>
      <c r="Q362" s="22"/>
      <c r="R362" s="22"/>
      <c r="S362" s="22"/>
      <c r="T362" s="15"/>
      <c r="U362" s="15"/>
      <c r="V362" s="15"/>
      <c r="W362" s="15"/>
      <c r="X362" s="15"/>
      <c r="Y362" s="15"/>
    </row>
    <row r="363" spans="6:25" s="17" customFormat="1" ht="15.75" customHeight="1" x14ac:dyDescent="0.25">
      <c r="F363" s="19"/>
      <c r="I363" s="18"/>
      <c r="J363" s="20"/>
      <c r="K363" s="21"/>
      <c r="N363" s="22"/>
      <c r="O363" s="22"/>
      <c r="P363" s="22"/>
      <c r="Q363" s="22"/>
      <c r="R363" s="22"/>
      <c r="S363" s="22"/>
      <c r="T363" s="15"/>
      <c r="U363" s="15"/>
      <c r="V363" s="15"/>
      <c r="W363" s="15"/>
      <c r="X363" s="15"/>
      <c r="Y363" s="15"/>
    </row>
    <row r="364" spans="6:25" s="17" customFormat="1" ht="15.75" customHeight="1" x14ac:dyDescent="0.25">
      <c r="F364" s="19"/>
      <c r="I364" s="18"/>
      <c r="J364" s="20"/>
      <c r="K364" s="21"/>
      <c r="N364" s="22"/>
      <c r="O364" s="22"/>
      <c r="P364" s="22"/>
      <c r="Q364" s="22"/>
      <c r="R364" s="22"/>
      <c r="S364" s="22"/>
      <c r="T364" s="15"/>
      <c r="U364" s="15"/>
      <c r="V364" s="15"/>
      <c r="W364" s="15"/>
      <c r="X364" s="15"/>
      <c r="Y364" s="15"/>
    </row>
    <row r="365" spans="6:25" s="17" customFormat="1" ht="15.75" customHeight="1" x14ac:dyDescent="0.25">
      <c r="F365" s="19"/>
      <c r="I365" s="18"/>
      <c r="J365" s="20"/>
      <c r="K365" s="21"/>
      <c r="N365" s="22"/>
      <c r="O365" s="22"/>
      <c r="P365" s="22"/>
      <c r="Q365" s="22"/>
      <c r="R365" s="22"/>
      <c r="S365" s="22"/>
      <c r="T365" s="15"/>
      <c r="U365" s="15"/>
      <c r="V365" s="15"/>
      <c r="W365" s="15"/>
      <c r="X365" s="15"/>
      <c r="Y365" s="15"/>
    </row>
    <row r="366" spans="6:25" s="17" customFormat="1" ht="15.75" customHeight="1" x14ac:dyDescent="0.25">
      <c r="F366" s="19"/>
      <c r="I366" s="18"/>
      <c r="J366" s="20"/>
      <c r="K366" s="21"/>
      <c r="N366" s="22"/>
      <c r="O366" s="22"/>
      <c r="P366" s="22"/>
      <c r="Q366" s="22"/>
      <c r="R366" s="22"/>
      <c r="S366" s="22"/>
      <c r="T366" s="15"/>
      <c r="U366" s="15"/>
      <c r="V366" s="15"/>
      <c r="W366" s="15"/>
      <c r="X366" s="15"/>
      <c r="Y366" s="15"/>
    </row>
    <row r="367" spans="6:25" s="17" customFormat="1" ht="15.75" customHeight="1" x14ac:dyDescent="0.25">
      <c r="F367" s="19"/>
      <c r="I367" s="18"/>
      <c r="J367" s="20"/>
      <c r="K367" s="21"/>
      <c r="N367" s="22"/>
      <c r="O367" s="22"/>
      <c r="P367" s="22"/>
      <c r="Q367" s="22"/>
      <c r="R367" s="22"/>
      <c r="S367" s="22"/>
      <c r="T367" s="15"/>
      <c r="U367" s="15"/>
      <c r="V367" s="15"/>
      <c r="W367" s="15"/>
      <c r="X367" s="15"/>
      <c r="Y367" s="15"/>
    </row>
    <row r="368" spans="6:25" s="17" customFormat="1" ht="15.75" customHeight="1" x14ac:dyDescent="0.25">
      <c r="F368" s="19"/>
      <c r="I368" s="18"/>
      <c r="J368" s="20"/>
      <c r="K368" s="21"/>
      <c r="N368" s="22"/>
      <c r="O368" s="22"/>
      <c r="P368" s="22"/>
      <c r="Q368" s="22"/>
      <c r="R368" s="22"/>
      <c r="S368" s="22"/>
      <c r="T368" s="15"/>
      <c r="U368" s="15"/>
      <c r="V368" s="15"/>
      <c r="W368" s="15"/>
      <c r="X368" s="15"/>
      <c r="Y368" s="15"/>
    </row>
    <row r="369" spans="6:25" s="17" customFormat="1" ht="15.75" customHeight="1" x14ac:dyDescent="0.25">
      <c r="F369" s="19"/>
      <c r="I369" s="18"/>
      <c r="J369" s="20"/>
      <c r="K369" s="21"/>
      <c r="N369" s="22"/>
      <c r="O369" s="22"/>
      <c r="P369" s="22"/>
      <c r="Q369" s="22"/>
      <c r="R369" s="22"/>
      <c r="S369" s="22"/>
      <c r="T369" s="15"/>
      <c r="U369" s="15"/>
      <c r="V369" s="15"/>
      <c r="W369" s="15"/>
      <c r="X369" s="15"/>
      <c r="Y369" s="15"/>
    </row>
    <row r="370" spans="6:25" s="17" customFormat="1" ht="15.75" customHeight="1" x14ac:dyDescent="0.25">
      <c r="F370" s="19"/>
      <c r="I370" s="18"/>
      <c r="J370" s="20"/>
      <c r="K370" s="21"/>
      <c r="N370" s="22"/>
      <c r="O370" s="22"/>
      <c r="P370" s="22"/>
      <c r="Q370" s="22"/>
      <c r="R370" s="22"/>
      <c r="S370" s="22"/>
      <c r="T370" s="15"/>
      <c r="U370" s="15"/>
      <c r="V370" s="15"/>
      <c r="W370" s="15"/>
      <c r="X370" s="15"/>
      <c r="Y370" s="15"/>
    </row>
    <row r="371" spans="6:25" s="17" customFormat="1" ht="15.75" customHeight="1" x14ac:dyDescent="0.25">
      <c r="F371" s="19"/>
      <c r="I371" s="18"/>
      <c r="J371" s="20"/>
      <c r="K371" s="21"/>
      <c r="N371" s="22"/>
      <c r="O371" s="22"/>
      <c r="P371" s="22"/>
      <c r="Q371" s="22"/>
      <c r="R371" s="22"/>
      <c r="S371" s="22"/>
      <c r="T371" s="15"/>
      <c r="U371" s="15"/>
      <c r="V371" s="15"/>
      <c r="W371" s="15"/>
      <c r="X371" s="15"/>
      <c r="Y371" s="15"/>
    </row>
    <row r="372" spans="6:25" s="17" customFormat="1" ht="15.75" customHeight="1" x14ac:dyDescent="0.25">
      <c r="F372" s="19"/>
      <c r="I372" s="18"/>
      <c r="J372" s="20"/>
      <c r="K372" s="21"/>
      <c r="N372" s="22"/>
      <c r="O372" s="22"/>
      <c r="P372" s="22"/>
      <c r="Q372" s="22"/>
      <c r="R372" s="22"/>
      <c r="S372" s="22"/>
      <c r="T372" s="15"/>
      <c r="U372" s="15"/>
      <c r="V372" s="15"/>
      <c r="W372" s="15"/>
      <c r="X372" s="15"/>
      <c r="Y372" s="15"/>
    </row>
    <row r="373" spans="6:25" s="17" customFormat="1" ht="15.75" customHeight="1" x14ac:dyDescent="0.25">
      <c r="F373" s="19"/>
      <c r="I373" s="18"/>
      <c r="J373" s="20"/>
      <c r="K373" s="21"/>
      <c r="N373" s="22"/>
      <c r="O373" s="22"/>
      <c r="P373" s="22"/>
      <c r="Q373" s="22"/>
      <c r="R373" s="22"/>
      <c r="S373" s="22"/>
      <c r="T373" s="15"/>
      <c r="U373" s="15"/>
      <c r="V373" s="15"/>
      <c r="W373" s="15"/>
      <c r="X373" s="15"/>
      <c r="Y373" s="15"/>
    </row>
    <row r="374" spans="6:25" s="17" customFormat="1" ht="15.75" customHeight="1" x14ac:dyDescent="0.25">
      <c r="F374" s="19"/>
      <c r="I374" s="18"/>
      <c r="J374" s="20"/>
      <c r="K374" s="21"/>
      <c r="N374" s="22"/>
      <c r="O374" s="22"/>
      <c r="P374" s="22"/>
      <c r="Q374" s="22"/>
      <c r="R374" s="22"/>
      <c r="S374" s="22"/>
      <c r="T374" s="15"/>
      <c r="U374" s="15"/>
      <c r="V374" s="15"/>
      <c r="W374" s="15"/>
      <c r="X374" s="15"/>
      <c r="Y374" s="15"/>
    </row>
    <row r="375" spans="6:25" s="17" customFormat="1" ht="15.75" customHeight="1" x14ac:dyDescent="0.25">
      <c r="F375" s="19"/>
      <c r="I375" s="18"/>
      <c r="J375" s="20"/>
      <c r="K375" s="21"/>
      <c r="N375" s="22"/>
      <c r="O375" s="22"/>
      <c r="P375" s="22"/>
      <c r="Q375" s="22"/>
      <c r="R375" s="22"/>
      <c r="S375" s="22"/>
      <c r="T375" s="15"/>
      <c r="U375" s="15"/>
      <c r="V375" s="15"/>
      <c r="W375" s="15"/>
      <c r="X375" s="15"/>
      <c r="Y375" s="15"/>
    </row>
    <row r="376" spans="6:25" s="17" customFormat="1" ht="15.75" customHeight="1" x14ac:dyDescent="0.25">
      <c r="F376" s="19"/>
      <c r="I376" s="18"/>
      <c r="J376" s="20"/>
      <c r="K376" s="21"/>
      <c r="N376" s="22"/>
      <c r="O376" s="22"/>
      <c r="P376" s="22"/>
      <c r="Q376" s="22"/>
      <c r="R376" s="22"/>
      <c r="S376" s="22"/>
      <c r="T376" s="15"/>
      <c r="U376" s="15"/>
      <c r="V376" s="15"/>
      <c r="W376" s="15"/>
      <c r="X376" s="15"/>
      <c r="Y376" s="15"/>
    </row>
    <row r="377" spans="6:25" s="17" customFormat="1" ht="15.75" customHeight="1" x14ac:dyDescent="0.25">
      <c r="F377" s="19"/>
      <c r="I377" s="18"/>
      <c r="J377" s="20"/>
      <c r="K377" s="21"/>
      <c r="N377" s="22"/>
      <c r="O377" s="22"/>
      <c r="P377" s="22"/>
      <c r="Q377" s="22"/>
      <c r="R377" s="22"/>
      <c r="S377" s="22"/>
      <c r="T377" s="15"/>
      <c r="U377" s="15"/>
      <c r="V377" s="15"/>
      <c r="W377" s="15"/>
      <c r="X377" s="15"/>
      <c r="Y377" s="15"/>
    </row>
    <row r="378" spans="6:25" s="17" customFormat="1" ht="15.75" customHeight="1" x14ac:dyDescent="0.25">
      <c r="F378" s="19"/>
      <c r="I378" s="18"/>
      <c r="J378" s="20"/>
      <c r="K378" s="21"/>
      <c r="N378" s="22"/>
      <c r="O378" s="22"/>
      <c r="P378" s="22"/>
      <c r="Q378" s="22"/>
      <c r="R378" s="22"/>
      <c r="S378" s="22"/>
      <c r="T378" s="15"/>
      <c r="U378" s="15"/>
      <c r="V378" s="15"/>
      <c r="W378" s="15"/>
      <c r="X378" s="15"/>
      <c r="Y378" s="15"/>
    </row>
    <row r="379" spans="6:25" s="17" customFormat="1" ht="15.75" customHeight="1" x14ac:dyDescent="0.25">
      <c r="F379" s="19"/>
      <c r="I379" s="18"/>
      <c r="J379" s="20"/>
      <c r="K379" s="21"/>
      <c r="N379" s="22"/>
      <c r="O379" s="22"/>
      <c r="P379" s="22"/>
      <c r="Q379" s="22"/>
      <c r="R379" s="22"/>
      <c r="S379" s="22"/>
      <c r="T379" s="15"/>
      <c r="U379" s="15"/>
      <c r="V379" s="15"/>
      <c r="W379" s="15"/>
      <c r="X379" s="15"/>
      <c r="Y379" s="15"/>
    </row>
    <row r="380" spans="6:25" s="17" customFormat="1" ht="15.75" customHeight="1" x14ac:dyDescent="0.25">
      <c r="F380" s="19"/>
      <c r="I380" s="18"/>
      <c r="J380" s="20"/>
      <c r="K380" s="21"/>
      <c r="N380" s="22"/>
      <c r="O380" s="22"/>
      <c r="P380" s="22"/>
      <c r="Q380" s="22"/>
      <c r="R380" s="22"/>
      <c r="S380" s="22"/>
      <c r="T380" s="15"/>
      <c r="U380" s="15"/>
      <c r="V380" s="15"/>
      <c r="W380" s="15"/>
      <c r="X380" s="15"/>
      <c r="Y380" s="15"/>
    </row>
    <row r="381" spans="6:25" s="17" customFormat="1" ht="15.75" customHeight="1" x14ac:dyDescent="0.25">
      <c r="F381" s="19"/>
      <c r="I381" s="18"/>
      <c r="J381" s="20"/>
      <c r="K381" s="21"/>
      <c r="N381" s="22"/>
      <c r="O381" s="22"/>
      <c r="P381" s="22"/>
      <c r="Q381" s="22"/>
      <c r="R381" s="22"/>
      <c r="S381" s="22"/>
      <c r="T381" s="15"/>
      <c r="U381" s="15"/>
      <c r="V381" s="15"/>
      <c r="W381" s="15"/>
      <c r="X381" s="15"/>
      <c r="Y381" s="15"/>
    </row>
    <row r="382" spans="6:25" s="17" customFormat="1" ht="15.75" customHeight="1" x14ac:dyDescent="0.25">
      <c r="F382" s="19"/>
      <c r="I382" s="18"/>
      <c r="J382" s="20"/>
      <c r="K382" s="21"/>
      <c r="N382" s="22"/>
      <c r="O382" s="22"/>
      <c r="P382" s="22"/>
      <c r="Q382" s="22"/>
      <c r="R382" s="22"/>
      <c r="S382" s="22"/>
      <c r="T382" s="15"/>
      <c r="U382" s="15"/>
      <c r="V382" s="15"/>
      <c r="W382" s="15"/>
      <c r="X382" s="15"/>
      <c r="Y382" s="15"/>
    </row>
    <row r="383" spans="6:25" s="17" customFormat="1" ht="15.75" customHeight="1" x14ac:dyDescent="0.25">
      <c r="F383" s="19"/>
      <c r="I383" s="18"/>
      <c r="J383" s="20"/>
      <c r="K383" s="21"/>
      <c r="N383" s="22"/>
      <c r="O383" s="22"/>
      <c r="P383" s="22"/>
      <c r="Q383" s="22"/>
      <c r="R383" s="22"/>
      <c r="S383" s="22"/>
      <c r="T383" s="15"/>
      <c r="U383" s="15"/>
      <c r="V383" s="15"/>
      <c r="W383" s="15"/>
      <c r="X383" s="15"/>
      <c r="Y383" s="15"/>
    </row>
    <row r="384" spans="6:25" s="17" customFormat="1" ht="15.75" customHeight="1" x14ac:dyDescent="0.25">
      <c r="F384" s="19"/>
      <c r="I384" s="18"/>
      <c r="J384" s="20"/>
      <c r="K384" s="21"/>
      <c r="N384" s="22"/>
      <c r="O384" s="22"/>
      <c r="P384" s="22"/>
      <c r="Q384" s="22"/>
      <c r="R384" s="22"/>
      <c r="S384" s="22"/>
      <c r="T384" s="15"/>
      <c r="U384" s="15"/>
      <c r="V384" s="15"/>
      <c r="W384" s="15"/>
      <c r="X384" s="15"/>
      <c r="Y384" s="15"/>
    </row>
    <row r="385" spans="6:25" s="17" customFormat="1" ht="15.75" customHeight="1" x14ac:dyDescent="0.25">
      <c r="F385" s="19"/>
      <c r="I385" s="18"/>
      <c r="J385" s="20"/>
      <c r="K385" s="21"/>
      <c r="N385" s="22"/>
      <c r="O385" s="22"/>
      <c r="P385" s="22"/>
      <c r="Q385" s="22"/>
      <c r="R385" s="22"/>
      <c r="S385" s="22"/>
      <c r="T385" s="15"/>
      <c r="U385" s="15"/>
      <c r="V385" s="15"/>
      <c r="W385" s="15"/>
      <c r="X385" s="15"/>
      <c r="Y385" s="15"/>
    </row>
    <row r="386" spans="6:25" s="17" customFormat="1" ht="15.75" customHeight="1" x14ac:dyDescent="0.25">
      <c r="F386" s="19"/>
      <c r="I386" s="18"/>
      <c r="J386" s="20"/>
      <c r="K386" s="21"/>
      <c r="N386" s="22"/>
      <c r="O386" s="22"/>
      <c r="P386" s="22"/>
      <c r="Q386" s="22"/>
      <c r="R386" s="22"/>
      <c r="S386" s="22"/>
      <c r="T386" s="15"/>
      <c r="U386" s="15"/>
      <c r="V386" s="15"/>
      <c r="W386" s="15"/>
      <c r="X386" s="15"/>
      <c r="Y386" s="15"/>
    </row>
    <row r="387" spans="6:25" s="17" customFormat="1" ht="15.75" customHeight="1" x14ac:dyDescent="0.25">
      <c r="F387" s="19"/>
      <c r="I387" s="18"/>
      <c r="J387" s="20"/>
      <c r="K387" s="21"/>
      <c r="N387" s="22"/>
      <c r="O387" s="22"/>
      <c r="P387" s="22"/>
      <c r="Q387" s="22"/>
      <c r="R387" s="22"/>
      <c r="S387" s="22"/>
      <c r="T387" s="15"/>
      <c r="U387" s="15"/>
      <c r="V387" s="15"/>
      <c r="W387" s="15"/>
      <c r="X387" s="15"/>
      <c r="Y387" s="15"/>
    </row>
    <row r="388" spans="6:25" s="17" customFormat="1" ht="15.75" customHeight="1" x14ac:dyDescent="0.25">
      <c r="F388" s="19"/>
      <c r="I388" s="18"/>
      <c r="J388" s="20"/>
      <c r="K388" s="21"/>
      <c r="N388" s="22"/>
      <c r="O388" s="22"/>
      <c r="P388" s="22"/>
      <c r="Q388" s="22"/>
      <c r="R388" s="22"/>
      <c r="S388" s="22"/>
      <c r="T388" s="15"/>
      <c r="U388" s="15"/>
      <c r="V388" s="15"/>
      <c r="W388" s="15"/>
      <c r="X388" s="15"/>
      <c r="Y388" s="15"/>
    </row>
    <row r="389" spans="6:25" s="17" customFormat="1" ht="15.75" customHeight="1" x14ac:dyDescent="0.25">
      <c r="F389" s="19"/>
      <c r="I389" s="18"/>
      <c r="J389" s="20"/>
      <c r="K389" s="21"/>
      <c r="N389" s="22"/>
      <c r="O389" s="22"/>
      <c r="P389" s="22"/>
      <c r="Q389" s="22"/>
      <c r="R389" s="22"/>
      <c r="S389" s="22"/>
      <c r="T389" s="15"/>
      <c r="U389" s="15"/>
      <c r="V389" s="15"/>
      <c r="W389" s="15"/>
      <c r="X389" s="15"/>
      <c r="Y389" s="15"/>
    </row>
    <row r="390" spans="6:25" s="17" customFormat="1" ht="15.75" customHeight="1" x14ac:dyDescent="0.25">
      <c r="F390" s="19"/>
      <c r="I390" s="18"/>
      <c r="J390" s="20"/>
      <c r="K390" s="21"/>
      <c r="N390" s="22"/>
      <c r="O390" s="22"/>
      <c r="P390" s="22"/>
      <c r="Q390" s="22"/>
      <c r="R390" s="22"/>
      <c r="S390" s="22"/>
      <c r="T390" s="15"/>
      <c r="U390" s="15"/>
      <c r="V390" s="15"/>
      <c r="W390" s="15"/>
      <c r="X390" s="15"/>
      <c r="Y390" s="15"/>
    </row>
    <row r="391" spans="6:25" s="17" customFormat="1" ht="15.75" customHeight="1" x14ac:dyDescent="0.25">
      <c r="F391" s="19"/>
      <c r="I391" s="18"/>
      <c r="J391" s="20"/>
      <c r="K391" s="21"/>
      <c r="N391" s="22"/>
      <c r="O391" s="22"/>
      <c r="P391" s="22"/>
      <c r="Q391" s="22"/>
      <c r="R391" s="22"/>
      <c r="S391" s="22"/>
      <c r="T391" s="15"/>
      <c r="U391" s="15"/>
      <c r="V391" s="15"/>
      <c r="W391" s="15"/>
      <c r="X391" s="15"/>
      <c r="Y391" s="15"/>
    </row>
    <row r="392" spans="6:25" s="17" customFormat="1" ht="15.75" customHeight="1" x14ac:dyDescent="0.25">
      <c r="F392" s="19"/>
      <c r="I392" s="18"/>
      <c r="J392" s="20"/>
      <c r="K392" s="21"/>
      <c r="N392" s="22"/>
      <c r="O392" s="22"/>
      <c r="P392" s="22"/>
      <c r="Q392" s="22"/>
      <c r="R392" s="22"/>
      <c r="S392" s="22"/>
      <c r="T392" s="15"/>
      <c r="U392" s="15"/>
      <c r="V392" s="15"/>
      <c r="W392" s="15"/>
      <c r="X392" s="15"/>
      <c r="Y392" s="15"/>
    </row>
    <row r="393" spans="6:25" s="17" customFormat="1" ht="15.75" customHeight="1" x14ac:dyDescent="0.25">
      <c r="F393" s="19"/>
      <c r="I393" s="18"/>
      <c r="J393" s="20"/>
      <c r="K393" s="21"/>
      <c r="N393" s="22"/>
      <c r="O393" s="22"/>
      <c r="P393" s="22"/>
      <c r="Q393" s="22"/>
      <c r="R393" s="22"/>
      <c r="S393" s="22"/>
      <c r="T393" s="15"/>
      <c r="U393" s="15"/>
      <c r="V393" s="15"/>
      <c r="W393" s="15"/>
      <c r="X393" s="15"/>
      <c r="Y393" s="15"/>
    </row>
    <row r="394" spans="6:25" s="17" customFormat="1" ht="15.75" customHeight="1" x14ac:dyDescent="0.25">
      <c r="F394" s="19"/>
      <c r="I394" s="18"/>
      <c r="J394" s="20"/>
      <c r="K394" s="21"/>
      <c r="N394" s="22"/>
      <c r="O394" s="22"/>
      <c r="P394" s="22"/>
      <c r="Q394" s="22"/>
      <c r="R394" s="22"/>
      <c r="S394" s="22"/>
      <c r="T394" s="15"/>
      <c r="U394" s="15"/>
      <c r="V394" s="15"/>
      <c r="W394" s="15"/>
      <c r="X394" s="15"/>
      <c r="Y394" s="15"/>
    </row>
    <row r="395" spans="6:25" s="17" customFormat="1" ht="15.75" customHeight="1" x14ac:dyDescent="0.25">
      <c r="F395" s="19"/>
      <c r="I395" s="18"/>
      <c r="J395" s="20"/>
      <c r="K395" s="21"/>
      <c r="N395" s="22"/>
      <c r="O395" s="22"/>
      <c r="P395" s="22"/>
      <c r="Q395" s="22"/>
      <c r="R395" s="22"/>
      <c r="S395" s="22"/>
      <c r="T395" s="15"/>
      <c r="U395" s="15"/>
      <c r="V395" s="15"/>
      <c r="W395" s="15"/>
      <c r="X395" s="15"/>
      <c r="Y395" s="15"/>
    </row>
    <row r="396" spans="6:25" s="17" customFormat="1" ht="15.75" customHeight="1" x14ac:dyDescent="0.25">
      <c r="F396" s="19"/>
      <c r="I396" s="18"/>
      <c r="J396" s="20"/>
      <c r="K396" s="21"/>
      <c r="N396" s="22"/>
      <c r="O396" s="22"/>
      <c r="P396" s="22"/>
      <c r="Q396" s="22"/>
      <c r="R396" s="22"/>
      <c r="S396" s="22"/>
      <c r="T396" s="15"/>
      <c r="U396" s="15"/>
      <c r="V396" s="15"/>
      <c r="W396" s="15"/>
      <c r="X396" s="15"/>
      <c r="Y396" s="15"/>
    </row>
    <row r="397" spans="6:25" s="17" customFormat="1" ht="15.75" customHeight="1" x14ac:dyDescent="0.25">
      <c r="F397" s="19"/>
      <c r="I397" s="18"/>
      <c r="J397" s="20"/>
      <c r="K397" s="21"/>
      <c r="N397" s="22"/>
      <c r="O397" s="22"/>
      <c r="P397" s="22"/>
      <c r="Q397" s="22"/>
      <c r="R397" s="22"/>
      <c r="S397" s="22"/>
      <c r="T397" s="15"/>
      <c r="U397" s="15"/>
      <c r="V397" s="15"/>
      <c r="W397" s="15"/>
      <c r="X397" s="15"/>
      <c r="Y397" s="15"/>
    </row>
    <row r="398" spans="6:25" s="17" customFormat="1" ht="15.75" customHeight="1" x14ac:dyDescent="0.25">
      <c r="F398" s="19"/>
      <c r="I398" s="18"/>
      <c r="J398" s="20"/>
      <c r="K398" s="21"/>
      <c r="N398" s="22"/>
      <c r="O398" s="22"/>
      <c r="P398" s="22"/>
      <c r="Q398" s="22"/>
      <c r="R398" s="22"/>
      <c r="S398" s="22"/>
      <c r="T398" s="15"/>
      <c r="U398" s="15"/>
      <c r="V398" s="15"/>
      <c r="W398" s="15"/>
      <c r="X398" s="15"/>
      <c r="Y398" s="15"/>
    </row>
    <row r="399" spans="6:25" s="17" customFormat="1" ht="15.75" customHeight="1" x14ac:dyDescent="0.25">
      <c r="F399" s="19"/>
      <c r="I399" s="18"/>
      <c r="J399" s="20"/>
      <c r="K399" s="21"/>
      <c r="N399" s="22"/>
      <c r="O399" s="22"/>
      <c r="P399" s="22"/>
      <c r="Q399" s="22"/>
      <c r="R399" s="22"/>
      <c r="S399" s="22"/>
      <c r="T399" s="15"/>
      <c r="U399" s="15"/>
      <c r="V399" s="15"/>
      <c r="W399" s="15"/>
      <c r="X399" s="15"/>
      <c r="Y399" s="15"/>
    </row>
    <row r="400" spans="6:25" s="17" customFormat="1" ht="15.75" customHeight="1" x14ac:dyDescent="0.25">
      <c r="F400" s="19"/>
      <c r="I400" s="18"/>
      <c r="J400" s="20"/>
      <c r="K400" s="21"/>
      <c r="N400" s="22"/>
      <c r="O400" s="22"/>
      <c r="P400" s="22"/>
      <c r="Q400" s="22"/>
      <c r="R400" s="22"/>
      <c r="S400" s="22"/>
      <c r="T400" s="15"/>
      <c r="U400" s="15"/>
      <c r="V400" s="15"/>
      <c r="W400" s="15"/>
      <c r="X400" s="15"/>
      <c r="Y400" s="15"/>
    </row>
    <row r="401" spans="6:25" s="17" customFormat="1" ht="15.75" customHeight="1" x14ac:dyDescent="0.25">
      <c r="F401" s="19"/>
      <c r="I401" s="18"/>
      <c r="J401" s="20"/>
      <c r="K401" s="21"/>
      <c r="N401" s="22"/>
      <c r="O401" s="22"/>
      <c r="P401" s="22"/>
      <c r="Q401" s="22"/>
      <c r="R401" s="22"/>
      <c r="S401" s="22"/>
      <c r="T401" s="15"/>
      <c r="U401" s="15"/>
      <c r="V401" s="15"/>
      <c r="W401" s="15"/>
      <c r="X401" s="15"/>
      <c r="Y401" s="15"/>
    </row>
    <row r="402" spans="6:25" s="17" customFormat="1" ht="15.75" customHeight="1" x14ac:dyDescent="0.25">
      <c r="F402" s="19"/>
      <c r="I402" s="18"/>
      <c r="J402" s="20"/>
      <c r="K402" s="21"/>
      <c r="N402" s="22"/>
      <c r="O402" s="22"/>
      <c r="P402" s="22"/>
      <c r="Q402" s="22"/>
      <c r="R402" s="22"/>
      <c r="S402" s="22"/>
      <c r="T402" s="15"/>
      <c r="U402" s="15"/>
      <c r="V402" s="15"/>
      <c r="W402" s="15"/>
      <c r="X402" s="15"/>
      <c r="Y402" s="15"/>
    </row>
    <row r="403" spans="6:25" s="17" customFormat="1" ht="15.75" customHeight="1" x14ac:dyDescent="0.25">
      <c r="F403" s="19"/>
      <c r="I403" s="18"/>
      <c r="J403" s="20"/>
      <c r="K403" s="21"/>
      <c r="N403" s="22"/>
      <c r="O403" s="22"/>
      <c r="P403" s="22"/>
      <c r="Q403" s="22"/>
      <c r="R403" s="22"/>
      <c r="S403" s="22"/>
      <c r="T403" s="15"/>
      <c r="U403" s="15"/>
      <c r="V403" s="15"/>
      <c r="W403" s="15"/>
      <c r="X403" s="15"/>
      <c r="Y403" s="15"/>
    </row>
    <row r="404" spans="6:25" s="17" customFormat="1" ht="15.75" customHeight="1" x14ac:dyDescent="0.25">
      <c r="F404" s="19"/>
      <c r="I404" s="18"/>
      <c r="J404" s="20"/>
      <c r="K404" s="21"/>
      <c r="N404" s="22"/>
      <c r="O404" s="22"/>
      <c r="P404" s="22"/>
      <c r="Q404" s="22"/>
      <c r="R404" s="22"/>
      <c r="S404" s="22"/>
      <c r="T404" s="15"/>
      <c r="U404" s="15"/>
      <c r="V404" s="15"/>
      <c r="W404" s="15"/>
      <c r="X404" s="15"/>
      <c r="Y404" s="15"/>
    </row>
    <row r="405" spans="6:25" s="17" customFormat="1" ht="15.75" customHeight="1" x14ac:dyDescent="0.25">
      <c r="F405" s="19"/>
      <c r="I405" s="18"/>
      <c r="J405" s="20"/>
      <c r="K405" s="21"/>
      <c r="N405" s="22"/>
      <c r="O405" s="22"/>
      <c r="P405" s="22"/>
      <c r="Q405" s="22"/>
      <c r="R405" s="22"/>
      <c r="S405" s="22"/>
      <c r="T405" s="15"/>
      <c r="U405" s="15"/>
      <c r="V405" s="15"/>
      <c r="W405" s="15"/>
      <c r="X405" s="15"/>
      <c r="Y405" s="15"/>
    </row>
    <row r="406" spans="6:25" s="17" customFormat="1" ht="15.75" customHeight="1" x14ac:dyDescent="0.25">
      <c r="F406" s="19"/>
      <c r="I406" s="18"/>
      <c r="J406" s="20"/>
      <c r="K406" s="21"/>
      <c r="N406" s="22"/>
      <c r="O406" s="22"/>
      <c r="P406" s="22"/>
      <c r="Q406" s="22"/>
      <c r="R406" s="22"/>
      <c r="S406" s="22"/>
      <c r="T406" s="15"/>
      <c r="U406" s="15"/>
      <c r="V406" s="15"/>
      <c r="W406" s="15"/>
      <c r="X406" s="15"/>
      <c r="Y406" s="15"/>
    </row>
    <row r="407" spans="6:25" s="17" customFormat="1" ht="15.75" customHeight="1" x14ac:dyDescent="0.25">
      <c r="F407" s="19"/>
      <c r="I407" s="18"/>
      <c r="J407" s="20"/>
      <c r="K407" s="21"/>
      <c r="N407" s="22"/>
      <c r="O407" s="22"/>
      <c r="P407" s="22"/>
      <c r="Q407" s="22"/>
      <c r="R407" s="22"/>
      <c r="S407" s="22"/>
      <c r="T407" s="15"/>
      <c r="U407" s="15"/>
      <c r="V407" s="15"/>
      <c r="W407" s="15"/>
      <c r="X407" s="15"/>
      <c r="Y407" s="15"/>
    </row>
    <row r="408" spans="6:25" s="17" customFormat="1" ht="15.75" customHeight="1" x14ac:dyDescent="0.25">
      <c r="F408" s="19"/>
      <c r="I408" s="18"/>
      <c r="J408" s="20"/>
      <c r="K408" s="21"/>
      <c r="N408" s="22"/>
      <c r="O408" s="22"/>
      <c r="P408" s="22"/>
      <c r="Q408" s="22"/>
      <c r="R408" s="22"/>
      <c r="S408" s="22"/>
      <c r="T408" s="15"/>
      <c r="U408" s="15"/>
      <c r="V408" s="15"/>
      <c r="W408" s="15"/>
      <c r="X408" s="15"/>
      <c r="Y408" s="15"/>
    </row>
    <row r="409" spans="6:25" s="17" customFormat="1" ht="15.75" customHeight="1" x14ac:dyDescent="0.25">
      <c r="F409" s="19"/>
      <c r="I409" s="18"/>
      <c r="J409" s="20"/>
      <c r="K409" s="21"/>
      <c r="N409" s="22"/>
      <c r="O409" s="22"/>
      <c r="P409" s="22"/>
      <c r="Q409" s="22"/>
      <c r="R409" s="22"/>
      <c r="S409" s="22"/>
      <c r="T409" s="15"/>
      <c r="U409" s="15"/>
      <c r="V409" s="15"/>
      <c r="W409" s="15"/>
      <c r="X409" s="15"/>
      <c r="Y409" s="15"/>
    </row>
    <row r="410" spans="6:25" s="17" customFormat="1" ht="15.75" customHeight="1" x14ac:dyDescent="0.25">
      <c r="F410" s="19"/>
      <c r="I410" s="18"/>
      <c r="J410" s="20"/>
      <c r="K410" s="21"/>
      <c r="N410" s="22"/>
      <c r="O410" s="22"/>
      <c r="P410" s="22"/>
      <c r="Q410" s="22"/>
      <c r="R410" s="22"/>
      <c r="S410" s="22"/>
      <c r="T410" s="15"/>
      <c r="U410" s="15"/>
      <c r="V410" s="15"/>
      <c r="W410" s="15"/>
      <c r="X410" s="15"/>
      <c r="Y410" s="15"/>
    </row>
    <row r="411" spans="6:25" s="17" customFormat="1" ht="15.75" customHeight="1" x14ac:dyDescent="0.25">
      <c r="F411" s="19"/>
      <c r="I411" s="18"/>
      <c r="J411" s="20"/>
      <c r="K411" s="21"/>
      <c r="N411" s="22"/>
      <c r="O411" s="22"/>
      <c r="P411" s="22"/>
      <c r="Q411" s="22"/>
      <c r="R411" s="22"/>
      <c r="S411" s="22"/>
      <c r="T411" s="15"/>
      <c r="U411" s="15"/>
      <c r="V411" s="15"/>
      <c r="W411" s="15"/>
      <c r="X411" s="15"/>
      <c r="Y411" s="15"/>
    </row>
    <row r="412" spans="6:25" s="17" customFormat="1" ht="15.75" customHeight="1" x14ac:dyDescent="0.25">
      <c r="F412" s="19"/>
      <c r="I412" s="18"/>
      <c r="J412" s="20"/>
      <c r="K412" s="21"/>
      <c r="N412" s="22"/>
      <c r="O412" s="22"/>
      <c r="P412" s="22"/>
      <c r="Q412" s="22"/>
      <c r="R412" s="22"/>
      <c r="S412" s="22"/>
      <c r="T412" s="15"/>
      <c r="U412" s="15"/>
      <c r="V412" s="15"/>
      <c r="W412" s="15"/>
      <c r="X412" s="15"/>
      <c r="Y412" s="15"/>
    </row>
    <row r="413" spans="6:25" s="17" customFormat="1" ht="15.75" customHeight="1" x14ac:dyDescent="0.25">
      <c r="F413" s="19"/>
      <c r="I413" s="18"/>
      <c r="J413" s="20"/>
      <c r="K413" s="21"/>
      <c r="N413" s="22"/>
      <c r="O413" s="22"/>
      <c r="P413" s="22"/>
      <c r="Q413" s="22"/>
      <c r="R413" s="22"/>
      <c r="S413" s="22"/>
      <c r="T413" s="15"/>
      <c r="U413" s="15"/>
      <c r="V413" s="15"/>
      <c r="W413" s="15"/>
      <c r="X413" s="15"/>
      <c r="Y413" s="15"/>
    </row>
    <row r="414" spans="6:25" s="17" customFormat="1" ht="15.75" customHeight="1" x14ac:dyDescent="0.25">
      <c r="F414" s="19"/>
      <c r="I414" s="18"/>
      <c r="J414" s="20"/>
      <c r="K414" s="21"/>
      <c r="N414" s="22"/>
      <c r="O414" s="22"/>
      <c r="P414" s="22"/>
      <c r="Q414" s="22"/>
      <c r="R414" s="22"/>
      <c r="S414" s="22"/>
      <c r="T414" s="15"/>
      <c r="U414" s="15"/>
      <c r="V414" s="15"/>
      <c r="W414" s="15"/>
      <c r="X414" s="15"/>
      <c r="Y414" s="15"/>
    </row>
    <row r="415" spans="6:25" s="17" customFormat="1" ht="15.75" customHeight="1" x14ac:dyDescent="0.25">
      <c r="F415" s="19"/>
      <c r="I415" s="18"/>
      <c r="J415" s="20"/>
      <c r="K415" s="21"/>
      <c r="N415" s="22"/>
      <c r="O415" s="22"/>
      <c r="P415" s="22"/>
      <c r="Q415" s="22"/>
      <c r="R415" s="22"/>
      <c r="S415" s="22"/>
      <c r="T415" s="15"/>
      <c r="U415" s="15"/>
      <c r="V415" s="15"/>
      <c r="W415" s="15"/>
      <c r="X415" s="15"/>
      <c r="Y415" s="15"/>
    </row>
    <row r="416" spans="6:25" s="17" customFormat="1" ht="15.75" customHeight="1" x14ac:dyDescent="0.25">
      <c r="F416" s="19"/>
      <c r="I416" s="18"/>
      <c r="J416" s="20"/>
      <c r="K416" s="21"/>
      <c r="N416" s="22"/>
      <c r="O416" s="22"/>
      <c r="P416" s="22"/>
      <c r="Q416" s="22"/>
      <c r="R416" s="22"/>
      <c r="S416" s="22"/>
      <c r="T416" s="15"/>
      <c r="U416" s="15"/>
      <c r="V416" s="15"/>
      <c r="W416" s="15"/>
      <c r="X416" s="15"/>
      <c r="Y416" s="15"/>
    </row>
    <row r="417" spans="6:25" s="17" customFormat="1" ht="15.75" customHeight="1" x14ac:dyDescent="0.25">
      <c r="F417" s="19"/>
      <c r="I417" s="18"/>
      <c r="J417" s="20"/>
      <c r="K417" s="21"/>
      <c r="N417" s="22"/>
      <c r="O417" s="22"/>
      <c r="P417" s="22"/>
      <c r="Q417" s="22"/>
      <c r="R417" s="22"/>
      <c r="S417" s="22"/>
      <c r="T417" s="15"/>
      <c r="U417" s="15"/>
      <c r="V417" s="15"/>
      <c r="W417" s="15"/>
      <c r="X417" s="15"/>
      <c r="Y417" s="15"/>
    </row>
    <row r="418" spans="6:25" s="17" customFormat="1" ht="15.75" customHeight="1" x14ac:dyDescent="0.25">
      <c r="F418" s="19"/>
      <c r="I418" s="18"/>
      <c r="J418" s="20"/>
      <c r="K418" s="21"/>
      <c r="N418" s="22"/>
      <c r="O418" s="22"/>
      <c r="P418" s="22"/>
      <c r="Q418" s="22"/>
      <c r="R418" s="22"/>
      <c r="S418" s="22"/>
      <c r="T418" s="15"/>
      <c r="U418" s="15"/>
      <c r="V418" s="15"/>
      <c r="W418" s="15"/>
      <c r="X418" s="15"/>
      <c r="Y418" s="15"/>
    </row>
    <row r="419" spans="6:25" s="17" customFormat="1" ht="15.75" customHeight="1" x14ac:dyDescent="0.25">
      <c r="F419" s="19"/>
      <c r="I419" s="18"/>
      <c r="J419" s="20"/>
      <c r="K419" s="21"/>
      <c r="N419" s="22"/>
      <c r="O419" s="22"/>
      <c r="P419" s="22"/>
      <c r="Q419" s="22"/>
      <c r="R419" s="22"/>
      <c r="S419" s="22"/>
      <c r="T419" s="15"/>
      <c r="U419" s="15"/>
      <c r="V419" s="15"/>
      <c r="W419" s="15"/>
      <c r="X419" s="15"/>
      <c r="Y419" s="15"/>
    </row>
    <row r="420" spans="6:25" s="17" customFormat="1" ht="15.75" customHeight="1" x14ac:dyDescent="0.25">
      <c r="F420" s="19"/>
      <c r="I420" s="18"/>
      <c r="J420" s="20"/>
      <c r="K420" s="21"/>
      <c r="N420" s="22"/>
      <c r="O420" s="22"/>
      <c r="P420" s="22"/>
      <c r="Q420" s="22"/>
      <c r="R420" s="22"/>
      <c r="S420" s="22"/>
      <c r="T420" s="15"/>
      <c r="U420" s="15"/>
      <c r="V420" s="15"/>
      <c r="W420" s="15"/>
      <c r="X420" s="15"/>
      <c r="Y420" s="15"/>
    </row>
    <row r="421" spans="6:25" s="17" customFormat="1" ht="15.75" customHeight="1" x14ac:dyDescent="0.25">
      <c r="F421" s="19"/>
      <c r="I421" s="18"/>
      <c r="J421" s="20"/>
      <c r="K421" s="21"/>
      <c r="N421" s="22"/>
      <c r="O421" s="22"/>
      <c r="P421" s="22"/>
      <c r="Q421" s="22"/>
      <c r="R421" s="22"/>
      <c r="S421" s="22"/>
      <c r="T421" s="15"/>
      <c r="U421" s="15"/>
      <c r="V421" s="15"/>
      <c r="W421" s="15"/>
      <c r="X421" s="15"/>
      <c r="Y421" s="15"/>
    </row>
    <row r="422" spans="6:25" s="17" customFormat="1" ht="15.75" customHeight="1" x14ac:dyDescent="0.25">
      <c r="F422" s="19"/>
      <c r="I422" s="18"/>
      <c r="J422" s="20"/>
      <c r="K422" s="21"/>
      <c r="N422" s="22"/>
      <c r="O422" s="22"/>
      <c r="P422" s="22"/>
      <c r="Q422" s="22"/>
      <c r="R422" s="22"/>
      <c r="S422" s="22"/>
      <c r="T422" s="15"/>
      <c r="U422" s="15"/>
      <c r="V422" s="15"/>
      <c r="W422" s="15"/>
      <c r="X422" s="15"/>
      <c r="Y422" s="15"/>
    </row>
    <row r="423" spans="6:25" s="17" customFormat="1" ht="15.75" customHeight="1" x14ac:dyDescent="0.25">
      <c r="F423" s="19"/>
      <c r="I423" s="18"/>
      <c r="J423" s="20"/>
      <c r="K423" s="21"/>
      <c r="N423" s="22"/>
      <c r="O423" s="22"/>
      <c r="P423" s="22"/>
      <c r="Q423" s="22"/>
      <c r="R423" s="22"/>
      <c r="S423" s="22"/>
      <c r="T423" s="15"/>
      <c r="U423" s="15"/>
      <c r="V423" s="15"/>
      <c r="W423" s="15"/>
      <c r="X423" s="15"/>
      <c r="Y423" s="15"/>
    </row>
    <row r="424" spans="6:25" s="17" customFormat="1" ht="15.75" customHeight="1" x14ac:dyDescent="0.25">
      <c r="F424" s="19"/>
      <c r="I424" s="18"/>
      <c r="J424" s="20"/>
      <c r="K424" s="21"/>
      <c r="N424" s="22"/>
      <c r="O424" s="22"/>
      <c r="P424" s="22"/>
      <c r="Q424" s="22"/>
      <c r="R424" s="22"/>
      <c r="S424" s="22"/>
      <c r="T424" s="15"/>
      <c r="U424" s="15"/>
      <c r="V424" s="15"/>
      <c r="W424" s="15"/>
      <c r="X424" s="15"/>
      <c r="Y424" s="15"/>
    </row>
    <row r="425" spans="6:25" s="17" customFormat="1" ht="15.75" customHeight="1" x14ac:dyDescent="0.25">
      <c r="F425" s="19"/>
      <c r="I425" s="18"/>
      <c r="J425" s="20"/>
      <c r="K425" s="21"/>
      <c r="N425" s="22"/>
      <c r="O425" s="22"/>
      <c r="P425" s="22"/>
      <c r="Q425" s="22"/>
      <c r="R425" s="22"/>
      <c r="S425" s="22"/>
      <c r="T425" s="15"/>
      <c r="U425" s="15"/>
      <c r="V425" s="15"/>
      <c r="W425" s="15"/>
      <c r="X425" s="15"/>
      <c r="Y425" s="15"/>
    </row>
    <row r="426" spans="6:25" s="17" customFormat="1" ht="15.75" customHeight="1" x14ac:dyDescent="0.25">
      <c r="F426" s="19"/>
      <c r="I426" s="18"/>
      <c r="J426" s="20"/>
      <c r="K426" s="21"/>
      <c r="N426" s="22"/>
      <c r="O426" s="22"/>
      <c r="P426" s="22"/>
      <c r="Q426" s="22"/>
      <c r="R426" s="22"/>
      <c r="S426" s="22"/>
      <c r="T426" s="15"/>
      <c r="U426" s="15"/>
      <c r="V426" s="15"/>
      <c r="W426" s="15"/>
      <c r="X426" s="15"/>
      <c r="Y426" s="15"/>
    </row>
    <row r="427" spans="6:25" s="17" customFormat="1" ht="15.75" customHeight="1" x14ac:dyDescent="0.25">
      <c r="F427" s="19"/>
      <c r="I427" s="18"/>
      <c r="J427" s="20"/>
      <c r="K427" s="21"/>
      <c r="N427" s="22"/>
      <c r="O427" s="22"/>
      <c r="P427" s="22"/>
      <c r="Q427" s="22"/>
      <c r="R427" s="22"/>
      <c r="S427" s="22"/>
      <c r="T427" s="15"/>
      <c r="U427" s="15"/>
      <c r="V427" s="15"/>
      <c r="W427" s="15"/>
      <c r="X427" s="15"/>
      <c r="Y427" s="15"/>
    </row>
    <row r="428" spans="6:25" s="17" customFormat="1" ht="15.75" customHeight="1" x14ac:dyDescent="0.25">
      <c r="F428" s="19"/>
      <c r="I428" s="18"/>
      <c r="J428" s="20"/>
      <c r="K428" s="21"/>
      <c r="N428" s="22"/>
      <c r="O428" s="22"/>
      <c r="P428" s="22"/>
      <c r="Q428" s="22"/>
      <c r="R428" s="22"/>
      <c r="S428" s="22"/>
      <c r="T428" s="15"/>
      <c r="U428" s="15"/>
      <c r="V428" s="15"/>
      <c r="W428" s="15"/>
      <c r="X428" s="15"/>
      <c r="Y428" s="15"/>
    </row>
    <row r="429" spans="6:25" s="17" customFormat="1" ht="15.75" customHeight="1" x14ac:dyDescent="0.25">
      <c r="F429" s="19"/>
      <c r="I429" s="18"/>
      <c r="J429" s="20"/>
      <c r="K429" s="21"/>
      <c r="N429" s="22"/>
      <c r="O429" s="22"/>
      <c r="P429" s="22"/>
      <c r="Q429" s="22"/>
      <c r="R429" s="22"/>
      <c r="S429" s="22"/>
      <c r="T429" s="15"/>
      <c r="U429" s="15"/>
      <c r="V429" s="15"/>
      <c r="W429" s="15"/>
      <c r="X429" s="15"/>
      <c r="Y429" s="15"/>
    </row>
    <row r="430" spans="6:25" s="17" customFormat="1" ht="15.75" customHeight="1" x14ac:dyDescent="0.25">
      <c r="F430" s="19"/>
      <c r="I430" s="18"/>
      <c r="J430" s="20"/>
      <c r="K430" s="21"/>
      <c r="N430" s="22"/>
      <c r="O430" s="22"/>
      <c r="P430" s="22"/>
      <c r="Q430" s="22"/>
      <c r="R430" s="22"/>
      <c r="S430" s="22"/>
      <c r="T430" s="15"/>
      <c r="U430" s="15"/>
      <c r="V430" s="15"/>
      <c r="W430" s="15"/>
      <c r="X430" s="15"/>
      <c r="Y430" s="15"/>
    </row>
    <row r="431" spans="6:25" s="17" customFormat="1" ht="15.75" customHeight="1" x14ac:dyDescent="0.25">
      <c r="F431" s="19"/>
      <c r="I431" s="18"/>
      <c r="J431" s="20"/>
      <c r="K431" s="21"/>
      <c r="N431" s="22"/>
      <c r="O431" s="22"/>
      <c r="P431" s="22"/>
      <c r="Q431" s="22"/>
      <c r="R431" s="22"/>
      <c r="S431" s="22"/>
      <c r="T431" s="15"/>
      <c r="U431" s="15"/>
      <c r="V431" s="15"/>
      <c r="W431" s="15"/>
      <c r="X431" s="15"/>
      <c r="Y431" s="15"/>
    </row>
    <row r="432" spans="6:25" s="17" customFormat="1" ht="15.75" customHeight="1" x14ac:dyDescent="0.25">
      <c r="F432" s="19"/>
      <c r="I432" s="18"/>
      <c r="J432" s="20"/>
      <c r="K432" s="21"/>
      <c r="N432" s="22"/>
      <c r="O432" s="22"/>
      <c r="P432" s="22"/>
      <c r="Q432" s="22"/>
      <c r="R432" s="22"/>
      <c r="S432" s="22"/>
      <c r="T432" s="15"/>
      <c r="U432" s="15"/>
      <c r="V432" s="15"/>
      <c r="W432" s="15"/>
      <c r="X432" s="15"/>
      <c r="Y432" s="15"/>
    </row>
    <row r="433" spans="6:25" s="17" customFormat="1" ht="15.75" customHeight="1" x14ac:dyDescent="0.25">
      <c r="F433" s="19"/>
      <c r="I433" s="18"/>
      <c r="J433" s="20"/>
      <c r="K433" s="21"/>
      <c r="N433" s="22"/>
      <c r="O433" s="22"/>
      <c r="P433" s="22"/>
      <c r="Q433" s="22"/>
      <c r="R433" s="22"/>
      <c r="S433" s="22"/>
      <c r="T433" s="15"/>
      <c r="U433" s="15"/>
      <c r="V433" s="15"/>
      <c r="W433" s="15"/>
      <c r="X433" s="15"/>
      <c r="Y433" s="15"/>
    </row>
    <row r="434" spans="6:25" s="17" customFormat="1" ht="15.75" customHeight="1" x14ac:dyDescent="0.25">
      <c r="F434" s="19"/>
      <c r="I434" s="18"/>
      <c r="J434" s="20"/>
      <c r="K434" s="21"/>
      <c r="N434" s="22"/>
      <c r="O434" s="22"/>
      <c r="P434" s="22"/>
      <c r="Q434" s="22"/>
      <c r="R434" s="22"/>
      <c r="S434" s="22"/>
      <c r="T434" s="15"/>
      <c r="U434" s="15"/>
      <c r="V434" s="15"/>
      <c r="W434" s="15"/>
      <c r="X434" s="15"/>
      <c r="Y434" s="15"/>
    </row>
    <row r="435" spans="6:25" s="17" customFormat="1" ht="15.75" customHeight="1" x14ac:dyDescent="0.25">
      <c r="F435" s="19"/>
      <c r="I435" s="18"/>
      <c r="J435" s="20"/>
      <c r="K435" s="21"/>
      <c r="N435" s="22"/>
      <c r="O435" s="22"/>
      <c r="P435" s="22"/>
      <c r="Q435" s="22"/>
      <c r="R435" s="22"/>
      <c r="S435" s="22"/>
      <c r="T435" s="15"/>
      <c r="U435" s="15"/>
      <c r="V435" s="15"/>
      <c r="W435" s="15"/>
      <c r="X435" s="15"/>
      <c r="Y435" s="15"/>
    </row>
    <row r="436" spans="6:25" s="17" customFormat="1" ht="15.75" customHeight="1" x14ac:dyDescent="0.25">
      <c r="F436" s="19"/>
      <c r="I436" s="18"/>
      <c r="J436" s="20"/>
      <c r="K436" s="21"/>
      <c r="N436" s="22"/>
      <c r="O436" s="22"/>
      <c r="P436" s="22"/>
      <c r="Q436" s="22"/>
      <c r="R436" s="22"/>
      <c r="S436" s="22"/>
      <c r="T436" s="15"/>
      <c r="U436" s="15"/>
      <c r="V436" s="15"/>
      <c r="W436" s="15"/>
      <c r="X436" s="15"/>
      <c r="Y436" s="15"/>
    </row>
    <row r="437" spans="6:25" s="17" customFormat="1" ht="15.75" customHeight="1" x14ac:dyDescent="0.25">
      <c r="F437" s="19"/>
      <c r="I437" s="18"/>
      <c r="J437" s="20"/>
      <c r="K437" s="21"/>
      <c r="N437" s="22"/>
      <c r="O437" s="22"/>
      <c r="P437" s="22"/>
      <c r="Q437" s="22"/>
      <c r="R437" s="22"/>
      <c r="S437" s="22"/>
      <c r="T437" s="15"/>
      <c r="U437" s="15"/>
      <c r="V437" s="15"/>
      <c r="W437" s="15"/>
      <c r="X437" s="15"/>
      <c r="Y437" s="15"/>
    </row>
    <row r="438" spans="6:25" s="17" customFormat="1" ht="15.75" customHeight="1" x14ac:dyDescent="0.25">
      <c r="F438" s="19"/>
      <c r="I438" s="18"/>
      <c r="J438" s="20"/>
      <c r="K438" s="21"/>
      <c r="N438" s="22"/>
      <c r="O438" s="22"/>
      <c r="P438" s="22"/>
      <c r="Q438" s="22"/>
      <c r="R438" s="22"/>
      <c r="S438" s="22"/>
      <c r="T438" s="15"/>
      <c r="U438" s="15"/>
      <c r="V438" s="15"/>
      <c r="W438" s="15"/>
      <c r="X438" s="15"/>
      <c r="Y438" s="15"/>
    </row>
    <row r="439" spans="6:25" s="17" customFormat="1" ht="15.75" customHeight="1" x14ac:dyDescent="0.25">
      <c r="F439" s="19"/>
      <c r="I439" s="18"/>
      <c r="J439" s="20"/>
      <c r="K439" s="21"/>
      <c r="N439" s="22"/>
      <c r="O439" s="22"/>
      <c r="P439" s="22"/>
      <c r="Q439" s="22"/>
      <c r="R439" s="22"/>
      <c r="S439" s="22"/>
      <c r="T439" s="15"/>
      <c r="U439" s="15"/>
      <c r="V439" s="15"/>
      <c r="W439" s="15"/>
      <c r="X439" s="15"/>
      <c r="Y439" s="15"/>
    </row>
    <row r="440" spans="6:25" s="17" customFormat="1" ht="15.75" customHeight="1" x14ac:dyDescent="0.25">
      <c r="F440" s="19"/>
      <c r="I440" s="18"/>
      <c r="J440" s="20"/>
      <c r="K440" s="21"/>
      <c r="N440" s="22"/>
      <c r="O440" s="22"/>
      <c r="P440" s="22"/>
      <c r="Q440" s="22"/>
      <c r="R440" s="22"/>
      <c r="S440" s="22"/>
      <c r="T440" s="15"/>
      <c r="U440" s="15"/>
      <c r="V440" s="15"/>
      <c r="W440" s="15"/>
      <c r="X440" s="15"/>
      <c r="Y440" s="15"/>
    </row>
    <row r="441" spans="6:25" s="17" customFormat="1" ht="15.75" customHeight="1" x14ac:dyDescent="0.25">
      <c r="F441" s="19"/>
      <c r="I441" s="18"/>
      <c r="J441" s="20"/>
      <c r="K441" s="21"/>
      <c r="N441" s="22"/>
      <c r="O441" s="22"/>
      <c r="P441" s="22"/>
      <c r="Q441" s="22"/>
      <c r="R441" s="22"/>
      <c r="S441" s="22"/>
      <c r="T441" s="15"/>
      <c r="U441" s="15"/>
      <c r="V441" s="15"/>
      <c r="W441" s="15"/>
      <c r="X441" s="15"/>
      <c r="Y441" s="15"/>
    </row>
    <row r="442" spans="6:25" s="17" customFormat="1" ht="15.75" customHeight="1" x14ac:dyDescent="0.25">
      <c r="F442" s="19"/>
      <c r="I442" s="18"/>
      <c r="J442" s="20"/>
      <c r="K442" s="21"/>
      <c r="N442" s="22"/>
      <c r="O442" s="22"/>
      <c r="P442" s="22"/>
      <c r="Q442" s="22"/>
      <c r="R442" s="22"/>
      <c r="S442" s="22"/>
      <c r="T442" s="15"/>
      <c r="U442" s="15"/>
      <c r="V442" s="15"/>
      <c r="W442" s="15"/>
      <c r="X442" s="15"/>
      <c r="Y442" s="15"/>
    </row>
    <row r="443" spans="6:25" s="17" customFormat="1" ht="15.75" customHeight="1" x14ac:dyDescent="0.25">
      <c r="F443" s="19"/>
      <c r="I443" s="18"/>
      <c r="J443" s="20"/>
      <c r="K443" s="21"/>
      <c r="N443" s="22"/>
      <c r="O443" s="22"/>
      <c r="P443" s="22"/>
      <c r="Q443" s="22"/>
      <c r="R443" s="22"/>
      <c r="S443" s="22"/>
      <c r="T443" s="15"/>
      <c r="U443" s="15"/>
      <c r="V443" s="15"/>
      <c r="W443" s="15"/>
      <c r="X443" s="15"/>
      <c r="Y443" s="15"/>
    </row>
    <row r="444" spans="6:25" s="17" customFormat="1" ht="15.75" customHeight="1" x14ac:dyDescent="0.25">
      <c r="F444" s="19"/>
      <c r="I444" s="18"/>
      <c r="J444" s="20"/>
      <c r="K444" s="21"/>
      <c r="N444" s="22"/>
      <c r="O444" s="22"/>
      <c r="P444" s="22"/>
      <c r="Q444" s="22"/>
      <c r="R444" s="22"/>
      <c r="S444" s="22"/>
      <c r="T444" s="15"/>
      <c r="U444" s="15"/>
      <c r="V444" s="15"/>
      <c r="W444" s="15"/>
      <c r="X444" s="15"/>
      <c r="Y444" s="15"/>
    </row>
    <row r="445" spans="6:25" s="17" customFormat="1" ht="15.75" customHeight="1" x14ac:dyDescent="0.25">
      <c r="F445" s="19"/>
      <c r="I445" s="18"/>
      <c r="J445" s="20"/>
      <c r="K445" s="21"/>
      <c r="N445" s="22"/>
      <c r="O445" s="22"/>
      <c r="P445" s="22"/>
      <c r="Q445" s="22"/>
      <c r="R445" s="22"/>
      <c r="S445" s="22"/>
      <c r="T445" s="15"/>
      <c r="U445" s="15"/>
      <c r="V445" s="15"/>
      <c r="W445" s="15"/>
      <c r="X445" s="15"/>
      <c r="Y445" s="15"/>
    </row>
    <row r="446" spans="6:25" s="17" customFormat="1" ht="15.75" customHeight="1" x14ac:dyDescent="0.25">
      <c r="F446" s="19"/>
      <c r="I446" s="18"/>
      <c r="J446" s="20"/>
      <c r="K446" s="21"/>
      <c r="N446" s="22"/>
      <c r="O446" s="22"/>
      <c r="P446" s="22"/>
      <c r="Q446" s="22"/>
      <c r="R446" s="22"/>
      <c r="S446" s="22"/>
      <c r="T446" s="15"/>
      <c r="U446" s="15"/>
      <c r="V446" s="15"/>
      <c r="W446" s="15"/>
      <c r="X446" s="15"/>
      <c r="Y446" s="15"/>
    </row>
    <row r="447" spans="6:25" s="17" customFormat="1" ht="15.75" customHeight="1" x14ac:dyDescent="0.25">
      <c r="F447" s="19"/>
      <c r="I447" s="18"/>
      <c r="J447" s="20"/>
      <c r="K447" s="21"/>
      <c r="N447" s="22"/>
      <c r="O447" s="22"/>
      <c r="P447" s="22"/>
      <c r="Q447" s="22"/>
      <c r="R447" s="22"/>
      <c r="S447" s="22"/>
      <c r="T447" s="15"/>
      <c r="U447" s="15"/>
      <c r="V447" s="15"/>
      <c r="W447" s="15"/>
      <c r="X447" s="15"/>
      <c r="Y447" s="15"/>
    </row>
    <row r="448" spans="6:25" s="17" customFormat="1" ht="15.75" customHeight="1" x14ac:dyDescent="0.25">
      <c r="F448" s="19"/>
      <c r="I448" s="18"/>
      <c r="J448" s="20"/>
      <c r="K448" s="21"/>
      <c r="N448" s="22"/>
      <c r="O448" s="22"/>
      <c r="P448" s="22"/>
      <c r="Q448" s="22"/>
      <c r="R448" s="22"/>
      <c r="S448" s="22"/>
      <c r="T448" s="15"/>
      <c r="U448" s="15"/>
      <c r="V448" s="15"/>
      <c r="W448" s="15"/>
      <c r="X448" s="15"/>
      <c r="Y448" s="15"/>
    </row>
    <row r="449" spans="6:25" s="17" customFormat="1" ht="15.75" customHeight="1" x14ac:dyDescent="0.25">
      <c r="F449" s="19"/>
      <c r="I449" s="18"/>
      <c r="J449" s="20"/>
      <c r="K449" s="21"/>
      <c r="N449" s="22"/>
      <c r="O449" s="22"/>
      <c r="P449" s="22"/>
      <c r="Q449" s="22"/>
      <c r="R449" s="22"/>
      <c r="S449" s="22"/>
      <c r="T449" s="15"/>
      <c r="U449" s="15"/>
      <c r="V449" s="15"/>
      <c r="W449" s="15"/>
      <c r="X449" s="15"/>
      <c r="Y449" s="15"/>
    </row>
    <row r="450" spans="6:25" s="17" customFormat="1" ht="15.75" customHeight="1" x14ac:dyDescent="0.25">
      <c r="F450" s="19"/>
      <c r="I450" s="18"/>
      <c r="J450" s="20"/>
      <c r="K450" s="21"/>
      <c r="N450" s="22"/>
      <c r="O450" s="22"/>
      <c r="P450" s="22"/>
      <c r="Q450" s="22"/>
      <c r="R450" s="22"/>
      <c r="S450" s="22"/>
      <c r="T450" s="15"/>
      <c r="U450" s="15"/>
      <c r="V450" s="15"/>
      <c r="W450" s="15"/>
      <c r="X450" s="15"/>
      <c r="Y450" s="15"/>
    </row>
    <row r="451" spans="6:25" s="17" customFormat="1" ht="15.75" customHeight="1" x14ac:dyDescent="0.25">
      <c r="F451" s="19"/>
      <c r="I451" s="18"/>
      <c r="J451" s="20"/>
      <c r="K451" s="21"/>
      <c r="N451" s="22"/>
      <c r="O451" s="22"/>
      <c r="P451" s="22"/>
      <c r="Q451" s="22"/>
      <c r="R451" s="22"/>
      <c r="S451" s="22"/>
      <c r="T451" s="15"/>
      <c r="U451" s="15"/>
      <c r="V451" s="15"/>
      <c r="W451" s="15"/>
      <c r="X451" s="15"/>
      <c r="Y451" s="15"/>
    </row>
    <row r="452" spans="6:25" s="17" customFormat="1" ht="15.75" customHeight="1" x14ac:dyDescent="0.25">
      <c r="F452" s="19"/>
      <c r="I452" s="18"/>
      <c r="J452" s="20"/>
      <c r="K452" s="21"/>
      <c r="N452" s="22"/>
      <c r="O452" s="22"/>
      <c r="P452" s="22"/>
      <c r="Q452" s="22"/>
      <c r="R452" s="22"/>
      <c r="S452" s="22"/>
      <c r="T452" s="15"/>
      <c r="U452" s="15"/>
      <c r="V452" s="15"/>
      <c r="W452" s="15"/>
      <c r="X452" s="15"/>
      <c r="Y452" s="15"/>
    </row>
    <row r="453" spans="6:25" s="17" customFormat="1" ht="15.75" customHeight="1" x14ac:dyDescent="0.25">
      <c r="F453" s="19"/>
      <c r="I453" s="18"/>
      <c r="J453" s="20"/>
      <c r="K453" s="21"/>
      <c r="N453" s="22"/>
      <c r="O453" s="22"/>
      <c r="P453" s="22"/>
      <c r="Q453" s="22"/>
      <c r="R453" s="22"/>
      <c r="S453" s="22"/>
      <c r="T453" s="15"/>
      <c r="U453" s="15"/>
      <c r="V453" s="15"/>
      <c r="W453" s="15"/>
      <c r="X453" s="15"/>
      <c r="Y453" s="15"/>
    </row>
    <row r="454" spans="6:25" s="17" customFormat="1" ht="15.75" customHeight="1" x14ac:dyDescent="0.25">
      <c r="F454" s="19"/>
      <c r="I454" s="18"/>
      <c r="J454" s="20"/>
      <c r="K454" s="21"/>
      <c r="N454" s="22"/>
      <c r="O454" s="22"/>
      <c r="P454" s="22"/>
      <c r="Q454" s="22"/>
      <c r="R454" s="22"/>
      <c r="S454" s="22"/>
      <c r="T454" s="15"/>
      <c r="U454" s="15"/>
      <c r="V454" s="15"/>
      <c r="W454" s="15"/>
      <c r="X454" s="15"/>
      <c r="Y454" s="15"/>
    </row>
    <row r="455" spans="6:25" s="17" customFormat="1" ht="15.75" customHeight="1" x14ac:dyDescent="0.25">
      <c r="F455" s="19"/>
      <c r="I455" s="18"/>
      <c r="J455" s="20"/>
      <c r="K455" s="21"/>
      <c r="N455" s="22"/>
      <c r="O455" s="22"/>
      <c r="P455" s="22"/>
      <c r="Q455" s="22"/>
      <c r="R455" s="22"/>
      <c r="S455" s="22"/>
      <c r="T455" s="15"/>
      <c r="U455" s="15"/>
      <c r="V455" s="15"/>
      <c r="W455" s="15"/>
      <c r="X455" s="15"/>
      <c r="Y455" s="15"/>
    </row>
    <row r="456" spans="6:25" s="17" customFormat="1" ht="15.75" customHeight="1" x14ac:dyDescent="0.25">
      <c r="F456" s="19"/>
      <c r="I456" s="18"/>
      <c r="J456" s="20"/>
      <c r="K456" s="21"/>
      <c r="N456" s="22"/>
      <c r="O456" s="22"/>
      <c r="P456" s="22"/>
      <c r="Q456" s="22"/>
      <c r="R456" s="22"/>
      <c r="S456" s="22"/>
      <c r="T456" s="15"/>
      <c r="U456" s="15"/>
      <c r="V456" s="15"/>
      <c r="W456" s="15"/>
      <c r="X456" s="15"/>
      <c r="Y456" s="15"/>
    </row>
    <row r="457" spans="6:25" s="17" customFormat="1" ht="15.75" customHeight="1" x14ac:dyDescent="0.25">
      <c r="F457" s="19"/>
      <c r="I457" s="18"/>
      <c r="J457" s="20"/>
      <c r="K457" s="21"/>
      <c r="N457" s="22"/>
      <c r="O457" s="22"/>
      <c r="P457" s="22"/>
      <c r="Q457" s="22"/>
      <c r="R457" s="22"/>
      <c r="S457" s="22"/>
      <c r="T457" s="15"/>
      <c r="U457" s="15"/>
      <c r="V457" s="15"/>
      <c r="W457" s="15"/>
      <c r="X457" s="15"/>
      <c r="Y457" s="15"/>
    </row>
    <row r="458" spans="6:25" s="17" customFormat="1" ht="15.75" customHeight="1" x14ac:dyDescent="0.25">
      <c r="F458" s="19"/>
      <c r="I458" s="18"/>
      <c r="J458" s="20"/>
      <c r="K458" s="21"/>
      <c r="N458" s="22"/>
      <c r="O458" s="22"/>
      <c r="P458" s="22"/>
      <c r="Q458" s="22"/>
      <c r="R458" s="22"/>
      <c r="S458" s="22"/>
      <c r="T458" s="15"/>
      <c r="U458" s="15"/>
      <c r="V458" s="15"/>
      <c r="W458" s="15"/>
      <c r="X458" s="15"/>
      <c r="Y458" s="15"/>
    </row>
    <row r="459" spans="6:25" s="17" customFormat="1" ht="15.75" customHeight="1" x14ac:dyDescent="0.25">
      <c r="F459" s="19"/>
      <c r="I459" s="18"/>
      <c r="J459" s="20"/>
      <c r="K459" s="21"/>
      <c r="N459" s="22"/>
      <c r="O459" s="22"/>
      <c r="P459" s="22"/>
      <c r="Q459" s="22"/>
      <c r="R459" s="22"/>
      <c r="S459" s="22"/>
      <c r="T459" s="15"/>
      <c r="U459" s="15"/>
      <c r="V459" s="15"/>
      <c r="W459" s="15"/>
      <c r="X459" s="15"/>
      <c r="Y459" s="15"/>
    </row>
    <row r="460" spans="6:25" s="17" customFormat="1" ht="15.75" customHeight="1" x14ac:dyDescent="0.25">
      <c r="F460" s="19"/>
      <c r="I460" s="18"/>
      <c r="J460" s="20"/>
      <c r="K460" s="21"/>
      <c r="N460" s="22"/>
      <c r="O460" s="22"/>
      <c r="P460" s="22"/>
      <c r="Q460" s="22"/>
      <c r="R460" s="22"/>
      <c r="S460" s="22"/>
      <c r="T460" s="15"/>
      <c r="U460" s="15"/>
      <c r="V460" s="15"/>
      <c r="W460" s="15"/>
      <c r="X460" s="15"/>
      <c r="Y460" s="15"/>
    </row>
    <row r="461" spans="6:25" s="17" customFormat="1" ht="15.75" customHeight="1" x14ac:dyDescent="0.25">
      <c r="F461" s="19"/>
      <c r="I461" s="18"/>
      <c r="J461" s="20"/>
      <c r="K461" s="21"/>
      <c r="N461" s="22"/>
      <c r="O461" s="22"/>
      <c r="P461" s="22"/>
      <c r="Q461" s="22"/>
      <c r="R461" s="22"/>
      <c r="S461" s="22"/>
      <c r="T461" s="15"/>
      <c r="U461" s="15"/>
      <c r="V461" s="15"/>
      <c r="W461" s="15"/>
      <c r="X461" s="15"/>
      <c r="Y461" s="15"/>
    </row>
    <row r="462" spans="6:25" s="17" customFormat="1" ht="15.75" customHeight="1" x14ac:dyDescent="0.25">
      <c r="F462" s="19"/>
      <c r="I462" s="18"/>
      <c r="J462" s="20"/>
      <c r="K462" s="21"/>
      <c r="N462" s="22"/>
      <c r="O462" s="22"/>
      <c r="P462" s="22"/>
      <c r="Q462" s="22"/>
      <c r="R462" s="22"/>
      <c r="S462" s="22"/>
      <c r="T462" s="15"/>
      <c r="U462" s="15"/>
      <c r="V462" s="15"/>
      <c r="W462" s="15"/>
      <c r="X462" s="15"/>
      <c r="Y462" s="15"/>
    </row>
    <row r="463" spans="6:25" s="17" customFormat="1" ht="15.75" customHeight="1" x14ac:dyDescent="0.25">
      <c r="F463" s="19"/>
      <c r="I463" s="18"/>
      <c r="J463" s="20"/>
      <c r="K463" s="21"/>
      <c r="N463" s="22"/>
      <c r="O463" s="22"/>
      <c r="P463" s="22"/>
      <c r="Q463" s="22"/>
      <c r="R463" s="22"/>
      <c r="S463" s="22"/>
      <c r="T463" s="15"/>
      <c r="U463" s="15"/>
      <c r="V463" s="15"/>
      <c r="W463" s="15"/>
      <c r="X463" s="15"/>
      <c r="Y463" s="15"/>
    </row>
    <row r="464" spans="6:25" s="17" customFormat="1" ht="15.75" customHeight="1" x14ac:dyDescent="0.25">
      <c r="F464" s="19"/>
      <c r="I464" s="18"/>
      <c r="J464" s="20"/>
      <c r="K464" s="21"/>
      <c r="N464" s="22"/>
      <c r="O464" s="22"/>
      <c r="P464" s="22"/>
      <c r="Q464" s="22"/>
      <c r="R464" s="22"/>
      <c r="S464" s="22"/>
      <c r="T464" s="15"/>
      <c r="U464" s="15"/>
      <c r="V464" s="15"/>
      <c r="W464" s="15"/>
      <c r="X464" s="15"/>
      <c r="Y464" s="15"/>
    </row>
    <row r="465" spans="6:25" s="17" customFormat="1" ht="15.75" customHeight="1" x14ac:dyDescent="0.25">
      <c r="F465" s="19"/>
      <c r="I465" s="18"/>
      <c r="J465" s="20"/>
      <c r="K465" s="21"/>
      <c r="N465" s="22"/>
      <c r="O465" s="22"/>
      <c r="P465" s="22"/>
      <c r="Q465" s="22"/>
      <c r="R465" s="22"/>
      <c r="S465" s="22"/>
      <c r="T465" s="15"/>
      <c r="U465" s="15"/>
      <c r="V465" s="15"/>
      <c r="W465" s="15"/>
      <c r="X465" s="15"/>
      <c r="Y465" s="15"/>
    </row>
    <row r="466" spans="6:25" s="17" customFormat="1" ht="15.75" customHeight="1" x14ac:dyDescent="0.25">
      <c r="F466" s="19"/>
      <c r="I466" s="18"/>
      <c r="J466" s="20"/>
      <c r="K466" s="21"/>
      <c r="N466" s="22"/>
      <c r="O466" s="22"/>
      <c r="P466" s="22"/>
      <c r="Q466" s="22"/>
      <c r="R466" s="22"/>
      <c r="S466" s="22"/>
      <c r="T466" s="15"/>
      <c r="U466" s="15"/>
      <c r="V466" s="15"/>
      <c r="W466" s="15"/>
      <c r="X466" s="15"/>
      <c r="Y466" s="15"/>
    </row>
    <row r="467" spans="6:25" s="17" customFormat="1" ht="15.75" customHeight="1" x14ac:dyDescent="0.25">
      <c r="F467" s="19"/>
      <c r="I467" s="18"/>
      <c r="J467" s="20"/>
      <c r="K467" s="21"/>
      <c r="N467" s="22"/>
      <c r="O467" s="22"/>
      <c r="P467" s="22"/>
      <c r="Q467" s="22"/>
      <c r="R467" s="22"/>
      <c r="S467" s="22"/>
      <c r="T467" s="15"/>
      <c r="U467" s="15"/>
      <c r="V467" s="15"/>
      <c r="W467" s="15"/>
      <c r="X467" s="15"/>
      <c r="Y467" s="15"/>
    </row>
    <row r="468" spans="6:25" s="17" customFormat="1" ht="15.75" customHeight="1" x14ac:dyDescent="0.25">
      <c r="F468" s="19"/>
      <c r="I468" s="18"/>
      <c r="J468" s="20"/>
      <c r="K468" s="21"/>
      <c r="N468" s="22"/>
      <c r="O468" s="22"/>
      <c r="P468" s="22"/>
      <c r="Q468" s="22"/>
      <c r="R468" s="22"/>
      <c r="S468" s="22"/>
      <c r="T468" s="15"/>
      <c r="U468" s="15"/>
      <c r="V468" s="15"/>
      <c r="W468" s="15"/>
      <c r="X468" s="15"/>
      <c r="Y468" s="15"/>
    </row>
    <row r="469" spans="6:25" s="17" customFormat="1" ht="15.75" customHeight="1" x14ac:dyDescent="0.25">
      <c r="F469" s="19"/>
      <c r="I469" s="18"/>
      <c r="J469" s="20"/>
      <c r="K469" s="21"/>
      <c r="N469" s="22"/>
      <c r="O469" s="22"/>
      <c r="P469" s="22"/>
      <c r="Q469" s="22"/>
      <c r="R469" s="22"/>
      <c r="S469" s="22"/>
      <c r="T469" s="15"/>
      <c r="U469" s="15"/>
      <c r="V469" s="15"/>
      <c r="W469" s="15"/>
      <c r="X469" s="15"/>
      <c r="Y469" s="15"/>
    </row>
    <row r="470" spans="6:25" s="17" customFormat="1" ht="15.75" customHeight="1" x14ac:dyDescent="0.25">
      <c r="F470" s="19"/>
      <c r="I470" s="18"/>
      <c r="J470" s="20"/>
      <c r="K470" s="21"/>
      <c r="N470" s="22"/>
      <c r="O470" s="22"/>
      <c r="P470" s="22"/>
      <c r="Q470" s="22"/>
      <c r="R470" s="22"/>
      <c r="S470" s="22"/>
      <c r="T470" s="15"/>
      <c r="U470" s="15"/>
      <c r="V470" s="15"/>
      <c r="W470" s="15"/>
      <c r="X470" s="15"/>
      <c r="Y470" s="15"/>
    </row>
    <row r="471" spans="6:25" s="17" customFormat="1" ht="15.75" customHeight="1" x14ac:dyDescent="0.25">
      <c r="F471" s="19"/>
      <c r="I471" s="18"/>
      <c r="J471" s="20"/>
      <c r="K471" s="21"/>
      <c r="N471" s="22"/>
      <c r="O471" s="22"/>
      <c r="P471" s="22"/>
      <c r="Q471" s="22"/>
      <c r="R471" s="22"/>
      <c r="S471" s="22"/>
      <c r="T471" s="15"/>
      <c r="U471" s="15"/>
      <c r="V471" s="15"/>
      <c r="W471" s="15"/>
      <c r="X471" s="15"/>
      <c r="Y471" s="15"/>
    </row>
    <row r="472" spans="6:25" s="17" customFormat="1" ht="15.75" customHeight="1" x14ac:dyDescent="0.25">
      <c r="F472" s="19"/>
      <c r="I472" s="18"/>
      <c r="J472" s="20"/>
      <c r="K472" s="21"/>
      <c r="N472" s="22"/>
      <c r="O472" s="22"/>
      <c r="P472" s="22"/>
      <c r="Q472" s="22"/>
      <c r="R472" s="22"/>
      <c r="S472" s="22"/>
      <c r="T472" s="15"/>
      <c r="U472" s="15"/>
      <c r="V472" s="15"/>
      <c r="W472" s="15"/>
      <c r="X472" s="15"/>
      <c r="Y472" s="15"/>
    </row>
    <row r="473" spans="6:25" s="17" customFormat="1" ht="15.75" customHeight="1" x14ac:dyDescent="0.25">
      <c r="F473" s="19"/>
      <c r="I473" s="18"/>
      <c r="J473" s="20"/>
      <c r="K473" s="21"/>
      <c r="N473" s="22"/>
      <c r="O473" s="22"/>
      <c r="P473" s="22"/>
      <c r="Q473" s="22"/>
      <c r="R473" s="22"/>
      <c r="S473" s="22"/>
      <c r="T473" s="15"/>
      <c r="U473" s="15"/>
      <c r="V473" s="15"/>
      <c r="W473" s="15"/>
      <c r="X473" s="15"/>
      <c r="Y473" s="15"/>
    </row>
    <row r="474" spans="6:25" s="17" customFormat="1" ht="15.75" customHeight="1" x14ac:dyDescent="0.25">
      <c r="F474" s="19"/>
      <c r="I474" s="18"/>
      <c r="J474" s="20"/>
      <c r="K474" s="21"/>
      <c r="N474" s="22"/>
      <c r="O474" s="22"/>
      <c r="P474" s="22"/>
      <c r="Q474" s="22"/>
      <c r="R474" s="22"/>
      <c r="S474" s="22"/>
      <c r="T474" s="15"/>
      <c r="U474" s="15"/>
      <c r="V474" s="15"/>
      <c r="W474" s="15"/>
      <c r="X474" s="15"/>
      <c r="Y474" s="15"/>
    </row>
    <row r="475" spans="6:25" s="17" customFormat="1" ht="15.75" customHeight="1" x14ac:dyDescent="0.25">
      <c r="F475" s="19"/>
      <c r="I475" s="18"/>
      <c r="J475" s="20"/>
      <c r="K475" s="21"/>
      <c r="N475" s="22"/>
      <c r="O475" s="22"/>
      <c r="P475" s="22"/>
      <c r="Q475" s="22"/>
      <c r="R475" s="22"/>
      <c r="S475" s="22"/>
      <c r="T475" s="15"/>
      <c r="U475" s="15"/>
      <c r="V475" s="15"/>
      <c r="W475" s="15"/>
      <c r="X475" s="15"/>
      <c r="Y475" s="15"/>
    </row>
    <row r="476" spans="6:25" s="17" customFormat="1" ht="15.75" customHeight="1" x14ac:dyDescent="0.25">
      <c r="F476" s="19"/>
      <c r="I476" s="18"/>
      <c r="J476" s="20"/>
      <c r="K476" s="21"/>
      <c r="N476" s="22"/>
      <c r="O476" s="22"/>
      <c r="P476" s="22"/>
      <c r="Q476" s="22"/>
      <c r="R476" s="22"/>
      <c r="S476" s="22"/>
      <c r="T476" s="15"/>
      <c r="U476" s="15"/>
      <c r="V476" s="15"/>
      <c r="W476" s="15"/>
      <c r="X476" s="15"/>
      <c r="Y476" s="15"/>
    </row>
    <row r="477" spans="6:25" s="17" customFormat="1" ht="15.75" customHeight="1" x14ac:dyDescent="0.25">
      <c r="F477" s="19"/>
      <c r="I477" s="18"/>
      <c r="J477" s="20"/>
      <c r="K477" s="21"/>
      <c r="N477" s="22"/>
      <c r="O477" s="22"/>
      <c r="P477" s="22"/>
      <c r="Q477" s="22"/>
      <c r="R477" s="22"/>
      <c r="S477" s="22"/>
      <c r="T477" s="15"/>
      <c r="U477" s="15"/>
      <c r="V477" s="15"/>
      <c r="W477" s="15"/>
      <c r="X477" s="15"/>
      <c r="Y477" s="15"/>
    </row>
    <row r="478" spans="6:25" s="17" customFormat="1" ht="15.75" customHeight="1" x14ac:dyDescent="0.25">
      <c r="F478" s="19"/>
      <c r="I478" s="18"/>
      <c r="J478" s="20"/>
      <c r="K478" s="21"/>
      <c r="N478" s="22"/>
      <c r="O478" s="22"/>
      <c r="P478" s="22"/>
      <c r="Q478" s="22"/>
      <c r="R478" s="22"/>
      <c r="S478" s="22"/>
      <c r="T478" s="15"/>
      <c r="U478" s="15"/>
      <c r="V478" s="15"/>
      <c r="W478" s="15"/>
      <c r="X478" s="15"/>
      <c r="Y478" s="15"/>
    </row>
    <row r="479" spans="6:25" s="17" customFormat="1" ht="15.75" customHeight="1" x14ac:dyDescent="0.25">
      <c r="F479" s="19"/>
      <c r="I479" s="18"/>
      <c r="J479" s="20"/>
      <c r="K479" s="21"/>
      <c r="N479" s="22"/>
      <c r="O479" s="22"/>
      <c r="P479" s="22"/>
      <c r="Q479" s="22"/>
      <c r="R479" s="22"/>
      <c r="S479" s="22"/>
      <c r="T479" s="15"/>
      <c r="U479" s="15"/>
      <c r="V479" s="15"/>
      <c r="W479" s="15"/>
      <c r="X479" s="15"/>
      <c r="Y479" s="15"/>
    </row>
    <row r="480" spans="6:25" s="17" customFormat="1" ht="15.75" customHeight="1" x14ac:dyDescent="0.25">
      <c r="F480" s="19"/>
      <c r="I480" s="18"/>
      <c r="J480" s="20"/>
      <c r="K480" s="21"/>
      <c r="N480" s="22"/>
      <c r="O480" s="22"/>
      <c r="P480" s="22"/>
      <c r="Q480" s="22"/>
      <c r="R480" s="22"/>
      <c r="S480" s="22"/>
      <c r="T480" s="15"/>
      <c r="U480" s="15"/>
      <c r="V480" s="15"/>
      <c r="W480" s="15"/>
      <c r="X480" s="15"/>
      <c r="Y480" s="15"/>
    </row>
    <row r="481" spans="6:25" s="17" customFormat="1" ht="15.75" customHeight="1" x14ac:dyDescent="0.25">
      <c r="F481" s="19"/>
      <c r="I481" s="18"/>
      <c r="J481" s="20"/>
      <c r="K481" s="21"/>
      <c r="N481" s="22"/>
      <c r="O481" s="22"/>
      <c r="P481" s="22"/>
      <c r="Q481" s="22"/>
      <c r="R481" s="22"/>
      <c r="S481" s="22"/>
      <c r="T481" s="15"/>
      <c r="U481" s="15"/>
      <c r="V481" s="15"/>
      <c r="W481" s="15"/>
      <c r="X481" s="15"/>
      <c r="Y481" s="15"/>
    </row>
    <row r="482" spans="6:25" s="17" customFormat="1" ht="15.75" customHeight="1" x14ac:dyDescent="0.25">
      <c r="F482" s="19"/>
      <c r="I482" s="18"/>
      <c r="J482" s="20"/>
      <c r="K482" s="21"/>
      <c r="N482" s="22"/>
      <c r="O482" s="22"/>
      <c r="P482" s="22"/>
      <c r="Q482" s="22"/>
      <c r="R482" s="22"/>
      <c r="S482" s="22"/>
      <c r="T482" s="15"/>
      <c r="U482" s="15"/>
      <c r="V482" s="15"/>
      <c r="W482" s="15"/>
      <c r="X482" s="15"/>
      <c r="Y482" s="15"/>
    </row>
    <row r="483" spans="6:25" s="17" customFormat="1" ht="15.75" customHeight="1" x14ac:dyDescent="0.25">
      <c r="F483" s="19"/>
      <c r="I483" s="18"/>
      <c r="J483" s="20"/>
      <c r="K483" s="21"/>
      <c r="N483" s="22"/>
      <c r="O483" s="22"/>
      <c r="P483" s="22"/>
      <c r="Q483" s="22"/>
      <c r="R483" s="22"/>
      <c r="S483" s="22"/>
      <c r="T483" s="15"/>
      <c r="U483" s="15"/>
      <c r="V483" s="15"/>
      <c r="W483" s="15"/>
      <c r="X483" s="15"/>
      <c r="Y483" s="15"/>
    </row>
    <row r="484" spans="6:25" s="17" customFormat="1" ht="15.75" customHeight="1" x14ac:dyDescent="0.25">
      <c r="F484" s="19"/>
      <c r="I484" s="18"/>
      <c r="J484" s="20"/>
      <c r="K484" s="21"/>
      <c r="N484" s="22"/>
      <c r="O484" s="22"/>
      <c r="P484" s="22"/>
      <c r="Q484" s="22"/>
      <c r="R484" s="22"/>
      <c r="S484" s="22"/>
      <c r="T484" s="15"/>
      <c r="U484" s="15"/>
      <c r="V484" s="15"/>
      <c r="W484" s="15"/>
      <c r="X484" s="15"/>
      <c r="Y484" s="15"/>
    </row>
    <row r="485" spans="6:25" s="17" customFormat="1" ht="15.75" customHeight="1" x14ac:dyDescent="0.25">
      <c r="F485" s="19"/>
      <c r="I485" s="18"/>
      <c r="J485" s="20"/>
      <c r="K485" s="21"/>
      <c r="N485" s="22"/>
      <c r="O485" s="22"/>
      <c r="P485" s="22"/>
      <c r="Q485" s="22"/>
      <c r="R485" s="22"/>
      <c r="S485" s="22"/>
      <c r="T485" s="15"/>
      <c r="U485" s="15"/>
      <c r="V485" s="15"/>
      <c r="W485" s="15"/>
      <c r="X485" s="15"/>
      <c r="Y485" s="15"/>
    </row>
    <row r="486" spans="6:25" s="17" customFormat="1" ht="15.75" customHeight="1" x14ac:dyDescent="0.25">
      <c r="F486" s="19"/>
      <c r="I486" s="18"/>
      <c r="J486" s="20"/>
      <c r="K486" s="21"/>
      <c r="N486" s="22"/>
      <c r="O486" s="22"/>
      <c r="P486" s="22"/>
      <c r="Q486" s="22"/>
      <c r="R486" s="22"/>
      <c r="S486" s="22"/>
      <c r="T486" s="15"/>
      <c r="U486" s="15"/>
      <c r="V486" s="15"/>
      <c r="W486" s="15"/>
      <c r="X486" s="15"/>
      <c r="Y486" s="15"/>
    </row>
    <row r="487" spans="6:25" s="17" customFormat="1" ht="15.75" customHeight="1" x14ac:dyDescent="0.25">
      <c r="F487" s="19"/>
      <c r="I487" s="18"/>
      <c r="J487" s="20"/>
      <c r="K487" s="21"/>
      <c r="N487" s="22"/>
      <c r="O487" s="22"/>
      <c r="P487" s="22"/>
      <c r="Q487" s="22"/>
      <c r="R487" s="22"/>
      <c r="S487" s="22"/>
      <c r="T487" s="15"/>
      <c r="U487" s="15"/>
      <c r="V487" s="15"/>
      <c r="W487" s="15"/>
      <c r="X487" s="15"/>
      <c r="Y487" s="15"/>
    </row>
    <row r="488" spans="6:25" s="17" customFormat="1" ht="15.75" customHeight="1" x14ac:dyDescent="0.25">
      <c r="F488" s="19"/>
      <c r="I488" s="18"/>
      <c r="J488" s="20"/>
      <c r="K488" s="21"/>
      <c r="N488" s="22"/>
      <c r="O488" s="22"/>
      <c r="P488" s="22"/>
      <c r="Q488" s="22"/>
      <c r="R488" s="22"/>
      <c r="S488" s="22"/>
      <c r="T488" s="15"/>
      <c r="U488" s="15"/>
      <c r="V488" s="15"/>
      <c r="W488" s="15"/>
      <c r="X488" s="15"/>
      <c r="Y488" s="15"/>
    </row>
    <row r="489" spans="6:25" s="17" customFormat="1" ht="15.75" customHeight="1" x14ac:dyDescent="0.25">
      <c r="F489" s="19"/>
      <c r="I489" s="18"/>
      <c r="J489" s="20"/>
      <c r="K489" s="21"/>
      <c r="N489" s="22"/>
      <c r="O489" s="22"/>
      <c r="P489" s="22"/>
      <c r="Q489" s="22"/>
      <c r="R489" s="22"/>
      <c r="S489" s="22"/>
      <c r="T489" s="15"/>
      <c r="U489" s="15"/>
      <c r="V489" s="15"/>
      <c r="W489" s="15"/>
      <c r="X489" s="15"/>
      <c r="Y489" s="15"/>
    </row>
    <row r="490" spans="6:25" s="17" customFormat="1" ht="15.75" customHeight="1" x14ac:dyDescent="0.25">
      <c r="F490" s="19"/>
      <c r="I490" s="18"/>
      <c r="J490" s="20"/>
      <c r="K490" s="21"/>
      <c r="N490" s="22"/>
      <c r="O490" s="22"/>
      <c r="P490" s="22"/>
      <c r="Q490" s="22"/>
      <c r="R490" s="22"/>
      <c r="S490" s="22"/>
      <c r="T490" s="15"/>
      <c r="U490" s="15"/>
      <c r="V490" s="15"/>
      <c r="W490" s="15"/>
      <c r="X490" s="15"/>
      <c r="Y490" s="15"/>
    </row>
    <row r="491" spans="6:25" s="17" customFormat="1" ht="15.75" customHeight="1" x14ac:dyDescent="0.25">
      <c r="F491" s="19"/>
      <c r="I491" s="18"/>
      <c r="J491" s="20"/>
      <c r="K491" s="21"/>
      <c r="N491" s="22"/>
      <c r="O491" s="22"/>
      <c r="P491" s="22"/>
      <c r="Q491" s="22"/>
      <c r="R491" s="22"/>
      <c r="S491" s="22"/>
      <c r="T491" s="15"/>
      <c r="U491" s="15"/>
      <c r="V491" s="15"/>
      <c r="W491" s="15"/>
      <c r="X491" s="15"/>
      <c r="Y491" s="15"/>
    </row>
    <row r="492" spans="6:25" s="17" customFormat="1" ht="15.75" customHeight="1" x14ac:dyDescent="0.25">
      <c r="F492" s="19"/>
      <c r="I492" s="18"/>
      <c r="J492" s="20"/>
      <c r="K492" s="21"/>
      <c r="N492" s="22"/>
      <c r="O492" s="22"/>
      <c r="P492" s="22"/>
      <c r="Q492" s="22"/>
      <c r="R492" s="22"/>
      <c r="S492" s="22"/>
      <c r="T492" s="15"/>
      <c r="U492" s="15"/>
      <c r="V492" s="15"/>
      <c r="W492" s="15"/>
      <c r="X492" s="15"/>
      <c r="Y492" s="15"/>
    </row>
    <row r="493" spans="6:25" s="17" customFormat="1" ht="15.75" customHeight="1" x14ac:dyDescent="0.25">
      <c r="F493" s="19"/>
      <c r="I493" s="18"/>
      <c r="J493" s="20"/>
      <c r="K493" s="21"/>
      <c r="N493" s="22"/>
      <c r="O493" s="22"/>
      <c r="P493" s="22"/>
      <c r="Q493" s="22"/>
      <c r="R493" s="22"/>
      <c r="S493" s="22"/>
      <c r="T493" s="15"/>
      <c r="U493" s="15"/>
      <c r="V493" s="15"/>
      <c r="W493" s="15"/>
      <c r="X493" s="15"/>
      <c r="Y493" s="15"/>
    </row>
    <row r="494" spans="6:25" s="17" customFormat="1" ht="15.75" customHeight="1" x14ac:dyDescent="0.25">
      <c r="F494" s="19"/>
      <c r="I494" s="18"/>
      <c r="J494" s="20"/>
      <c r="K494" s="21"/>
      <c r="N494" s="22"/>
      <c r="O494" s="22"/>
      <c r="P494" s="22"/>
      <c r="Q494" s="22"/>
      <c r="R494" s="22"/>
      <c r="S494" s="22"/>
      <c r="T494" s="15"/>
      <c r="U494" s="15"/>
      <c r="V494" s="15"/>
      <c r="W494" s="15"/>
      <c r="X494" s="15"/>
      <c r="Y494" s="15"/>
    </row>
    <row r="495" spans="6:25" s="17" customFormat="1" ht="15.75" customHeight="1" x14ac:dyDescent="0.25">
      <c r="F495" s="19"/>
      <c r="I495" s="18"/>
      <c r="J495" s="20"/>
      <c r="K495" s="21"/>
      <c r="N495" s="22"/>
      <c r="O495" s="22"/>
      <c r="P495" s="22"/>
      <c r="Q495" s="22"/>
      <c r="R495" s="22"/>
      <c r="S495" s="22"/>
      <c r="T495" s="15"/>
      <c r="U495" s="15"/>
      <c r="V495" s="15"/>
      <c r="W495" s="15"/>
      <c r="X495" s="15"/>
      <c r="Y495" s="15"/>
    </row>
    <row r="496" spans="6:25" s="17" customFormat="1" ht="15.75" customHeight="1" x14ac:dyDescent="0.25">
      <c r="F496" s="19"/>
      <c r="I496" s="18"/>
      <c r="J496" s="20"/>
      <c r="K496" s="21"/>
      <c r="N496" s="22"/>
      <c r="O496" s="22"/>
      <c r="P496" s="22"/>
      <c r="Q496" s="22"/>
      <c r="R496" s="22"/>
      <c r="S496" s="22"/>
      <c r="T496" s="15"/>
      <c r="U496" s="15"/>
      <c r="V496" s="15"/>
      <c r="W496" s="15"/>
      <c r="X496" s="15"/>
      <c r="Y496" s="15"/>
    </row>
    <row r="497" spans="6:25" s="17" customFormat="1" ht="15.75" customHeight="1" x14ac:dyDescent="0.25">
      <c r="F497" s="19"/>
      <c r="I497" s="18"/>
      <c r="J497" s="20"/>
      <c r="K497" s="21"/>
      <c r="N497" s="22"/>
      <c r="O497" s="22"/>
      <c r="P497" s="22"/>
      <c r="Q497" s="22"/>
      <c r="R497" s="22"/>
      <c r="S497" s="22"/>
      <c r="T497" s="15"/>
      <c r="U497" s="15"/>
      <c r="V497" s="15"/>
      <c r="W497" s="15"/>
      <c r="X497" s="15"/>
      <c r="Y497" s="15"/>
    </row>
    <row r="498" spans="6:25" s="17" customFormat="1" ht="15.75" customHeight="1" x14ac:dyDescent="0.25">
      <c r="F498" s="19"/>
      <c r="I498" s="18"/>
      <c r="J498" s="20"/>
      <c r="K498" s="21"/>
      <c r="N498" s="22"/>
      <c r="O498" s="22"/>
      <c r="P498" s="22"/>
      <c r="Q498" s="22"/>
      <c r="R498" s="22"/>
      <c r="S498" s="22"/>
      <c r="T498" s="15"/>
      <c r="U498" s="15"/>
      <c r="V498" s="15"/>
      <c r="W498" s="15"/>
      <c r="X498" s="15"/>
      <c r="Y498" s="15"/>
    </row>
    <row r="499" spans="6:25" s="17" customFormat="1" ht="15.75" customHeight="1" x14ac:dyDescent="0.25">
      <c r="F499" s="19"/>
      <c r="I499" s="18"/>
      <c r="J499" s="20"/>
      <c r="K499" s="21"/>
      <c r="N499" s="22"/>
      <c r="O499" s="22"/>
      <c r="P499" s="22"/>
      <c r="Q499" s="22"/>
      <c r="R499" s="22"/>
      <c r="S499" s="22"/>
      <c r="T499" s="15"/>
      <c r="U499" s="15"/>
      <c r="V499" s="15"/>
      <c r="W499" s="15"/>
      <c r="X499" s="15"/>
      <c r="Y499" s="15"/>
    </row>
    <row r="500" spans="6:25" s="17" customFormat="1" ht="15.75" customHeight="1" x14ac:dyDescent="0.25">
      <c r="F500" s="19"/>
      <c r="I500" s="18"/>
      <c r="J500" s="20"/>
      <c r="K500" s="21"/>
      <c r="N500" s="22"/>
      <c r="O500" s="22"/>
      <c r="P500" s="22"/>
      <c r="Q500" s="22"/>
      <c r="R500" s="22"/>
      <c r="S500" s="22"/>
      <c r="T500" s="15"/>
      <c r="U500" s="15"/>
      <c r="V500" s="15"/>
      <c r="W500" s="15"/>
      <c r="X500" s="15"/>
      <c r="Y500" s="15"/>
    </row>
    <row r="501" spans="6:25" s="17" customFormat="1" ht="15.75" customHeight="1" x14ac:dyDescent="0.25">
      <c r="F501" s="19"/>
      <c r="I501" s="18"/>
      <c r="J501" s="20"/>
      <c r="K501" s="21"/>
      <c r="N501" s="22"/>
      <c r="O501" s="22"/>
      <c r="P501" s="22"/>
      <c r="Q501" s="22"/>
      <c r="R501" s="22"/>
      <c r="S501" s="22"/>
      <c r="T501" s="15"/>
      <c r="U501" s="15"/>
      <c r="V501" s="15"/>
      <c r="W501" s="15"/>
      <c r="X501" s="15"/>
      <c r="Y501" s="15"/>
    </row>
    <row r="502" spans="6:25" s="17" customFormat="1" ht="15.75" customHeight="1" x14ac:dyDescent="0.25">
      <c r="F502" s="19"/>
      <c r="I502" s="18"/>
      <c r="J502" s="20"/>
      <c r="K502" s="21"/>
      <c r="N502" s="22"/>
      <c r="O502" s="22"/>
      <c r="P502" s="22"/>
      <c r="Q502" s="22"/>
      <c r="R502" s="22"/>
      <c r="S502" s="22"/>
      <c r="T502" s="15"/>
      <c r="U502" s="15"/>
      <c r="V502" s="15"/>
      <c r="W502" s="15"/>
      <c r="X502" s="15"/>
      <c r="Y502" s="15"/>
    </row>
    <row r="503" spans="6:25" s="17" customFormat="1" ht="15.75" customHeight="1" x14ac:dyDescent="0.25">
      <c r="F503" s="19"/>
      <c r="I503" s="18"/>
      <c r="J503" s="20"/>
      <c r="K503" s="21"/>
      <c r="N503" s="22"/>
      <c r="O503" s="22"/>
      <c r="P503" s="22"/>
      <c r="Q503" s="22"/>
      <c r="R503" s="22"/>
      <c r="S503" s="22"/>
      <c r="T503" s="15"/>
      <c r="U503" s="15"/>
      <c r="V503" s="15"/>
      <c r="W503" s="15"/>
      <c r="X503" s="15"/>
      <c r="Y503" s="15"/>
    </row>
    <row r="504" spans="6:25" s="17" customFormat="1" ht="15.75" customHeight="1" x14ac:dyDescent="0.25">
      <c r="F504" s="19"/>
      <c r="I504" s="18"/>
      <c r="J504" s="20"/>
      <c r="K504" s="21"/>
      <c r="N504" s="22"/>
      <c r="O504" s="22"/>
      <c r="P504" s="22"/>
      <c r="Q504" s="22"/>
      <c r="R504" s="22"/>
      <c r="S504" s="22"/>
      <c r="T504" s="15"/>
      <c r="U504" s="15"/>
      <c r="V504" s="15"/>
      <c r="W504" s="15"/>
      <c r="X504" s="15"/>
      <c r="Y504" s="15"/>
    </row>
    <row r="505" spans="6:25" s="17" customFormat="1" ht="15.75" customHeight="1" x14ac:dyDescent="0.25">
      <c r="F505" s="19"/>
      <c r="I505" s="18"/>
      <c r="J505" s="20"/>
      <c r="K505" s="21"/>
      <c r="N505" s="22"/>
      <c r="O505" s="22"/>
      <c r="P505" s="22"/>
      <c r="Q505" s="22"/>
      <c r="R505" s="22"/>
      <c r="S505" s="22"/>
      <c r="T505" s="15"/>
      <c r="U505" s="15"/>
      <c r="V505" s="15"/>
      <c r="W505" s="15"/>
      <c r="X505" s="15"/>
      <c r="Y505" s="15"/>
    </row>
    <row r="506" spans="6:25" s="17" customFormat="1" ht="15.75" customHeight="1" x14ac:dyDescent="0.25">
      <c r="F506" s="19"/>
      <c r="I506" s="18"/>
      <c r="J506" s="20"/>
      <c r="K506" s="21"/>
      <c r="N506" s="22"/>
      <c r="O506" s="22"/>
      <c r="P506" s="22"/>
      <c r="Q506" s="22"/>
      <c r="R506" s="22"/>
      <c r="S506" s="22"/>
      <c r="T506" s="15"/>
      <c r="U506" s="15"/>
      <c r="V506" s="15"/>
      <c r="W506" s="15"/>
      <c r="X506" s="15"/>
      <c r="Y506" s="15"/>
    </row>
    <row r="507" spans="6:25" s="17" customFormat="1" ht="15.75" customHeight="1" x14ac:dyDescent="0.25">
      <c r="F507" s="19"/>
      <c r="I507" s="18"/>
      <c r="J507" s="20"/>
      <c r="K507" s="21"/>
      <c r="N507" s="22"/>
      <c r="O507" s="22"/>
      <c r="P507" s="22"/>
      <c r="Q507" s="22"/>
      <c r="R507" s="22"/>
      <c r="S507" s="22"/>
      <c r="T507" s="15"/>
      <c r="U507" s="15"/>
      <c r="V507" s="15"/>
      <c r="W507" s="15"/>
      <c r="X507" s="15"/>
      <c r="Y507" s="15"/>
    </row>
    <row r="508" spans="6:25" s="17" customFormat="1" ht="15.75" customHeight="1" x14ac:dyDescent="0.25">
      <c r="F508" s="19"/>
      <c r="I508" s="18"/>
      <c r="J508" s="20"/>
      <c r="K508" s="21"/>
      <c r="N508" s="22"/>
      <c r="O508" s="22"/>
      <c r="P508" s="22"/>
      <c r="Q508" s="22"/>
      <c r="R508" s="22"/>
      <c r="S508" s="22"/>
      <c r="T508" s="15"/>
      <c r="U508" s="15"/>
      <c r="V508" s="15"/>
      <c r="W508" s="15"/>
      <c r="X508" s="15"/>
      <c r="Y508" s="15"/>
    </row>
    <row r="509" spans="6:25" s="17" customFormat="1" ht="15.75" customHeight="1" x14ac:dyDescent="0.25">
      <c r="F509" s="19"/>
      <c r="I509" s="18"/>
      <c r="J509" s="20"/>
      <c r="K509" s="21"/>
      <c r="N509" s="22"/>
      <c r="O509" s="22"/>
      <c r="P509" s="22"/>
      <c r="Q509" s="22"/>
      <c r="R509" s="22"/>
      <c r="S509" s="22"/>
      <c r="T509" s="15"/>
      <c r="U509" s="15"/>
      <c r="V509" s="15"/>
      <c r="W509" s="15"/>
      <c r="X509" s="15"/>
      <c r="Y509" s="15"/>
    </row>
    <row r="510" spans="6:25" s="17" customFormat="1" ht="15.75" customHeight="1" x14ac:dyDescent="0.25">
      <c r="F510" s="19"/>
      <c r="I510" s="18"/>
      <c r="J510" s="20"/>
      <c r="K510" s="21"/>
      <c r="N510" s="22"/>
      <c r="O510" s="22"/>
      <c r="P510" s="22"/>
      <c r="Q510" s="22"/>
      <c r="R510" s="22"/>
      <c r="S510" s="22"/>
      <c r="T510" s="15"/>
      <c r="U510" s="15"/>
      <c r="V510" s="15"/>
      <c r="W510" s="15"/>
      <c r="X510" s="15"/>
      <c r="Y510" s="15"/>
    </row>
    <row r="511" spans="6:25" s="17" customFormat="1" ht="15.75" customHeight="1" x14ac:dyDescent="0.25">
      <c r="F511" s="19"/>
      <c r="I511" s="18"/>
      <c r="J511" s="20"/>
      <c r="K511" s="21"/>
      <c r="N511" s="22"/>
      <c r="O511" s="22"/>
      <c r="P511" s="22"/>
      <c r="Q511" s="22"/>
      <c r="R511" s="22"/>
      <c r="S511" s="22"/>
      <c r="T511" s="15"/>
      <c r="U511" s="15"/>
      <c r="V511" s="15"/>
      <c r="W511" s="15"/>
      <c r="X511" s="15"/>
      <c r="Y511" s="15"/>
    </row>
    <row r="512" spans="6:25" s="17" customFormat="1" ht="15.75" customHeight="1" x14ac:dyDescent="0.25">
      <c r="F512" s="19"/>
      <c r="I512" s="18"/>
      <c r="J512" s="20"/>
      <c r="K512" s="21"/>
      <c r="N512" s="22"/>
      <c r="O512" s="22"/>
      <c r="P512" s="22"/>
      <c r="Q512" s="22"/>
      <c r="R512" s="22"/>
      <c r="S512" s="22"/>
      <c r="T512" s="15"/>
      <c r="U512" s="15"/>
      <c r="V512" s="15"/>
      <c r="W512" s="15"/>
      <c r="X512" s="15"/>
      <c r="Y512" s="15"/>
    </row>
    <row r="513" spans="6:25" s="17" customFormat="1" ht="15.75" customHeight="1" x14ac:dyDescent="0.25">
      <c r="F513" s="19"/>
      <c r="I513" s="18"/>
      <c r="J513" s="20"/>
      <c r="K513" s="21"/>
      <c r="N513" s="22"/>
      <c r="O513" s="22"/>
      <c r="P513" s="22"/>
      <c r="Q513" s="22"/>
      <c r="R513" s="22"/>
      <c r="S513" s="22"/>
      <c r="T513" s="15"/>
      <c r="U513" s="15"/>
      <c r="V513" s="15"/>
      <c r="W513" s="15"/>
      <c r="X513" s="15"/>
      <c r="Y513" s="15"/>
    </row>
    <row r="514" spans="6:25" s="17" customFormat="1" ht="15.75" customHeight="1" x14ac:dyDescent="0.25">
      <c r="F514" s="19"/>
      <c r="I514" s="18"/>
      <c r="J514" s="20"/>
      <c r="K514" s="21"/>
      <c r="N514" s="22"/>
      <c r="O514" s="22"/>
      <c r="P514" s="22"/>
      <c r="Q514" s="22"/>
      <c r="R514" s="22"/>
      <c r="S514" s="22"/>
      <c r="T514" s="15"/>
      <c r="U514" s="15"/>
      <c r="V514" s="15"/>
      <c r="W514" s="15"/>
      <c r="X514" s="15"/>
      <c r="Y514" s="15"/>
    </row>
    <row r="515" spans="6:25" s="17" customFormat="1" ht="15.75" customHeight="1" x14ac:dyDescent="0.25">
      <c r="F515" s="19"/>
      <c r="I515" s="18"/>
      <c r="J515" s="20"/>
      <c r="K515" s="21"/>
      <c r="N515" s="22"/>
      <c r="O515" s="22"/>
      <c r="P515" s="22"/>
      <c r="Q515" s="22"/>
      <c r="R515" s="22"/>
      <c r="S515" s="22"/>
      <c r="T515" s="15"/>
      <c r="U515" s="15"/>
      <c r="V515" s="15"/>
      <c r="W515" s="15"/>
      <c r="X515" s="15"/>
      <c r="Y515" s="15"/>
    </row>
    <row r="516" spans="6:25" s="17" customFormat="1" ht="15.75" customHeight="1" x14ac:dyDescent="0.25">
      <c r="F516" s="19"/>
      <c r="I516" s="18"/>
      <c r="J516" s="20"/>
      <c r="K516" s="21"/>
      <c r="N516" s="22"/>
      <c r="O516" s="22"/>
      <c r="P516" s="22"/>
      <c r="Q516" s="22"/>
      <c r="R516" s="22"/>
      <c r="S516" s="22"/>
      <c r="T516" s="15"/>
      <c r="U516" s="15"/>
      <c r="V516" s="15"/>
      <c r="W516" s="15"/>
      <c r="X516" s="15"/>
      <c r="Y516" s="15"/>
    </row>
    <row r="517" spans="6:25" s="17" customFormat="1" ht="15.75" customHeight="1" x14ac:dyDescent="0.25">
      <c r="F517" s="19"/>
      <c r="I517" s="18"/>
      <c r="J517" s="20"/>
      <c r="K517" s="21"/>
      <c r="N517" s="22"/>
      <c r="O517" s="22"/>
      <c r="P517" s="22"/>
      <c r="Q517" s="22"/>
      <c r="R517" s="22"/>
      <c r="S517" s="22"/>
      <c r="T517" s="15"/>
      <c r="U517" s="15"/>
      <c r="V517" s="15"/>
      <c r="W517" s="15"/>
      <c r="X517" s="15"/>
      <c r="Y517" s="15"/>
    </row>
    <row r="518" spans="6:25" s="17" customFormat="1" ht="15.75" customHeight="1" x14ac:dyDescent="0.25">
      <c r="F518" s="19"/>
      <c r="I518" s="18"/>
      <c r="J518" s="20"/>
      <c r="K518" s="21"/>
      <c r="N518" s="22"/>
      <c r="O518" s="22"/>
      <c r="P518" s="22"/>
      <c r="Q518" s="22"/>
      <c r="R518" s="22"/>
      <c r="S518" s="22"/>
      <c r="T518" s="15"/>
      <c r="U518" s="15"/>
      <c r="V518" s="15"/>
      <c r="W518" s="15"/>
      <c r="X518" s="15"/>
      <c r="Y518" s="15"/>
    </row>
    <row r="519" spans="6:25" s="17" customFormat="1" ht="15.75" customHeight="1" x14ac:dyDescent="0.25">
      <c r="F519" s="19"/>
      <c r="I519" s="18"/>
      <c r="J519" s="20"/>
      <c r="K519" s="21"/>
      <c r="N519" s="22"/>
      <c r="O519" s="22"/>
      <c r="P519" s="22"/>
      <c r="Q519" s="22"/>
      <c r="R519" s="22"/>
      <c r="S519" s="22"/>
      <c r="T519" s="15"/>
      <c r="U519" s="15"/>
      <c r="V519" s="15"/>
      <c r="W519" s="15"/>
      <c r="X519" s="15"/>
      <c r="Y519" s="15"/>
    </row>
    <row r="520" spans="6:25" s="17" customFormat="1" ht="15.75" customHeight="1" x14ac:dyDescent="0.25">
      <c r="F520" s="19"/>
      <c r="I520" s="18"/>
      <c r="J520" s="20"/>
      <c r="K520" s="21"/>
      <c r="N520" s="22"/>
      <c r="O520" s="22"/>
      <c r="P520" s="22"/>
      <c r="Q520" s="22"/>
      <c r="R520" s="22"/>
      <c r="S520" s="22"/>
      <c r="T520" s="15"/>
      <c r="U520" s="15"/>
      <c r="V520" s="15"/>
      <c r="W520" s="15"/>
      <c r="X520" s="15"/>
      <c r="Y520" s="15"/>
    </row>
    <row r="521" spans="6:25" s="17" customFormat="1" ht="15.75" customHeight="1" x14ac:dyDescent="0.25">
      <c r="F521" s="19"/>
      <c r="I521" s="18"/>
      <c r="J521" s="20"/>
      <c r="K521" s="21"/>
      <c r="N521" s="22"/>
      <c r="O521" s="22"/>
      <c r="P521" s="22"/>
      <c r="Q521" s="22"/>
      <c r="R521" s="22"/>
      <c r="S521" s="22"/>
      <c r="T521" s="15"/>
      <c r="U521" s="15"/>
      <c r="V521" s="15"/>
      <c r="W521" s="15"/>
      <c r="X521" s="15"/>
      <c r="Y521" s="15"/>
    </row>
    <row r="522" spans="6:25" s="17" customFormat="1" ht="15.75" customHeight="1" x14ac:dyDescent="0.25">
      <c r="F522" s="19"/>
      <c r="I522" s="18"/>
      <c r="J522" s="20"/>
      <c r="K522" s="21"/>
      <c r="N522" s="22"/>
      <c r="O522" s="22"/>
      <c r="P522" s="22"/>
      <c r="Q522" s="22"/>
      <c r="R522" s="22"/>
      <c r="S522" s="22"/>
      <c r="T522" s="15"/>
      <c r="U522" s="15"/>
      <c r="V522" s="15"/>
      <c r="W522" s="15"/>
      <c r="X522" s="15"/>
      <c r="Y522" s="15"/>
    </row>
    <row r="523" spans="6:25" s="17" customFormat="1" ht="15.75" customHeight="1" x14ac:dyDescent="0.25">
      <c r="F523" s="19"/>
      <c r="I523" s="18"/>
      <c r="J523" s="20"/>
      <c r="K523" s="21"/>
      <c r="N523" s="22"/>
      <c r="O523" s="22"/>
      <c r="P523" s="22"/>
      <c r="Q523" s="22"/>
      <c r="R523" s="22"/>
      <c r="S523" s="22"/>
      <c r="T523" s="15"/>
      <c r="U523" s="15"/>
      <c r="V523" s="15"/>
      <c r="W523" s="15"/>
      <c r="X523" s="15"/>
      <c r="Y523" s="15"/>
    </row>
    <row r="524" spans="6:25" s="17" customFormat="1" ht="15.75" customHeight="1" x14ac:dyDescent="0.25">
      <c r="F524" s="19"/>
      <c r="I524" s="18"/>
      <c r="J524" s="20"/>
      <c r="K524" s="21"/>
      <c r="N524" s="22"/>
      <c r="O524" s="22"/>
      <c r="P524" s="22"/>
      <c r="Q524" s="22"/>
      <c r="R524" s="22"/>
      <c r="S524" s="22"/>
      <c r="T524" s="15"/>
      <c r="U524" s="15"/>
      <c r="V524" s="15"/>
      <c r="W524" s="15"/>
      <c r="X524" s="15"/>
      <c r="Y524" s="15"/>
    </row>
    <row r="525" spans="6:25" s="17" customFormat="1" ht="15.75" customHeight="1" x14ac:dyDescent="0.25">
      <c r="F525" s="19"/>
      <c r="I525" s="18"/>
      <c r="J525" s="20"/>
      <c r="K525" s="21"/>
      <c r="N525" s="22"/>
      <c r="O525" s="22"/>
      <c r="P525" s="22"/>
      <c r="Q525" s="22"/>
      <c r="R525" s="22"/>
      <c r="S525" s="22"/>
      <c r="T525" s="15"/>
      <c r="U525" s="15"/>
      <c r="V525" s="15"/>
      <c r="W525" s="15"/>
      <c r="X525" s="15"/>
      <c r="Y525" s="15"/>
    </row>
    <row r="526" spans="6:25" s="17" customFormat="1" ht="15.75" customHeight="1" x14ac:dyDescent="0.25">
      <c r="F526" s="19"/>
      <c r="I526" s="18"/>
      <c r="J526" s="20"/>
      <c r="K526" s="21"/>
      <c r="N526" s="22"/>
      <c r="O526" s="22"/>
      <c r="P526" s="22"/>
      <c r="Q526" s="22"/>
      <c r="R526" s="22"/>
      <c r="S526" s="22"/>
      <c r="T526" s="15"/>
      <c r="U526" s="15"/>
      <c r="V526" s="15"/>
      <c r="W526" s="15"/>
      <c r="X526" s="15"/>
      <c r="Y526" s="15"/>
    </row>
    <row r="527" spans="6:25" s="17" customFormat="1" ht="15.75" customHeight="1" x14ac:dyDescent="0.25">
      <c r="F527" s="19"/>
      <c r="I527" s="18"/>
      <c r="J527" s="20"/>
      <c r="K527" s="21"/>
      <c r="N527" s="22"/>
      <c r="O527" s="22"/>
      <c r="P527" s="22"/>
      <c r="Q527" s="22"/>
      <c r="R527" s="22"/>
      <c r="S527" s="22"/>
      <c r="T527" s="15"/>
      <c r="U527" s="15"/>
      <c r="V527" s="15"/>
      <c r="W527" s="15"/>
      <c r="X527" s="15"/>
      <c r="Y527" s="15"/>
    </row>
    <row r="528" spans="6:25" s="17" customFormat="1" ht="15.75" customHeight="1" x14ac:dyDescent="0.25">
      <c r="F528" s="19"/>
      <c r="I528" s="18"/>
      <c r="J528" s="20"/>
      <c r="K528" s="21"/>
      <c r="N528" s="22"/>
      <c r="O528" s="22"/>
      <c r="P528" s="22"/>
      <c r="Q528" s="22"/>
      <c r="R528" s="22"/>
      <c r="S528" s="22"/>
      <c r="T528" s="15"/>
      <c r="U528" s="15"/>
      <c r="V528" s="15"/>
      <c r="W528" s="15"/>
      <c r="X528" s="15"/>
      <c r="Y528" s="15"/>
    </row>
    <row r="529" spans="6:25" s="17" customFormat="1" ht="15.75" customHeight="1" x14ac:dyDescent="0.25">
      <c r="F529" s="19"/>
      <c r="I529" s="18"/>
      <c r="J529" s="20"/>
      <c r="K529" s="21"/>
      <c r="N529" s="22"/>
      <c r="O529" s="22"/>
      <c r="P529" s="22"/>
      <c r="Q529" s="22"/>
      <c r="R529" s="22"/>
      <c r="S529" s="22"/>
      <c r="T529" s="15"/>
      <c r="U529" s="15"/>
      <c r="V529" s="15"/>
      <c r="W529" s="15"/>
      <c r="X529" s="15"/>
      <c r="Y529" s="15"/>
    </row>
    <row r="530" spans="6:25" s="17" customFormat="1" ht="15.75" customHeight="1" x14ac:dyDescent="0.25">
      <c r="F530" s="19"/>
      <c r="I530" s="18"/>
      <c r="J530" s="20"/>
      <c r="K530" s="21"/>
      <c r="N530" s="22"/>
      <c r="O530" s="22"/>
      <c r="P530" s="22"/>
      <c r="Q530" s="22"/>
      <c r="R530" s="22"/>
      <c r="S530" s="22"/>
      <c r="T530" s="15"/>
      <c r="U530" s="15"/>
      <c r="V530" s="15"/>
      <c r="W530" s="15"/>
      <c r="X530" s="15"/>
      <c r="Y530" s="15"/>
    </row>
    <row r="531" spans="6:25" s="17" customFormat="1" ht="15.75" customHeight="1" x14ac:dyDescent="0.25">
      <c r="F531" s="19"/>
      <c r="I531" s="18"/>
      <c r="J531" s="20"/>
      <c r="K531" s="21"/>
      <c r="N531" s="22"/>
      <c r="O531" s="22"/>
      <c r="P531" s="22"/>
      <c r="Q531" s="22"/>
      <c r="R531" s="22"/>
      <c r="S531" s="22"/>
      <c r="T531" s="15"/>
      <c r="U531" s="15"/>
      <c r="V531" s="15"/>
      <c r="W531" s="15"/>
      <c r="X531" s="15"/>
      <c r="Y531" s="15"/>
    </row>
    <row r="532" spans="6:25" s="17" customFormat="1" ht="15.75" customHeight="1" x14ac:dyDescent="0.25">
      <c r="F532" s="19"/>
      <c r="I532" s="18"/>
      <c r="J532" s="20"/>
      <c r="K532" s="21"/>
      <c r="N532" s="22"/>
      <c r="O532" s="22"/>
      <c r="P532" s="22"/>
      <c r="Q532" s="22"/>
      <c r="R532" s="22"/>
      <c r="S532" s="22"/>
      <c r="T532" s="15"/>
      <c r="U532" s="15"/>
      <c r="V532" s="15"/>
      <c r="W532" s="15"/>
      <c r="X532" s="15"/>
      <c r="Y532" s="15"/>
    </row>
    <row r="533" spans="6:25" s="17" customFormat="1" ht="15.75" customHeight="1" x14ac:dyDescent="0.25">
      <c r="F533" s="19"/>
      <c r="I533" s="18"/>
      <c r="J533" s="20"/>
      <c r="K533" s="21"/>
      <c r="N533" s="22"/>
      <c r="O533" s="22"/>
      <c r="P533" s="22"/>
      <c r="Q533" s="22"/>
      <c r="R533" s="22"/>
      <c r="S533" s="22"/>
      <c r="T533" s="15"/>
      <c r="U533" s="15"/>
      <c r="V533" s="15"/>
      <c r="W533" s="15"/>
      <c r="X533" s="15"/>
      <c r="Y533" s="15"/>
    </row>
    <row r="534" spans="6:25" s="17" customFormat="1" ht="15.75" customHeight="1" x14ac:dyDescent="0.25">
      <c r="F534" s="19"/>
      <c r="I534" s="18"/>
      <c r="J534" s="20"/>
      <c r="K534" s="21"/>
      <c r="N534" s="22"/>
      <c r="O534" s="22"/>
      <c r="P534" s="22"/>
      <c r="Q534" s="22"/>
      <c r="R534" s="22"/>
      <c r="S534" s="22"/>
      <c r="T534" s="15"/>
      <c r="U534" s="15"/>
      <c r="V534" s="15"/>
      <c r="W534" s="15"/>
      <c r="X534" s="15"/>
      <c r="Y534" s="15"/>
    </row>
    <row r="535" spans="6:25" s="17" customFormat="1" ht="15.75" customHeight="1" x14ac:dyDescent="0.25">
      <c r="F535" s="19"/>
      <c r="I535" s="18"/>
      <c r="J535" s="20"/>
      <c r="K535" s="21"/>
      <c r="N535" s="22"/>
      <c r="O535" s="22"/>
      <c r="P535" s="22"/>
      <c r="Q535" s="22"/>
      <c r="R535" s="22"/>
      <c r="S535" s="22"/>
      <c r="T535" s="15"/>
      <c r="U535" s="15"/>
      <c r="V535" s="15"/>
      <c r="W535" s="15"/>
      <c r="X535" s="15"/>
      <c r="Y535" s="15"/>
    </row>
    <row r="536" spans="6:25" s="17" customFormat="1" ht="15.75" customHeight="1" x14ac:dyDescent="0.25">
      <c r="F536" s="19"/>
      <c r="I536" s="18"/>
      <c r="J536" s="20"/>
      <c r="K536" s="21"/>
      <c r="N536" s="22"/>
      <c r="O536" s="22"/>
      <c r="P536" s="22"/>
      <c r="Q536" s="22"/>
      <c r="R536" s="22"/>
      <c r="S536" s="22"/>
      <c r="T536" s="15"/>
      <c r="U536" s="15"/>
      <c r="V536" s="15"/>
      <c r="W536" s="15"/>
      <c r="X536" s="15"/>
      <c r="Y536" s="15"/>
    </row>
    <row r="537" spans="6:25" s="17" customFormat="1" ht="15.75" customHeight="1" x14ac:dyDescent="0.25">
      <c r="F537" s="19"/>
      <c r="I537" s="18"/>
      <c r="J537" s="20"/>
      <c r="K537" s="21"/>
      <c r="N537" s="22"/>
      <c r="O537" s="22"/>
      <c r="P537" s="22"/>
      <c r="Q537" s="22"/>
      <c r="R537" s="22"/>
      <c r="S537" s="22"/>
      <c r="T537" s="15"/>
      <c r="U537" s="15"/>
      <c r="V537" s="15"/>
      <c r="W537" s="15"/>
      <c r="X537" s="15"/>
      <c r="Y537" s="15"/>
    </row>
    <row r="538" spans="6:25" s="17" customFormat="1" ht="15.75" customHeight="1" x14ac:dyDescent="0.25">
      <c r="F538" s="19"/>
      <c r="I538" s="18"/>
      <c r="J538" s="20"/>
      <c r="K538" s="21"/>
      <c r="N538" s="22"/>
      <c r="O538" s="22"/>
      <c r="P538" s="22"/>
      <c r="Q538" s="22"/>
      <c r="R538" s="22"/>
      <c r="S538" s="22"/>
      <c r="T538" s="15"/>
      <c r="U538" s="15"/>
      <c r="V538" s="15"/>
      <c r="W538" s="15"/>
      <c r="X538" s="15"/>
      <c r="Y538" s="15"/>
    </row>
    <row r="539" spans="6:25" s="17" customFormat="1" ht="15.75" customHeight="1" x14ac:dyDescent="0.25">
      <c r="F539" s="19"/>
      <c r="I539" s="18"/>
      <c r="J539" s="20"/>
      <c r="K539" s="21"/>
      <c r="N539" s="22"/>
      <c r="O539" s="22"/>
      <c r="P539" s="22"/>
      <c r="Q539" s="22"/>
      <c r="R539" s="22"/>
      <c r="S539" s="22"/>
      <c r="T539" s="15"/>
      <c r="U539" s="15"/>
      <c r="V539" s="15"/>
      <c r="W539" s="15"/>
      <c r="X539" s="15"/>
      <c r="Y539" s="15"/>
    </row>
    <row r="540" spans="6:25" s="17" customFormat="1" ht="15.75" customHeight="1" x14ac:dyDescent="0.25">
      <c r="F540" s="19"/>
      <c r="I540" s="18"/>
      <c r="J540" s="20"/>
      <c r="K540" s="21"/>
      <c r="N540" s="22"/>
      <c r="O540" s="22"/>
      <c r="P540" s="22"/>
      <c r="Q540" s="22"/>
      <c r="R540" s="22"/>
      <c r="S540" s="22"/>
      <c r="T540" s="15"/>
      <c r="U540" s="15"/>
      <c r="V540" s="15"/>
      <c r="W540" s="15"/>
      <c r="X540" s="15"/>
      <c r="Y540" s="15"/>
    </row>
    <row r="541" spans="6:25" s="17" customFormat="1" ht="15.75" customHeight="1" x14ac:dyDescent="0.25">
      <c r="F541" s="19"/>
      <c r="I541" s="18"/>
      <c r="J541" s="20"/>
      <c r="K541" s="21"/>
      <c r="N541" s="22"/>
      <c r="O541" s="22"/>
      <c r="P541" s="22"/>
      <c r="Q541" s="22"/>
      <c r="R541" s="22"/>
      <c r="S541" s="22"/>
      <c r="T541" s="15"/>
      <c r="U541" s="15"/>
      <c r="V541" s="15"/>
      <c r="W541" s="15"/>
      <c r="X541" s="15"/>
      <c r="Y541" s="15"/>
    </row>
    <row r="542" spans="6:25" s="17" customFormat="1" ht="15.75" customHeight="1" x14ac:dyDescent="0.25">
      <c r="F542" s="19"/>
      <c r="I542" s="18"/>
      <c r="J542" s="20"/>
      <c r="K542" s="21"/>
      <c r="N542" s="22"/>
      <c r="O542" s="22"/>
      <c r="P542" s="22"/>
      <c r="Q542" s="22"/>
      <c r="R542" s="22"/>
      <c r="S542" s="22"/>
      <c r="T542" s="15"/>
      <c r="U542" s="15"/>
      <c r="V542" s="15"/>
      <c r="W542" s="15"/>
      <c r="X542" s="15"/>
      <c r="Y542" s="15"/>
    </row>
    <row r="543" spans="6:25" s="17" customFormat="1" ht="15.75" customHeight="1" x14ac:dyDescent="0.25">
      <c r="F543" s="19"/>
      <c r="I543" s="18"/>
      <c r="J543" s="20"/>
      <c r="K543" s="21"/>
      <c r="N543" s="22"/>
      <c r="O543" s="22"/>
      <c r="P543" s="22"/>
      <c r="Q543" s="22"/>
      <c r="R543" s="22"/>
      <c r="S543" s="22"/>
      <c r="T543" s="15"/>
      <c r="U543" s="15"/>
      <c r="V543" s="15"/>
      <c r="W543" s="15"/>
      <c r="X543" s="15"/>
      <c r="Y543" s="15"/>
    </row>
    <row r="544" spans="6:25" s="17" customFormat="1" ht="15.75" customHeight="1" x14ac:dyDescent="0.25">
      <c r="F544" s="19"/>
      <c r="I544" s="18"/>
      <c r="J544" s="20"/>
      <c r="K544" s="21"/>
      <c r="N544" s="22"/>
      <c r="O544" s="22"/>
      <c r="P544" s="22"/>
      <c r="Q544" s="22"/>
      <c r="R544" s="22"/>
      <c r="S544" s="22"/>
      <c r="T544" s="15"/>
      <c r="U544" s="15"/>
      <c r="V544" s="15"/>
      <c r="W544" s="15"/>
      <c r="X544" s="15"/>
      <c r="Y544" s="15"/>
    </row>
    <row r="545" spans="6:25" s="17" customFormat="1" ht="15.75" customHeight="1" x14ac:dyDescent="0.25">
      <c r="F545" s="19"/>
      <c r="I545" s="18"/>
      <c r="J545" s="20"/>
      <c r="K545" s="21"/>
      <c r="N545" s="22"/>
      <c r="O545" s="22"/>
      <c r="P545" s="22"/>
      <c r="Q545" s="22"/>
      <c r="R545" s="22"/>
      <c r="S545" s="22"/>
      <c r="T545" s="15"/>
      <c r="U545" s="15"/>
      <c r="V545" s="15"/>
      <c r="W545" s="15"/>
      <c r="X545" s="15"/>
      <c r="Y545" s="15"/>
    </row>
    <row r="546" spans="6:25" s="17" customFormat="1" ht="15.75" customHeight="1" x14ac:dyDescent="0.25">
      <c r="F546" s="19"/>
      <c r="I546" s="18"/>
      <c r="J546" s="20"/>
      <c r="K546" s="21"/>
      <c r="N546" s="22"/>
      <c r="O546" s="22"/>
      <c r="P546" s="22"/>
      <c r="Q546" s="22"/>
      <c r="R546" s="22"/>
      <c r="S546" s="22"/>
      <c r="T546" s="15"/>
      <c r="U546" s="15"/>
      <c r="V546" s="15"/>
      <c r="W546" s="15"/>
      <c r="X546" s="15"/>
      <c r="Y546" s="15"/>
    </row>
    <row r="547" spans="6:25" s="17" customFormat="1" ht="15.75" customHeight="1" x14ac:dyDescent="0.25">
      <c r="F547" s="19"/>
      <c r="I547" s="18"/>
      <c r="J547" s="20"/>
      <c r="K547" s="21"/>
      <c r="N547" s="22"/>
      <c r="O547" s="22"/>
      <c r="P547" s="22"/>
      <c r="Q547" s="22"/>
      <c r="R547" s="22"/>
      <c r="S547" s="22"/>
      <c r="T547" s="15"/>
      <c r="U547" s="15"/>
      <c r="V547" s="15"/>
      <c r="W547" s="15"/>
      <c r="X547" s="15"/>
      <c r="Y547" s="15"/>
    </row>
    <row r="548" spans="6:25" s="17" customFormat="1" ht="15.75" customHeight="1" x14ac:dyDescent="0.25">
      <c r="F548" s="19"/>
      <c r="I548" s="18"/>
      <c r="J548" s="20"/>
      <c r="K548" s="21"/>
      <c r="N548" s="22"/>
      <c r="O548" s="22"/>
      <c r="P548" s="22"/>
      <c r="Q548" s="22"/>
      <c r="R548" s="22"/>
      <c r="S548" s="22"/>
      <c r="T548" s="15"/>
      <c r="U548" s="15"/>
      <c r="V548" s="15"/>
      <c r="W548" s="15"/>
      <c r="X548" s="15"/>
      <c r="Y548" s="15"/>
    </row>
    <row r="549" spans="6:25" s="17" customFormat="1" ht="15.75" customHeight="1" x14ac:dyDescent="0.25">
      <c r="F549" s="19"/>
      <c r="I549" s="18"/>
      <c r="J549" s="20"/>
      <c r="K549" s="21"/>
      <c r="N549" s="22"/>
      <c r="O549" s="22"/>
      <c r="P549" s="22"/>
      <c r="Q549" s="22"/>
      <c r="R549" s="22"/>
      <c r="S549" s="22"/>
      <c r="T549" s="15"/>
      <c r="U549" s="15"/>
      <c r="V549" s="15"/>
      <c r="W549" s="15"/>
      <c r="X549" s="15"/>
      <c r="Y549" s="15"/>
    </row>
    <row r="550" spans="6:25" s="17" customFormat="1" ht="15.75" customHeight="1" x14ac:dyDescent="0.25">
      <c r="F550" s="19"/>
      <c r="I550" s="18"/>
      <c r="J550" s="20"/>
      <c r="K550" s="21"/>
      <c r="N550" s="22"/>
      <c r="O550" s="22"/>
      <c r="P550" s="22"/>
      <c r="Q550" s="22"/>
      <c r="R550" s="22"/>
      <c r="S550" s="22"/>
      <c r="T550" s="15"/>
      <c r="U550" s="15"/>
      <c r="V550" s="15"/>
      <c r="W550" s="15"/>
      <c r="X550" s="15"/>
      <c r="Y550" s="15"/>
    </row>
    <row r="551" spans="6:25" s="17" customFormat="1" ht="15.75" customHeight="1" x14ac:dyDescent="0.25">
      <c r="F551" s="19"/>
      <c r="I551" s="18"/>
      <c r="J551" s="20"/>
      <c r="K551" s="21"/>
      <c r="N551" s="22"/>
      <c r="O551" s="22"/>
      <c r="P551" s="22"/>
      <c r="Q551" s="22"/>
      <c r="R551" s="22"/>
      <c r="S551" s="22"/>
      <c r="T551" s="15"/>
      <c r="U551" s="15"/>
      <c r="V551" s="15"/>
      <c r="W551" s="15"/>
      <c r="X551" s="15"/>
      <c r="Y551" s="15"/>
    </row>
    <row r="552" spans="6:25" s="17" customFormat="1" ht="15.75" customHeight="1" x14ac:dyDescent="0.25">
      <c r="F552" s="19"/>
      <c r="I552" s="18"/>
      <c r="J552" s="20"/>
      <c r="K552" s="21"/>
      <c r="N552" s="22"/>
      <c r="O552" s="22"/>
      <c r="P552" s="22"/>
      <c r="Q552" s="22"/>
      <c r="R552" s="22"/>
      <c r="S552" s="22"/>
      <c r="T552" s="15"/>
      <c r="U552" s="15"/>
      <c r="V552" s="15"/>
      <c r="W552" s="15"/>
      <c r="X552" s="15"/>
      <c r="Y552" s="15"/>
    </row>
    <row r="553" spans="6:25" s="17" customFormat="1" ht="15.75" customHeight="1" x14ac:dyDescent="0.25">
      <c r="F553" s="19"/>
      <c r="I553" s="18"/>
      <c r="J553" s="20"/>
      <c r="K553" s="21"/>
      <c r="N553" s="22"/>
      <c r="O553" s="22"/>
      <c r="P553" s="22"/>
      <c r="Q553" s="22"/>
      <c r="R553" s="22"/>
      <c r="S553" s="22"/>
      <c r="T553" s="15"/>
      <c r="U553" s="15"/>
      <c r="V553" s="15"/>
      <c r="W553" s="15"/>
      <c r="X553" s="15"/>
      <c r="Y553" s="15"/>
    </row>
    <row r="554" spans="6:25" s="17" customFormat="1" ht="15.75" customHeight="1" x14ac:dyDescent="0.25">
      <c r="F554" s="19"/>
      <c r="I554" s="18"/>
      <c r="J554" s="20"/>
      <c r="K554" s="21"/>
      <c r="N554" s="22"/>
      <c r="O554" s="22"/>
      <c r="P554" s="22"/>
      <c r="Q554" s="22"/>
      <c r="R554" s="22"/>
      <c r="S554" s="22"/>
      <c r="T554" s="15"/>
      <c r="U554" s="15"/>
      <c r="V554" s="15"/>
      <c r="W554" s="15"/>
      <c r="X554" s="15"/>
      <c r="Y554" s="15"/>
    </row>
    <row r="555" spans="6:25" s="17" customFormat="1" ht="15.75" customHeight="1" x14ac:dyDescent="0.25">
      <c r="F555" s="19"/>
      <c r="I555" s="18"/>
      <c r="J555" s="20"/>
      <c r="K555" s="21"/>
      <c r="N555" s="22"/>
      <c r="O555" s="22"/>
      <c r="P555" s="22"/>
      <c r="Q555" s="22"/>
      <c r="R555" s="22"/>
      <c r="S555" s="22"/>
      <c r="T555" s="15"/>
      <c r="U555" s="15"/>
      <c r="V555" s="15"/>
      <c r="W555" s="15"/>
      <c r="X555" s="15"/>
      <c r="Y555" s="15"/>
    </row>
    <row r="556" spans="6:25" s="17" customFormat="1" ht="15.75" customHeight="1" x14ac:dyDescent="0.25">
      <c r="F556" s="19"/>
      <c r="I556" s="18"/>
      <c r="J556" s="20"/>
      <c r="K556" s="21"/>
      <c r="N556" s="22"/>
      <c r="O556" s="22"/>
      <c r="P556" s="22"/>
      <c r="Q556" s="22"/>
      <c r="R556" s="22"/>
      <c r="S556" s="22"/>
      <c r="T556" s="15"/>
      <c r="U556" s="15"/>
      <c r="V556" s="15"/>
      <c r="W556" s="15"/>
      <c r="X556" s="15"/>
      <c r="Y556" s="15"/>
    </row>
    <row r="557" spans="6:25" s="17" customFormat="1" ht="15.75" customHeight="1" x14ac:dyDescent="0.25">
      <c r="F557" s="19"/>
      <c r="I557" s="18"/>
      <c r="J557" s="20"/>
      <c r="K557" s="21"/>
      <c r="N557" s="22"/>
      <c r="O557" s="22"/>
      <c r="P557" s="22"/>
      <c r="Q557" s="22"/>
      <c r="R557" s="22"/>
      <c r="S557" s="22"/>
      <c r="T557" s="15"/>
      <c r="U557" s="15"/>
      <c r="V557" s="15"/>
      <c r="W557" s="15"/>
      <c r="X557" s="15"/>
      <c r="Y557" s="15"/>
    </row>
    <row r="558" spans="6:25" s="17" customFormat="1" ht="15.75" customHeight="1" x14ac:dyDescent="0.25">
      <c r="F558" s="19"/>
      <c r="I558" s="18"/>
      <c r="J558" s="20"/>
      <c r="K558" s="21"/>
      <c r="N558" s="22"/>
      <c r="O558" s="22"/>
      <c r="P558" s="22"/>
      <c r="Q558" s="22"/>
      <c r="R558" s="22"/>
      <c r="S558" s="22"/>
      <c r="T558" s="15"/>
      <c r="U558" s="15"/>
      <c r="V558" s="15"/>
      <c r="W558" s="15"/>
      <c r="X558" s="15"/>
      <c r="Y558" s="15"/>
    </row>
    <row r="559" spans="6:25" s="17" customFormat="1" ht="15.75" customHeight="1" x14ac:dyDescent="0.25">
      <c r="F559" s="19"/>
      <c r="I559" s="18"/>
      <c r="J559" s="20"/>
      <c r="K559" s="21"/>
      <c r="N559" s="22"/>
      <c r="O559" s="22"/>
      <c r="P559" s="22"/>
      <c r="Q559" s="22"/>
      <c r="R559" s="22"/>
      <c r="S559" s="22"/>
      <c r="T559" s="15"/>
      <c r="U559" s="15"/>
      <c r="V559" s="15"/>
      <c r="W559" s="15"/>
      <c r="X559" s="15"/>
      <c r="Y559" s="15"/>
    </row>
    <row r="560" spans="6:25" s="17" customFormat="1" ht="15.75" customHeight="1" x14ac:dyDescent="0.25">
      <c r="F560" s="19"/>
      <c r="I560" s="18"/>
      <c r="J560" s="20"/>
      <c r="K560" s="21"/>
      <c r="N560" s="22"/>
      <c r="O560" s="22"/>
      <c r="P560" s="22"/>
      <c r="Q560" s="22"/>
      <c r="R560" s="22"/>
      <c r="S560" s="22"/>
      <c r="T560" s="15"/>
      <c r="U560" s="15"/>
      <c r="V560" s="15"/>
      <c r="W560" s="15"/>
      <c r="X560" s="15"/>
      <c r="Y560" s="15"/>
    </row>
    <row r="561" spans="6:25" s="17" customFormat="1" ht="15.75" customHeight="1" x14ac:dyDescent="0.25">
      <c r="F561" s="19"/>
      <c r="I561" s="18"/>
      <c r="J561" s="20"/>
      <c r="K561" s="21"/>
      <c r="N561" s="22"/>
      <c r="O561" s="22"/>
      <c r="P561" s="22"/>
      <c r="Q561" s="22"/>
      <c r="R561" s="22"/>
      <c r="S561" s="22"/>
      <c r="T561" s="15"/>
      <c r="U561" s="15"/>
      <c r="V561" s="15"/>
      <c r="W561" s="15"/>
      <c r="X561" s="15"/>
      <c r="Y561" s="15"/>
    </row>
    <row r="562" spans="6:25" s="17" customFormat="1" ht="15.75" customHeight="1" x14ac:dyDescent="0.25">
      <c r="F562" s="19"/>
      <c r="I562" s="18"/>
      <c r="J562" s="20"/>
      <c r="K562" s="21"/>
      <c r="N562" s="22"/>
      <c r="O562" s="22"/>
      <c r="P562" s="22"/>
      <c r="Q562" s="22"/>
      <c r="R562" s="22"/>
      <c r="S562" s="22"/>
      <c r="T562" s="15"/>
      <c r="U562" s="15"/>
      <c r="V562" s="15"/>
      <c r="W562" s="15"/>
      <c r="X562" s="15"/>
      <c r="Y562" s="15"/>
    </row>
    <row r="563" spans="6:25" s="17" customFormat="1" ht="15.75" customHeight="1" x14ac:dyDescent="0.25">
      <c r="F563" s="19"/>
      <c r="I563" s="18"/>
      <c r="J563" s="20"/>
      <c r="K563" s="21"/>
      <c r="N563" s="22"/>
      <c r="O563" s="22"/>
      <c r="P563" s="22"/>
      <c r="Q563" s="22"/>
      <c r="R563" s="22"/>
      <c r="S563" s="22"/>
      <c r="T563" s="15"/>
      <c r="U563" s="15"/>
      <c r="V563" s="15"/>
      <c r="W563" s="15"/>
      <c r="X563" s="15"/>
      <c r="Y563" s="15"/>
    </row>
    <row r="564" spans="6:25" s="17" customFormat="1" ht="15.75" customHeight="1" x14ac:dyDescent="0.25">
      <c r="F564" s="19"/>
      <c r="I564" s="18"/>
      <c r="J564" s="20"/>
      <c r="K564" s="21"/>
      <c r="N564" s="22"/>
      <c r="O564" s="22"/>
      <c r="P564" s="22"/>
      <c r="Q564" s="22"/>
      <c r="R564" s="22"/>
      <c r="S564" s="22"/>
      <c r="T564" s="15"/>
      <c r="U564" s="15"/>
      <c r="V564" s="15"/>
      <c r="W564" s="15"/>
      <c r="X564" s="15"/>
      <c r="Y564" s="15"/>
    </row>
    <row r="565" spans="6:25" s="17" customFormat="1" ht="15.75" customHeight="1" x14ac:dyDescent="0.25">
      <c r="F565" s="19"/>
      <c r="I565" s="18"/>
      <c r="J565" s="20"/>
      <c r="K565" s="21"/>
      <c r="N565" s="22"/>
      <c r="O565" s="22"/>
      <c r="P565" s="22"/>
      <c r="Q565" s="22"/>
      <c r="R565" s="22"/>
      <c r="S565" s="22"/>
      <c r="T565" s="15"/>
      <c r="U565" s="15"/>
      <c r="V565" s="15"/>
      <c r="W565" s="15"/>
      <c r="X565" s="15"/>
      <c r="Y565" s="15"/>
    </row>
    <row r="566" spans="6:25" s="17" customFormat="1" ht="15.75" customHeight="1" x14ac:dyDescent="0.25">
      <c r="F566" s="19"/>
      <c r="I566" s="18"/>
      <c r="J566" s="20"/>
      <c r="K566" s="21"/>
      <c r="N566" s="22"/>
      <c r="O566" s="22"/>
      <c r="P566" s="22"/>
      <c r="Q566" s="22"/>
      <c r="R566" s="22"/>
      <c r="S566" s="22"/>
      <c r="T566" s="15"/>
      <c r="U566" s="15"/>
      <c r="V566" s="15"/>
      <c r="W566" s="15"/>
      <c r="X566" s="15"/>
      <c r="Y566" s="15"/>
    </row>
    <row r="567" spans="6:25" s="17" customFormat="1" ht="15.75" customHeight="1" x14ac:dyDescent="0.25">
      <c r="F567" s="19"/>
      <c r="I567" s="18"/>
      <c r="J567" s="20"/>
      <c r="K567" s="21"/>
      <c r="N567" s="22"/>
      <c r="O567" s="22"/>
      <c r="P567" s="22"/>
      <c r="Q567" s="22"/>
      <c r="R567" s="22"/>
      <c r="S567" s="22"/>
      <c r="T567" s="15"/>
      <c r="U567" s="15"/>
      <c r="V567" s="15"/>
      <c r="W567" s="15"/>
      <c r="X567" s="15"/>
      <c r="Y567" s="15"/>
    </row>
    <row r="568" spans="6:25" s="17" customFormat="1" ht="15.75" customHeight="1" x14ac:dyDescent="0.25">
      <c r="F568" s="19"/>
      <c r="I568" s="18"/>
      <c r="J568" s="20"/>
      <c r="K568" s="21"/>
      <c r="N568" s="22"/>
      <c r="O568" s="22"/>
      <c r="P568" s="22"/>
      <c r="Q568" s="22"/>
      <c r="R568" s="22"/>
      <c r="S568" s="22"/>
      <c r="T568" s="15"/>
      <c r="U568" s="15"/>
      <c r="V568" s="15"/>
      <c r="W568" s="15"/>
      <c r="X568" s="15"/>
      <c r="Y568" s="15"/>
    </row>
    <row r="569" spans="6:25" s="17" customFormat="1" ht="15.75" customHeight="1" x14ac:dyDescent="0.25">
      <c r="F569" s="19"/>
      <c r="I569" s="18"/>
      <c r="J569" s="20"/>
      <c r="K569" s="21"/>
      <c r="N569" s="22"/>
      <c r="O569" s="22"/>
      <c r="P569" s="22"/>
      <c r="Q569" s="22"/>
      <c r="R569" s="22"/>
      <c r="S569" s="22"/>
      <c r="T569" s="15"/>
      <c r="U569" s="15"/>
      <c r="V569" s="15"/>
      <c r="W569" s="15"/>
      <c r="X569" s="15"/>
      <c r="Y569" s="15"/>
    </row>
    <row r="570" spans="6:25" s="17" customFormat="1" ht="15.75" customHeight="1" x14ac:dyDescent="0.25">
      <c r="F570" s="19"/>
      <c r="I570" s="18"/>
      <c r="J570" s="20"/>
      <c r="K570" s="21"/>
      <c r="N570" s="22"/>
      <c r="O570" s="22"/>
      <c r="P570" s="22"/>
      <c r="Q570" s="22"/>
      <c r="R570" s="22"/>
      <c r="S570" s="22"/>
      <c r="T570" s="15"/>
      <c r="U570" s="15"/>
      <c r="V570" s="15"/>
      <c r="W570" s="15"/>
      <c r="X570" s="15"/>
      <c r="Y570" s="15"/>
    </row>
    <row r="571" spans="6:25" s="17" customFormat="1" ht="15.75" customHeight="1" x14ac:dyDescent="0.25">
      <c r="F571" s="19"/>
      <c r="I571" s="18"/>
      <c r="J571" s="20"/>
      <c r="K571" s="21"/>
      <c r="N571" s="22"/>
      <c r="O571" s="22"/>
      <c r="P571" s="22"/>
      <c r="Q571" s="22"/>
      <c r="R571" s="22"/>
      <c r="S571" s="22"/>
      <c r="T571" s="15"/>
      <c r="U571" s="15"/>
      <c r="V571" s="15"/>
      <c r="W571" s="15"/>
      <c r="X571" s="15"/>
      <c r="Y571" s="15"/>
    </row>
    <row r="572" spans="6:25" s="17" customFormat="1" ht="15.75" customHeight="1" x14ac:dyDescent="0.25">
      <c r="F572" s="19"/>
      <c r="I572" s="18"/>
      <c r="J572" s="20"/>
      <c r="K572" s="21"/>
      <c r="N572" s="22"/>
      <c r="O572" s="22"/>
      <c r="P572" s="22"/>
      <c r="Q572" s="22"/>
      <c r="R572" s="22"/>
      <c r="S572" s="22"/>
      <c r="T572" s="15"/>
      <c r="U572" s="15"/>
      <c r="V572" s="15"/>
      <c r="W572" s="15"/>
      <c r="X572" s="15"/>
      <c r="Y572" s="15"/>
    </row>
    <row r="573" spans="6:25" s="17" customFormat="1" ht="15.75" customHeight="1" x14ac:dyDescent="0.25">
      <c r="F573" s="19"/>
      <c r="I573" s="18"/>
      <c r="J573" s="20"/>
      <c r="K573" s="21"/>
      <c r="N573" s="22"/>
      <c r="O573" s="22"/>
      <c r="P573" s="22"/>
      <c r="Q573" s="22"/>
      <c r="R573" s="22"/>
      <c r="S573" s="22"/>
      <c r="T573" s="15"/>
      <c r="U573" s="15"/>
      <c r="V573" s="15"/>
      <c r="W573" s="15"/>
      <c r="X573" s="15"/>
      <c r="Y573" s="15"/>
    </row>
    <row r="574" spans="6:25" s="17" customFormat="1" ht="15.75" customHeight="1" x14ac:dyDescent="0.25">
      <c r="F574" s="19"/>
      <c r="I574" s="18"/>
      <c r="J574" s="20"/>
      <c r="K574" s="21"/>
      <c r="N574" s="22"/>
      <c r="O574" s="22"/>
      <c r="P574" s="22"/>
      <c r="Q574" s="22"/>
      <c r="R574" s="22"/>
      <c r="S574" s="22"/>
      <c r="T574" s="15"/>
      <c r="U574" s="15"/>
      <c r="V574" s="15"/>
      <c r="W574" s="15"/>
      <c r="X574" s="15"/>
      <c r="Y574" s="15"/>
    </row>
    <row r="575" spans="6:25" s="17" customFormat="1" ht="15.75" customHeight="1" x14ac:dyDescent="0.25">
      <c r="F575" s="19"/>
      <c r="I575" s="18"/>
      <c r="J575" s="20"/>
      <c r="K575" s="21"/>
      <c r="N575" s="22"/>
      <c r="O575" s="22"/>
      <c r="P575" s="22"/>
      <c r="Q575" s="22"/>
      <c r="R575" s="22"/>
      <c r="S575" s="22"/>
      <c r="T575" s="15"/>
      <c r="U575" s="15"/>
      <c r="V575" s="15"/>
      <c r="W575" s="15"/>
      <c r="X575" s="15"/>
      <c r="Y575" s="15"/>
    </row>
    <row r="576" spans="6:25" s="17" customFormat="1" ht="15.75" customHeight="1" x14ac:dyDescent="0.25">
      <c r="F576" s="19"/>
      <c r="I576" s="18"/>
      <c r="J576" s="20"/>
      <c r="K576" s="21"/>
      <c r="N576" s="22"/>
      <c r="O576" s="22"/>
      <c r="P576" s="22"/>
      <c r="Q576" s="22"/>
      <c r="R576" s="22"/>
      <c r="S576" s="22"/>
      <c r="T576" s="15"/>
      <c r="U576" s="15"/>
      <c r="V576" s="15"/>
      <c r="W576" s="15"/>
      <c r="X576" s="15"/>
      <c r="Y576" s="15"/>
    </row>
    <row r="577" spans="6:25" s="17" customFormat="1" ht="15.75" customHeight="1" x14ac:dyDescent="0.25">
      <c r="F577" s="19"/>
      <c r="I577" s="18"/>
      <c r="J577" s="20"/>
      <c r="K577" s="21"/>
      <c r="N577" s="22"/>
      <c r="O577" s="22"/>
      <c r="P577" s="22"/>
      <c r="Q577" s="22"/>
      <c r="R577" s="22"/>
      <c r="S577" s="22"/>
      <c r="T577" s="15"/>
      <c r="U577" s="15"/>
      <c r="V577" s="15"/>
      <c r="W577" s="15"/>
      <c r="X577" s="15"/>
      <c r="Y577" s="15"/>
    </row>
    <row r="578" spans="6:25" s="17" customFormat="1" ht="15.75" customHeight="1" x14ac:dyDescent="0.25">
      <c r="F578" s="19"/>
      <c r="I578" s="18"/>
      <c r="J578" s="20"/>
      <c r="K578" s="21"/>
      <c r="N578" s="22"/>
      <c r="O578" s="22"/>
      <c r="P578" s="22"/>
      <c r="Q578" s="22"/>
      <c r="R578" s="22"/>
      <c r="S578" s="22"/>
      <c r="T578" s="15"/>
      <c r="U578" s="15"/>
      <c r="V578" s="15"/>
      <c r="W578" s="15"/>
      <c r="X578" s="15"/>
      <c r="Y578" s="15"/>
    </row>
    <row r="579" spans="6:25" s="17" customFormat="1" ht="15.75" customHeight="1" x14ac:dyDescent="0.25">
      <c r="F579" s="19"/>
      <c r="I579" s="18"/>
      <c r="J579" s="20"/>
      <c r="K579" s="21"/>
      <c r="N579" s="22"/>
      <c r="O579" s="22"/>
      <c r="P579" s="22"/>
      <c r="Q579" s="22"/>
      <c r="R579" s="22"/>
      <c r="S579" s="22"/>
      <c r="T579" s="15"/>
      <c r="U579" s="15"/>
      <c r="V579" s="15"/>
      <c r="W579" s="15"/>
      <c r="X579" s="15"/>
      <c r="Y579" s="15"/>
    </row>
    <row r="580" spans="6:25" s="17" customFormat="1" ht="15.75" customHeight="1" x14ac:dyDescent="0.25">
      <c r="F580" s="19"/>
      <c r="I580" s="18"/>
      <c r="J580" s="20"/>
      <c r="K580" s="21"/>
      <c r="N580" s="22"/>
      <c r="O580" s="22"/>
      <c r="P580" s="22"/>
      <c r="Q580" s="22"/>
      <c r="R580" s="22"/>
      <c r="S580" s="22"/>
      <c r="T580" s="15"/>
      <c r="U580" s="15"/>
      <c r="V580" s="15"/>
      <c r="W580" s="15"/>
      <c r="X580" s="15"/>
      <c r="Y580" s="15"/>
    </row>
    <row r="581" spans="6:25" s="17" customFormat="1" ht="15.75" customHeight="1" x14ac:dyDescent="0.25">
      <c r="F581" s="19"/>
      <c r="I581" s="18"/>
      <c r="J581" s="20"/>
      <c r="K581" s="21"/>
      <c r="N581" s="22"/>
      <c r="O581" s="22"/>
      <c r="P581" s="22"/>
      <c r="Q581" s="22"/>
      <c r="R581" s="22"/>
      <c r="S581" s="22"/>
      <c r="T581" s="15"/>
      <c r="U581" s="15"/>
      <c r="V581" s="15"/>
      <c r="W581" s="15"/>
      <c r="X581" s="15"/>
      <c r="Y581" s="15"/>
    </row>
    <row r="582" spans="6:25" s="17" customFormat="1" ht="15.75" customHeight="1" x14ac:dyDescent="0.25">
      <c r="F582" s="19"/>
      <c r="I582" s="18"/>
      <c r="J582" s="20"/>
      <c r="K582" s="21"/>
      <c r="N582" s="22"/>
      <c r="O582" s="22"/>
      <c r="P582" s="22"/>
      <c r="Q582" s="22"/>
      <c r="R582" s="22"/>
      <c r="S582" s="22"/>
      <c r="T582" s="15"/>
      <c r="U582" s="15"/>
      <c r="V582" s="15"/>
      <c r="W582" s="15"/>
      <c r="X582" s="15"/>
      <c r="Y582" s="15"/>
    </row>
    <row r="583" spans="6:25" s="17" customFormat="1" ht="15.75" customHeight="1" x14ac:dyDescent="0.25">
      <c r="F583" s="19"/>
      <c r="I583" s="18"/>
      <c r="J583" s="20"/>
      <c r="K583" s="21"/>
      <c r="N583" s="22"/>
      <c r="O583" s="22"/>
      <c r="P583" s="22"/>
      <c r="Q583" s="22"/>
      <c r="R583" s="22"/>
      <c r="S583" s="22"/>
      <c r="T583" s="15"/>
      <c r="U583" s="15"/>
      <c r="V583" s="15"/>
      <c r="W583" s="15"/>
      <c r="X583" s="15"/>
      <c r="Y583" s="15"/>
    </row>
    <row r="584" spans="6:25" s="17" customFormat="1" ht="15.75" customHeight="1" x14ac:dyDescent="0.25">
      <c r="F584" s="19"/>
      <c r="I584" s="18"/>
      <c r="J584" s="20"/>
      <c r="K584" s="21"/>
      <c r="N584" s="22"/>
      <c r="O584" s="22"/>
      <c r="P584" s="22"/>
      <c r="Q584" s="22"/>
      <c r="R584" s="22"/>
      <c r="S584" s="22"/>
      <c r="T584" s="15"/>
      <c r="U584" s="15"/>
      <c r="V584" s="15"/>
      <c r="W584" s="15"/>
      <c r="X584" s="15"/>
      <c r="Y584" s="15"/>
    </row>
    <row r="585" spans="6:25" s="17" customFormat="1" ht="15.75" customHeight="1" x14ac:dyDescent="0.25">
      <c r="F585" s="19"/>
      <c r="I585" s="18"/>
      <c r="J585" s="20"/>
      <c r="K585" s="21"/>
      <c r="N585" s="22"/>
      <c r="O585" s="22"/>
      <c r="P585" s="22"/>
      <c r="Q585" s="22"/>
      <c r="R585" s="22"/>
      <c r="S585" s="22"/>
      <c r="T585" s="15"/>
      <c r="U585" s="15"/>
      <c r="V585" s="15"/>
      <c r="W585" s="15"/>
      <c r="X585" s="15"/>
      <c r="Y585" s="15"/>
    </row>
    <row r="586" spans="6:25" s="17" customFormat="1" ht="15.75" customHeight="1" x14ac:dyDescent="0.25">
      <c r="F586" s="19"/>
      <c r="I586" s="18"/>
      <c r="J586" s="20"/>
      <c r="K586" s="21"/>
      <c r="N586" s="22"/>
      <c r="O586" s="22"/>
      <c r="P586" s="22"/>
      <c r="Q586" s="22"/>
      <c r="R586" s="22"/>
      <c r="S586" s="22"/>
      <c r="T586" s="15"/>
      <c r="U586" s="15"/>
      <c r="V586" s="15"/>
      <c r="W586" s="15"/>
      <c r="X586" s="15"/>
      <c r="Y586" s="15"/>
    </row>
    <row r="587" spans="6:25" s="17" customFormat="1" ht="15.75" customHeight="1" x14ac:dyDescent="0.25">
      <c r="F587" s="19"/>
      <c r="I587" s="18"/>
      <c r="J587" s="20"/>
      <c r="K587" s="21"/>
      <c r="N587" s="22"/>
      <c r="O587" s="22"/>
      <c r="P587" s="22"/>
      <c r="Q587" s="22"/>
      <c r="R587" s="22"/>
      <c r="S587" s="22"/>
      <c r="T587" s="15"/>
      <c r="U587" s="15"/>
      <c r="V587" s="15"/>
      <c r="W587" s="15"/>
      <c r="X587" s="15"/>
      <c r="Y587" s="15"/>
    </row>
    <row r="588" spans="6:25" s="17" customFormat="1" ht="15.75" customHeight="1" x14ac:dyDescent="0.25">
      <c r="F588" s="19"/>
      <c r="I588" s="18"/>
      <c r="J588" s="20"/>
      <c r="K588" s="21"/>
      <c r="N588" s="22"/>
      <c r="O588" s="22"/>
      <c r="P588" s="22"/>
      <c r="Q588" s="22"/>
      <c r="R588" s="22"/>
      <c r="S588" s="22"/>
      <c r="T588" s="15"/>
      <c r="U588" s="15"/>
      <c r="V588" s="15"/>
      <c r="W588" s="15"/>
      <c r="X588" s="15"/>
      <c r="Y588" s="15"/>
    </row>
    <row r="589" spans="6:25" s="17" customFormat="1" ht="15.75" customHeight="1" x14ac:dyDescent="0.25">
      <c r="F589" s="19"/>
      <c r="I589" s="18"/>
      <c r="J589" s="20"/>
      <c r="K589" s="21"/>
      <c r="N589" s="22"/>
      <c r="O589" s="22"/>
      <c r="P589" s="22"/>
      <c r="Q589" s="22"/>
      <c r="R589" s="22"/>
      <c r="S589" s="22"/>
      <c r="T589" s="15"/>
      <c r="U589" s="15"/>
      <c r="V589" s="15"/>
      <c r="W589" s="15"/>
      <c r="X589" s="15"/>
      <c r="Y589" s="15"/>
    </row>
    <row r="590" spans="6:25" s="17" customFormat="1" ht="15.75" customHeight="1" x14ac:dyDescent="0.25">
      <c r="F590" s="19"/>
      <c r="I590" s="18"/>
      <c r="J590" s="20"/>
      <c r="K590" s="21"/>
      <c r="N590" s="22"/>
      <c r="O590" s="22"/>
      <c r="P590" s="22"/>
      <c r="Q590" s="22"/>
      <c r="R590" s="22"/>
      <c r="S590" s="22"/>
      <c r="T590" s="15"/>
      <c r="U590" s="15"/>
      <c r="V590" s="15"/>
      <c r="W590" s="15"/>
      <c r="X590" s="15"/>
      <c r="Y590" s="15"/>
    </row>
    <row r="591" spans="6:25" s="17" customFormat="1" ht="15.75" customHeight="1" x14ac:dyDescent="0.25">
      <c r="F591" s="19"/>
      <c r="I591" s="18"/>
      <c r="J591" s="20"/>
      <c r="K591" s="21"/>
      <c r="N591" s="22"/>
      <c r="O591" s="22"/>
      <c r="P591" s="22"/>
      <c r="Q591" s="22"/>
      <c r="R591" s="22"/>
      <c r="S591" s="22"/>
      <c r="T591" s="15"/>
      <c r="U591" s="15"/>
      <c r="V591" s="15"/>
      <c r="W591" s="15"/>
      <c r="X591" s="15"/>
      <c r="Y591" s="15"/>
    </row>
    <row r="592" spans="6:25" s="17" customFormat="1" ht="15.75" customHeight="1" x14ac:dyDescent="0.25">
      <c r="F592" s="19"/>
      <c r="I592" s="18"/>
      <c r="J592" s="20"/>
      <c r="K592" s="21"/>
      <c r="N592" s="22"/>
      <c r="O592" s="22"/>
      <c r="P592" s="22"/>
      <c r="Q592" s="22"/>
      <c r="R592" s="22"/>
      <c r="S592" s="22"/>
      <c r="T592" s="15"/>
      <c r="U592" s="15"/>
      <c r="V592" s="15"/>
      <c r="W592" s="15"/>
      <c r="X592" s="15"/>
      <c r="Y592" s="15"/>
    </row>
    <row r="593" spans="6:25" s="17" customFormat="1" ht="15.75" customHeight="1" x14ac:dyDescent="0.25">
      <c r="F593" s="19"/>
      <c r="I593" s="18"/>
      <c r="J593" s="20"/>
      <c r="K593" s="21"/>
      <c r="N593" s="22"/>
      <c r="O593" s="22"/>
      <c r="P593" s="22"/>
      <c r="Q593" s="22"/>
      <c r="R593" s="22"/>
      <c r="S593" s="22"/>
      <c r="T593" s="15"/>
      <c r="U593" s="15"/>
      <c r="V593" s="15"/>
      <c r="W593" s="15"/>
      <c r="X593" s="15"/>
      <c r="Y593" s="15"/>
    </row>
    <row r="594" spans="6:25" s="17" customFormat="1" ht="15.75" customHeight="1" x14ac:dyDescent="0.25">
      <c r="F594" s="19"/>
      <c r="I594" s="18"/>
      <c r="J594" s="20"/>
      <c r="K594" s="21"/>
      <c r="N594" s="22"/>
      <c r="O594" s="22"/>
      <c r="P594" s="22"/>
      <c r="Q594" s="22"/>
      <c r="R594" s="22"/>
      <c r="S594" s="22"/>
      <c r="T594" s="15"/>
      <c r="U594" s="15"/>
      <c r="V594" s="15"/>
      <c r="W594" s="15"/>
      <c r="X594" s="15"/>
      <c r="Y594" s="15"/>
    </row>
    <row r="595" spans="6:25" s="17" customFormat="1" ht="15.75" customHeight="1" x14ac:dyDescent="0.25">
      <c r="F595" s="19"/>
      <c r="I595" s="18"/>
      <c r="J595" s="20"/>
      <c r="K595" s="21"/>
      <c r="N595" s="22"/>
      <c r="O595" s="22"/>
      <c r="P595" s="22"/>
      <c r="Q595" s="22"/>
      <c r="R595" s="22"/>
      <c r="S595" s="22"/>
      <c r="T595" s="15"/>
      <c r="U595" s="15"/>
      <c r="V595" s="15"/>
      <c r="W595" s="15"/>
      <c r="X595" s="15"/>
      <c r="Y595" s="15"/>
    </row>
    <row r="596" spans="6:25" s="17" customFormat="1" ht="15.75" customHeight="1" x14ac:dyDescent="0.25">
      <c r="F596" s="19"/>
      <c r="I596" s="18"/>
      <c r="J596" s="20"/>
      <c r="K596" s="21"/>
      <c r="N596" s="22"/>
      <c r="O596" s="22"/>
      <c r="P596" s="22"/>
      <c r="Q596" s="22"/>
      <c r="R596" s="22"/>
      <c r="S596" s="22"/>
      <c r="T596" s="15"/>
      <c r="U596" s="15"/>
      <c r="V596" s="15"/>
      <c r="W596" s="15"/>
      <c r="X596" s="15"/>
      <c r="Y596" s="15"/>
    </row>
    <row r="597" spans="6:25" s="17" customFormat="1" ht="15.75" customHeight="1" x14ac:dyDescent="0.25">
      <c r="F597" s="19"/>
      <c r="I597" s="18"/>
      <c r="J597" s="20"/>
      <c r="K597" s="21"/>
      <c r="N597" s="22"/>
      <c r="O597" s="22"/>
      <c r="P597" s="22"/>
      <c r="Q597" s="22"/>
      <c r="R597" s="22"/>
      <c r="S597" s="22"/>
      <c r="T597" s="15"/>
      <c r="U597" s="15"/>
      <c r="V597" s="15"/>
      <c r="W597" s="15"/>
      <c r="X597" s="15"/>
      <c r="Y597" s="15"/>
    </row>
    <row r="598" spans="6:25" s="17" customFormat="1" ht="15.75" customHeight="1" x14ac:dyDescent="0.25">
      <c r="F598" s="19"/>
      <c r="I598" s="18"/>
      <c r="J598" s="20"/>
      <c r="K598" s="21"/>
      <c r="N598" s="22"/>
      <c r="O598" s="22"/>
      <c r="P598" s="22"/>
      <c r="Q598" s="22"/>
      <c r="R598" s="22"/>
      <c r="S598" s="22"/>
      <c r="T598" s="15"/>
      <c r="U598" s="15"/>
      <c r="V598" s="15"/>
      <c r="W598" s="15"/>
      <c r="X598" s="15"/>
      <c r="Y598" s="15"/>
    </row>
    <row r="599" spans="6:25" s="17" customFormat="1" ht="15.75" customHeight="1" x14ac:dyDescent="0.25">
      <c r="F599" s="19"/>
      <c r="I599" s="18"/>
      <c r="J599" s="20"/>
      <c r="K599" s="21"/>
      <c r="N599" s="22"/>
      <c r="O599" s="22"/>
      <c r="P599" s="22"/>
      <c r="Q599" s="22"/>
      <c r="R599" s="22"/>
      <c r="S599" s="22"/>
      <c r="T599" s="15"/>
      <c r="U599" s="15"/>
      <c r="V599" s="15"/>
      <c r="W599" s="15"/>
      <c r="X599" s="15"/>
      <c r="Y599" s="15"/>
    </row>
    <row r="600" spans="6:25" s="17" customFormat="1" ht="15.75" customHeight="1" x14ac:dyDescent="0.25">
      <c r="F600" s="19"/>
      <c r="I600" s="18"/>
      <c r="J600" s="20"/>
      <c r="K600" s="21"/>
      <c r="N600" s="22"/>
      <c r="O600" s="22"/>
      <c r="P600" s="22"/>
      <c r="Q600" s="22"/>
      <c r="R600" s="22"/>
      <c r="S600" s="22"/>
      <c r="T600" s="15"/>
      <c r="U600" s="15"/>
      <c r="V600" s="15"/>
      <c r="W600" s="15"/>
      <c r="X600" s="15"/>
      <c r="Y600" s="15"/>
    </row>
    <row r="601" spans="6:25" s="17" customFormat="1" ht="15.75" customHeight="1" x14ac:dyDescent="0.25">
      <c r="F601" s="19"/>
      <c r="I601" s="18"/>
      <c r="J601" s="20"/>
      <c r="K601" s="21"/>
      <c r="N601" s="22"/>
      <c r="O601" s="22"/>
      <c r="P601" s="22"/>
      <c r="Q601" s="22"/>
      <c r="R601" s="22"/>
      <c r="S601" s="22"/>
      <c r="T601" s="15"/>
      <c r="U601" s="15"/>
      <c r="V601" s="15"/>
      <c r="W601" s="15"/>
      <c r="X601" s="15"/>
      <c r="Y601" s="15"/>
    </row>
    <row r="602" spans="6:25" s="17" customFormat="1" ht="15.75" customHeight="1" x14ac:dyDescent="0.25">
      <c r="F602" s="19"/>
      <c r="I602" s="18"/>
      <c r="J602" s="20"/>
      <c r="K602" s="21"/>
      <c r="N602" s="22"/>
      <c r="O602" s="22"/>
      <c r="P602" s="22"/>
      <c r="Q602" s="22"/>
      <c r="R602" s="22"/>
      <c r="S602" s="22"/>
      <c r="T602" s="15"/>
      <c r="U602" s="15"/>
      <c r="V602" s="15"/>
      <c r="W602" s="15"/>
      <c r="X602" s="15"/>
      <c r="Y602" s="15"/>
    </row>
    <row r="603" spans="6:25" s="17" customFormat="1" ht="15.75" customHeight="1" x14ac:dyDescent="0.25">
      <c r="F603" s="19"/>
      <c r="I603" s="18"/>
      <c r="J603" s="20"/>
      <c r="K603" s="21"/>
      <c r="N603" s="22"/>
      <c r="O603" s="22"/>
      <c r="P603" s="22"/>
      <c r="Q603" s="22"/>
      <c r="R603" s="22"/>
      <c r="S603" s="22"/>
      <c r="T603" s="15"/>
      <c r="U603" s="15"/>
      <c r="V603" s="15"/>
      <c r="W603" s="15"/>
      <c r="X603" s="15"/>
      <c r="Y603" s="15"/>
    </row>
    <row r="604" spans="6:25" s="17" customFormat="1" ht="15.75" customHeight="1" x14ac:dyDescent="0.25">
      <c r="F604" s="19"/>
      <c r="I604" s="18"/>
      <c r="J604" s="20"/>
      <c r="K604" s="21"/>
      <c r="N604" s="22"/>
      <c r="O604" s="22"/>
      <c r="P604" s="22"/>
      <c r="Q604" s="22"/>
      <c r="R604" s="22"/>
      <c r="S604" s="22"/>
      <c r="T604" s="15"/>
      <c r="U604" s="15"/>
      <c r="V604" s="15"/>
      <c r="W604" s="15"/>
      <c r="X604" s="15"/>
      <c r="Y604" s="15"/>
    </row>
    <row r="605" spans="6:25" s="17" customFormat="1" ht="15.75" customHeight="1" x14ac:dyDescent="0.25">
      <c r="F605" s="19"/>
      <c r="I605" s="18"/>
      <c r="J605" s="20"/>
      <c r="K605" s="21"/>
      <c r="N605" s="22"/>
      <c r="O605" s="22"/>
      <c r="P605" s="22"/>
      <c r="Q605" s="22"/>
      <c r="R605" s="22"/>
      <c r="S605" s="22"/>
      <c r="T605" s="15"/>
      <c r="U605" s="15"/>
      <c r="V605" s="15"/>
      <c r="W605" s="15"/>
      <c r="X605" s="15"/>
      <c r="Y605" s="15"/>
    </row>
    <row r="606" spans="6:25" s="17" customFormat="1" ht="15.75" customHeight="1" x14ac:dyDescent="0.25">
      <c r="F606" s="19"/>
      <c r="I606" s="18"/>
      <c r="J606" s="20"/>
      <c r="K606" s="21"/>
      <c r="N606" s="22"/>
      <c r="O606" s="22"/>
      <c r="P606" s="22"/>
      <c r="Q606" s="22"/>
      <c r="R606" s="22"/>
      <c r="S606" s="22"/>
      <c r="T606" s="15"/>
      <c r="U606" s="15"/>
      <c r="V606" s="15"/>
      <c r="W606" s="15"/>
      <c r="X606" s="15"/>
      <c r="Y606" s="15"/>
    </row>
    <row r="607" spans="6:25" s="17" customFormat="1" ht="15.75" customHeight="1" x14ac:dyDescent="0.25">
      <c r="F607" s="19"/>
      <c r="I607" s="18"/>
      <c r="J607" s="20"/>
      <c r="K607" s="21"/>
      <c r="N607" s="22"/>
      <c r="O607" s="22"/>
      <c r="P607" s="22"/>
      <c r="Q607" s="22"/>
      <c r="R607" s="22"/>
      <c r="S607" s="22"/>
      <c r="T607" s="15"/>
      <c r="U607" s="15"/>
      <c r="V607" s="15"/>
      <c r="W607" s="15"/>
      <c r="X607" s="15"/>
      <c r="Y607" s="15"/>
    </row>
    <row r="608" spans="6:25" s="17" customFormat="1" ht="15.75" customHeight="1" x14ac:dyDescent="0.25">
      <c r="F608" s="19"/>
      <c r="I608" s="18"/>
      <c r="J608" s="20"/>
      <c r="K608" s="21"/>
      <c r="N608" s="22"/>
      <c r="O608" s="22"/>
      <c r="P608" s="22"/>
      <c r="Q608" s="22"/>
      <c r="R608" s="22"/>
      <c r="S608" s="22"/>
      <c r="T608" s="15"/>
      <c r="U608" s="15"/>
      <c r="V608" s="15"/>
      <c r="W608" s="15"/>
      <c r="X608" s="15"/>
      <c r="Y608" s="15"/>
    </row>
    <row r="609" spans="6:25" s="17" customFormat="1" ht="15.75" customHeight="1" x14ac:dyDescent="0.25">
      <c r="F609" s="19"/>
      <c r="I609" s="18"/>
      <c r="J609" s="20"/>
      <c r="K609" s="21"/>
      <c r="N609" s="22"/>
      <c r="O609" s="22"/>
      <c r="P609" s="22"/>
      <c r="Q609" s="22"/>
      <c r="R609" s="22"/>
      <c r="S609" s="22"/>
      <c r="T609" s="15"/>
      <c r="U609" s="15"/>
      <c r="V609" s="15"/>
      <c r="W609" s="15"/>
      <c r="X609" s="15"/>
      <c r="Y609" s="15"/>
    </row>
    <row r="610" spans="6:25" s="17" customFormat="1" ht="15.75" customHeight="1" x14ac:dyDescent="0.25">
      <c r="F610" s="19"/>
      <c r="I610" s="18"/>
      <c r="J610" s="20"/>
      <c r="K610" s="21"/>
      <c r="N610" s="22"/>
      <c r="O610" s="22"/>
      <c r="P610" s="22"/>
      <c r="Q610" s="22"/>
      <c r="R610" s="22"/>
      <c r="S610" s="22"/>
      <c r="T610" s="15"/>
      <c r="U610" s="15"/>
      <c r="V610" s="15"/>
      <c r="W610" s="15"/>
      <c r="X610" s="15"/>
      <c r="Y610" s="15"/>
    </row>
    <row r="611" spans="6:25" s="17" customFormat="1" ht="15.75" customHeight="1" x14ac:dyDescent="0.25">
      <c r="F611" s="19"/>
      <c r="I611" s="18"/>
      <c r="J611" s="20"/>
      <c r="K611" s="21"/>
      <c r="N611" s="22"/>
      <c r="O611" s="22"/>
      <c r="P611" s="22"/>
      <c r="Q611" s="22"/>
      <c r="R611" s="22"/>
      <c r="S611" s="22"/>
      <c r="T611" s="15"/>
      <c r="U611" s="15"/>
      <c r="V611" s="15"/>
      <c r="W611" s="15"/>
      <c r="X611" s="15"/>
      <c r="Y611" s="15"/>
    </row>
    <row r="612" spans="6:25" s="17" customFormat="1" ht="15.75" customHeight="1" x14ac:dyDescent="0.25">
      <c r="F612" s="19"/>
      <c r="I612" s="18"/>
      <c r="J612" s="20"/>
      <c r="K612" s="21"/>
      <c r="N612" s="22"/>
      <c r="O612" s="22"/>
      <c r="P612" s="22"/>
      <c r="Q612" s="22"/>
      <c r="R612" s="22"/>
      <c r="S612" s="22"/>
      <c r="T612" s="15"/>
      <c r="U612" s="15"/>
      <c r="V612" s="15"/>
      <c r="W612" s="15"/>
      <c r="X612" s="15"/>
      <c r="Y612" s="15"/>
    </row>
    <row r="613" spans="6:25" s="17" customFormat="1" ht="15.75" customHeight="1" x14ac:dyDescent="0.25">
      <c r="F613" s="19"/>
      <c r="I613" s="18"/>
      <c r="J613" s="20"/>
      <c r="K613" s="21"/>
      <c r="N613" s="22"/>
      <c r="O613" s="22"/>
      <c r="P613" s="22"/>
      <c r="Q613" s="22"/>
      <c r="R613" s="22"/>
      <c r="S613" s="22"/>
      <c r="T613" s="15"/>
      <c r="U613" s="15"/>
      <c r="V613" s="15"/>
      <c r="W613" s="15"/>
      <c r="X613" s="15"/>
      <c r="Y613" s="15"/>
    </row>
    <row r="614" spans="6:25" s="17" customFormat="1" ht="15.75" customHeight="1" x14ac:dyDescent="0.25">
      <c r="F614" s="19"/>
      <c r="I614" s="18"/>
      <c r="J614" s="20"/>
      <c r="K614" s="21"/>
      <c r="N614" s="22"/>
      <c r="O614" s="22"/>
      <c r="P614" s="22"/>
      <c r="Q614" s="22"/>
      <c r="R614" s="22"/>
      <c r="S614" s="22"/>
      <c r="T614" s="15"/>
      <c r="U614" s="15"/>
      <c r="V614" s="15"/>
      <c r="W614" s="15"/>
      <c r="X614" s="15"/>
      <c r="Y614" s="15"/>
    </row>
    <row r="615" spans="6:25" s="17" customFormat="1" ht="15.75" customHeight="1" x14ac:dyDescent="0.25">
      <c r="F615" s="19"/>
      <c r="I615" s="18"/>
      <c r="J615" s="20"/>
      <c r="K615" s="21"/>
      <c r="N615" s="22"/>
      <c r="O615" s="22"/>
      <c r="P615" s="22"/>
      <c r="Q615" s="22"/>
      <c r="R615" s="22"/>
      <c r="S615" s="22"/>
      <c r="T615" s="15"/>
      <c r="U615" s="15"/>
      <c r="V615" s="15"/>
      <c r="W615" s="15"/>
      <c r="X615" s="15"/>
      <c r="Y615" s="15"/>
    </row>
    <row r="616" spans="6:25" s="17" customFormat="1" ht="15.75" customHeight="1" x14ac:dyDescent="0.25">
      <c r="F616" s="19"/>
      <c r="I616" s="18"/>
      <c r="J616" s="20"/>
      <c r="K616" s="21"/>
      <c r="N616" s="22"/>
      <c r="O616" s="22"/>
      <c r="P616" s="22"/>
      <c r="Q616" s="22"/>
      <c r="R616" s="22"/>
      <c r="S616" s="22"/>
      <c r="T616" s="15"/>
      <c r="U616" s="15"/>
      <c r="V616" s="15"/>
      <c r="W616" s="15"/>
      <c r="X616" s="15"/>
      <c r="Y616" s="15"/>
    </row>
    <row r="617" spans="6:25" s="17" customFormat="1" ht="15.75" customHeight="1" x14ac:dyDescent="0.25">
      <c r="F617" s="19"/>
      <c r="I617" s="18"/>
      <c r="J617" s="20"/>
      <c r="K617" s="21"/>
      <c r="N617" s="22"/>
      <c r="O617" s="22"/>
      <c r="P617" s="22"/>
      <c r="Q617" s="22"/>
      <c r="R617" s="22"/>
      <c r="S617" s="22"/>
      <c r="T617" s="15"/>
      <c r="U617" s="15"/>
      <c r="V617" s="15"/>
      <c r="W617" s="15"/>
      <c r="X617" s="15"/>
      <c r="Y617" s="15"/>
    </row>
    <row r="618" spans="6:25" s="17" customFormat="1" ht="15.75" customHeight="1" x14ac:dyDescent="0.25">
      <c r="F618" s="19"/>
      <c r="I618" s="18"/>
      <c r="J618" s="20"/>
      <c r="K618" s="21"/>
      <c r="N618" s="22"/>
      <c r="O618" s="22"/>
      <c r="P618" s="22"/>
      <c r="Q618" s="22"/>
      <c r="R618" s="22"/>
      <c r="S618" s="22"/>
      <c r="T618" s="15"/>
      <c r="U618" s="15"/>
      <c r="V618" s="15"/>
      <c r="W618" s="15"/>
      <c r="X618" s="15"/>
      <c r="Y618" s="15"/>
    </row>
    <row r="619" spans="6:25" s="17" customFormat="1" ht="15.75" customHeight="1" x14ac:dyDescent="0.25">
      <c r="F619" s="19"/>
      <c r="I619" s="18"/>
      <c r="J619" s="20"/>
      <c r="K619" s="21"/>
      <c r="N619" s="22"/>
      <c r="O619" s="22"/>
      <c r="P619" s="22"/>
      <c r="Q619" s="22"/>
      <c r="R619" s="22"/>
      <c r="S619" s="22"/>
      <c r="T619" s="15"/>
      <c r="U619" s="15"/>
      <c r="V619" s="15"/>
      <c r="W619" s="15"/>
      <c r="X619" s="15"/>
      <c r="Y619" s="15"/>
    </row>
    <row r="620" spans="6:25" s="17" customFormat="1" ht="15.75" customHeight="1" x14ac:dyDescent="0.25">
      <c r="F620" s="19"/>
      <c r="I620" s="18"/>
      <c r="J620" s="20"/>
      <c r="K620" s="21"/>
      <c r="N620" s="22"/>
      <c r="O620" s="22"/>
      <c r="P620" s="22"/>
      <c r="Q620" s="22"/>
      <c r="R620" s="22"/>
      <c r="S620" s="22"/>
      <c r="T620" s="15"/>
      <c r="U620" s="15"/>
      <c r="V620" s="15"/>
      <c r="W620" s="15"/>
      <c r="X620" s="15"/>
      <c r="Y620" s="15"/>
    </row>
    <row r="621" spans="6:25" s="17" customFormat="1" ht="15.75" customHeight="1" x14ac:dyDescent="0.25">
      <c r="F621" s="19"/>
      <c r="I621" s="18"/>
      <c r="J621" s="20"/>
      <c r="K621" s="21"/>
      <c r="N621" s="22"/>
      <c r="O621" s="22"/>
      <c r="P621" s="22"/>
      <c r="Q621" s="22"/>
      <c r="R621" s="22"/>
      <c r="S621" s="22"/>
      <c r="T621" s="15"/>
      <c r="U621" s="15"/>
      <c r="V621" s="15"/>
      <c r="W621" s="15"/>
      <c r="X621" s="15"/>
      <c r="Y621" s="15"/>
    </row>
    <row r="622" spans="6:25" s="17" customFormat="1" ht="15.75" customHeight="1" x14ac:dyDescent="0.25">
      <c r="F622" s="19"/>
      <c r="I622" s="18"/>
      <c r="J622" s="20"/>
      <c r="K622" s="21"/>
      <c r="N622" s="22"/>
      <c r="O622" s="22"/>
      <c r="P622" s="22"/>
      <c r="Q622" s="22"/>
      <c r="R622" s="22"/>
      <c r="S622" s="22"/>
      <c r="T622" s="15"/>
      <c r="U622" s="15"/>
      <c r="V622" s="15"/>
      <c r="W622" s="15"/>
      <c r="X622" s="15"/>
      <c r="Y622" s="15"/>
    </row>
    <row r="623" spans="6:25" s="17" customFormat="1" ht="15.75" customHeight="1" x14ac:dyDescent="0.25">
      <c r="F623" s="19"/>
      <c r="I623" s="18"/>
      <c r="J623" s="20"/>
      <c r="K623" s="21"/>
      <c r="N623" s="22"/>
      <c r="O623" s="22"/>
      <c r="P623" s="22"/>
      <c r="Q623" s="22"/>
      <c r="R623" s="22"/>
      <c r="S623" s="22"/>
      <c r="T623" s="15"/>
      <c r="U623" s="15"/>
      <c r="V623" s="15"/>
      <c r="W623" s="15"/>
      <c r="X623" s="15"/>
      <c r="Y623" s="15"/>
    </row>
    <row r="624" spans="6:25" s="17" customFormat="1" ht="15.75" customHeight="1" x14ac:dyDescent="0.25">
      <c r="F624" s="19"/>
      <c r="I624" s="18"/>
      <c r="J624" s="20"/>
      <c r="K624" s="21"/>
      <c r="N624" s="22"/>
      <c r="O624" s="22"/>
      <c r="P624" s="22"/>
      <c r="Q624" s="22"/>
      <c r="R624" s="22"/>
      <c r="S624" s="22"/>
      <c r="T624" s="15"/>
      <c r="U624" s="15"/>
      <c r="V624" s="15"/>
      <c r="W624" s="15"/>
      <c r="X624" s="15"/>
      <c r="Y624" s="15"/>
    </row>
    <row r="625" spans="6:25" s="17" customFormat="1" ht="15.75" customHeight="1" x14ac:dyDescent="0.25">
      <c r="F625" s="19"/>
      <c r="I625" s="18"/>
      <c r="J625" s="20"/>
      <c r="K625" s="21"/>
      <c r="N625" s="22"/>
      <c r="O625" s="22"/>
      <c r="P625" s="22"/>
      <c r="Q625" s="22"/>
      <c r="R625" s="22"/>
      <c r="S625" s="22"/>
      <c r="T625" s="15"/>
      <c r="U625" s="15"/>
      <c r="V625" s="15"/>
      <c r="W625" s="15"/>
      <c r="X625" s="15"/>
      <c r="Y625" s="15"/>
    </row>
    <row r="626" spans="6:25" s="17" customFormat="1" ht="15.75" customHeight="1" x14ac:dyDescent="0.25">
      <c r="F626" s="19"/>
      <c r="I626" s="18"/>
      <c r="J626" s="20"/>
      <c r="K626" s="21"/>
      <c r="N626" s="22"/>
      <c r="O626" s="22"/>
      <c r="P626" s="22"/>
      <c r="Q626" s="22"/>
      <c r="R626" s="22"/>
      <c r="S626" s="22"/>
      <c r="T626" s="15"/>
      <c r="U626" s="15"/>
      <c r="V626" s="15"/>
      <c r="W626" s="15"/>
      <c r="X626" s="15"/>
      <c r="Y626" s="15"/>
    </row>
    <row r="627" spans="6:25" s="17" customFormat="1" ht="15.75" customHeight="1" x14ac:dyDescent="0.25">
      <c r="F627" s="19"/>
      <c r="I627" s="18"/>
      <c r="J627" s="20"/>
      <c r="K627" s="21"/>
      <c r="N627" s="22"/>
      <c r="O627" s="22"/>
      <c r="P627" s="22"/>
      <c r="Q627" s="22"/>
      <c r="R627" s="22"/>
      <c r="S627" s="22"/>
      <c r="T627" s="15"/>
      <c r="U627" s="15"/>
      <c r="V627" s="15"/>
      <c r="W627" s="15"/>
      <c r="X627" s="15"/>
      <c r="Y627" s="15"/>
    </row>
    <row r="628" spans="6:25" s="17" customFormat="1" ht="15.75" customHeight="1" x14ac:dyDescent="0.25">
      <c r="F628" s="19"/>
      <c r="I628" s="18"/>
      <c r="J628" s="20"/>
      <c r="K628" s="21"/>
      <c r="N628" s="22"/>
      <c r="O628" s="22"/>
      <c r="P628" s="22"/>
      <c r="Q628" s="22"/>
      <c r="R628" s="22"/>
      <c r="S628" s="22"/>
      <c r="T628" s="15"/>
      <c r="U628" s="15"/>
      <c r="V628" s="15"/>
      <c r="W628" s="15"/>
      <c r="X628" s="15"/>
      <c r="Y628" s="15"/>
    </row>
    <row r="629" spans="6:25" s="17" customFormat="1" ht="15.75" customHeight="1" x14ac:dyDescent="0.25">
      <c r="F629" s="19"/>
      <c r="I629" s="18"/>
      <c r="J629" s="20"/>
      <c r="K629" s="21"/>
      <c r="N629" s="22"/>
      <c r="O629" s="22"/>
      <c r="P629" s="22"/>
      <c r="Q629" s="22"/>
      <c r="R629" s="22"/>
      <c r="S629" s="22"/>
      <c r="T629" s="15"/>
      <c r="U629" s="15"/>
      <c r="V629" s="15"/>
      <c r="W629" s="15"/>
      <c r="X629" s="15"/>
      <c r="Y629" s="15"/>
    </row>
    <row r="630" spans="6:25" s="17" customFormat="1" ht="15.75" customHeight="1" x14ac:dyDescent="0.25">
      <c r="F630" s="19"/>
      <c r="I630" s="18"/>
      <c r="J630" s="20"/>
      <c r="K630" s="21"/>
      <c r="N630" s="22"/>
      <c r="O630" s="22"/>
      <c r="P630" s="22"/>
      <c r="Q630" s="22"/>
      <c r="R630" s="22"/>
      <c r="S630" s="22"/>
      <c r="T630" s="15"/>
      <c r="U630" s="15"/>
      <c r="V630" s="15"/>
      <c r="W630" s="15"/>
      <c r="X630" s="15"/>
      <c r="Y630" s="15"/>
    </row>
    <row r="631" spans="6:25" s="17" customFormat="1" ht="15.75" customHeight="1" x14ac:dyDescent="0.25">
      <c r="F631" s="19"/>
      <c r="I631" s="18"/>
      <c r="J631" s="20"/>
      <c r="K631" s="21"/>
      <c r="N631" s="22"/>
      <c r="O631" s="22"/>
      <c r="P631" s="22"/>
      <c r="Q631" s="22"/>
      <c r="R631" s="22"/>
      <c r="S631" s="22"/>
      <c r="T631" s="15"/>
      <c r="U631" s="15"/>
      <c r="V631" s="15"/>
      <c r="W631" s="15"/>
      <c r="X631" s="15"/>
      <c r="Y631" s="15"/>
    </row>
    <row r="632" spans="6:25" s="17" customFormat="1" ht="15.75" customHeight="1" x14ac:dyDescent="0.25">
      <c r="F632" s="19"/>
      <c r="I632" s="18"/>
      <c r="J632" s="20"/>
      <c r="K632" s="21"/>
      <c r="N632" s="22"/>
      <c r="O632" s="22"/>
      <c r="P632" s="22"/>
      <c r="Q632" s="22"/>
      <c r="R632" s="22"/>
      <c r="S632" s="22"/>
      <c r="T632" s="15"/>
      <c r="U632" s="15"/>
      <c r="V632" s="15"/>
      <c r="W632" s="15"/>
      <c r="X632" s="15"/>
      <c r="Y632" s="15"/>
    </row>
    <row r="633" spans="6:25" s="17" customFormat="1" ht="15.75" customHeight="1" x14ac:dyDescent="0.25">
      <c r="F633" s="19"/>
      <c r="I633" s="18"/>
      <c r="J633" s="20"/>
      <c r="K633" s="21"/>
      <c r="N633" s="22"/>
      <c r="O633" s="22"/>
      <c r="P633" s="22"/>
      <c r="Q633" s="22"/>
      <c r="R633" s="22"/>
      <c r="S633" s="22"/>
      <c r="T633" s="15"/>
      <c r="U633" s="15"/>
      <c r="V633" s="15"/>
      <c r="W633" s="15"/>
      <c r="X633" s="15"/>
      <c r="Y633" s="15"/>
    </row>
    <row r="634" spans="6:25" s="17" customFormat="1" ht="15.75" customHeight="1" x14ac:dyDescent="0.25">
      <c r="F634" s="19"/>
      <c r="I634" s="18"/>
      <c r="J634" s="20"/>
      <c r="K634" s="21"/>
      <c r="N634" s="22"/>
      <c r="O634" s="22"/>
      <c r="P634" s="22"/>
      <c r="Q634" s="22"/>
      <c r="R634" s="22"/>
      <c r="S634" s="22"/>
      <c r="T634" s="15"/>
      <c r="U634" s="15"/>
      <c r="V634" s="15"/>
      <c r="W634" s="15"/>
      <c r="X634" s="15"/>
      <c r="Y634" s="15"/>
    </row>
    <row r="635" spans="6:25" s="17" customFormat="1" ht="15.75" customHeight="1" x14ac:dyDescent="0.25">
      <c r="F635" s="19"/>
      <c r="I635" s="18"/>
      <c r="J635" s="20"/>
      <c r="K635" s="21"/>
      <c r="N635" s="22"/>
      <c r="O635" s="22"/>
      <c r="P635" s="22"/>
      <c r="Q635" s="22"/>
      <c r="R635" s="22"/>
      <c r="S635" s="22"/>
      <c r="T635" s="15"/>
      <c r="U635" s="15"/>
      <c r="V635" s="15"/>
      <c r="W635" s="15"/>
      <c r="X635" s="15"/>
      <c r="Y635" s="15"/>
    </row>
    <row r="636" spans="6:25" s="17" customFormat="1" ht="15.75" customHeight="1" x14ac:dyDescent="0.25">
      <c r="F636" s="19"/>
      <c r="I636" s="18"/>
      <c r="J636" s="20"/>
      <c r="K636" s="21"/>
      <c r="N636" s="22"/>
      <c r="O636" s="22"/>
      <c r="P636" s="22"/>
      <c r="Q636" s="22"/>
      <c r="R636" s="22"/>
      <c r="S636" s="22"/>
      <c r="T636" s="15"/>
      <c r="U636" s="15"/>
      <c r="V636" s="15"/>
      <c r="W636" s="15"/>
      <c r="X636" s="15"/>
      <c r="Y636" s="15"/>
    </row>
    <row r="637" spans="6:25" s="17" customFormat="1" ht="15.75" customHeight="1" x14ac:dyDescent="0.25">
      <c r="F637" s="19"/>
      <c r="I637" s="18"/>
      <c r="J637" s="20"/>
      <c r="K637" s="21"/>
      <c r="N637" s="22"/>
      <c r="O637" s="22"/>
      <c r="P637" s="22"/>
      <c r="Q637" s="22"/>
      <c r="R637" s="22"/>
      <c r="S637" s="22"/>
      <c r="T637" s="15"/>
      <c r="U637" s="15"/>
      <c r="V637" s="15"/>
      <c r="W637" s="15"/>
      <c r="X637" s="15"/>
      <c r="Y637" s="15"/>
    </row>
    <row r="638" spans="6:25" s="17" customFormat="1" ht="15.75" customHeight="1" x14ac:dyDescent="0.25">
      <c r="F638" s="19"/>
      <c r="I638" s="18"/>
      <c r="J638" s="20"/>
      <c r="K638" s="21"/>
      <c r="N638" s="22"/>
      <c r="O638" s="22"/>
      <c r="P638" s="22"/>
      <c r="Q638" s="22"/>
      <c r="R638" s="22"/>
      <c r="S638" s="22"/>
      <c r="T638" s="15"/>
      <c r="U638" s="15"/>
      <c r="V638" s="15"/>
      <c r="W638" s="15"/>
      <c r="X638" s="15"/>
      <c r="Y638" s="15"/>
    </row>
    <row r="639" spans="6:25" s="17" customFormat="1" ht="15.75" customHeight="1" x14ac:dyDescent="0.25">
      <c r="F639" s="19"/>
      <c r="I639" s="18"/>
      <c r="J639" s="20"/>
      <c r="K639" s="21"/>
      <c r="N639" s="22"/>
      <c r="O639" s="22"/>
      <c r="P639" s="22"/>
      <c r="Q639" s="22"/>
      <c r="R639" s="22"/>
      <c r="S639" s="22"/>
      <c r="T639" s="15"/>
      <c r="U639" s="15"/>
      <c r="V639" s="15"/>
      <c r="W639" s="15"/>
      <c r="X639" s="15"/>
      <c r="Y639" s="15"/>
    </row>
    <row r="640" spans="6:25" s="17" customFormat="1" ht="15.75" customHeight="1" x14ac:dyDescent="0.25">
      <c r="F640" s="19"/>
      <c r="I640" s="18"/>
      <c r="J640" s="20"/>
      <c r="K640" s="21"/>
      <c r="N640" s="22"/>
      <c r="O640" s="22"/>
      <c r="P640" s="22"/>
      <c r="Q640" s="22"/>
      <c r="R640" s="22"/>
      <c r="S640" s="22"/>
      <c r="T640" s="15"/>
      <c r="U640" s="15"/>
      <c r="V640" s="15"/>
      <c r="W640" s="15"/>
      <c r="X640" s="15"/>
      <c r="Y640" s="15"/>
    </row>
    <row r="641" spans="6:25" s="17" customFormat="1" ht="15.75" customHeight="1" x14ac:dyDescent="0.25">
      <c r="F641" s="19"/>
      <c r="I641" s="18"/>
      <c r="J641" s="20"/>
      <c r="K641" s="21"/>
      <c r="N641" s="22"/>
      <c r="O641" s="22"/>
      <c r="P641" s="22"/>
      <c r="Q641" s="22"/>
      <c r="R641" s="22"/>
      <c r="S641" s="22"/>
      <c r="T641" s="15"/>
      <c r="U641" s="15"/>
      <c r="V641" s="15"/>
      <c r="W641" s="15"/>
      <c r="X641" s="15"/>
      <c r="Y641" s="15"/>
    </row>
    <row r="642" spans="6:25" s="17" customFormat="1" ht="15.75" customHeight="1" x14ac:dyDescent="0.25">
      <c r="F642" s="19"/>
      <c r="I642" s="18"/>
      <c r="J642" s="20"/>
      <c r="K642" s="21"/>
      <c r="N642" s="22"/>
      <c r="O642" s="22"/>
      <c r="P642" s="22"/>
      <c r="Q642" s="22"/>
      <c r="R642" s="22"/>
      <c r="S642" s="22"/>
      <c r="T642" s="15"/>
      <c r="U642" s="15"/>
      <c r="V642" s="15"/>
      <c r="W642" s="15"/>
      <c r="X642" s="15"/>
      <c r="Y642" s="15"/>
    </row>
    <row r="643" spans="6:25" s="17" customFormat="1" ht="15.75" customHeight="1" x14ac:dyDescent="0.25">
      <c r="F643" s="19"/>
      <c r="I643" s="18"/>
      <c r="J643" s="20"/>
      <c r="K643" s="21"/>
      <c r="N643" s="22"/>
      <c r="O643" s="22"/>
      <c r="P643" s="22"/>
      <c r="Q643" s="22"/>
      <c r="R643" s="22"/>
      <c r="S643" s="22"/>
      <c r="T643" s="15"/>
      <c r="U643" s="15"/>
      <c r="V643" s="15"/>
      <c r="W643" s="15"/>
      <c r="X643" s="15"/>
      <c r="Y643" s="15"/>
    </row>
    <row r="644" spans="6:25" s="17" customFormat="1" ht="15.75" customHeight="1" x14ac:dyDescent="0.25">
      <c r="F644" s="19"/>
      <c r="I644" s="18"/>
      <c r="J644" s="20"/>
      <c r="K644" s="21"/>
      <c r="N644" s="22"/>
      <c r="O644" s="22"/>
      <c r="P644" s="22"/>
      <c r="Q644" s="22"/>
      <c r="R644" s="22"/>
      <c r="S644" s="22"/>
      <c r="T644" s="15"/>
      <c r="U644" s="15"/>
      <c r="V644" s="15"/>
      <c r="W644" s="15"/>
      <c r="X644" s="15"/>
      <c r="Y644" s="15"/>
    </row>
    <row r="645" spans="6:25" s="17" customFormat="1" ht="15.75" customHeight="1" x14ac:dyDescent="0.25">
      <c r="F645" s="19"/>
      <c r="I645" s="18"/>
      <c r="J645" s="20"/>
      <c r="K645" s="21"/>
      <c r="N645" s="22"/>
      <c r="O645" s="22"/>
      <c r="P645" s="22"/>
      <c r="Q645" s="22"/>
      <c r="R645" s="22"/>
      <c r="S645" s="22"/>
      <c r="T645" s="15"/>
      <c r="U645" s="15"/>
      <c r="V645" s="15"/>
      <c r="W645" s="15"/>
      <c r="X645" s="15"/>
      <c r="Y645" s="15"/>
    </row>
    <row r="646" spans="6:25" s="17" customFormat="1" ht="15.75" customHeight="1" x14ac:dyDescent="0.25">
      <c r="F646" s="19"/>
      <c r="I646" s="18"/>
      <c r="J646" s="20"/>
      <c r="K646" s="21"/>
      <c r="N646" s="22"/>
      <c r="O646" s="22"/>
      <c r="P646" s="22"/>
      <c r="Q646" s="22"/>
      <c r="R646" s="22"/>
      <c r="S646" s="22"/>
      <c r="T646" s="15"/>
      <c r="U646" s="15"/>
      <c r="V646" s="15"/>
      <c r="W646" s="15"/>
      <c r="X646" s="15"/>
      <c r="Y646" s="15"/>
    </row>
    <row r="647" spans="6:25" s="17" customFormat="1" ht="15.75" customHeight="1" x14ac:dyDescent="0.25">
      <c r="F647" s="19"/>
      <c r="I647" s="18"/>
      <c r="J647" s="20"/>
      <c r="K647" s="21"/>
      <c r="N647" s="22"/>
      <c r="O647" s="22"/>
      <c r="P647" s="22"/>
      <c r="Q647" s="22"/>
      <c r="R647" s="22"/>
      <c r="S647" s="22"/>
      <c r="T647" s="15"/>
      <c r="U647" s="15"/>
      <c r="V647" s="15"/>
      <c r="W647" s="15"/>
      <c r="X647" s="15"/>
      <c r="Y647" s="15"/>
    </row>
    <row r="648" spans="6:25" s="17" customFormat="1" ht="15.75" customHeight="1" x14ac:dyDescent="0.25">
      <c r="F648" s="19"/>
      <c r="I648" s="18"/>
      <c r="J648" s="20"/>
      <c r="K648" s="21"/>
      <c r="N648" s="22"/>
      <c r="O648" s="22"/>
      <c r="P648" s="22"/>
      <c r="Q648" s="22"/>
      <c r="R648" s="22"/>
      <c r="S648" s="22"/>
      <c r="T648" s="15"/>
      <c r="U648" s="15"/>
      <c r="V648" s="15"/>
      <c r="W648" s="15"/>
      <c r="X648" s="15"/>
      <c r="Y648" s="15"/>
    </row>
    <row r="649" spans="6:25" s="17" customFormat="1" ht="15.75" customHeight="1" x14ac:dyDescent="0.25">
      <c r="F649" s="19"/>
      <c r="I649" s="18"/>
      <c r="J649" s="20"/>
      <c r="K649" s="21"/>
      <c r="N649" s="22"/>
      <c r="O649" s="22"/>
      <c r="P649" s="22"/>
      <c r="Q649" s="22"/>
      <c r="R649" s="22"/>
      <c r="S649" s="22"/>
      <c r="T649" s="15"/>
      <c r="U649" s="15"/>
      <c r="V649" s="15"/>
      <c r="W649" s="15"/>
      <c r="X649" s="15"/>
      <c r="Y649" s="15"/>
    </row>
    <row r="650" spans="6:25" s="17" customFormat="1" ht="15.75" customHeight="1" x14ac:dyDescent="0.25">
      <c r="F650" s="19"/>
      <c r="I650" s="18"/>
      <c r="J650" s="20"/>
      <c r="K650" s="21"/>
      <c r="N650" s="22"/>
      <c r="O650" s="22"/>
      <c r="P650" s="22"/>
      <c r="Q650" s="22"/>
      <c r="R650" s="22"/>
      <c r="S650" s="22"/>
      <c r="T650" s="15"/>
      <c r="U650" s="15"/>
      <c r="V650" s="15"/>
      <c r="W650" s="15"/>
      <c r="X650" s="15"/>
      <c r="Y650" s="15"/>
    </row>
    <row r="651" spans="6:25" s="17" customFormat="1" ht="15.75" customHeight="1" x14ac:dyDescent="0.25">
      <c r="F651" s="19"/>
      <c r="I651" s="18"/>
      <c r="J651" s="20"/>
      <c r="K651" s="21"/>
      <c r="N651" s="22"/>
      <c r="O651" s="22"/>
      <c r="P651" s="22"/>
      <c r="Q651" s="22"/>
      <c r="R651" s="22"/>
      <c r="S651" s="22"/>
      <c r="T651" s="15"/>
      <c r="U651" s="15"/>
      <c r="V651" s="15"/>
      <c r="W651" s="15"/>
      <c r="X651" s="15"/>
      <c r="Y651" s="15"/>
    </row>
    <row r="652" spans="6:25" s="17" customFormat="1" ht="15.75" customHeight="1" x14ac:dyDescent="0.25">
      <c r="F652" s="19"/>
      <c r="I652" s="18"/>
      <c r="J652" s="20"/>
      <c r="K652" s="21"/>
      <c r="N652" s="22"/>
      <c r="O652" s="22"/>
      <c r="P652" s="22"/>
      <c r="Q652" s="22"/>
      <c r="R652" s="22"/>
      <c r="S652" s="22"/>
      <c r="T652" s="15"/>
      <c r="U652" s="15"/>
      <c r="V652" s="15"/>
      <c r="W652" s="15"/>
      <c r="X652" s="15"/>
      <c r="Y652" s="15"/>
    </row>
    <row r="653" spans="6:25" s="17" customFormat="1" ht="15.75" customHeight="1" x14ac:dyDescent="0.25">
      <c r="F653" s="19"/>
      <c r="I653" s="18"/>
      <c r="J653" s="20"/>
      <c r="K653" s="21"/>
      <c r="N653" s="22"/>
      <c r="O653" s="22"/>
      <c r="P653" s="22"/>
      <c r="Q653" s="22"/>
      <c r="R653" s="22"/>
      <c r="S653" s="22"/>
      <c r="T653" s="15"/>
      <c r="U653" s="15"/>
      <c r="V653" s="15"/>
      <c r="W653" s="15"/>
      <c r="X653" s="15"/>
      <c r="Y653" s="15"/>
    </row>
    <row r="654" spans="6:25" s="17" customFormat="1" ht="15.75" customHeight="1" x14ac:dyDescent="0.25">
      <c r="F654" s="19"/>
      <c r="I654" s="18"/>
      <c r="J654" s="20"/>
      <c r="K654" s="21"/>
      <c r="N654" s="22"/>
      <c r="O654" s="22"/>
      <c r="P654" s="22"/>
      <c r="Q654" s="22"/>
      <c r="R654" s="22"/>
      <c r="S654" s="22"/>
      <c r="T654" s="15"/>
      <c r="U654" s="15"/>
      <c r="V654" s="15"/>
      <c r="W654" s="15"/>
      <c r="X654" s="15"/>
      <c r="Y654" s="15"/>
    </row>
    <row r="655" spans="6:25" s="17" customFormat="1" ht="15.75" customHeight="1" x14ac:dyDescent="0.25">
      <c r="F655" s="19"/>
      <c r="I655" s="18"/>
      <c r="J655" s="20"/>
      <c r="K655" s="21"/>
      <c r="N655" s="22"/>
      <c r="O655" s="22"/>
      <c r="P655" s="22"/>
      <c r="Q655" s="22"/>
      <c r="R655" s="22"/>
      <c r="S655" s="22"/>
      <c r="T655" s="15"/>
      <c r="U655" s="15"/>
      <c r="V655" s="15"/>
      <c r="W655" s="15"/>
      <c r="X655" s="15"/>
      <c r="Y655" s="15"/>
    </row>
    <row r="656" spans="6:25" s="17" customFormat="1" ht="15.75" customHeight="1" x14ac:dyDescent="0.25">
      <c r="F656" s="19"/>
      <c r="I656" s="18"/>
      <c r="J656" s="20"/>
      <c r="K656" s="21"/>
      <c r="N656" s="22"/>
      <c r="O656" s="22"/>
      <c r="P656" s="22"/>
      <c r="Q656" s="22"/>
      <c r="R656" s="22"/>
      <c r="S656" s="22"/>
      <c r="T656" s="15"/>
      <c r="U656" s="15"/>
      <c r="V656" s="15"/>
      <c r="W656" s="15"/>
      <c r="X656" s="15"/>
      <c r="Y656" s="15"/>
    </row>
    <row r="657" spans="6:25" s="17" customFormat="1" ht="15.75" customHeight="1" x14ac:dyDescent="0.25">
      <c r="F657" s="19"/>
      <c r="I657" s="18"/>
      <c r="J657" s="20"/>
      <c r="K657" s="21"/>
      <c r="N657" s="22"/>
      <c r="O657" s="22"/>
      <c r="P657" s="22"/>
      <c r="Q657" s="22"/>
      <c r="R657" s="22"/>
      <c r="S657" s="22"/>
      <c r="T657" s="15"/>
      <c r="U657" s="15"/>
      <c r="V657" s="15"/>
      <c r="W657" s="15"/>
      <c r="X657" s="15"/>
      <c r="Y657" s="15"/>
    </row>
    <row r="658" spans="6:25" s="17" customFormat="1" ht="15.75" customHeight="1" x14ac:dyDescent="0.25">
      <c r="F658" s="19"/>
      <c r="I658" s="18"/>
      <c r="J658" s="20"/>
      <c r="K658" s="21"/>
      <c r="N658" s="22"/>
      <c r="O658" s="22"/>
      <c r="P658" s="22"/>
      <c r="Q658" s="22"/>
      <c r="R658" s="22"/>
      <c r="S658" s="22"/>
      <c r="T658" s="15"/>
      <c r="U658" s="15"/>
      <c r="V658" s="15"/>
      <c r="W658" s="15"/>
      <c r="X658" s="15"/>
      <c r="Y658" s="15"/>
    </row>
    <row r="659" spans="6:25" s="17" customFormat="1" ht="15.75" customHeight="1" x14ac:dyDescent="0.25">
      <c r="F659" s="19"/>
      <c r="I659" s="18"/>
      <c r="J659" s="20"/>
      <c r="K659" s="21"/>
      <c r="N659" s="22"/>
      <c r="O659" s="22"/>
      <c r="P659" s="22"/>
      <c r="Q659" s="22"/>
      <c r="R659" s="22"/>
      <c r="S659" s="22"/>
      <c r="T659" s="15"/>
      <c r="U659" s="15"/>
      <c r="V659" s="15"/>
      <c r="W659" s="15"/>
      <c r="X659" s="15"/>
      <c r="Y659" s="15"/>
    </row>
    <row r="660" spans="6:25" s="17" customFormat="1" ht="15.75" customHeight="1" x14ac:dyDescent="0.25">
      <c r="F660" s="19"/>
      <c r="I660" s="18"/>
      <c r="J660" s="20"/>
      <c r="K660" s="21"/>
      <c r="N660" s="22"/>
      <c r="O660" s="22"/>
      <c r="P660" s="22"/>
      <c r="Q660" s="22"/>
      <c r="R660" s="22"/>
      <c r="S660" s="22"/>
      <c r="T660" s="15"/>
      <c r="U660" s="15"/>
      <c r="V660" s="15"/>
      <c r="W660" s="15"/>
      <c r="X660" s="15"/>
      <c r="Y660" s="15"/>
    </row>
    <row r="661" spans="6:25" s="17" customFormat="1" ht="15.75" customHeight="1" x14ac:dyDescent="0.25">
      <c r="F661" s="19"/>
      <c r="I661" s="18"/>
      <c r="J661" s="20"/>
      <c r="K661" s="21"/>
      <c r="N661" s="22"/>
      <c r="O661" s="22"/>
      <c r="P661" s="22"/>
      <c r="Q661" s="22"/>
      <c r="R661" s="22"/>
      <c r="S661" s="22"/>
      <c r="T661" s="15"/>
      <c r="U661" s="15"/>
      <c r="V661" s="15"/>
      <c r="W661" s="15"/>
      <c r="X661" s="15"/>
      <c r="Y661" s="15"/>
    </row>
    <row r="662" spans="6:25" s="17" customFormat="1" ht="15.75" customHeight="1" x14ac:dyDescent="0.25">
      <c r="F662" s="19"/>
      <c r="I662" s="18"/>
      <c r="J662" s="20"/>
      <c r="K662" s="21"/>
      <c r="N662" s="22"/>
      <c r="O662" s="22"/>
      <c r="P662" s="22"/>
      <c r="Q662" s="22"/>
      <c r="R662" s="22"/>
      <c r="S662" s="22"/>
      <c r="T662" s="15"/>
      <c r="U662" s="15"/>
      <c r="V662" s="15"/>
      <c r="W662" s="15"/>
      <c r="X662" s="15"/>
      <c r="Y662" s="15"/>
    </row>
    <row r="663" spans="6:25" s="17" customFormat="1" ht="15.75" customHeight="1" x14ac:dyDescent="0.25">
      <c r="F663" s="19"/>
      <c r="I663" s="18"/>
      <c r="J663" s="20"/>
      <c r="K663" s="21"/>
      <c r="N663" s="22"/>
      <c r="O663" s="22"/>
      <c r="P663" s="22"/>
      <c r="Q663" s="22"/>
      <c r="R663" s="22"/>
      <c r="S663" s="22"/>
      <c r="T663" s="15"/>
      <c r="U663" s="15"/>
      <c r="V663" s="15"/>
      <c r="W663" s="15"/>
      <c r="X663" s="15"/>
      <c r="Y663" s="15"/>
    </row>
    <row r="664" spans="6:25" s="17" customFormat="1" ht="15.75" customHeight="1" x14ac:dyDescent="0.25">
      <c r="F664" s="19"/>
      <c r="I664" s="18"/>
      <c r="J664" s="20"/>
      <c r="K664" s="21"/>
      <c r="N664" s="22"/>
      <c r="O664" s="22"/>
      <c r="P664" s="22"/>
      <c r="Q664" s="22"/>
      <c r="R664" s="22"/>
      <c r="S664" s="22"/>
      <c r="T664" s="15"/>
      <c r="U664" s="15"/>
      <c r="V664" s="15"/>
      <c r="W664" s="15"/>
      <c r="X664" s="15"/>
      <c r="Y664" s="15"/>
    </row>
    <row r="665" spans="6:25" s="17" customFormat="1" ht="15.75" customHeight="1" x14ac:dyDescent="0.25">
      <c r="F665" s="19"/>
      <c r="I665" s="18"/>
      <c r="J665" s="20"/>
      <c r="K665" s="21"/>
      <c r="N665" s="22"/>
      <c r="O665" s="22"/>
      <c r="P665" s="22"/>
      <c r="Q665" s="22"/>
      <c r="R665" s="22"/>
      <c r="S665" s="22"/>
      <c r="T665" s="15"/>
      <c r="U665" s="15"/>
      <c r="V665" s="15"/>
      <c r="W665" s="15"/>
      <c r="X665" s="15"/>
      <c r="Y665" s="15"/>
    </row>
    <row r="666" spans="6:25" s="17" customFormat="1" ht="15.75" customHeight="1" x14ac:dyDescent="0.25">
      <c r="F666" s="19"/>
      <c r="I666" s="18"/>
      <c r="J666" s="20"/>
      <c r="K666" s="21"/>
      <c r="N666" s="22"/>
      <c r="O666" s="22"/>
      <c r="P666" s="22"/>
      <c r="Q666" s="22"/>
      <c r="R666" s="22"/>
      <c r="S666" s="22"/>
      <c r="T666" s="15"/>
      <c r="U666" s="15"/>
      <c r="V666" s="15"/>
      <c r="W666" s="15"/>
      <c r="X666" s="15"/>
      <c r="Y666" s="15"/>
    </row>
    <row r="667" spans="6:25" s="17" customFormat="1" ht="15.75" customHeight="1" x14ac:dyDescent="0.25">
      <c r="F667" s="19"/>
      <c r="I667" s="18"/>
      <c r="J667" s="20"/>
      <c r="K667" s="21"/>
      <c r="N667" s="22"/>
      <c r="O667" s="22"/>
      <c r="P667" s="22"/>
      <c r="Q667" s="22"/>
      <c r="R667" s="22"/>
      <c r="S667" s="22"/>
      <c r="T667" s="15"/>
      <c r="U667" s="15"/>
      <c r="V667" s="15"/>
      <c r="W667" s="15"/>
      <c r="X667" s="15"/>
      <c r="Y667" s="15"/>
    </row>
    <row r="668" spans="6:25" s="17" customFormat="1" ht="15.75" customHeight="1" x14ac:dyDescent="0.25">
      <c r="F668" s="19"/>
      <c r="I668" s="18"/>
      <c r="J668" s="20"/>
      <c r="K668" s="21"/>
      <c r="N668" s="22"/>
      <c r="O668" s="22"/>
      <c r="P668" s="22"/>
      <c r="Q668" s="22"/>
      <c r="R668" s="22"/>
      <c r="S668" s="22"/>
      <c r="T668" s="15"/>
      <c r="U668" s="15"/>
      <c r="V668" s="15"/>
      <c r="W668" s="15"/>
      <c r="X668" s="15"/>
      <c r="Y668" s="15"/>
    </row>
    <row r="669" spans="6:25" s="17" customFormat="1" ht="15.75" customHeight="1" x14ac:dyDescent="0.25">
      <c r="F669" s="19"/>
      <c r="I669" s="18"/>
      <c r="J669" s="20"/>
      <c r="K669" s="21"/>
      <c r="N669" s="22"/>
      <c r="O669" s="22"/>
      <c r="P669" s="22"/>
      <c r="Q669" s="22"/>
      <c r="R669" s="22"/>
      <c r="S669" s="22"/>
      <c r="T669" s="15"/>
      <c r="U669" s="15"/>
      <c r="V669" s="15"/>
      <c r="W669" s="15"/>
      <c r="X669" s="15"/>
      <c r="Y669" s="15"/>
    </row>
    <row r="670" spans="6:25" s="17" customFormat="1" ht="15.75" customHeight="1" x14ac:dyDescent="0.25">
      <c r="F670" s="19"/>
      <c r="I670" s="18"/>
      <c r="J670" s="20"/>
      <c r="K670" s="21"/>
      <c r="N670" s="22"/>
      <c r="O670" s="22"/>
      <c r="P670" s="22"/>
      <c r="Q670" s="22"/>
      <c r="R670" s="22"/>
      <c r="S670" s="22"/>
      <c r="T670" s="15"/>
      <c r="U670" s="15"/>
      <c r="V670" s="15"/>
      <c r="W670" s="15"/>
      <c r="X670" s="15"/>
      <c r="Y670" s="15"/>
    </row>
    <row r="671" spans="6:25" s="17" customFormat="1" ht="15.75" customHeight="1" x14ac:dyDescent="0.25">
      <c r="F671" s="19"/>
      <c r="I671" s="18"/>
      <c r="J671" s="20"/>
      <c r="K671" s="21"/>
      <c r="N671" s="22"/>
      <c r="O671" s="22"/>
      <c r="P671" s="22"/>
      <c r="Q671" s="22"/>
      <c r="R671" s="22"/>
      <c r="S671" s="22"/>
      <c r="T671" s="15"/>
      <c r="U671" s="15"/>
      <c r="V671" s="15"/>
      <c r="W671" s="15"/>
      <c r="X671" s="15"/>
      <c r="Y671" s="15"/>
    </row>
    <row r="672" spans="6:25" s="17" customFormat="1" ht="15.75" customHeight="1" x14ac:dyDescent="0.25">
      <c r="F672" s="19"/>
      <c r="I672" s="18"/>
      <c r="J672" s="20"/>
      <c r="K672" s="21"/>
      <c r="N672" s="22"/>
      <c r="O672" s="22"/>
      <c r="P672" s="22"/>
      <c r="Q672" s="22"/>
      <c r="R672" s="22"/>
      <c r="S672" s="22"/>
      <c r="T672" s="15"/>
      <c r="U672" s="15"/>
      <c r="V672" s="15"/>
      <c r="W672" s="15"/>
      <c r="X672" s="15"/>
      <c r="Y672" s="15"/>
    </row>
    <row r="673" spans="6:25" s="17" customFormat="1" ht="15.75" customHeight="1" x14ac:dyDescent="0.25">
      <c r="F673" s="19"/>
      <c r="I673" s="18"/>
      <c r="J673" s="20"/>
      <c r="K673" s="21"/>
      <c r="N673" s="22"/>
      <c r="O673" s="22"/>
      <c r="P673" s="22"/>
      <c r="Q673" s="22"/>
      <c r="R673" s="22"/>
      <c r="S673" s="22"/>
      <c r="T673" s="15"/>
      <c r="U673" s="15"/>
      <c r="V673" s="15"/>
      <c r="W673" s="15"/>
      <c r="X673" s="15"/>
      <c r="Y673" s="15"/>
    </row>
    <row r="674" spans="6:25" s="17" customFormat="1" ht="15.75" customHeight="1" x14ac:dyDescent="0.25">
      <c r="F674" s="19"/>
      <c r="I674" s="18"/>
      <c r="J674" s="20"/>
      <c r="K674" s="21"/>
      <c r="N674" s="22"/>
      <c r="O674" s="22"/>
      <c r="P674" s="22"/>
      <c r="Q674" s="22"/>
      <c r="R674" s="22"/>
      <c r="S674" s="22"/>
      <c r="T674" s="15"/>
      <c r="U674" s="15"/>
      <c r="V674" s="15"/>
      <c r="W674" s="15"/>
      <c r="X674" s="15"/>
      <c r="Y674" s="15"/>
    </row>
    <row r="675" spans="6:25" s="17" customFormat="1" ht="15.75" customHeight="1" x14ac:dyDescent="0.25">
      <c r="F675" s="19"/>
      <c r="I675" s="18"/>
      <c r="J675" s="20"/>
      <c r="K675" s="21"/>
      <c r="N675" s="22"/>
      <c r="O675" s="22"/>
      <c r="P675" s="22"/>
      <c r="Q675" s="22"/>
      <c r="R675" s="22"/>
      <c r="S675" s="22"/>
      <c r="T675" s="15"/>
      <c r="U675" s="15"/>
      <c r="V675" s="15"/>
      <c r="W675" s="15"/>
      <c r="X675" s="15"/>
      <c r="Y675" s="15"/>
    </row>
    <row r="676" spans="6:25" s="17" customFormat="1" ht="15.75" customHeight="1" x14ac:dyDescent="0.25">
      <c r="F676" s="19"/>
      <c r="I676" s="18"/>
      <c r="J676" s="20"/>
      <c r="K676" s="21"/>
      <c r="N676" s="22"/>
      <c r="O676" s="22"/>
      <c r="P676" s="22"/>
      <c r="Q676" s="22"/>
      <c r="R676" s="22"/>
      <c r="S676" s="22"/>
      <c r="T676" s="15"/>
      <c r="U676" s="15"/>
      <c r="V676" s="15"/>
      <c r="W676" s="15"/>
      <c r="X676" s="15"/>
      <c r="Y676" s="15"/>
    </row>
    <row r="677" spans="6:25" s="17" customFormat="1" ht="15.75" customHeight="1" x14ac:dyDescent="0.25">
      <c r="F677" s="19"/>
      <c r="I677" s="18"/>
      <c r="J677" s="20"/>
      <c r="K677" s="21"/>
      <c r="N677" s="22"/>
      <c r="O677" s="22"/>
      <c r="P677" s="22"/>
      <c r="Q677" s="22"/>
      <c r="R677" s="22"/>
      <c r="S677" s="22"/>
      <c r="T677" s="15"/>
      <c r="U677" s="15"/>
      <c r="V677" s="15"/>
      <c r="W677" s="15"/>
      <c r="X677" s="15"/>
      <c r="Y677" s="15"/>
    </row>
    <row r="678" spans="6:25" s="17" customFormat="1" ht="15.75" customHeight="1" x14ac:dyDescent="0.25">
      <c r="F678" s="19"/>
      <c r="I678" s="18"/>
      <c r="J678" s="20"/>
      <c r="K678" s="21"/>
      <c r="N678" s="22"/>
      <c r="O678" s="22"/>
      <c r="P678" s="22"/>
      <c r="Q678" s="22"/>
      <c r="R678" s="22"/>
      <c r="S678" s="22"/>
      <c r="T678" s="15"/>
      <c r="U678" s="15"/>
      <c r="V678" s="15"/>
      <c r="W678" s="15"/>
      <c r="X678" s="15"/>
      <c r="Y678" s="15"/>
    </row>
    <row r="679" spans="6:25" s="17" customFormat="1" ht="15.75" customHeight="1" x14ac:dyDescent="0.25">
      <c r="F679" s="19"/>
      <c r="I679" s="18"/>
      <c r="J679" s="20"/>
      <c r="K679" s="21"/>
      <c r="N679" s="22"/>
      <c r="O679" s="22"/>
      <c r="P679" s="22"/>
      <c r="Q679" s="22"/>
      <c r="R679" s="22"/>
      <c r="S679" s="22"/>
      <c r="T679" s="15"/>
      <c r="U679" s="15"/>
      <c r="V679" s="15"/>
      <c r="W679" s="15"/>
      <c r="X679" s="15"/>
      <c r="Y679" s="15"/>
    </row>
    <row r="680" spans="6:25" s="17" customFormat="1" ht="15.75" customHeight="1" x14ac:dyDescent="0.25">
      <c r="F680" s="19"/>
      <c r="I680" s="18"/>
      <c r="J680" s="20"/>
      <c r="K680" s="21"/>
      <c r="N680" s="22"/>
      <c r="O680" s="22"/>
      <c r="P680" s="22"/>
      <c r="Q680" s="22"/>
      <c r="R680" s="22"/>
      <c r="S680" s="22"/>
      <c r="T680" s="15"/>
      <c r="U680" s="15"/>
      <c r="V680" s="15"/>
      <c r="W680" s="15"/>
      <c r="X680" s="15"/>
      <c r="Y680" s="15"/>
    </row>
    <row r="681" spans="6:25" s="17" customFormat="1" ht="15.75" customHeight="1" x14ac:dyDescent="0.25">
      <c r="F681" s="19"/>
      <c r="I681" s="18"/>
      <c r="J681" s="20"/>
      <c r="K681" s="21"/>
      <c r="N681" s="22"/>
      <c r="O681" s="22"/>
      <c r="P681" s="22"/>
      <c r="Q681" s="22"/>
      <c r="R681" s="22"/>
      <c r="S681" s="22"/>
      <c r="T681" s="15"/>
      <c r="U681" s="15"/>
      <c r="V681" s="15"/>
      <c r="W681" s="15"/>
      <c r="X681" s="15"/>
      <c r="Y681" s="15"/>
    </row>
    <row r="682" spans="6:25" s="17" customFormat="1" ht="15.75" customHeight="1" x14ac:dyDescent="0.25">
      <c r="F682" s="19"/>
      <c r="I682" s="18"/>
      <c r="J682" s="20"/>
      <c r="K682" s="21"/>
      <c r="N682" s="22"/>
      <c r="O682" s="22"/>
      <c r="P682" s="22"/>
      <c r="Q682" s="22"/>
      <c r="R682" s="22"/>
      <c r="S682" s="22"/>
      <c r="T682" s="15"/>
      <c r="U682" s="15"/>
      <c r="V682" s="15"/>
      <c r="W682" s="15"/>
      <c r="X682" s="15"/>
      <c r="Y682" s="15"/>
    </row>
    <row r="683" spans="6:25" s="17" customFormat="1" ht="15.75" customHeight="1" x14ac:dyDescent="0.25">
      <c r="F683" s="19"/>
      <c r="I683" s="18"/>
      <c r="J683" s="20"/>
      <c r="K683" s="21"/>
      <c r="N683" s="22"/>
      <c r="O683" s="22"/>
      <c r="P683" s="22"/>
      <c r="Q683" s="22"/>
      <c r="R683" s="22"/>
      <c r="S683" s="22"/>
      <c r="T683" s="15"/>
      <c r="U683" s="15"/>
      <c r="V683" s="15"/>
      <c r="W683" s="15"/>
      <c r="X683" s="15"/>
      <c r="Y683" s="15"/>
    </row>
    <row r="684" spans="6:25" s="17" customFormat="1" ht="15.75" customHeight="1" x14ac:dyDescent="0.25">
      <c r="F684" s="19"/>
      <c r="I684" s="18"/>
      <c r="J684" s="20"/>
      <c r="K684" s="21"/>
      <c r="N684" s="22"/>
      <c r="O684" s="22"/>
      <c r="P684" s="22"/>
      <c r="Q684" s="22"/>
      <c r="R684" s="22"/>
      <c r="S684" s="22"/>
      <c r="T684" s="15"/>
      <c r="U684" s="15"/>
      <c r="V684" s="15"/>
      <c r="W684" s="15"/>
      <c r="X684" s="15"/>
      <c r="Y684" s="15"/>
    </row>
    <row r="685" spans="6:25" s="17" customFormat="1" ht="15.75" customHeight="1" x14ac:dyDescent="0.25">
      <c r="F685" s="19"/>
      <c r="I685" s="18"/>
      <c r="J685" s="20"/>
      <c r="K685" s="21"/>
      <c r="N685" s="22"/>
      <c r="O685" s="22"/>
      <c r="P685" s="22"/>
      <c r="Q685" s="22"/>
      <c r="R685" s="22"/>
      <c r="S685" s="22"/>
      <c r="T685" s="15"/>
      <c r="U685" s="15"/>
      <c r="V685" s="15"/>
      <c r="W685" s="15"/>
      <c r="X685" s="15"/>
      <c r="Y685" s="15"/>
    </row>
    <row r="686" spans="6:25" s="17" customFormat="1" ht="15.75" customHeight="1" x14ac:dyDescent="0.25">
      <c r="F686" s="19"/>
      <c r="I686" s="18"/>
      <c r="J686" s="20"/>
      <c r="K686" s="21"/>
      <c r="N686" s="22"/>
      <c r="O686" s="22"/>
      <c r="P686" s="22"/>
      <c r="Q686" s="22"/>
      <c r="R686" s="22"/>
      <c r="S686" s="22"/>
      <c r="T686" s="15"/>
      <c r="U686" s="15"/>
      <c r="V686" s="15"/>
      <c r="W686" s="15"/>
      <c r="X686" s="15"/>
      <c r="Y686" s="15"/>
    </row>
    <row r="687" spans="6:25" s="17" customFormat="1" ht="15.75" customHeight="1" x14ac:dyDescent="0.25">
      <c r="F687" s="19"/>
      <c r="I687" s="18"/>
      <c r="J687" s="20"/>
      <c r="K687" s="21"/>
      <c r="N687" s="22"/>
      <c r="O687" s="22"/>
      <c r="P687" s="22"/>
      <c r="Q687" s="22"/>
      <c r="R687" s="22"/>
      <c r="S687" s="22"/>
      <c r="T687" s="15"/>
      <c r="U687" s="15"/>
      <c r="V687" s="15"/>
      <c r="W687" s="15"/>
      <c r="X687" s="15"/>
      <c r="Y687" s="15"/>
    </row>
    <row r="688" spans="6:25" s="17" customFormat="1" ht="15.75" customHeight="1" x14ac:dyDescent="0.25">
      <c r="F688" s="19"/>
      <c r="I688" s="18"/>
      <c r="J688" s="20"/>
      <c r="K688" s="21"/>
      <c r="N688" s="22"/>
      <c r="O688" s="22"/>
      <c r="P688" s="22"/>
      <c r="Q688" s="22"/>
      <c r="R688" s="22"/>
      <c r="S688" s="22"/>
      <c r="T688" s="15"/>
      <c r="U688" s="15"/>
      <c r="V688" s="15"/>
      <c r="W688" s="15"/>
      <c r="X688" s="15"/>
      <c r="Y688" s="15"/>
    </row>
    <row r="689" spans="6:25" s="17" customFormat="1" ht="15.75" customHeight="1" x14ac:dyDescent="0.25">
      <c r="F689" s="19"/>
      <c r="I689" s="18"/>
      <c r="J689" s="20"/>
      <c r="K689" s="21"/>
      <c r="N689" s="22"/>
      <c r="O689" s="22"/>
      <c r="P689" s="22"/>
      <c r="Q689" s="22"/>
      <c r="R689" s="22"/>
      <c r="S689" s="22"/>
      <c r="T689" s="15"/>
      <c r="U689" s="15"/>
      <c r="V689" s="15"/>
      <c r="W689" s="15"/>
      <c r="X689" s="15"/>
      <c r="Y689" s="15"/>
    </row>
    <row r="690" spans="6:25" s="17" customFormat="1" ht="15.75" customHeight="1" x14ac:dyDescent="0.25">
      <c r="F690" s="19"/>
      <c r="I690" s="18"/>
      <c r="J690" s="20"/>
      <c r="K690" s="21"/>
      <c r="N690" s="22"/>
      <c r="O690" s="22"/>
      <c r="P690" s="22"/>
      <c r="Q690" s="22"/>
      <c r="R690" s="22"/>
      <c r="S690" s="22"/>
      <c r="T690" s="15"/>
      <c r="U690" s="15"/>
      <c r="V690" s="15"/>
      <c r="W690" s="15"/>
      <c r="X690" s="15"/>
      <c r="Y690" s="15"/>
    </row>
    <row r="691" spans="6:25" s="17" customFormat="1" ht="15.75" customHeight="1" x14ac:dyDescent="0.25">
      <c r="F691" s="19"/>
      <c r="I691" s="18"/>
      <c r="J691" s="20"/>
      <c r="K691" s="21"/>
      <c r="N691" s="22"/>
      <c r="O691" s="22"/>
      <c r="P691" s="22"/>
      <c r="Q691" s="22"/>
      <c r="R691" s="22"/>
      <c r="S691" s="22"/>
      <c r="T691" s="15"/>
      <c r="U691" s="15"/>
      <c r="V691" s="15"/>
      <c r="W691" s="15"/>
      <c r="X691" s="15"/>
      <c r="Y691" s="15"/>
    </row>
    <row r="692" spans="6:25" s="17" customFormat="1" ht="15.75" customHeight="1" x14ac:dyDescent="0.25">
      <c r="F692" s="19"/>
      <c r="I692" s="18"/>
      <c r="J692" s="20"/>
      <c r="K692" s="21"/>
      <c r="N692" s="22"/>
      <c r="O692" s="22"/>
      <c r="P692" s="22"/>
      <c r="Q692" s="22"/>
      <c r="R692" s="22"/>
      <c r="S692" s="22"/>
      <c r="T692" s="15"/>
      <c r="U692" s="15"/>
      <c r="V692" s="15"/>
      <c r="W692" s="15"/>
      <c r="X692" s="15"/>
      <c r="Y692" s="15"/>
    </row>
    <row r="693" spans="6:25" s="17" customFormat="1" ht="15.75" customHeight="1" x14ac:dyDescent="0.25">
      <c r="F693" s="19"/>
      <c r="I693" s="18"/>
      <c r="J693" s="20"/>
      <c r="K693" s="21"/>
      <c r="N693" s="22"/>
      <c r="O693" s="22"/>
      <c r="P693" s="22"/>
      <c r="Q693" s="22"/>
      <c r="R693" s="22"/>
      <c r="S693" s="22"/>
      <c r="T693" s="15"/>
      <c r="U693" s="15"/>
      <c r="V693" s="15"/>
      <c r="W693" s="15"/>
      <c r="X693" s="15"/>
      <c r="Y693" s="15"/>
    </row>
    <row r="694" spans="6:25" s="17" customFormat="1" ht="15.75" customHeight="1" x14ac:dyDescent="0.25">
      <c r="F694" s="19"/>
      <c r="I694" s="18"/>
      <c r="J694" s="20"/>
      <c r="K694" s="21"/>
      <c r="N694" s="22"/>
      <c r="O694" s="22"/>
      <c r="P694" s="22"/>
      <c r="Q694" s="22"/>
      <c r="R694" s="22"/>
      <c r="S694" s="22"/>
      <c r="T694" s="15"/>
      <c r="U694" s="15"/>
      <c r="V694" s="15"/>
      <c r="W694" s="15"/>
      <c r="X694" s="15"/>
      <c r="Y694" s="15"/>
    </row>
    <row r="695" spans="6:25" s="17" customFormat="1" ht="15.75" customHeight="1" x14ac:dyDescent="0.25">
      <c r="F695" s="19"/>
      <c r="I695" s="18"/>
      <c r="J695" s="20"/>
      <c r="K695" s="21"/>
      <c r="N695" s="22"/>
      <c r="O695" s="22"/>
      <c r="P695" s="22"/>
      <c r="Q695" s="22"/>
      <c r="R695" s="22"/>
      <c r="S695" s="22"/>
      <c r="T695" s="15"/>
      <c r="U695" s="15"/>
      <c r="V695" s="15"/>
      <c r="W695" s="15"/>
      <c r="X695" s="15"/>
      <c r="Y695" s="15"/>
    </row>
    <row r="696" spans="6:25" s="17" customFormat="1" ht="15.75" customHeight="1" x14ac:dyDescent="0.25">
      <c r="F696" s="19"/>
      <c r="I696" s="18"/>
      <c r="J696" s="20"/>
      <c r="K696" s="21"/>
      <c r="N696" s="22"/>
      <c r="O696" s="22"/>
      <c r="P696" s="22"/>
      <c r="Q696" s="22"/>
      <c r="R696" s="22"/>
      <c r="S696" s="22"/>
      <c r="T696" s="15"/>
      <c r="U696" s="15"/>
      <c r="V696" s="15"/>
      <c r="W696" s="15"/>
      <c r="X696" s="15"/>
      <c r="Y696" s="15"/>
    </row>
    <row r="697" spans="6:25" s="17" customFormat="1" ht="15.75" customHeight="1" x14ac:dyDescent="0.25">
      <c r="F697" s="19"/>
      <c r="I697" s="18"/>
      <c r="J697" s="20"/>
      <c r="K697" s="21"/>
      <c r="N697" s="22"/>
      <c r="O697" s="22"/>
      <c r="P697" s="22"/>
      <c r="Q697" s="22"/>
      <c r="R697" s="22"/>
      <c r="S697" s="22"/>
      <c r="T697" s="15"/>
      <c r="U697" s="15"/>
      <c r="V697" s="15"/>
      <c r="W697" s="15"/>
      <c r="X697" s="15"/>
      <c r="Y697" s="15"/>
    </row>
    <row r="698" spans="6:25" s="17" customFormat="1" ht="15.75" customHeight="1" x14ac:dyDescent="0.25">
      <c r="F698" s="19"/>
      <c r="I698" s="18"/>
      <c r="J698" s="20"/>
      <c r="K698" s="21"/>
      <c r="N698" s="22"/>
      <c r="O698" s="22"/>
      <c r="P698" s="22"/>
      <c r="Q698" s="22"/>
      <c r="R698" s="22"/>
      <c r="S698" s="22"/>
      <c r="T698" s="15"/>
      <c r="U698" s="15"/>
      <c r="V698" s="15"/>
      <c r="W698" s="15"/>
      <c r="X698" s="15"/>
      <c r="Y698" s="15"/>
    </row>
    <row r="699" spans="6:25" s="17" customFormat="1" ht="15.75" customHeight="1" x14ac:dyDescent="0.25">
      <c r="F699" s="19"/>
      <c r="I699" s="18"/>
      <c r="J699" s="20"/>
      <c r="K699" s="21"/>
      <c r="N699" s="22"/>
      <c r="O699" s="22"/>
      <c r="P699" s="22"/>
      <c r="Q699" s="22"/>
      <c r="R699" s="22"/>
      <c r="S699" s="22"/>
      <c r="T699" s="15"/>
      <c r="U699" s="15"/>
      <c r="V699" s="15"/>
      <c r="W699" s="15"/>
      <c r="X699" s="15"/>
      <c r="Y699" s="15"/>
    </row>
    <row r="700" spans="6:25" s="17" customFormat="1" ht="15.75" customHeight="1" x14ac:dyDescent="0.25">
      <c r="F700" s="19"/>
      <c r="I700" s="18"/>
      <c r="J700" s="20"/>
      <c r="K700" s="21"/>
      <c r="N700" s="22"/>
      <c r="O700" s="22"/>
      <c r="P700" s="22"/>
      <c r="Q700" s="22"/>
      <c r="R700" s="22"/>
      <c r="S700" s="22"/>
      <c r="T700" s="15"/>
      <c r="U700" s="15"/>
      <c r="V700" s="15"/>
      <c r="W700" s="15"/>
      <c r="X700" s="15"/>
      <c r="Y700" s="15"/>
    </row>
    <row r="701" spans="6:25" s="17" customFormat="1" ht="15.75" customHeight="1" x14ac:dyDescent="0.25">
      <c r="F701" s="19"/>
      <c r="I701" s="18"/>
      <c r="J701" s="20"/>
      <c r="K701" s="21"/>
      <c r="N701" s="22"/>
      <c r="O701" s="22"/>
      <c r="P701" s="22"/>
      <c r="Q701" s="22"/>
      <c r="R701" s="22"/>
      <c r="S701" s="22"/>
      <c r="T701" s="15"/>
      <c r="U701" s="15"/>
      <c r="V701" s="15"/>
      <c r="W701" s="15"/>
      <c r="X701" s="15"/>
      <c r="Y701" s="15"/>
    </row>
    <row r="702" spans="6:25" s="17" customFormat="1" ht="15.75" customHeight="1" x14ac:dyDescent="0.25">
      <c r="F702" s="19"/>
      <c r="I702" s="18"/>
      <c r="J702" s="20"/>
      <c r="K702" s="21"/>
      <c r="N702" s="22"/>
      <c r="O702" s="22"/>
      <c r="P702" s="22"/>
      <c r="Q702" s="22"/>
      <c r="R702" s="22"/>
      <c r="S702" s="22"/>
      <c r="T702" s="15"/>
      <c r="U702" s="15"/>
      <c r="V702" s="15"/>
      <c r="W702" s="15"/>
      <c r="X702" s="15"/>
      <c r="Y702" s="15"/>
    </row>
    <row r="703" spans="6:25" s="17" customFormat="1" ht="15.75" customHeight="1" x14ac:dyDescent="0.25">
      <c r="F703" s="19"/>
      <c r="I703" s="18"/>
      <c r="J703" s="20"/>
      <c r="K703" s="21"/>
      <c r="N703" s="22"/>
      <c r="O703" s="22"/>
      <c r="P703" s="22"/>
      <c r="Q703" s="22"/>
      <c r="R703" s="22"/>
      <c r="S703" s="22"/>
      <c r="T703" s="15"/>
      <c r="U703" s="15"/>
      <c r="V703" s="15"/>
      <c r="W703" s="15"/>
      <c r="X703" s="15"/>
      <c r="Y703" s="15"/>
    </row>
    <row r="704" spans="6:25" s="17" customFormat="1" ht="15.75" customHeight="1" x14ac:dyDescent="0.25">
      <c r="F704" s="19"/>
      <c r="I704" s="18"/>
      <c r="J704" s="20"/>
      <c r="K704" s="21"/>
      <c r="N704" s="22"/>
      <c r="O704" s="22"/>
      <c r="P704" s="22"/>
      <c r="Q704" s="22"/>
      <c r="R704" s="22"/>
      <c r="S704" s="22"/>
      <c r="T704" s="15"/>
      <c r="U704" s="15"/>
      <c r="V704" s="15"/>
      <c r="W704" s="15"/>
      <c r="X704" s="15"/>
      <c r="Y704" s="15"/>
    </row>
    <row r="705" spans="6:25" s="17" customFormat="1" ht="15.75" customHeight="1" x14ac:dyDescent="0.25">
      <c r="F705" s="19"/>
      <c r="I705" s="18"/>
      <c r="J705" s="20"/>
      <c r="K705" s="21"/>
      <c r="N705" s="22"/>
      <c r="O705" s="22"/>
      <c r="P705" s="22"/>
      <c r="Q705" s="22"/>
      <c r="R705" s="22"/>
      <c r="S705" s="22"/>
      <c r="T705" s="15"/>
      <c r="U705" s="15"/>
      <c r="V705" s="15"/>
      <c r="W705" s="15"/>
      <c r="X705" s="15"/>
      <c r="Y705" s="15"/>
    </row>
    <row r="706" spans="6:25" s="17" customFormat="1" ht="15.75" customHeight="1" x14ac:dyDescent="0.25">
      <c r="F706" s="19"/>
      <c r="I706" s="18"/>
      <c r="J706" s="20"/>
      <c r="K706" s="21"/>
      <c r="N706" s="22"/>
      <c r="O706" s="22"/>
      <c r="P706" s="22"/>
      <c r="Q706" s="22"/>
      <c r="R706" s="22"/>
      <c r="S706" s="22"/>
      <c r="T706" s="15"/>
      <c r="U706" s="15"/>
      <c r="V706" s="15"/>
      <c r="W706" s="15"/>
      <c r="X706" s="15"/>
      <c r="Y706" s="15"/>
    </row>
    <row r="707" spans="6:25" s="17" customFormat="1" ht="15.75" customHeight="1" x14ac:dyDescent="0.25">
      <c r="F707" s="19"/>
      <c r="I707" s="18"/>
      <c r="J707" s="20"/>
      <c r="K707" s="21"/>
      <c r="N707" s="22"/>
      <c r="O707" s="22"/>
      <c r="P707" s="22"/>
      <c r="Q707" s="22"/>
      <c r="R707" s="22"/>
      <c r="S707" s="22"/>
      <c r="T707" s="15"/>
      <c r="U707" s="15"/>
      <c r="V707" s="15"/>
      <c r="W707" s="15"/>
      <c r="X707" s="15"/>
      <c r="Y707" s="15"/>
    </row>
    <row r="708" spans="6:25" s="17" customFormat="1" ht="15.75" customHeight="1" x14ac:dyDescent="0.25">
      <c r="F708" s="19"/>
      <c r="I708" s="18"/>
      <c r="J708" s="20"/>
      <c r="K708" s="21"/>
      <c r="N708" s="22"/>
      <c r="O708" s="22"/>
      <c r="P708" s="22"/>
      <c r="Q708" s="22"/>
      <c r="R708" s="22"/>
      <c r="S708" s="22"/>
      <c r="T708" s="15"/>
      <c r="U708" s="15"/>
      <c r="V708" s="15"/>
      <c r="W708" s="15"/>
      <c r="X708" s="15"/>
      <c r="Y708" s="15"/>
    </row>
  </sheetData>
  <autoFilter ref="A1:Y71" xr:uid="{7124EF6C-EA49-443C-A6AF-E1AD64D87059}"/>
  <mergeCells count="2">
    <mergeCell ref="O83:O87"/>
    <mergeCell ref="O91:O94"/>
  </mergeCells>
  <pageMargins left="0.7" right="0.7" top="0.75" bottom="0.75" header="0" footer="0"/>
  <pageSetup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E73E6-21BE-4584-A465-0067931E021C}">
  <dimension ref="A1:G43"/>
  <sheetViews>
    <sheetView workbookViewId="0">
      <selection activeCell="H16" sqref="H16"/>
    </sheetView>
  </sheetViews>
  <sheetFormatPr baseColWidth="10" defaultRowHeight="15" x14ac:dyDescent="0.25"/>
  <cols>
    <col min="1" max="1" width="48.140625" bestFit="1" customWidth="1"/>
    <col min="2" max="2" width="13.85546875" bestFit="1" customWidth="1"/>
    <col min="3" max="3" width="15" bestFit="1" customWidth="1"/>
    <col min="5" max="5" width="66.42578125" bestFit="1" customWidth="1"/>
    <col min="6" max="6" width="13.85546875" bestFit="1" customWidth="1"/>
    <col min="7" max="7" width="15.140625" bestFit="1" customWidth="1"/>
  </cols>
  <sheetData>
    <row r="1" spans="1:7" x14ac:dyDescent="0.25">
      <c r="A1" s="79" t="s">
        <v>258</v>
      </c>
      <c r="B1" t="s">
        <v>262</v>
      </c>
      <c r="E1" s="79" t="s">
        <v>258</v>
      </c>
      <c r="F1" t="s">
        <v>265</v>
      </c>
    </row>
    <row r="3" spans="1:7" x14ac:dyDescent="0.25">
      <c r="A3" s="79" t="s">
        <v>303</v>
      </c>
      <c r="B3" t="s">
        <v>305</v>
      </c>
      <c r="C3" t="s">
        <v>306</v>
      </c>
      <c r="E3" s="79" t="s">
        <v>303</v>
      </c>
      <c r="F3" t="s">
        <v>305</v>
      </c>
      <c r="G3" t="s">
        <v>306</v>
      </c>
    </row>
    <row r="4" spans="1:7" x14ac:dyDescent="0.25">
      <c r="A4" s="80" t="s">
        <v>143</v>
      </c>
      <c r="B4">
        <v>1</v>
      </c>
      <c r="C4" s="81">
        <v>6761185.4112</v>
      </c>
      <c r="E4" s="80" t="s">
        <v>156</v>
      </c>
      <c r="F4">
        <v>1</v>
      </c>
      <c r="G4" s="81">
        <v>303242</v>
      </c>
    </row>
    <row r="5" spans="1:7" x14ac:dyDescent="0.25">
      <c r="A5" s="80" t="s">
        <v>148</v>
      </c>
      <c r="B5">
        <v>1</v>
      </c>
      <c r="C5" s="81">
        <v>14660660.467200002</v>
      </c>
      <c r="E5" s="80" t="s">
        <v>154</v>
      </c>
      <c r="F5">
        <v>2</v>
      </c>
      <c r="G5" s="81">
        <v>1617020</v>
      </c>
    </row>
    <row r="6" spans="1:7" x14ac:dyDescent="0.25">
      <c r="A6" s="80" t="s">
        <v>151</v>
      </c>
      <c r="B6">
        <v>2</v>
      </c>
      <c r="C6" s="81">
        <v>7869323.2800000003</v>
      </c>
      <c r="E6" s="80" t="s">
        <v>157</v>
      </c>
      <c r="F6">
        <v>1</v>
      </c>
      <c r="G6" s="81">
        <v>354835.5</v>
      </c>
    </row>
    <row r="7" spans="1:7" x14ac:dyDescent="0.25">
      <c r="A7" s="80" t="s">
        <v>260</v>
      </c>
      <c r="B7">
        <v>7</v>
      </c>
      <c r="C7" s="81">
        <v>47328297.878400005</v>
      </c>
      <c r="E7" s="80" t="s">
        <v>152</v>
      </c>
      <c r="F7">
        <v>1</v>
      </c>
      <c r="G7" s="81">
        <v>368142</v>
      </c>
    </row>
    <row r="8" spans="1:7" x14ac:dyDescent="0.25">
      <c r="A8" s="80" t="s">
        <v>53</v>
      </c>
      <c r="B8">
        <v>1</v>
      </c>
      <c r="C8" s="81">
        <v>6761185.4112</v>
      </c>
      <c r="E8" s="80" t="s">
        <v>31</v>
      </c>
      <c r="F8">
        <v>1</v>
      </c>
      <c r="G8" s="81">
        <v>13522370.8224</v>
      </c>
    </row>
    <row r="9" spans="1:7" x14ac:dyDescent="0.25">
      <c r="A9" s="80" t="s">
        <v>301</v>
      </c>
      <c r="B9">
        <v>1</v>
      </c>
      <c r="C9" s="81">
        <v>6761185.4112</v>
      </c>
      <c r="E9" s="80" t="s">
        <v>69</v>
      </c>
      <c r="F9">
        <v>1</v>
      </c>
      <c r="G9" s="81">
        <v>6761185.4112</v>
      </c>
    </row>
    <row r="10" spans="1:7" x14ac:dyDescent="0.25">
      <c r="A10" s="80" t="s">
        <v>304</v>
      </c>
      <c r="B10">
        <v>13</v>
      </c>
      <c r="C10" s="81">
        <v>90141837.859200016</v>
      </c>
      <c r="E10" s="80" t="s">
        <v>155</v>
      </c>
      <c r="F10">
        <v>2</v>
      </c>
      <c r="G10" s="81">
        <v>614466</v>
      </c>
    </row>
    <row r="11" spans="1:7" x14ac:dyDescent="0.25">
      <c r="E11" s="80" t="s">
        <v>145</v>
      </c>
      <c r="F11">
        <v>1</v>
      </c>
      <c r="G11" s="81">
        <v>6761185.4112</v>
      </c>
    </row>
    <row r="12" spans="1:7" x14ac:dyDescent="0.25">
      <c r="E12" s="80" t="s">
        <v>146</v>
      </c>
      <c r="F12">
        <v>1</v>
      </c>
      <c r="G12" s="81">
        <v>6761185.4112</v>
      </c>
    </row>
    <row r="13" spans="1:7" x14ac:dyDescent="0.25">
      <c r="E13" s="80" t="s">
        <v>147</v>
      </c>
      <c r="F13">
        <v>1</v>
      </c>
      <c r="G13" s="81">
        <v>6761185.4112</v>
      </c>
    </row>
    <row r="14" spans="1:7" x14ac:dyDescent="0.25">
      <c r="A14" s="82"/>
      <c r="E14" s="80" t="s">
        <v>150</v>
      </c>
      <c r="F14">
        <v>1</v>
      </c>
      <c r="G14" s="81">
        <v>13522370.8224</v>
      </c>
    </row>
    <row r="15" spans="1:7" x14ac:dyDescent="0.25">
      <c r="E15" s="80" t="s">
        <v>158</v>
      </c>
      <c r="F15">
        <v>4</v>
      </c>
      <c r="G15" s="81">
        <v>1229935</v>
      </c>
    </row>
    <row r="16" spans="1:7" x14ac:dyDescent="0.25">
      <c r="E16" s="80" t="s">
        <v>285</v>
      </c>
      <c r="F16">
        <v>1</v>
      </c>
      <c r="G16" s="81">
        <v>709671</v>
      </c>
    </row>
    <row r="17" spans="5:7" x14ac:dyDescent="0.25">
      <c r="E17" s="80" t="s">
        <v>290</v>
      </c>
      <c r="F17">
        <v>1</v>
      </c>
      <c r="G17" s="81">
        <v>4258026</v>
      </c>
    </row>
    <row r="18" spans="5:7" x14ac:dyDescent="0.25">
      <c r="E18" s="80" t="s">
        <v>126</v>
      </c>
      <c r="F18">
        <v>3</v>
      </c>
      <c r="G18" s="81">
        <v>1485656</v>
      </c>
    </row>
    <row r="19" spans="5:7" x14ac:dyDescent="0.25">
      <c r="E19" s="80" t="s">
        <v>298</v>
      </c>
      <c r="F19">
        <v>2</v>
      </c>
      <c r="G19" s="81">
        <v>274335</v>
      </c>
    </row>
    <row r="20" spans="5:7" x14ac:dyDescent="0.25">
      <c r="E20" s="80" t="s">
        <v>144</v>
      </c>
      <c r="F20">
        <v>1</v>
      </c>
      <c r="G20" s="81">
        <v>6106877.1456000004</v>
      </c>
    </row>
    <row r="21" spans="5:7" x14ac:dyDescent="0.25">
      <c r="E21" s="80" t="s">
        <v>137</v>
      </c>
      <c r="F21">
        <v>2</v>
      </c>
      <c r="G21" s="81">
        <v>307233</v>
      </c>
    </row>
    <row r="22" spans="5:7" x14ac:dyDescent="0.25">
      <c r="E22" s="80" t="s">
        <v>37</v>
      </c>
      <c r="F22">
        <v>1</v>
      </c>
      <c r="G22" s="81">
        <v>14660660.467200002</v>
      </c>
    </row>
    <row r="23" spans="5:7" x14ac:dyDescent="0.25">
      <c r="E23" s="80" t="s">
        <v>134</v>
      </c>
      <c r="F23">
        <v>4</v>
      </c>
      <c r="G23" s="81">
        <v>1459960</v>
      </c>
    </row>
    <row r="24" spans="5:7" x14ac:dyDescent="0.25">
      <c r="E24" s="80" t="s">
        <v>153</v>
      </c>
      <c r="F24">
        <v>1</v>
      </c>
      <c r="G24" s="81">
        <v>454863</v>
      </c>
    </row>
    <row r="25" spans="5:7" x14ac:dyDescent="0.25">
      <c r="E25" s="80" t="s">
        <v>67</v>
      </c>
      <c r="F25">
        <v>1</v>
      </c>
      <c r="G25" s="81">
        <v>3053438.5728000002</v>
      </c>
    </row>
    <row r="26" spans="5:7" x14ac:dyDescent="0.25">
      <c r="E26" s="80" t="s">
        <v>280</v>
      </c>
      <c r="F26">
        <v>1</v>
      </c>
      <c r="G26" s="81">
        <v>6761185.4112</v>
      </c>
    </row>
    <row r="27" spans="5:7" x14ac:dyDescent="0.25">
      <c r="E27" s="80" t="s">
        <v>103</v>
      </c>
      <c r="F27">
        <v>1</v>
      </c>
      <c r="G27" s="81">
        <v>673142</v>
      </c>
    </row>
    <row r="28" spans="5:7" x14ac:dyDescent="0.25">
      <c r="E28" s="80" t="s">
        <v>82</v>
      </c>
      <c r="F28">
        <v>1</v>
      </c>
      <c r="G28" s="81">
        <v>6761185.4112</v>
      </c>
    </row>
    <row r="29" spans="5:7" x14ac:dyDescent="0.25">
      <c r="E29" s="80" t="s">
        <v>65</v>
      </c>
      <c r="F29">
        <v>1</v>
      </c>
      <c r="G29" s="81">
        <v>6761185.4112</v>
      </c>
    </row>
    <row r="30" spans="5:7" x14ac:dyDescent="0.25">
      <c r="E30" s="80" t="s">
        <v>56</v>
      </c>
      <c r="F30">
        <v>1</v>
      </c>
      <c r="G30" s="81">
        <v>7530806.3160000006</v>
      </c>
    </row>
    <row r="31" spans="5:7" x14ac:dyDescent="0.25">
      <c r="E31" s="80" t="s">
        <v>85</v>
      </c>
      <c r="F31">
        <v>1</v>
      </c>
      <c r="G31" s="81">
        <v>298311</v>
      </c>
    </row>
    <row r="32" spans="5:7" x14ac:dyDescent="0.25">
      <c r="E32" s="80" t="s">
        <v>62</v>
      </c>
      <c r="F32">
        <v>1</v>
      </c>
      <c r="G32" s="81">
        <v>6543082.6560000004</v>
      </c>
    </row>
    <row r="33" spans="5:7" x14ac:dyDescent="0.25">
      <c r="E33" s="80" t="s">
        <v>75</v>
      </c>
      <c r="F33">
        <v>1</v>
      </c>
      <c r="G33" s="81">
        <v>6761185.4112</v>
      </c>
    </row>
    <row r="34" spans="5:7" x14ac:dyDescent="0.25">
      <c r="E34" s="80" t="s">
        <v>106</v>
      </c>
      <c r="F34">
        <v>2</v>
      </c>
      <c r="G34" s="81">
        <v>1542039.2350000001</v>
      </c>
    </row>
    <row r="35" spans="5:7" x14ac:dyDescent="0.25">
      <c r="E35" s="80" t="s">
        <v>288</v>
      </c>
      <c r="F35">
        <v>1</v>
      </c>
      <c r="G35" s="81">
        <v>963610</v>
      </c>
    </row>
    <row r="36" spans="5:7" x14ac:dyDescent="0.25">
      <c r="E36" s="80" t="s">
        <v>58</v>
      </c>
      <c r="F36">
        <v>1</v>
      </c>
      <c r="G36" s="81">
        <v>6761185.4112</v>
      </c>
    </row>
    <row r="37" spans="5:7" x14ac:dyDescent="0.25">
      <c r="E37" s="80" t="s">
        <v>60</v>
      </c>
      <c r="F37">
        <v>1</v>
      </c>
      <c r="G37" s="81">
        <v>5888774.3903999999</v>
      </c>
    </row>
    <row r="38" spans="5:7" x14ac:dyDescent="0.25">
      <c r="E38" s="80" t="s">
        <v>159</v>
      </c>
      <c r="F38">
        <v>1</v>
      </c>
      <c r="G38" s="81">
        <v>14660660.467200002</v>
      </c>
    </row>
    <row r="39" spans="5:7" x14ac:dyDescent="0.25">
      <c r="E39" s="80" t="s">
        <v>123</v>
      </c>
      <c r="F39">
        <v>3</v>
      </c>
      <c r="G39" s="81">
        <v>383545</v>
      </c>
    </row>
    <row r="40" spans="5:7" x14ac:dyDescent="0.25">
      <c r="E40" s="80" t="s">
        <v>120</v>
      </c>
      <c r="F40">
        <v>3</v>
      </c>
      <c r="G40" s="81">
        <v>585559</v>
      </c>
    </row>
    <row r="41" spans="5:7" x14ac:dyDescent="0.25">
      <c r="E41" s="80" t="s">
        <v>149</v>
      </c>
      <c r="F41">
        <v>1</v>
      </c>
      <c r="G41" s="81">
        <v>6761185.4112</v>
      </c>
    </row>
    <row r="42" spans="5:7" x14ac:dyDescent="0.25">
      <c r="E42" s="80" t="s">
        <v>309</v>
      </c>
      <c r="F42">
        <v>1</v>
      </c>
      <c r="G42" s="81">
        <v>6761185.4112</v>
      </c>
    </row>
    <row r="43" spans="5:7" x14ac:dyDescent="0.25">
      <c r="E43" s="80" t="s">
        <v>304</v>
      </c>
      <c r="F43">
        <v>56</v>
      </c>
      <c r="G43" s="81">
        <v>177745671.91819999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BC8CB0-B4E2-4B51-8909-681A522F29CB}">
  <dimension ref="A2:C48"/>
  <sheetViews>
    <sheetView topLeftCell="A17" workbookViewId="0">
      <selection activeCell="G49" sqref="G49"/>
    </sheetView>
  </sheetViews>
  <sheetFormatPr baseColWidth="10" defaultRowHeight="15" x14ac:dyDescent="0.25"/>
  <cols>
    <col min="1" max="1" width="21.5703125" customWidth="1"/>
    <col min="2" max="2" width="17.5703125" customWidth="1"/>
    <col min="3" max="3" width="15.28515625" customWidth="1"/>
    <col min="8" max="8" width="66.42578125" bestFit="1" customWidth="1"/>
    <col min="9" max="9" width="13.85546875" bestFit="1" customWidth="1"/>
    <col min="10" max="10" width="15.140625" bestFit="1" customWidth="1"/>
  </cols>
  <sheetData>
    <row r="2" spans="1:3" x14ac:dyDescent="0.25">
      <c r="A2" s="84" t="s">
        <v>307</v>
      </c>
      <c r="B2" s="84" t="s">
        <v>302</v>
      </c>
      <c r="C2" s="84" t="s">
        <v>308</v>
      </c>
    </row>
    <row r="3" spans="1:3" x14ac:dyDescent="0.25">
      <c r="A3" s="83" t="s">
        <v>156</v>
      </c>
      <c r="B3" s="90">
        <v>303242</v>
      </c>
      <c r="C3" s="89"/>
    </row>
    <row r="4" spans="1:3" x14ac:dyDescent="0.25">
      <c r="A4" s="83" t="s">
        <v>154</v>
      </c>
      <c r="B4" s="90">
        <v>1617020</v>
      </c>
      <c r="C4" s="89"/>
    </row>
    <row r="5" spans="1:3" x14ac:dyDescent="0.25">
      <c r="A5" s="83" t="s">
        <v>157</v>
      </c>
      <c r="B5" s="90">
        <v>354835.5</v>
      </c>
      <c r="C5" s="89"/>
    </row>
    <row r="6" spans="1:3" x14ac:dyDescent="0.25">
      <c r="A6" s="83" t="s">
        <v>152</v>
      </c>
      <c r="B6" s="90">
        <v>368142</v>
      </c>
      <c r="C6" s="89"/>
    </row>
    <row r="7" spans="1:3" ht="75" x14ac:dyDescent="0.25">
      <c r="A7" s="85" t="s">
        <v>31</v>
      </c>
      <c r="B7" s="91">
        <v>13522370.8224</v>
      </c>
      <c r="C7" s="89">
        <f>+B7/5</f>
        <v>2704474.1644799998</v>
      </c>
    </row>
    <row r="8" spans="1:3" x14ac:dyDescent="0.25">
      <c r="A8" s="83" t="s">
        <v>69</v>
      </c>
      <c r="B8" s="90">
        <v>6761185.4112</v>
      </c>
      <c r="C8" s="89"/>
    </row>
    <row r="9" spans="1:3" x14ac:dyDescent="0.25">
      <c r="A9" s="83" t="s">
        <v>155</v>
      </c>
      <c r="B9" s="90">
        <v>614466</v>
      </c>
      <c r="C9" s="89"/>
    </row>
    <row r="10" spans="1:3" ht="30" x14ac:dyDescent="0.25">
      <c r="A10" s="85" t="s">
        <v>143</v>
      </c>
      <c r="B10" s="91">
        <v>6761185.4112</v>
      </c>
      <c r="C10" s="89">
        <f>+B10/2</f>
        <v>3380592.7056</v>
      </c>
    </row>
    <row r="11" spans="1:3" x14ac:dyDescent="0.25">
      <c r="A11" s="83" t="s">
        <v>145</v>
      </c>
      <c r="B11" s="90">
        <v>6761185.4112</v>
      </c>
      <c r="C11" s="89"/>
    </row>
    <row r="12" spans="1:3" x14ac:dyDescent="0.25">
      <c r="A12" s="83" t="s">
        <v>146</v>
      </c>
      <c r="B12" s="90">
        <v>6761185.4112</v>
      </c>
      <c r="C12" s="89"/>
    </row>
    <row r="13" spans="1:3" x14ac:dyDescent="0.25">
      <c r="A13" s="83" t="s">
        <v>147</v>
      </c>
      <c r="B13" s="90">
        <v>6761185.4112</v>
      </c>
      <c r="C13" s="89"/>
    </row>
    <row r="14" spans="1:3" x14ac:dyDescent="0.25">
      <c r="A14" s="92" t="s">
        <v>150</v>
      </c>
      <c r="B14" s="90">
        <v>13522370.8224</v>
      </c>
      <c r="C14" s="89"/>
    </row>
    <row r="15" spans="1:3" x14ac:dyDescent="0.25">
      <c r="A15" s="83" t="s">
        <v>158</v>
      </c>
      <c r="B15" s="90">
        <v>1229935</v>
      </c>
      <c r="C15" s="89"/>
    </row>
    <row r="16" spans="1:3" x14ac:dyDescent="0.25">
      <c r="A16" s="83" t="s">
        <v>285</v>
      </c>
      <c r="B16" s="90">
        <v>709671</v>
      </c>
      <c r="C16" s="89"/>
    </row>
    <row r="17" spans="1:3" ht="60" x14ac:dyDescent="0.25">
      <c r="A17" s="85" t="s">
        <v>290</v>
      </c>
      <c r="B17" s="90">
        <v>4258026</v>
      </c>
      <c r="C17" s="89">
        <f>+B17/4</f>
        <v>1064506.5</v>
      </c>
    </row>
    <row r="18" spans="1:3" x14ac:dyDescent="0.25">
      <c r="A18" s="83" t="s">
        <v>126</v>
      </c>
      <c r="B18" s="90">
        <v>1485656</v>
      </c>
      <c r="C18" s="89"/>
    </row>
    <row r="19" spans="1:3" x14ac:dyDescent="0.25">
      <c r="A19" s="83" t="s">
        <v>298</v>
      </c>
      <c r="B19" s="90">
        <v>274335</v>
      </c>
      <c r="C19" s="89"/>
    </row>
    <row r="20" spans="1:3" x14ac:dyDescent="0.25">
      <c r="A20" s="83" t="s">
        <v>144</v>
      </c>
      <c r="B20" s="90">
        <v>6106877.1456000004</v>
      </c>
      <c r="C20" s="89"/>
    </row>
    <row r="21" spans="1:3" x14ac:dyDescent="0.25">
      <c r="A21" s="83" t="s">
        <v>137</v>
      </c>
      <c r="B21" s="90">
        <v>307233</v>
      </c>
      <c r="C21" s="89"/>
    </row>
    <row r="22" spans="1:3" x14ac:dyDescent="0.25">
      <c r="A22" s="83" t="s">
        <v>37</v>
      </c>
      <c r="B22" s="90">
        <v>14660660.467200002</v>
      </c>
      <c r="C22" s="89"/>
    </row>
    <row r="23" spans="1:3" x14ac:dyDescent="0.25">
      <c r="A23" s="83" t="s">
        <v>148</v>
      </c>
      <c r="B23" s="90">
        <v>14660660.467200002</v>
      </c>
      <c r="C23" s="89"/>
    </row>
    <row r="24" spans="1:3" ht="75" x14ac:dyDescent="0.25">
      <c r="A24" s="85" t="s">
        <v>151</v>
      </c>
      <c r="B24" s="91">
        <v>7869323.2800000003</v>
      </c>
      <c r="C24" s="89">
        <f>+B24/5</f>
        <v>1573864.656</v>
      </c>
    </row>
    <row r="25" spans="1:3" x14ac:dyDescent="0.25">
      <c r="A25" s="83" t="s">
        <v>134</v>
      </c>
      <c r="B25" s="90">
        <v>1459960</v>
      </c>
      <c r="C25" s="89"/>
    </row>
    <row r="26" spans="1:3" x14ac:dyDescent="0.25">
      <c r="A26" s="83" t="s">
        <v>153</v>
      </c>
      <c r="B26" s="90">
        <v>454863</v>
      </c>
      <c r="C26" s="89"/>
    </row>
    <row r="27" spans="1:3" x14ac:dyDescent="0.25">
      <c r="A27" s="83" t="s">
        <v>260</v>
      </c>
      <c r="B27" s="90">
        <v>47328297.878400005</v>
      </c>
      <c r="C27" s="89"/>
    </row>
    <row r="28" spans="1:3" x14ac:dyDescent="0.25">
      <c r="A28" s="83" t="s">
        <v>67</v>
      </c>
      <c r="B28" s="90">
        <v>3053438.5728000002</v>
      </c>
      <c r="C28" s="89"/>
    </row>
    <row r="29" spans="1:3" x14ac:dyDescent="0.25">
      <c r="A29" s="83" t="s">
        <v>280</v>
      </c>
      <c r="B29" s="90">
        <v>6761185.4112</v>
      </c>
      <c r="C29" s="89"/>
    </row>
    <row r="30" spans="1:3" x14ac:dyDescent="0.25">
      <c r="A30" s="83" t="s">
        <v>103</v>
      </c>
      <c r="B30" s="90">
        <v>673142</v>
      </c>
      <c r="C30" s="89"/>
    </row>
    <row r="31" spans="1:3" x14ac:dyDescent="0.25">
      <c r="A31" s="83" t="s">
        <v>82</v>
      </c>
      <c r="B31" s="90">
        <v>6761185.4112</v>
      </c>
      <c r="C31" s="89"/>
    </row>
    <row r="32" spans="1:3" x14ac:dyDescent="0.25">
      <c r="A32" s="83" t="s">
        <v>65</v>
      </c>
      <c r="B32" s="90">
        <v>6761185.4112</v>
      </c>
      <c r="C32" s="89"/>
    </row>
    <row r="33" spans="1:3" x14ac:dyDescent="0.25">
      <c r="A33" s="83" t="s">
        <v>56</v>
      </c>
      <c r="B33" s="90">
        <v>7530806.3160000006</v>
      </c>
      <c r="C33" s="89"/>
    </row>
    <row r="34" spans="1:3" x14ac:dyDescent="0.25">
      <c r="A34" s="83" t="s">
        <v>85</v>
      </c>
      <c r="B34" s="90">
        <v>298311</v>
      </c>
      <c r="C34" s="89"/>
    </row>
    <row r="35" spans="1:3" x14ac:dyDescent="0.25">
      <c r="A35" s="83" t="s">
        <v>62</v>
      </c>
      <c r="B35" s="90">
        <v>6543082.6560000004</v>
      </c>
      <c r="C35" s="89"/>
    </row>
    <row r="36" spans="1:3" x14ac:dyDescent="0.25">
      <c r="A36" s="83" t="s">
        <v>53</v>
      </c>
      <c r="B36" s="90">
        <v>6761185.4112</v>
      </c>
      <c r="C36" s="89"/>
    </row>
    <row r="37" spans="1:3" x14ac:dyDescent="0.25">
      <c r="A37" s="83" t="s">
        <v>75</v>
      </c>
      <c r="B37" s="90">
        <v>6761185.4112</v>
      </c>
      <c r="C37" s="89"/>
    </row>
    <row r="38" spans="1:3" x14ac:dyDescent="0.25">
      <c r="A38" s="83" t="s">
        <v>106</v>
      </c>
      <c r="B38" s="90">
        <v>1542039.2350000001</v>
      </c>
      <c r="C38" s="89"/>
    </row>
    <row r="39" spans="1:3" x14ac:dyDescent="0.25">
      <c r="A39" s="83" t="s">
        <v>301</v>
      </c>
      <c r="B39" s="90">
        <v>6761185.4112</v>
      </c>
      <c r="C39" s="89"/>
    </row>
    <row r="40" spans="1:3" ht="105" x14ac:dyDescent="0.25">
      <c r="A40" s="85" t="s">
        <v>288</v>
      </c>
      <c r="B40" s="91">
        <v>963610</v>
      </c>
      <c r="C40" s="89">
        <f>+B40/6</f>
        <v>160601.66666666666</v>
      </c>
    </row>
    <row r="41" spans="1:3" x14ac:dyDescent="0.25">
      <c r="A41" s="83" t="s">
        <v>58</v>
      </c>
      <c r="B41" s="90">
        <v>6761185.4112</v>
      </c>
      <c r="C41" s="89"/>
    </row>
    <row r="42" spans="1:3" x14ac:dyDescent="0.25">
      <c r="A42" s="83" t="s">
        <v>60</v>
      </c>
      <c r="B42" s="90">
        <v>5888774.3903999999</v>
      </c>
      <c r="C42" s="89"/>
    </row>
    <row r="43" spans="1:3" ht="30" x14ac:dyDescent="0.25">
      <c r="A43" s="85" t="s">
        <v>159</v>
      </c>
      <c r="B43" s="91">
        <v>14660660.467200002</v>
      </c>
      <c r="C43" s="89">
        <f>+B43/2</f>
        <v>7330330.2336000009</v>
      </c>
    </row>
    <row r="44" spans="1:3" x14ac:dyDescent="0.25">
      <c r="A44" s="83" t="s">
        <v>123</v>
      </c>
      <c r="B44" s="90">
        <v>383545</v>
      </c>
      <c r="C44" s="89"/>
    </row>
    <row r="45" spans="1:3" x14ac:dyDescent="0.25">
      <c r="A45" s="83" t="s">
        <v>120</v>
      </c>
      <c r="B45" s="90">
        <v>585559</v>
      </c>
      <c r="C45" s="89"/>
    </row>
    <row r="46" spans="1:3" ht="30" x14ac:dyDescent="0.25">
      <c r="A46" s="85" t="s">
        <v>149</v>
      </c>
      <c r="B46" s="90">
        <v>6761185.4112</v>
      </c>
      <c r="C46" s="89">
        <f>+B46/2</f>
        <v>3380592.7056</v>
      </c>
    </row>
    <row r="47" spans="1:3" x14ac:dyDescent="0.25">
      <c r="A47" s="85" t="s">
        <v>309</v>
      </c>
      <c r="B47" s="90">
        <v>6761185.4112</v>
      </c>
      <c r="C47" s="89"/>
    </row>
    <row r="48" spans="1:3" x14ac:dyDescent="0.25">
      <c r="A48" s="80"/>
      <c r="B48" s="86">
        <f>+SUM(B3:B47)</f>
        <v>267887509.77739993</v>
      </c>
      <c r="C48" s="8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34499C-0AD4-40A5-BF05-B957F6FF2B62}">
  <sheetPr>
    <outlinePr summaryBelow="0" summaryRight="0"/>
  </sheetPr>
  <dimension ref="A1:H83"/>
  <sheetViews>
    <sheetView zoomScale="130" zoomScaleNormal="130" workbookViewId="0">
      <pane xSplit="2" ySplit="1" topLeftCell="C2" activePane="bottomRight" state="frozen"/>
      <selection pane="topRight" activeCell="C1" sqref="C1"/>
      <selection pane="bottomLeft" activeCell="A3" sqref="A3"/>
      <selection pane="bottomRight"/>
    </sheetView>
  </sheetViews>
  <sheetFormatPr baseColWidth="10" defaultColWidth="14.42578125" defaultRowHeight="15" customHeight="1" x14ac:dyDescent="0.2"/>
  <cols>
    <col min="1" max="1" width="5.7109375" style="59" customWidth="1"/>
    <col min="2" max="2" width="47.7109375" style="60" customWidth="1"/>
    <col min="3" max="3" width="11.85546875" style="48" bestFit="1" customWidth="1"/>
    <col min="4" max="4" width="16.85546875" style="54" customWidth="1"/>
    <col min="5" max="5" width="13.5703125" style="54" customWidth="1"/>
    <col min="6" max="6" width="11.28515625" style="54" bestFit="1" customWidth="1"/>
    <col min="7" max="7" width="9.140625" style="54" bestFit="1" customWidth="1"/>
    <col min="8" max="8" width="14.42578125" style="54"/>
    <col min="9" max="16384" width="14.42578125" style="48"/>
  </cols>
  <sheetData>
    <row r="1" spans="1:8" s="43" customFormat="1" ht="25.5" x14ac:dyDescent="0.25">
      <c r="A1" s="39" t="s">
        <v>161</v>
      </c>
      <c r="B1" s="39" t="s">
        <v>162</v>
      </c>
      <c r="C1" s="40" t="s">
        <v>163</v>
      </c>
      <c r="D1" s="41" t="s">
        <v>164</v>
      </c>
      <c r="E1" s="42" t="s">
        <v>165</v>
      </c>
      <c r="F1" s="42" t="s">
        <v>12</v>
      </c>
      <c r="G1" s="42" t="s">
        <v>13</v>
      </c>
      <c r="H1" s="42" t="s">
        <v>166</v>
      </c>
    </row>
    <row r="2" spans="1:8" ht="36" x14ac:dyDescent="0.2">
      <c r="A2" s="44">
        <v>1</v>
      </c>
      <c r="B2" s="45" t="s">
        <v>167</v>
      </c>
      <c r="C2" s="46" t="s">
        <v>168</v>
      </c>
      <c r="D2" s="47">
        <v>33130</v>
      </c>
      <c r="E2" s="47">
        <f t="shared" ref="E2:E18" si="0">+D2</f>
        <v>33130</v>
      </c>
      <c r="F2" s="47"/>
      <c r="G2" s="47"/>
      <c r="H2" s="47">
        <v>0</v>
      </c>
    </row>
    <row r="3" spans="1:8" ht="48" x14ac:dyDescent="0.2">
      <c r="A3" s="44">
        <v>2</v>
      </c>
      <c r="B3" s="45" t="s">
        <v>169</v>
      </c>
      <c r="C3" s="46" t="s">
        <v>168</v>
      </c>
      <c r="D3" s="47">
        <v>23110</v>
      </c>
      <c r="E3" s="47">
        <f t="shared" si="0"/>
        <v>23110</v>
      </c>
      <c r="F3" s="47"/>
      <c r="G3" s="47"/>
      <c r="H3" s="47">
        <v>0</v>
      </c>
    </row>
    <row r="4" spans="1:8" ht="36" x14ac:dyDescent="0.2">
      <c r="A4" s="44">
        <v>3</v>
      </c>
      <c r="B4" s="45" t="s">
        <v>170</v>
      </c>
      <c r="C4" s="46" t="s">
        <v>168</v>
      </c>
      <c r="D4" s="47">
        <v>2947</v>
      </c>
      <c r="E4" s="47">
        <f t="shared" si="0"/>
        <v>2947</v>
      </c>
      <c r="F4" s="47"/>
      <c r="G4" s="47"/>
      <c r="H4" s="47">
        <v>0</v>
      </c>
    </row>
    <row r="5" spans="1:8" ht="24" x14ac:dyDescent="0.2">
      <c r="A5" s="44">
        <v>4</v>
      </c>
      <c r="B5" s="45" t="s">
        <v>171</v>
      </c>
      <c r="C5" s="46" t="s">
        <v>168</v>
      </c>
      <c r="D5" s="47">
        <v>21520</v>
      </c>
      <c r="E5" s="47">
        <f t="shared" si="0"/>
        <v>21520</v>
      </c>
      <c r="F5" s="47"/>
      <c r="G5" s="47"/>
      <c r="H5" s="47">
        <v>0</v>
      </c>
    </row>
    <row r="6" spans="1:8" ht="24" x14ac:dyDescent="0.2">
      <c r="A6" s="44">
        <v>5</v>
      </c>
      <c r="B6" s="49" t="s">
        <v>172</v>
      </c>
      <c r="C6" s="46" t="s">
        <v>173</v>
      </c>
      <c r="D6" s="47">
        <v>3431</v>
      </c>
      <c r="E6" s="47">
        <f t="shared" si="0"/>
        <v>3431</v>
      </c>
      <c r="F6" s="47">
        <f t="shared" ref="F6:F12" si="1">+D6*6%</f>
        <v>205.85999999999999</v>
      </c>
      <c r="G6" s="47">
        <v>0.19</v>
      </c>
      <c r="H6" s="47">
        <v>0</v>
      </c>
    </row>
    <row r="7" spans="1:8" ht="24" x14ac:dyDescent="0.2">
      <c r="A7" s="44">
        <v>6</v>
      </c>
      <c r="B7" s="49" t="s">
        <v>174</v>
      </c>
      <c r="C7" s="46" t="s">
        <v>173</v>
      </c>
      <c r="D7" s="47">
        <v>3149</v>
      </c>
      <c r="E7" s="47">
        <f t="shared" si="0"/>
        <v>3149</v>
      </c>
      <c r="F7" s="47">
        <f t="shared" si="1"/>
        <v>188.94</v>
      </c>
      <c r="G7" s="47">
        <v>0.19</v>
      </c>
      <c r="H7" s="47">
        <v>0</v>
      </c>
    </row>
    <row r="8" spans="1:8" ht="24" x14ac:dyDescent="0.2">
      <c r="A8" s="44">
        <v>7</v>
      </c>
      <c r="B8" s="49" t="s">
        <v>175</v>
      </c>
      <c r="C8" s="46" t="s">
        <v>173</v>
      </c>
      <c r="D8" s="47">
        <v>17736</v>
      </c>
      <c r="E8" s="47">
        <f t="shared" si="0"/>
        <v>17736</v>
      </c>
      <c r="F8" s="47">
        <f t="shared" si="1"/>
        <v>1064.1599999999999</v>
      </c>
      <c r="G8" s="47">
        <v>0.19</v>
      </c>
      <c r="H8" s="47">
        <v>0</v>
      </c>
    </row>
    <row r="9" spans="1:8" ht="12.75" x14ac:dyDescent="0.2">
      <c r="A9" s="44">
        <v>8</v>
      </c>
      <c r="B9" s="49" t="s">
        <v>176</v>
      </c>
      <c r="C9" s="46" t="s">
        <v>173</v>
      </c>
      <c r="D9" s="47">
        <v>18489</v>
      </c>
      <c r="E9" s="47">
        <f t="shared" si="0"/>
        <v>18489</v>
      </c>
      <c r="F9" s="47">
        <f t="shared" si="1"/>
        <v>1109.3399999999999</v>
      </c>
      <c r="G9" s="47">
        <v>0.19</v>
      </c>
      <c r="H9" s="47">
        <v>0</v>
      </c>
    </row>
    <row r="10" spans="1:8" ht="24" x14ac:dyDescent="0.2">
      <c r="A10" s="44">
        <v>9</v>
      </c>
      <c r="B10" s="49" t="s">
        <v>177</v>
      </c>
      <c r="C10" s="46" t="s">
        <v>178</v>
      </c>
      <c r="D10" s="47">
        <v>640075</v>
      </c>
      <c r="E10" s="47">
        <f t="shared" si="0"/>
        <v>640075</v>
      </c>
      <c r="F10" s="47">
        <f t="shared" si="1"/>
        <v>38404.5</v>
      </c>
      <c r="G10" s="47">
        <v>0.19</v>
      </c>
      <c r="H10" s="47">
        <v>0</v>
      </c>
    </row>
    <row r="11" spans="1:8" ht="24" x14ac:dyDescent="0.2">
      <c r="A11" s="44">
        <v>10</v>
      </c>
      <c r="B11" s="49" t="s">
        <v>179</v>
      </c>
      <c r="C11" s="50" t="s">
        <v>173</v>
      </c>
      <c r="D11" s="47">
        <v>168515</v>
      </c>
      <c r="E11" s="47">
        <f t="shared" si="0"/>
        <v>168515</v>
      </c>
      <c r="F11" s="47">
        <f t="shared" si="1"/>
        <v>10110.9</v>
      </c>
      <c r="G11" s="47">
        <v>0.19</v>
      </c>
      <c r="H11" s="47">
        <v>0</v>
      </c>
    </row>
    <row r="12" spans="1:8" ht="24" x14ac:dyDescent="0.2">
      <c r="A12" s="51">
        <v>11</v>
      </c>
      <c r="B12" s="49" t="s">
        <v>180</v>
      </c>
      <c r="C12" s="50" t="s">
        <v>178</v>
      </c>
      <c r="D12" s="47">
        <v>464424</v>
      </c>
      <c r="E12" s="47">
        <f t="shared" si="0"/>
        <v>464424</v>
      </c>
      <c r="F12" s="47">
        <f t="shared" si="1"/>
        <v>27865.439999999999</v>
      </c>
      <c r="G12" s="47">
        <v>0.19</v>
      </c>
      <c r="H12" s="47">
        <v>0</v>
      </c>
    </row>
    <row r="13" spans="1:8" ht="24" x14ac:dyDescent="0.2">
      <c r="A13" s="51">
        <v>12</v>
      </c>
      <c r="B13" s="52" t="s">
        <v>181</v>
      </c>
      <c r="C13" s="50" t="s">
        <v>182</v>
      </c>
      <c r="D13" s="47">
        <v>709671</v>
      </c>
      <c r="E13" s="47">
        <f t="shared" si="0"/>
        <v>709671</v>
      </c>
      <c r="F13" s="47"/>
      <c r="G13" s="47"/>
      <c r="H13" s="47">
        <v>0</v>
      </c>
    </row>
    <row r="14" spans="1:8" ht="24" x14ac:dyDescent="0.2">
      <c r="A14" s="51">
        <v>13</v>
      </c>
      <c r="B14" s="52" t="s">
        <v>183</v>
      </c>
      <c r="C14" s="50" t="s">
        <v>182</v>
      </c>
      <c r="D14" s="47">
        <v>861441</v>
      </c>
      <c r="E14" s="47">
        <f t="shared" si="0"/>
        <v>861441</v>
      </c>
      <c r="F14" s="47"/>
      <c r="G14" s="47"/>
      <c r="H14" s="47">
        <v>0</v>
      </c>
    </row>
    <row r="15" spans="1:8" ht="24" x14ac:dyDescent="0.2">
      <c r="A15" s="44">
        <v>14</v>
      </c>
      <c r="B15" s="52" t="s">
        <v>184</v>
      </c>
      <c r="C15" s="50" t="s">
        <v>185</v>
      </c>
      <c r="D15" s="47">
        <v>481805</v>
      </c>
      <c r="E15" s="47">
        <f t="shared" si="0"/>
        <v>481805</v>
      </c>
      <c r="F15" s="47"/>
      <c r="G15" s="47"/>
      <c r="H15" s="47">
        <v>0</v>
      </c>
    </row>
    <row r="16" spans="1:8" ht="24" x14ac:dyDescent="0.2">
      <c r="A16" s="44">
        <v>15</v>
      </c>
      <c r="B16" s="52" t="s">
        <v>186</v>
      </c>
      <c r="C16" s="50" t="s">
        <v>185</v>
      </c>
      <c r="D16" s="47">
        <v>766196</v>
      </c>
      <c r="E16" s="47">
        <f t="shared" si="0"/>
        <v>766196</v>
      </c>
      <c r="F16" s="47"/>
      <c r="G16" s="47"/>
      <c r="H16" s="47">
        <v>0</v>
      </c>
    </row>
    <row r="17" spans="1:8" ht="24" x14ac:dyDescent="0.2">
      <c r="A17" s="44">
        <v>16</v>
      </c>
      <c r="B17" s="52" t="s">
        <v>187</v>
      </c>
      <c r="C17" s="50" t="s">
        <v>185</v>
      </c>
      <c r="D17" s="47">
        <v>1164177</v>
      </c>
      <c r="E17" s="47">
        <f t="shared" si="0"/>
        <v>1164177</v>
      </c>
      <c r="F17" s="47"/>
      <c r="G17" s="47"/>
      <c r="H17" s="47">
        <v>0</v>
      </c>
    </row>
    <row r="18" spans="1:8" ht="24" x14ac:dyDescent="0.2">
      <c r="A18" s="44">
        <v>17</v>
      </c>
      <c r="B18" s="52" t="s">
        <v>188</v>
      </c>
      <c r="C18" s="50" t="s">
        <v>189</v>
      </c>
      <c r="D18" s="47">
        <v>861441</v>
      </c>
      <c r="E18" s="47">
        <f t="shared" si="0"/>
        <v>861441</v>
      </c>
      <c r="F18" s="47"/>
      <c r="G18" s="47"/>
      <c r="H18" s="47">
        <v>0</v>
      </c>
    </row>
    <row r="19" spans="1:8" ht="24" x14ac:dyDescent="0.2">
      <c r="A19" s="44">
        <v>18</v>
      </c>
      <c r="B19" s="52" t="s">
        <v>190</v>
      </c>
      <c r="C19" s="53" t="s">
        <v>189</v>
      </c>
      <c r="D19" s="47">
        <v>120829</v>
      </c>
      <c r="E19" s="47">
        <f t="shared" ref="E19:E22" si="2">+D19/1.19</f>
        <v>101536.97478991597</v>
      </c>
      <c r="F19" s="47"/>
      <c r="G19" s="47"/>
      <c r="H19" s="47">
        <v>0.19</v>
      </c>
    </row>
    <row r="20" spans="1:8" ht="24" x14ac:dyDescent="0.2">
      <c r="A20" s="44">
        <v>19</v>
      </c>
      <c r="B20" s="52" t="s">
        <v>191</v>
      </c>
      <c r="C20" s="53" t="s">
        <v>0</v>
      </c>
      <c r="D20" s="47">
        <v>3051011</v>
      </c>
      <c r="E20" s="47">
        <f t="shared" si="2"/>
        <v>2563874.7899159663</v>
      </c>
      <c r="F20" s="47"/>
      <c r="G20" s="47"/>
      <c r="H20" s="47">
        <v>0.19</v>
      </c>
    </row>
    <row r="21" spans="1:8" ht="24" x14ac:dyDescent="0.2">
      <c r="A21" s="44">
        <v>20</v>
      </c>
      <c r="B21" s="52" t="s">
        <v>192</v>
      </c>
      <c r="C21" s="53" t="s">
        <v>189</v>
      </c>
      <c r="D21" s="47">
        <v>307646</v>
      </c>
      <c r="E21" s="47">
        <f t="shared" si="2"/>
        <v>258526.05042016809</v>
      </c>
      <c r="F21" s="47"/>
      <c r="G21" s="47"/>
      <c r="H21" s="47">
        <v>0.19</v>
      </c>
    </row>
    <row r="22" spans="1:8" ht="24" x14ac:dyDescent="0.2">
      <c r="A22" s="44">
        <v>21</v>
      </c>
      <c r="B22" s="52" t="s">
        <v>193</v>
      </c>
      <c r="C22" s="53" t="s">
        <v>0</v>
      </c>
      <c r="D22" s="47">
        <v>6340052</v>
      </c>
      <c r="E22" s="47">
        <f t="shared" si="2"/>
        <v>5327774.7899159668</v>
      </c>
      <c r="F22" s="47"/>
      <c r="G22" s="47"/>
      <c r="H22" s="47">
        <v>0.19</v>
      </c>
    </row>
    <row r="23" spans="1:8" ht="60" x14ac:dyDescent="0.2">
      <c r="A23" s="44">
        <v>22</v>
      </c>
      <c r="B23" s="49" t="s">
        <v>194</v>
      </c>
      <c r="C23" s="53" t="s">
        <v>189</v>
      </c>
      <c r="D23" s="47">
        <v>298311</v>
      </c>
      <c r="E23" s="47">
        <f t="shared" ref="E23:E44" si="3">+D23</f>
        <v>298311</v>
      </c>
      <c r="F23" s="47"/>
      <c r="G23" s="47">
        <v>0.19</v>
      </c>
      <c r="H23" s="47">
        <v>0</v>
      </c>
    </row>
    <row r="24" spans="1:8" ht="12.75" x14ac:dyDescent="0.2">
      <c r="A24" s="44">
        <v>23</v>
      </c>
      <c r="B24" s="49" t="s">
        <v>195</v>
      </c>
      <c r="C24" s="53" t="s">
        <v>168</v>
      </c>
      <c r="D24" s="47">
        <v>104497</v>
      </c>
      <c r="E24" s="47">
        <f t="shared" si="3"/>
        <v>104497</v>
      </c>
      <c r="F24" s="47"/>
      <c r="G24" s="47">
        <v>0.19</v>
      </c>
      <c r="H24" s="47">
        <v>0</v>
      </c>
    </row>
    <row r="25" spans="1:8" ht="24" x14ac:dyDescent="0.2">
      <c r="A25" s="44">
        <v>24</v>
      </c>
      <c r="B25" s="49" t="s">
        <v>196</v>
      </c>
      <c r="C25" s="53" t="s">
        <v>168</v>
      </c>
      <c r="D25" s="47">
        <v>137440</v>
      </c>
      <c r="E25" s="47">
        <f t="shared" si="3"/>
        <v>137440</v>
      </c>
      <c r="F25" s="47"/>
      <c r="G25" s="47">
        <v>0.19</v>
      </c>
      <c r="H25" s="47">
        <v>0</v>
      </c>
    </row>
    <row r="26" spans="1:8" ht="12.75" x14ac:dyDescent="0.2">
      <c r="A26" s="44">
        <v>25</v>
      </c>
      <c r="B26" s="49" t="s">
        <v>197</v>
      </c>
      <c r="C26" s="53" t="s">
        <v>168</v>
      </c>
      <c r="D26" s="47">
        <v>464636</v>
      </c>
      <c r="E26" s="47">
        <f>+D26</f>
        <v>464636</v>
      </c>
      <c r="F26" s="47"/>
      <c r="G26" s="47">
        <v>0.19</v>
      </c>
      <c r="H26" s="47">
        <v>0</v>
      </c>
    </row>
    <row r="27" spans="1:8" ht="12.75" x14ac:dyDescent="0.2">
      <c r="A27" s="44">
        <v>26</v>
      </c>
      <c r="B27" s="49" t="s">
        <v>198</v>
      </c>
      <c r="C27" s="53" t="s">
        <v>168</v>
      </c>
      <c r="D27" s="47">
        <v>109210</v>
      </c>
      <c r="E27" s="47">
        <f t="shared" si="3"/>
        <v>109210</v>
      </c>
      <c r="F27" s="47"/>
      <c r="G27" s="47">
        <v>0.19</v>
      </c>
      <c r="H27" s="47">
        <v>0</v>
      </c>
    </row>
    <row r="28" spans="1:8" ht="12.75" x14ac:dyDescent="0.2">
      <c r="A28" s="44">
        <v>27</v>
      </c>
      <c r="B28" s="49" t="s">
        <v>199</v>
      </c>
      <c r="C28" s="53" t="s">
        <v>168</v>
      </c>
      <c r="D28" s="47">
        <v>122714</v>
      </c>
      <c r="E28" s="47">
        <f t="shared" si="3"/>
        <v>122714</v>
      </c>
      <c r="F28" s="47"/>
      <c r="G28" s="47">
        <v>0.19</v>
      </c>
      <c r="H28" s="47">
        <v>0</v>
      </c>
    </row>
    <row r="29" spans="1:8" ht="12.75" x14ac:dyDescent="0.2">
      <c r="A29" s="44">
        <v>28</v>
      </c>
      <c r="B29" s="49" t="s">
        <v>200</v>
      </c>
      <c r="C29" s="53" t="s">
        <v>168</v>
      </c>
      <c r="D29" s="47">
        <v>116278</v>
      </c>
      <c r="E29" s="47">
        <f t="shared" si="3"/>
        <v>116278</v>
      </c>
      <c r="F29" s="47"/>
      <c r="G29" s="47">
        <v>0.19</v>
      </c>
      <c r="H29" s="47">
        <v>0</v>
      </c>
    </row>
    <row r="30" spans="1:8" ht="12.75" x14ac:dyDescent="0.2">
      <c r="A30" s="44">
        <v>29</v>
      </c>
      <c r="B30" s="49" t="s">
        <v>201</v>
      </c>
      <c r="C30" s="53" t="s">
        <v>168</v>
      </c>
      <c r="D30" s="47">
        <v>84426</v>
      </c>
      <c r="E30" s="47">
        <f t="shared" si="3"/>
        <v>84426</v>
      </c>
      <c r="F30" s="47"/>
      <c r="G30" s="47">
        <v>0.19</v>
      </c>
      <c r="H30" s="47">
        <v>0</v>
      </c>
    </row>
    <row r="31" spans="1:8" ht="12.75" x14ac:dyDescent="0.2">
      <c r="A31" s="44">
        <v>30</v>
      </c>
      <c r="B31" s="49" t="s">
        <v>202</v>
      </c>
      <c r="C31" s="53" t="s">
        <v>168</v>
      </c>
      <c r="D31" s="47">
        <v>151621</v>
      </c>
      <c r="E31" s="47">
        <f t="shared" si="3"/>
        <v>151621</v>
      </c>
      <c r="F31" s="47"/>
      <c r="G31" s="47">
        <v>0.19</v>
      </c>
      <c r="H31" s="47">
        <v>0</v>
      </c>
    </row>
    <row r="32" spans="1:8" ht="24" x14ac:dyDescent="0.2">
      <c r="A32" s="44">
        <v>31</v>
      </c>
      <c r="B32" s="49" t="s">
        <v>203</v>
      </c>
      <c r="C32" s="53" t="s">
        <v>168</v>
      </c>
      <c r="D32" s="47">
        <v>673142</v>
      </c>
      <c r="E32" s="47">
        <f t="shared" si="3"/>
        <v>673142</v>
      </c>
      <c r="F32" s="47"/>
      <c r="G32" s="47">
        <v>0.19</v>
      </c>
      <c r="H32" s="47">
        <v>0</v>
      </c>
    </row>
    <row r="33" spans="1:8" ht="12.75" x14ac:dyDescent="0.2">
      <c r="A33" s="44">
        <v>32</v>
      </c>
      <c r="B33" s="49" t="s">
        <v>204</v>
      </c>
      <c r="C33" s="53" t="s">
        <v>168</v>
      </c>
      <c r="D33" s="47">
        <v>155612</v>
      </c>
      <c r="E33" s="47">
        <f t="shared" si="3"/>
        <v>155612</v>
      </c>
      <c r="F33" s="47"/>
      <c r="G33" s="47">
        <v>0.19</v>
      </c>
      <c r="H33" s="47">
        <v>0</v>
      </c>
    </row>
    <row r="34" spans="1:8" ht="12.75" x14ac:dyDescent="0.2">
      <c r="A34" s="44">
        <v>33</v>
      </c>
      <c r="B34" s="49" t="s">
        <v>205</v>
      </c>
      <c r="C34" s="53" t="s">
        <v>168</v>
      </c>
      <c r="D34" s="47">
        <v>128604</v>
      </c>
      <c r="E34" s="47">
        <f t="shared" si="3"/>
        <v>128604</v>
      </c>
      <c r="F34" s="47"/>
      <c r="G34" s="47">
        <v>0.19</v>
      </c>
      <c r="H34" s="47">
        <v>0</v>
      </c>
    </row>
    <row r="35" spans="1:8" ht="12.75" x14ac:dyDescent="0.2">
      <c r="A35" s="44">
        <v>34</v>
      </c>
      <c r="B35" s="49" t="s">
        <v>206</v>
      </c>
      <c r="C35" s="53" t="s">
        <v>168</v>
      </c>
      <c r="D35" s="47">
        <v>221380</v>
      </c>
      <c r="E35" s="47">
        <f t="shared" si="3"/>
        <v>221380</v>
      </c>
      <c r="F35" s="47"/>
      <c r="G35" s="47">
        <v>0.19</v>
      </c>
      <c r="H35" s="47">
        <v>0</v>
      </c>
    </row>
    <row r="36" spans="1:8" ht="12.75" x14ac:dyDescent="0.2">
      <c r="A36" s="44">
        <v>35</v>
      </c>
      <c r="B36" s="49" t="s">
        <v>207</v>
      </c>
      <c r="C36" s="53" t="s">
        <v>168</v>
      </c>
      <c r="D36" s="47">
        <v>1121032</v>
      </c>
      <c r="E36" s="47">
        <f t="shared" si="3"/>
        <v>1121032</v>
      </c>
      <c r="F36" s="47"/>
      <c r="G36" s="47">
        <v>0.19</v>
      </c>
      <c r="H36" s="47">
        <v>0</v>
      </c>
    </row>
    <row r="37" spans="1:8" ht="12.75" x14ac:dyDescent="0.2">
      <c r="A37" s="44">
        <v>36</v>
      </c>
      <c r="B37" s="49" t="s">
        <v>208</v>
      </c>
      <c r="C37" s="53" t="s">
        <v>168</v>
      </c>
      <c r="D37" s="47">
        <v>1116651</v>
      </c>
      <c r="E37" s="47">
        <f t="shared" si="3"/>
        <v>1116651</v>
      </c>
      <c r="F37" s="47"/>
      <c r="G37" s="47">
        <v>0.19</v>
      </c>
      <c r="H37" s="47">
        <v>0</v>
      </c>
    </row>
    <row r="38" spans="1:8" ht="12.75" x14ac:dyDescent="0.2">
      <c r="A38" s="44">
        <v>37</v>
      </c>
      <c r="B38" s="49" t="s">
        <v>209</v>
      </c>
      <c r="C38" s="53" t="s">
        <v>168</v>
      </c>
      <c r="D38" s="47">
        <v>153801</v>
      </c>
      <c r="E38" s="47">
        <f t="shared" si="3"/>
        <v>153801</v>
      </c>
      <c r="F38" s="47"/>
      <c r="G38" s="47">
        <v>0.19</v>
      </c>
      <c r="H38" s="47">
        <v>0</v>
      </c>
    </row>
    <row r="39" spans="1:8" ht="24" x14ac:dyDescent="0.2">
      <c r="A39" s="44">
        <v>38</v>
      </c>
      <c r="B39" s="49" t="s">
        <v>210</v>
      </c>
      <c r="C39" s="53" t="s">
        <v>168</v>
      </c>
      <c r="D39" s="47">
        <v>768811</v>
      </c>
      <c r="E39" s="47">
        <f t="shared" si="3"/>
        <v>768811</v>
      </c>
      <c r="F39" s="47"/>
      <c r="G39" s="47">
        <v>0.19</v>
      </c>
      <c r="H39" s="47">
        <v>0</v>
      </c>
    </row>
    <row r="40" spans="1:8" ht="24" x14ac:dyDescent="0.2">
      <c r="A40" s="44">
        <v>39</v>
      </c>
      <c r="B40" s="49" t="s">
        <v>211</v>
      </c>
      <c r="C40" s="53" t="s">
        <v>168</v>
      </c>
      <c r="D40" s="47">
        <v>1613224</v>
      </c>
      <c r="E40" s="47">
        <f t="shared" si="3"/>
        <v>1613224</v>
      </c>
      <c r="F40" s="47"/>
      <c r="G40" s="47">
        <v>0.19</v>
      </c>
      <c r="H40" s="47">
        <v>0</v>
      </c>
    </row>
    <row r="41" spans="1:8" ht="12.75" x14ac:dyDescent="0.2">
      <c r="A41" s="44">
        <v>40</v>
      </c>
      <c r="B41" s="49" t="s">
        <v>212</v>
      </c>
      <c r="C41" s="53" t="s">
        <v>168</v>
      </c>
      <c r="D41" s="47">
        <v>295924</v>
      </c>
      <c r="E41" s="47">
        <f t="shared" si="3"/>
        <v>295924</v>
      </c>
      <c r="F41" s="47">
        <f t="shared" ref="F41:F44" si="4">+D41*6%</f>
        <v>17755.439999999999</v>
      </c>
      <c r="G41" s="47">
        <v>0.19</v>
      </c>
      <c r="H41" s="47">
        <v>0</v>
      </c>
    </row>
    <row r="42" spans="1:8" ht="12.75" x14ac:dyDescent="0.2">
      <c r="A42" s="44">
        <v>41</v>
      </c>
      <c r="B42" s="49" t="s">
        <v>213</v>
      </c>
      <c r="C42" s="53" t="s">
        <v>173</v>
      </c>
      <c r="D42" s="47">
        <v>112523</v>
      </c>
      <c r="E42" s="47">
        <f t="shared" si="3"/>
        <v>112523</v>
      </c>
      <c r="F42" s="47">
        <f t="shared" si="4"/>
        <v>6751.38</v>
      </c>
      <c r="G42" s="47">
        <v>0.19</v>
      </c>
      <c r="H42" s="47">
        <v>0</v>
      </c>
    </row>
    <row r="43" spans="1:8" ht="12.75" x14ac:dyDescent="0.2">
      <c r="A43" s="44">
        <v>42</v>
      </c>
      <c r="B43" s="49" t="s">
        <v>214</v>
      </c>
      <c r="C43" s="53" t="s">
        <v>173</v>
      </c>
      <c r="D43" s="47">
        <v>323094</v>
      </c>
      <c r="E43" s="47">
        <f t="shared" si="3"/>
        <v>323094</v>
      </c>
      <c r="F43" s="47">
        <f t="shared" si="4"/>
        <v>19385.64</v>
      </c>
      <c r="G43" s="47">
        <v>0.19</v>
      </c>
      <c r="H43" s="47">
        <v>0</v>
      </c>
    </row>
    <row r="44" spans="1:8" ht="24" x14ac:dyDescent="0.2">
      <c r="A44" s="44">
        <v>43</v>
      </c>
      <c r="B44" s="49" t="s">
        <v>215</v>
      </c>
      <c r="C44" s="53" t="s">
        <v>173</v>
      </c>
      <c r="D44" s="47">
        <v>80891</v>
      </c>
      <c r="E44" s="47">
        <f t="shared" si="3"/>
        <v>80891</v>
      </c>
      <c r="F44" s="47">
        <f t="shared" si="4"/>
        <v>4853.46</v>
      </c>
      <c r="G44" s="47">
        <v>0.19</v>
      </c>
      <c r="H44" s="47">
        <v>0</v>
      </c>
    </row>
    <row r="45" spans="1:8" ht="12.75" x14ac:dyDescent="0.2">
      <c r="A45" s="44">
        <v>44</v>
      </c>
      <c r="B45" s="52" t="s">
        <v>216</v>
      </c>
      <c r="C45" s="53" t="s">
        <v>189</v>
      </c>
      <c r="D45" s="47">
        <v>191323</v>
      </c>
      <c r="E45" s="47">
        <f>+D45</f>
        <v>191323</v>
      </c>
      <c r="F45" s="47"/>
      <c r="G45" s="47"/>
      <c r="H45" s="47">
        <v>0</v>
      </c>
    </row>
    <row r="46" spans="1:8" ht="24" x14ac:dyDescent="0.2">
      <c r="A46" s="44">
        <v>45</v>
      </c>
      <c r="B46" s="49" t="s">
        <v>217</v>
      </c>
      <c r="C46" s="53" t="s">
        <v>168</v>
      </c>
      <c r="D46" s="47">
        <v>281541</v>
      </c>
      <c r="E46" s="47">
        <f t="shared" ref="E46:E47" si="5">+D46</f>
        <v>281541</v>
      </c>
      <c r="F46" s="47">
        <f t="shared" ref="F46:F47" si="6">+D46*6%</f>
        <v>16892.46</v>
      </c>
      <c r="G46" s="47">
        <v>0.19</v>
      </c>
      <c r="H46" s="47">
        <v>0</v>
      </c>
    </row>
    <row r="47" spans="1:8" ht="12.75" x14ac:dyDescent="0.2">
      <c r="A47" s="44">
        <v>46</v>
      </c>
      <c r="B47" s="49" t="s">
        <v>218</v>
      </c>
      <c r="C47" s="53" t="s">
        <v>168</v>
      </c>
      <c r="D47" s="47">
        <v>54377</v>
      </c>
      <c r="E47" s="47">
        <f t="shared" si="5"/>
        <v>54377</v>
      </c>
      <c r="F47" s="47">
        <f t="shared" si="6"/>
        <v>3262.62</v>
      </c>
      <c r="G47" s="47">
        <v>0.19</v>
      </c>
      <c r="H47" s="47">
        <v>0</v>
      </c>
    </row>
    <row r="48" spans="1:8" ht="12.75" x14ac:dyDescent="0.2">
      <c r="A48" s="44">
        <v>47</v>
      </c>
      <c r="B48" s="52" t="s">
        <v>219</v>
      </c>
      <c r="C48" s="53" t="s">
        <v>189</v>
      </c>
      <c r="D48" s="47">
        <v>163182</v>
      </c>
      <c r="E48" s="47">
        <f>+D48</f>
        <v>163182</v>
      </c>
      <c r="F48" s="47"/>
      <c r="G48" s="47"/>
      <c r="H48" s="47">
        <v>0</v>
      </c>
    </row>
    <row r="49" spans="1:8" ht="12.75" x14ac:dyDescent="0.2">
      <c r="A49" s="44">
        <v>48</v>
      </c>
      <c r="B49" s="49" t="s">
        <v>220</v>
      </c>
      <c r="C49" s="53" t="s">
        <v>189</v>
      </c>
      <c r="D49" s="47">
        <v>366831</v>
      </c>
      <c r="E49" s="47">
        <f t="shared" ref="E49:E50" si="7">+D49</f>
        <v>366831</v>
      </c>
      <c r="F49" s="47">
        <f t="shared" ref="F49:F50" si="8">+D49*6%</f>
        <v>22009.86</v>
      </c>
      <c r="G49" s="47">
        <v>0.19</v>
      </c>
      <c r="H49" s="47">
        <v>0</v>
      </c>
    </row>
    <row r="50" spans="1:8" ht="24" x14ac:dyDescent="0.2">
      <c r="A50" s="44">
        <v>49</v>
      </c>
      <c r="B50" s="49" t="s">
        <v>221</v>
      </c>
      <c r="C50" s="53" t="s">
        <v>222</v>
      </c>
      <c r="D50" s="47">
        <v>1002754</v>
      </c>
      <c r="E50" s="47">
        <f t="shared" si="7"/>
        <v>1002754</v>
      </c>
      <c r="F50" s="47">
        <f t="shared" si="8"/>
        <v>60165.24</v>
      </c>
      <c r="G50" s="47">
        <v>0.19</v>
      </c>
      <c r="H50" s="47">
        <v>0</v>
      </c>
    </row>
    <row r="51" spans="1:8" ht="12.75" x14ac:dyDescent="0.2">
      <c r="A51" s="44">
        <v>50</v>
      </c>
      <c r="B51" s="52" t="s">
        <v>223</v>
      </c>
      <c r="C51" s="53" t="s">
        <v>168</v>
      </c>
      <c r="D51" s="47">
        <v>55135</v>
      </c>
      <c r="E51" s="47">
        <f>+D51</f>
        <v>55135</v>
      </c>
      <c r="F51" s="47"/>
      <c r="G51" s="47"/>
      <c r="H51" s="47">
        <v>0</v>
      </c>
    </row>
    <row r="52" spans="1:8" ht="24" x14ac:dyDescent="0.2">
      <c r="A52" s="44">
        <v>51</v>
      </c>
      <c r="B52" s="49" t="s">
        <v>224</v>
      </c>
      <c r="C52" s="53" t="s">
        <v>173</v>
      </c>
      <c r="D52" s="47">
        <v>6213</v>
      </c>
      <c r="E52" s="47">
        <f t="shared" ref="E52:E83" si="9">+D52</f>
        <v>6213</v>
      </c>
      <c r="F52" s="47">
        <f t="shared" ref="F52:F78" si="10">+D52*6%</f>
        <v>372.78</v>
      </c>
      <c r="G52" s="47">
        <v>0.19</v>
      </c>
      <c r="H52" s="47">
        <v>0</v>
      </c>
    </row>
    <row r="53" spans="1:8" ht="36" x14ac:dyDescent="0.2">
      <c r="A53" s="44">
        <v>52</v>
      </c>
      <c r="B53" s="49" t="s">
        <v>225</v>
      </c>
      <c r="C53" s="53" t="s">
        <v>173</v>
      </c>
      <c r="D53" s="47">
        <v>6213</v>
      </c>
      <c r="E53" s="47">
        <f t="shared" si="9"/>
        <v>6213</v>
      </c>
      <c r="F53" s="47">
        <f t="shared" si="10"/>
        <v>372.78</v>
      </c>
      <c r="G53" s="47">
        <v>0.19</v>
      </c>
      <c r="H53" s="47">
        <v>0</v>
      </c>
    </row>
    <row r="54" spans="1:8" ht="24" x14ac:dyDescent="0.2">
      <c r="A54" s="44">
        <v>53</v>
      </c>
      <c r="B54" s="49" t="s">
        <v>226</v>
      </c>
      <c r="C54" s="53" t="s">
        <v>222</v>
      </c>
      <c r="D54" s="47">
        <v>69678</v>
      </c>
      <c r="E54" s="47">
        <f t="shared" si="9"/>
        <v>69678</v>
      </c>
      <c r="F54" s="47">
        <f t="shared" si="10"/>
        <v>4180.68</v>
      </c>
      <c r="G54" s="47">
        <v>0.19</v>
      </c>
      <c r="H54" s="47">
        <v>0</v>
      </c>
    </row>
    <row r="55" spans="1:8" ht="12.75" x14ac:dyDescent="0.2">
      <c r="A55" s="44">
        <v>54</v>
      </c>
      <c r="B55" s="49" t="s">
        <v>227</v>
      </c>
      <c r="C55" s="53" t="s">
        <v>189</v>
      </c>
      <c r="D55" s="47">
        <v>107988</v>
      </c>
      <c r="E55" s="47">
        <f t="shared" si="9"/>
        <v>107988</v>
      </c>
      <c r="F55" s="47">
        <f t="shared" si="10"/>
        <v>6479.28</v>
      </c>
      <c r="G55" s="47">
        <v>0.19</v>
      </c>
      <c r="H55" s="47">
        <v>0</v>
      </c>
    </row>
    <row r="56" spans="1:8" ht="12.75" x14ac:dyDescent="0.2">
      <c r="A56" s="44">
        <v>55</v>
      </c>
      <c r="B56" s="49" t="s">
        <v>228</v>
      </c>
      <c r="C56" s="53" t="s">
        <v>229</v>
      </c>
      <c r="D56" s="47">
        <v>736607</v>
      </c>
      <c r="E56" s="47">
        <f t="shared" si="9"/>
        <v>736607</v>
      </c>
      <c r="F56" s="47">
        <f t="shared" si="10"/>
        <v>44196.42</v>
      </c>
      <c r="G56" s="47">
        <v>0.19</v>
      </c>
      <c r="H56" s="47">
        <v>0</v>
      </c>
    </row>
    <row r="57" spans="1:8" ht="12.75" x14ac:dyDescent="0.2">
      <c r="A57" s="44">
        <v>56</v>
      </c>
      <c r="B57" s="49" t="s">
        <v>230</v>
      </c>
      <c r="C57" s="53" t="s">
        <v>0</v>
      </c>
      <c r="D57" s="47">
        <v>2676459</v>
      </c>
      <c r="E57" s="47">
        <f t="shared" si="9"/>
        <v>2676459</v>
      </c>
      <c r="F57" s="47">
        <f t="shared" si="10"/>
        <v>160587.54</v>
      </c>
      <c r="G57" s="47">
        <v>0.19</v>
      </c>
      <c r="H57" s="47">
        <v>0</v>
      </c>
    </row>
    <row r="58" spans="1:8" ht="24" x14ac:dyDescent="0.2">
      <c r="A58" s="44">
        <v>57</v>
      </c>
      <c r="B58" s="49" t="s">
        <v>231</v>
      </c>
      <c r="C58" s="53" t="s">
        <v>189</v>
      </c>
      <c r="D58" s="47">
        <v>217065</v>
      </c>
      <c r="E58" s="47">
        <f t="shared" si="9"/>
        <v>217065</v>
      </c>
      <c r="F58" s="47">
        <f t="shared" si="10"/>
        <v>13023.9</v>
      </c>
      <c r="G58" s="47">
        <v>0.19</v>
      </c>
      <c r="H58" s="47">
        <v>0</v>
      </c>
    </row>
    <row r="59" spans="1:8" ht="24" x14ac:dyDescent="0.2">
      <c r="A59" s="44">
        <v>58</v>
      </c>
      <c r="B59" s="49" t="s">
        <v>232</v>
      </c>
      <c r="C59" s="53" t="s">
        <v>229</v>
      </c>
      <c r="D59" s="47">
        <v>1334555</v>
      </c>
      <c r="E59" s="47">
        <f t="shared" si="9"/>
        <v>1334555</v>
      </c>
      <c r="F59" s="47">
        <f t="shared" si="10"/>
        <v>80073.3</v>
      </c>
      <c r="G59" s="47">
        <v>0.19</v>
      </c>
      <c r="H59" s="47">
        <v>0</v>
      </c>
    </row>
    <row r="60" spans="1:8" ht="24" x14ac:dyDescent="0.2">
      <c r="A60" s="44">
        <v>59</v>
      </c>
      <c r="B60" s="49" t="s">
        <v>233</v>
      </c>
      <c r="C60" s="53" t="s">
        <v>0</v>
      </c>
      <c r="D60" s="47">
        <v>4358316</v>
      </c>
      <c r="E60" s="47">
        <f t="shared" si="9"/>
        <v>4358316</v>
      </c>
      <c r="F60" s="47">
        <f t="shared" si="10"/>
        <v>261498.96</v>
      </c>
      <c r="G60" s="47">
        <v>0.19</v>
      </c>
      <c r="H60" s="47">
        <v>0</v>
      </c>
    </row>
    <row r="61" spans="1:8" ht="12.75" x14ac:dyDescent="0.2">
      <c r="A61" s="44">
        <v>60</v>
      </c>
      <c r="B61" s="49" t="s">
        <v>234</v>
      </c>
      <c r="C61" s="53" t="s">
        <v>168</v>
      </c>
      <c r="D61" s="47">
        <v>381557</v>
      </c>
      <c r="E61" s="47">
        <f t="shared" si="9"/>
        <v>381557</v>
      </c>
      <c r="F61" s="47">
        <f t="shared" si="10"/>
        <v>22893.42</v>
      </c>
      <c r="G61" s="47">
        <v>0.19</v>
      </c>
      <c r="H61" s="47">
        <v>0</v>
      </c>
    </row>
    <row r="62" spans="1:8" ht="12.75" x14ac:dyDescent="0.2">
      <c r="A62" s="44">
        <v>61</v>
      </c>
      <c r="B62" s="49" t="s">
        <v>235</v>
      </c>
      <c r="C62" s="53" t="s">
        <v>168</v>
      </c>
      <c r="D62" s="47">
        <v>243793</v>
      </c>
      <c r="E62" s="47">
        <f t="shared" si="9"/>
        <v>243793</v>
      </c>
      <c r="F62" s="47">
        <f t="shared" si="10"/>
        <v>14627.58</v>
      </c>
      <c r="G62" s="47">
        <v>0.19</v>
      </c>
      <c r="H62" s="47">
        <v>0</v>
      </c>
    </row>
    <row r="63" spans="1:8" ht="12.75" x14ac:dyDescent="0.2">
      <c r="A63" s="44">
        <v>62</v>
      </c>
      <c r="B63" s="49" t="s">
        <v>236</v>
      </c>
      <c r="C63" s="53" t="s">
        <v>222</v>
      </c>
      <c r="D63" s="47">
        <v>65664</v>
      </c>
      <c r="E63" s="47">
        <f t="shared" si="9"/>
        <v>65664</v>
      </c>
      <c r="F63" s="47">
        <f t="shared" si="10"/>
        <v>3939.8399999999997</v>
      </c>
      <c r="G63" s="47">
        <v>0.19</v>
      </c>
      <c r="H63" s="47">
        <v>0</v>
      </c>
    </row>
    <row r="64" spans="1:8" ht="12.75" x14ac:dyDescent="0.2">
      <c r="A64" s="44">
        <v>63</v>
      </c>
      <c r="B64" s="49" t="s">
        <v>237</v>
      </c>
      <c r="C64" s="53" t="s">
        <v>168</v>
      </c>
      <c r="D64" s="47">
        <v>259933</v>
      </c>
      <c r="E64" s="47">
        <f t="shared" si="9"/>
        <v>259933</v>
      </c>
      <c r="F64" s="47">
        <f t="shared" si="10"/>
        <v>15595.98</v>
      </c>
      <c r="G64" s="47">
        <v>0.19</v>
      </c>
      <c r="H64" s="47">
        <v>0</v>
      </c>
    </row>
    <row r="65" spans="1:8" ht="12.75" x14ac:dyDescent="0.2">
      <c r="A65" s="44">
        <v>64</v>
      </c>
      <c r="B65" s="49" t="s">
        <v>238</v>
      </c>
      <c r="C65" s="53" t="s">
        <v>168</v>
      </c>
      <c r="D65" s="47">
        <v>152711</v>
      </c>
      <c r="E65" s="47">
        <f t="shared" si="9"/>
        <v>152711</v>
      </c>
      <c r="F65" s="47">
        <f t="shared" si="10"/>
        <v>9162.66</v>
      </c>
      <c r="G65" s="47">
        <v>0.19</v>
      </c>
      <c r="H65" s="47">
        <v>0</v>
      </c>
    </row>
    <row r="66" spans="1:8" ht="12.75" x14ac:dyDescent="0.2">
      <c r="A66" s="44">
        <v>65</v>
      </c>
      <c r="B66" s="49" t="s">
        <v>239</v>
      </c>
      <c r="C66" s="53" t="s">
        <v>168</v>
      </c>
      <c r="D66" s="47">
        <v>100352</v>
      </c>
      <c r="E66" s="47">
        <f t="shared" si="9"/>
        <v>100352</v>
      </c>
      <c r="F66" s="47">
        <f t="shared" si="10"/>
        <v>6021.12</v>
      </c>
      <c r="G66" s="47">
        <v>0.19</v>
      </c>
      <c r="H66" s="47">
        <v>0</v>
      </c>
    </row>
    <row r="67" spans="1:8" ht="12.75" x14ac:dyDescent="0.2">
      <c r="A67" s="44">
        <v>66</v>
      </c>
      <c r="B67" s="49" t="s">
        <v>240</v>
      </c>
      <c r="C67" s="53" t="s">
        <v>168</v>
      </c>
      <c r="D67" s="47">
        <v>100352</v>
      </c>
      <c r="E67" s="47">
        <f t="shared" si="9"/>
        <v>100352</v>
      </c>
      <c r="F67" s="47">
        <f t="shared" si="10"/>
        <v>6021.12</v>
      </c>
      <c r="G67" s="47">
        <v>0.19</v>
      </c>
      <c r="H67" s="47">
        <v>0</v>
      </c>
    </row>
    <row r="68" spans="1:8" ht="12.75" x14ac:dyDescent="0.2">
      <c r="A68" s="44">
        <v>67</v>
      </c>
      <c r="B68" s="49" t="s">
        <v>241</v>
      </c>
      <c r="C68" s="53" t="s">
        <v>168</v>
      </c>
      <c r="D68" s="47">
        <v>384974</v>
      </c>
      <c r="E68" s="47">
        <f t="shared" si="9"/>
        <v>384974</v>
      </c>
      <c r="F68" s="47">
        <f t="shared" si="10"/>
        <v>23098.44</v>
      </c>
      <c r="G68" s="47">
        <v>0.19</v>
      </c>
      <c r="H68" s="47">
        <v>0</v>
      </c>
    </row>
    <row r="69" spans="1:8" ht="12.75" x14ac:dyDescent="0.2">
      <c r="A69" s="55">
        <v>68</v>
      </c>
      <c r="B69" s="49" t="s">
        <v>242</v>
      </c>
      <c r="C69" s="56" t="s">
        <v>243</v>
      </c>
      <c r="D69" s="57">
        <v>16964</v>
      </c>
      <c r="E69" s="47">
        <f t="shared" si="9"/>
        <v>16964</v>
      </c>
      <c r="F69" s="47">
        <f t="shared" si="10"/>
        <v>1017.8399999999999</v>
      </c>
      <c r="G69" s="47">
        <v>0.19</v>
      </c>
      <c r="H69" s="47">
        <v>0</v>
      </c>
    </row>
    <row r="70" spans="1:8" ht="12.75" x14ac:dyDescent="0.2">
      <c r="A70" s="55">
        <v>69</v>
      </c>
      <c r="B70" s="49" t="s">
        <v>244</v>
      </c>
      <c r="C70" s="56" t="s">
        <v>243</v>
      </c>
      <c r="D70" s="57">
        <v>18895</v>
      </c>
      <c r="E70" s="47">
        <f t="shared" si="9"/>
        <v>18895</v>
      </c>
      <c r="F70" s="47">
        <f t="shared" si="10"/>
        <v>1133.7</v>
      </c>
      <c r="G70" s="47">
        <v>0.19</v>
      </c>
      <c r="H70" s="47">
        <v>0</v>
      </c>
    </row>
    <row r="71" spans="1:8" ht="12.75" x14ac:dyDescent="0.2">
      <c r="A71" s="55">
        <v>70</v>
      </c>
      <c r="B71" s="49" t="s">
        <v>245</v>
      </c>
      <c r="C71" s="56" t="s">
        <v>243</v>
      </c>
      <c r="D71" s="57">
        <v>18392</v>
      </c>
      <c r="E71" s="47">
        <f t="shared" si="9"/>
        <v>18392</v>
      </c>
      <c r="F71" s="47">
        <f t="shared" si="10"/>
        <v>1103.52</v>
      </c>
      <c r="G71" s="47">
        <v>0.19</v>
      </c>
      <c r="H71" s="47">
        <v>0</v>
      </c>
    </row>
    <row r="72" spans="1:8" ht="12.75" x14ac:dyDescent="0.2">
      <c r="A72" s="55">
        <v>71</v>
      </c>
      <c r="B72" s="49" t="s">
        <v>246</v>
      </c>
      <c r="C72" s="56" t="s">
        <v>243</v>
      </c>
      <c r="D72" s="57">
        <v>35167</v>
      </c>
      <c r="E72" s="47">
        <f t="shared" si="9"/>
        <v>35167</v>
      </c>
      <c r="F72" s="47">
        <f t="shared" si="10"/>
        <v>2110.02</v>
      </c>
      <c r="G72" s="47">
        <v>0.19</v>
      </c>
      <c r="H72" s="47">
        <v>0</v>
      </c>
    </row>
    <row r="73" spans="1:8" ht="12.75" x14ac:dyDescent="0.2">
      <c r="A73" s="55">
        <v>72</v>
      </c>
      <c r="B73" s="49" t="s">
        <v>247</v>
      </c>
      <c r="C73" s="56" t="s">
        <v>189</v>
      </c>
      <c r="D73" s="57">
        <v>234275</v>
      </c>
      <c r="E73" s="47">
        <f t="shared" si="9"/>
        <v>234275</v>
      </c>
      <c r="F73" s="47">
        <f t="shared" si="10"/>
        <v>14056.5</v>
      </c>
      <c r="G73" s="47">
        <v>0.19</v>
      </c>
      <c r="H73" s="47">
        <v>0</v>
      </c>
    </row>
    <row r="74" spans="1:8" ht="12.75" x14ac:dyDescent="0.2">
      <c r="A74" s="55">
        <v>73</v>
      </c>
      <c r="B74" s="49" t="s">
        <v>248</v>
      </c>
      <c r="C74" s="56" t="s">
        <v>189</v>
      </c>
      <c r="D74" s="57">
        <v>287565</v>
      </c>
      <c r="E74" s="47">
        <f t="shared" si="9"/>
        <v>287565</v>
      </c>
      <c r="F74" s="47">
        <f t="shared" si="10"/>
        <v>17253.899999999998</v>
      </c>
      <c r="G74" s="47">
        <v>0.19</v>
      </c>
      <c r="H74" s="47">
        <v>0</v>
      </c>
    </row>
    <row r="75" spans="1:8" ht="12.75" x14ac:dyDescent="0.2">
      <c r="A75" s="55">
        <v>74</v>
      </c>
      <c r="B75" s="49" t="s">
        <v>249</v>
      </c>
      <c r="C75" s="56" t="s">
        <v>0</v>
      </c>
      <c r="D75" s="57">
        <v>6728379</v>
      </c>
      <c r="E75" s="47">
        <f t="shared" si="9"/>
        <v>6728379</v>
      </c>
      <c r="F75" s="47">
        <f t="shared" si="10"/>
        <v>403702.74</v>
      </c>
      <c r="G75" s="47">
        <v>0.19</v>
      </c>
      <c r="H75" s="47">
        <v>0</v>
      </c>
    </row>
    <row r="76" spans="1:8" ht="12.75" x14ac:dyDescent="0.2">
      <c r="A76" s="55">
        <v>75</v>
      </c>
      <c r="B76" s="49" t="s">
        <v>250</v>
      </c>
      <c r="C76" s="56" t="s">
        <v>0</v>
      </c>
      <c r="D76" s="57">
        <v>7671056</v>
      </c>
      <c r="E76" s="47">
        <f t="shared" si="9"/>
        <v>7671056</v>
      </c>
      <c r="F76" s="47">
        <f t="shared" si="10"/>
        <v>460263.36</v>
      </c>
      <c r="G76" s="47">
        <v>0.19</v>
      </c>
      <c r="H76" s="47">
        <v>0</v>
      </c>
    </row>
    <row r="77" spans="1:8" ht="24" x14ac:dyDescent="0.2">
      <c r="A77" s="55">
        <v>76</v>
      </c>
      <c r="B77" s="49" t="s">
        <v>251</v>
      </c>
      <c r="C77" s="56" t="s">
        <v>0</v>
      </c>
      <c r="D77" s="57">
        <v>3235121</v>
      </c>
      <c r="E77" s="47">
        <f t="shared" si="9"/>
        <v>3235121</v>
      </c>
      <c r="F77" s="47">
        <f t="shared" si="10"/>
        <v>194107.25999999998</v>
      </c>
      <c r="G77" s="47">
        <v>0.19</v>
      </c>
      <c r="H77" s="47">
        <v>0</v>
      </c>
    </row>
    <row r="78" spans="1:8" ht="24" x14ac:dyDescent="0.2">
      <c r="A78" s="55">
        <v>77</v>
      </c>
      <c r="B78" s="49" t="s">
        <v>252</v>
      </c>
      <c r="C78" s="56" t="s">
        <v>0</v>
      </c>
      <c r="D78" s="57">
        <v>398171</v>
      </c>
      <c r="E78" s="47">
        <f t="shared" si="9"/>
        <v>398171</v>
      </c>
      <c r="F78" s="47">
        <f t="shared" si="10"/>
        <v>23890.26</v>
      </c>
      <c r="G78" s="47">
        <v>0.19</v>
      </c>
      <c r="H78" s="47">
        <v>0</v>
      </c>
    </row>
    <row r="79" spans="1:8" ht="12.75" x14ac:dyDescent="0.2">
      <c r="A79" s="44">
        <v>78</v>
      </c>
      <c r="B79" s="45" t="s">
        <v>253</v>
      </c>
      <c r="C79" s="58" t="s">
        <v>185</v>
      </c>
      <c r="D79" s="47">
        <v>1970640</v>
      </c>
      <c r="E79" s="47">
        <f t="shared" si="9"/>
        <v>1970640</v>
      </c>
      <c r="F79" s="47"/>
      <c r="G79" s="47"/>
      <c r="H79" s="47">
        <v>0</v>
      </c>
    </row>
    <row r="80" spans="1:8" ht="24" x14ac:dyDescent="0.2">
      <c r="A80" s="44">
        <v>79</v>
      </c>
      <c r="B80" s="45" t="s">
        <v>254</v>
      </c>
      <c r="C80" s="58" t="s">
        <v>182</v>
      </c>
      <c r="D80" s="47">
        <v>2684640</v>
      </c>
      <c r="E80" s="47">
        <f t="shared" si="9"/>
        <v>2684640</v>
      </c>
      <c r="F80" s="47"/>
      <c r="G80" s="47"/>
      <c r="H80" s="47">
        <v>0</v>
      </c>
    </row>
    <row r="81" spans="1:8" ht="12.75" x14ac:dyDescent="0.2">
      <c r="A81" s="44">
        <v>80</v>
      </c>
      <c r="B81" s="45" t="s">
        <v>255</v>
      </c>
      <c r="C81" s="58" t="s">
        <v>185</v>
      </c>
      <c r="D81" s="47">
        <v>1599360</v>
      </c>
      <c r="E81" s="47">
        <f t="shared" si="9"/>
        <v>1599360</v>
      </c>
      <c r="F81" s="47"/>
      <c r="G81" s="47"/>
      <c r="H81" s="47">
        <v>0</v>
      </c>
    </row>
    <row r="82" spans="1:8" ht="24" x14ac:dyDescent="0.2">
      <c r="A82" s="44">
        <v>81</v>
      </c>
      <c r="B82" s="45" t="s">
        <v>256</v>
      </c>
      <c r="C82" s="58" t="s">
        <v>182</v>
      </c>
      <c r="D82" s="47">
        <v>5033700</v>
      </c>
      <c r="E82" s="47">
        <f t="shared" si="9"/>
        <v>5033700</v>
      </c>
      <c r="F82" s="47"/>
      <c r="G82" s="47"/>
      <c r="H82" s="47">
        <v>0</v>
      </c>
    </row>
    <row r="83" spans="1:8" ht="12.75" x14ac:dyDescent="0.2">
      <c r="A83" s="55">
        <v>82</v>
      </c>
      <c r="B83" s="49" t="s">
        <v>257</v>
      </c>
      <c r="C83" s="56" t="s">
        <v>243</v>
      </c>
      <c r="D83" s="57">
        <v>39311</v>
      </c>
      <c r="E83" s="47">
        <f t="shared" si="9"/>
        <v>39311</v>
      </c>
      <c r="F83" s="47">
        <f>+D83*6%</f>
        <v>2358.66</v>
      </c>
      <c r="G83" s="47">
        <v>0.19</v>
      </c>
      <c r="H83" s="47">
        <v>0</v>
      </c>
    </row>
  </sheetData>
  <autoFilter ref="A1:H83" xr:uid="{00000000-0009-0000-0000-000006000000}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FACTURACION SAE CENTRO 2025</vt:lpstr>
      <vt:lpstr>ESTADO DEL INMUEBLE </vt:lpstr>
      <vt:lpstr>VALOR SAE </vt:lpstr>
      <vt:lpstr>TARIFARIO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Jennifer Bonza Suarez</cp:lastModifiedBy>
  <dcterms:created xsi:type="dcterms:W3CDTF">2025-01-31T18:11:15Z</dcterms:created>
  <dcterms:modified xsi:type="dcterms:W3CDTF">2026-02-17T21:53:36Z</dcterms:modified>
</cp:coreProperties>
</file>