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demedellin-my.sharepoint.com/personal/mpalacio223_soyudemedellin_edu_co/Documents/Documentos/OFICINA ARRAZOLA/1. MONTERIA/MONTERIA 2026/LICITACION PUBLICA/LP-SGOB-003-2026 NUEVO CAMARAS/FORMATOS - ANEXOS - MATRICES/"/>
    </mc:Choice>
  </mc:AlternateContent>
  <xr:revisionPtr revIDLastSave="192" documentId="8_{774294F7-504F-4449-A11B-F127C68B837A}" xr6:coauthVersionLast="47" xr6:coauthVersionMax="47" xr10:uidLastSave="{89578BCE-1EA8-48FF-9210-5FFEDA7CB3A7}"/>
  <bookViews>
    <workbookView xWindow="-110" yWindow="-110" windowWidth="19420" windowHeight="10300" tabRatio="717" xr2:uid="{00000000-000D-0000-FFFF-FFFF00000000}"/>
  </bookViews>
  <sheets>
    <sheet name="ETAPA 1 " sheetId="2" r:id="rId1"/>
    <sheet name="ETAPA 2" sheetId="1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\b">[1]INSUMOS!#REF!</definedName>
    <definedName name="\i">[1]INSUMOS!#REF!</definedName>
    <definedName name="\m">[1]INSUMOS!#REF!</definedName>
    <definedName name="\r">[1]INSUMOS!#REF!</definedName>
    <definedName name="\t">[1]INSUMOS!#REF!</definedName>
    <definedName name="\x">[1]INSUMOS!#REF!</definedName>
    <definedName name="_Fill" localSheetId="0" hidden="1">#REF!</definedName>
    <definedName name="_Fill" hidden="1">#REF!</definedName>
    <definedName name="_Key1" hidden="1">[1]INSUMOS!#REF!</definedName>
    <definedName name="_Order1" hidden="1">255</definedName>
    <definedName name="_Sort" hidden="1">[1]INSUMOS!#REF!</definedName>
    <definedName name="a">[2]Planilla!$C$58</definedName>
    <definedName name="AHER">[3]HER!$A:$C</definedName>
    <definedName name="AMAT">[3]MAT!$A:$C</definedName>
    <definedName name="ANA">#REF!</definedName>
    <definedName name="ANGULO">#REF!</definedName>
    <definedName name="ap">[2]Planilla!$D$58</definedName>
    <definedName name="APER">[3]PER!$A:$C</definedName>
    <definedName name="_xlnm.Print_Area" localSheetId="0">'ETAPA 1 '!$A$2:$I$59</definedName>
    <definedName name="_xlnm.Print_Area" localSheetId="1">'ETAPA 2'!$B$2:$J$45</definedName>
    <definedName name="ATRS">[3]TRANS!$A:$D</definedName>
    <definedName name="BORDE1">#N/A</definedName>
    <definedName name="CANTDS">[4]Modelo!$J$7:$J$10,[4]Modelo!$J$13:$J$27,[4]Modelo!$J$30:$J$33,[4]Modelo!$J$36:$J$40</definedName>
    <definedName name="CNT_M">[4]Modelo!$H$13:$H$27</definedName>
    <definedName name="_xlnm.Criteria">[1]INSUMOS!#REF!</definedName>
    <definedName name="Criterios_IM">[1]INSUMOS!#REF!</definedName>
    <definedName name="ET_DSC">[4]Modelo!$P$2</definedName>
    <definedName name="ET_IMO">[4]Modelo!$O$44</definedName>
    <definedName name="ET_IND">[4]Modelo!$O$42</definedName>
    <definedName name="inf">#REF!</definedName>
    <definedName name="INSUMOS">#N/A</definedName>
    <definedName name="j" localSheetId="0" hidden="1">'[5]Datos-Gráfica'!#REF!</definedName>
    <definedName name="j" hidden="1">'[5]Datos-Gráfica'!#REF!</definedName>
    <definedName name="mama" localSheetId="0" hidden="1">'[6]Datos-Gráfica-Apartada'!#REF!</definedName>
    <definedName name="mama" hidden="1">'[6]Datos-Gráfica-Apartada'!#REF!</definedName>
    <definedName name="mkj">#REF!</definedName>
    <definedName name="o">[2]Planilla!$C$60</definedName>
    <definedName name="op">[2]Planilla!$D$60</definedName>
    <definedName name="Prov">#REF!</definedName>
    <definedName name="UNDS">[4]UNDS!$A:$B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38" i="2" l="1"/>
  <c r="A39" i="2" s="1"/>
  <c r="A40" i="2" s="1"/>
  <c r="A41" i="2" s="1"/>
  <c r="A42" i="2" s="1"/>
  <c r="A43" i="2" s="1"/>
  <c r="H28" i="2"/>
  <c r="E28" i="2"/>
  <c r="I24" i="2"/>
  <c r="E21" i="2"/>
  <c r="I21" i="2" s="1"/>
  <c r="E20" i="2"/>
  <c r="I20" i="2" s="1"/>
  <c r="E19" i="2"/>
  <c r="I19" i="2" s="1"/>
  <c r="E16" i="2"/>
  <c r="I16" i="2" s="1"/>
  <c r="E15" i="2"/>
  <c r="I15" i="2" s="1"/>
  <c r="E14" i="2"/>
  <c r="I14" i="2" s="1"/>
  <c r="A14" i="2"/>
  <c r="A15" i="2" s="1"/>
  <c r="E13" i="2"/>
  <c r="I13" i="2" s="1"/>
  <c r="E12" i="2"/>
  <c r="I12" i="2" s="1"/>
  <c r="E11" i="2"/>
  <c r="I11" i="2" s="1"/>
  <c r="A11" i="2"/>
  <c r="A12" i="2" s="1"/>
  <c r="E10" i="2"/>
  <c r="I10" i="2" s="1"/>
  <c r="I28" i="2" l="1"/>
  <c r="I30" i="2" s="1"/>
  <c r="I23" i="2"/>
  <c r="I25" i="2" s="1"/>
  <c r="I34" i="2" l="1"/>
  <c r="H37" i="2" s="1"/>
  <c r="H40" i="2" s="1"/>
  <c r="I40" i="2" s="1"/>
  <c r="H38" i="2" l="1"/>
  <c r="I38" i="2" s="1"/>
  <c r="H41" i="2"/>
  <c r="I41" i="2" s="1"/>
  <c r="H42" i="2"/>
  <c r="I42" i="2" s="1"/>
  <c r="H39" i="2"/>
  <c r="I39" i="2" s="1"/>
  <c r="H43" i="2"/>
  <c r="I43" i="2" s="1"/>
  <c r="I37" i="2"/>
  <c r="I44" i="2" l="1"/>
  <c r="I48" i="2" s="1"/>
  <c r="H38" i="13"/>
  <c r="H37" i="13"/>
  <c r="I37" i="13" s="1"/>
  <c r="H36" i="13"/>
  <c r="I36" i="13" s="1"/>
  <c r="H35" i="13"/>
  <c r="H34" i="13"/>
  <c r="H33" i="13"/>
  <c r="H32" i="13"/>
  <c r="I32" i="13" s="1"/>
  <c r="H31" i="13"/>
  <c r="F31" i="13"/>
  <c r="F33" i="13" s="1"/>
  <c r="H29" i="13"/>
  <c r="I29" i="13" s="1"/>
  <c r="H28" i="13"/>
  <c r="I28" i="13" s="1"/>
  <c r="H27" i="13"/>
  <c r="I27" i="13" s="1"/>
  <c r="H26" i="13"/>
  <c r="I26" i="13" s="1"/>
  <c r="H25" i="13"/>
  <c r="I25" i="13" s="1"/>
  <c r="H24" i="13"/>
  <c r="I24" i="13" s="1"/>
  <c r="H22" i="13"/>
  <c r="I22" i="13" s="1"/>
  <c r="H21" i="13"/>
  <c r="I21" i="13" s="1"/>
  <c r="H20" i="13"/>
  <c r="I20" i="13" s="1"/>
  <c r="H19" i="13"/>
  <c r="F19" i="13"/>
  <c r="H18" i="13"/>
  <c r="I18" i="13" s="1"/>
  <c r="H17" i="13"/>
  <c r="I17" i="13" s="1"/>
  <c r="H16" i="13"/>
  <c r="F16" i="13"/>
  <c r="H15" i="13"/>
  <c r="I15" i="13" s="1"/>
  <c r="H14" i="13"/>
  <c r="I14" i="13" s="1"/>
  <c r="H13" i="13"/>
  <c r="I13" i="13" s="1"/>
  <c r="H12" i="13"/>
  <c r="I12" i="13" s="1"/>
  <c r="H11" i="13"/>
  <c r="I11" i="13" s="1"/>
  <c r="H10" i="13"/>
  <c r="I10" i="13" s="1"/>
  <c r="H9" i="13"/>
  <c r="I9" i="13" s="1"/>
  <c r="H8" i="13"/>
  <c r="I8" i="13" s="1"/>
  <c r="I19" i="13" l="1"/>
  <c r="I16" i="13"/>
  <c r="F34" i="13"/>
  <c r="I34" i="13" s="1"/>
  <c r="I31" i="13"/>
  <c r="F35" i="13"/>
  <c r="I35" i="13" s="1"/>
  <c r="I33" i="13"/>
  <c r="F38" i="13" l="1"/>
  <c r="I38" i="13" s="1"/>
  <c r="I39" i="13" s="1"/>
</calcChain>
</file>

<file path=xl/sharedStrings.xml><?xml version="1.0" encoding="utf-8"?>
<sst xmlns="http://schemas.openxmlformats.org/spreadsheetml/2006/main" count="148" uniqueCount="98">
  <si>
    <t>ALCALDIA DE MONTERÍA</t>
  </si>
  <si>
    <t>COSTO DE PERSONAL</t>
  </si>
  <si>
    <t>Plazo:</t>
  </si>
  <si>
    <t>No.</t>
  </si>
  <si>
    <t>DESCRIPCION</t>
  </si>
  <si>
    <t>CANTIDAD (1)</t>
  </si>
  <si>
    <t>VALOR MENSUAL     (2)</t>
  </si>
  <si>
    <t>COSTO TOTAL MES    (3)</t>
  </si>
  <si>
    <t>DEDICACIÓN H-MES (4)</t>
  </si>
  <si>
    <t>No. DE MESES (5)</t>
  </si>
  <si>
    <t>TOTAL H-MES (6) = (4) X (5)</t>
  </si>
  <si>
    <t>SUBTOTAL                      (7) = (3) X (6)</t>
  </si>
  <si>
    <t>PERSONAL PROFESIONAL</t>
  </si>
  <si>
    <t>PERSONAL TECNICO</t>
  </si>
  <si>
    <t>VALOR MENSUAL (2)</t>
  </si>
  <si>
    <t>COSTO TOTAL MES (3)</t>
  </si>
  <si>
    <t>Secretaria</t>
  </si>
  <si>
    <t>COSTO DE PERSONAL =</t>
  </si>
  <si>
    <t>FACTOR MULTIPLICADOR =</t>
  </si>
  <si>
    <t>TOTAL COSTO DE PERSONAL (CP) =</t>
  </si>
  <si>
    <t>DEDICACIÓN  (4)</t>
  </si>
  <si>
    <t>SUBTOTAL                     (7) = (3) X (6)</t>
  </si>
  <si>
    <t>Vehiculo Campero 4x4 min 2000cc</t>
  </si>
  <si>
    <t>TOTAL COSTO DE EQUIPOS (CE) =</t>
  </si>
  <si>
    <t>UNIDAD        (1)</t>
  </si>
  <si>
    <t>CANTIDAD            (2)</t>
  </si>
  <si>
    <t>SUBTOTAL                  (4) = (2) X (3)</t>
  </si>
  <si>
    <t>Polizas</t>
  </si>
  <si>
    <t>ALQUILER DE EQUIPOS</t>
  </si>
  <si>
    <t>OTROS COSTO (CEN) =</t>
  </si>
  <si>
    <t>COSTOS IMPUESTOS Y LEGALIZACIONES</t>
  </si>
  <si>
    <t>%</t>
  </si>
  <si>
    <t>OTROS COSTO (CIL) =</t>
  </si>
  <si>
    <t>CANTIDAD</t>
  </si>
  <si>
    <t xml:space="preserve">Nota 1. El factor multiplicador, salarios y otros costos pueden oscilar entre el 80% y 120% del valor oficial de cada item, sin superar el valor total del presupuesto oficial </t>
  </si>
  <si>
    <t>Nota 2. En lo relacionado con los impuestos, tasas y contribuciones estos no podrán ser ofrecidos por debajo de lo establecido en la norma vigente</t>
  </si>
  <si>
    <t>Nota 3. Los porcentajes de dedicación del personal son inmodificables</t>
  </si>
  <si>
    <t>BASE GRAVABLE (3)</t>
  </si>
  <si>
    <t>SUBTOTAL CP + CE + CEN</t>
  </si>
  <si>
    <t>TOTAL COSTOS (CP + CE CEN + CIL =</t>
  </si>
  <si>
    <t>Estampilla PROCULTURA 1%</t>
  </si>
  <si>
    <t>Estampilla UNIVERSIDAD DE CORDOBA 2%</t>
  </si>
  <si>
    <t>Estampilla PRODEPORTES 1%</t>
  </si>
  <si>
    <t>Estampilla RTE ICA 1%</t>
  </si>
  <si>
    <t>Estampilla ADULTO MAYOR  2% (si el valor supera 3.850 UVT $181.200.250)</t>
  </si>
  <si>
    <t>Nota 4. Para el caso del reembolso de los costos de alquiler de equipos, ensayos, otros costos y costos globales, es responsabilidad de la Consultoria el gasto racional de estos recursos, de acuerdo con las necesidades del proyecto dentro del plazo contractual y se reembolsarán según su costo real, contra la presentación de facturas y soportes respectivos.</t>
  </si>
  <si>
    <t xml:space="preserve">IVA </t>
  </si>
  <si>
    <t>Director de Proyecto</t>
  </si>
  <si>
    <t>Ingeniero Industrial</t>
  </si>
  <si>
    <t>Contador Publico</t>
  </si>
  <si>
    <t>Arquitecto</t>
  </si>
  <si>
    <t>Ing. Sistems Esp</t>
  </si>
  <si>
    <t>abogado</t>
  </si>
  <si>
    <t>Ingeniero Electrico</t>
  </si>
  <si>
    <t>ITEM</t>
  </si>
  <si>
    <t xml:space="preserve">DESCRIPCIÓN DE EQUIPOS </t>
  </si>
  <si>
    <t>UNIDAD DE MEDIDA</t>
  </si>
  <si>
    <t xml:space="preserve">VALOR UNITARIO </t>
  </si>
  <si>
    <t>IVA 19%</t>
  </si>
  <si>
    <t>VALOR TOTAL</t>
  </si>
  <si>
    <t xml:space="preserve">SUMINISTRO, INSTALACION Y PUESTA EN FUNCIONAMIENTO CÁMARAS DOMO PTZ. TIPO 1. </t>
  </si>
  <si>
    <t>UNIDAD</t>
  </si>
  <si>
    <t>SUMINISTRO, INSTALACION Y PUESTA EN FUNCIONAMIENTO CÁMARAS FIJAS TIPO 1</t>
  </si>
  <si>
    <t xml:space="preserve">SUMINISTRO, INSTALACION Y PUESTA EN FUNCIONAMIENTO FIBRA ÓPTICA MONOMODO </t>
  </si>
  <si>
    <t>MTS</t>
  </si>
  <si>
    <t>SUMINISTRO, INSTALACION Y PUESTA EN FUNCIONAMIENTO SWITCH DE ACCESO TIPO 4</t>
  </si>
  <si>
    <t>SUMINISTRO, INSTALACION Y PUESTA EN FUNCIONAMIENTO SWITCH TIPO 1</t>
  </si>
  <si>
    <t xml:space="preserve">SUMINISTRO, INSTALACION Y PUESTA EN FUNCIONAMIENTO CÁMARA TIPO PTZ + ACCESORIO PANORÁMICO MULTISENSOR </t>
  </si>
  <si>
    <t>SUMINISTRO, INSTALACION Y PUESTA EN FUNCIONAMIENTO MONITOR DE VISUALIZACIÓN</t>
  </si>
  <si>
    <t>SUMINISTRO, INSTALACION Y PUESTA EN FUNCIONAMIENTO WORKSTATION</t>
  </si>
  <si>
    <t>SUMINISTRO, INSTALACION Y PUESTA EN FUNCIONAMIENTO UPS 1.5KVA</t>
  </si>
  <si>
    <t>SUMINISTRO, INSTALACION Y PUESTA EN FUNCIONAMIENTO SERVIDOR</t>
  </si>
  <si>
    <t>SUMINISTRO, INSTALACION Y PUESTA EN FUNCIONAMIENTO SERVIDOR DE ARCHIVOS</t>
  </si>
  <si>
    <t xml:space="preserve">SUMINISTRO, INSTALACION Y PUESTA EN FUNCIONAMIENTO SISTEMA DE ALMACENAMIENTO POR CAMARA </t>
  </si>
  <si>
    <t xml:space="preserve">SUMINISTRO, INSTALACION Y PUESTA EN FUNCIONAMIENTO KIT SEGURIDAD CAI's Y/O  ESTACIONES DE POLICÍA </t>
  </si>
  <si>
    <t>SUMINISTRO, INSTALACION Y PUESTA EN FUNCIONAMIENTO AIRE ACONDICIONADO 24.000 BTU</t>
  </si>
  <si>
    <t>SUMINISTRO, INSTALACION Y PUESTA EN FUNCIONAMIENTO UPS 10 KVA TRIFASICA</t>
  </si>
  <si>
    <t xml:space="preserve">EQUIPOS LPR </t>
  </si>
  <si>
    <t xml:space="preserve">SUMINISTRO, INSTALACION Y PUESTA EN FUNCIONAMIENTO CÁMARA FIJA PARA RECONOCIMIENTO DE PLACAS-LPR </t>
  </si>
  <si>
    <t>SUMINISTRO, INSTALACION Y PUESTA EN FUNCIONAMIENTO SERVIDOR LPR</t>
  </si>
  <si>
    <t>SUMINISTRO, INSTALACION Y PUESTA EN FUNCIONAMIENTO SERVIDOR DE ARCHIVOS LPR</t>
  </si>
  <si>
    <t>SUMINISTRO, INSTALACION Y PUESTA ARCOS / PÓRTICOS MONTAJE DE SISTEMAS LPR</t>
  </si>
  <si>
    <t>SUMINISTRO, INSTALACION Y PUESTA EN FUNCIONAMIENTO INFRAESTRUCTURA DE ALMACENAMIENTO PARA REGISTRO DEL SISTEMA – LPR</t>
  </si>
  <si>
    <t>SUMINISTRO, INSTALACION Y PUESTA EN FUNCIONAMIENTO SISTEMA DE ALMACENAMIENTO LPR</t>
  </si>
  <si>
    <t>ELEMENTOS PASIVOS DEL SISTEMA</t>
  </si>
  <si>
    <t>SUMINISTRO E INSTALACION POSTES TIPO 1 E INSTALACIÓN</t>
  </si>
  <si>
    <t>SUMINISTRO, INSTALACION Y ARMADO GABINETES DE POSTE/FACHADA</t>
  </si>
  <si>
    <t>SUMINISTRO E INSTALACION CORONAS ANTI-ESCALATORIAS</t>
  </si>
  <si>
    <t>SUMINISTRO E INSTALACION BRAZOS DE SOPORTE PARA CÁMARAS</t>
  </si>
  <si>
    <t>SUMINISTRO, INSTALACION Y PUESTA EN FUNCIONAMIENTO SISTEMAS DE PUESTA A TIERRA (PUNTOS DE CÁMARA Y SALA DE CONTROL Y NODO) TIPO 1</t>
  </si>
  <si>
    <t xml:space="preserve">SUMINISTRO, INSTALACION Y PUESTA EN FUNCIONAMIENTO CONTROL DE ACCESO FACIAL A LA SALA DE CONTROL </t>
  </si>
  <si>
    <t>SUMINISTRO, INSTALACION Y ARMADO GABINETES EQUIPOS CUARTO DE EQUIPOS</t>
  </si>
  <si>
    <t xml:space="preserve">SUMINISTRO, INSTALACION Y PUESTA EN FUNCIONAMIENTO CANALIZACIÓN ELÉCTRICA DE CÁMARAS Y NODOS </t>
  </si>
  <si>
    <t>VALOR TOTAL SUMINISTRO DE EQUIPOS</t>
  </si>
  <si>
    <t>OBJETO: ESTUDIOS, DISEÑOS Y PUESTA EN FUNCIONAMIENTO DEL SISTEMA DE VIDEO VIGILANCIA EN FORTALECIMIENTO DEL SIES EN EL MUNICIPIO DE MONTERÍA CÓRDOBA</t>
  </si>
  <si>
    <t>FIRMA DEL PROPONENTE</t>
  </si>
  <si>
    <t>PROPUESTA ECONOMICA ETAPA 1</t>
  </si>
  <si>
    <t>PROPUESTA ECONOMICA ETAPA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</si>
</sst>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* #,##0\ &quot;€&quot;_-;\-* #,##0\ &quot;€&quot;_-;_-* &quot;-&quot;\ &quot;€&quot;_-;_-@_-"/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\ _€_-;\-* #,##0.00\ _€_-;_-* &quot;-&quot;??\ _€_-;_-@_-"/>
    <numFmt numFmtId="167" formatCode="_-&quot;$&quot;* #,##0_-;\-&quot;$&quot;* #,##0_-;_-&quot;$&quot;* &quot;-&quot;_-;_-@_-"/>
    <numFmt numFmtId="168" formatCode="#\ &quot;Meses&quot;"/>
    <numFmt numFmtId="169" formatCode="_ * #,##0.00_ ;_ * \-#,##0.00_ ;_ * &quot;-&quot;??_ ;_ @_ "/>
    <numFmt numFmtId="170" formatCode="_ &quot;$&quot;\ * #,##0.00_ ;_ &quot;$&quot;\ * \-#,##0.00_ ;_ &quot;$&quot;\ * &quot;-&quot;??_ ;_ @_ "/>
    <numFmt numFmtId="171" formatCode="_ * #,##0_ ;_ * \-#,##0_ ;_ * &quot;-&quot;??_ ;_ @_ "/>
    <numFmt numFmtId="172" formatCode="&quot;$&quot;\ #,##0.00"/>
    <numFmt numFmtId="173" formatCode="_(&quot;$&quot;\ * #,##0.00_);_(&quot;$&quot;\ * \(#,##0.00\);_(&quot;$&quot;\ * &quot;-&quot;??_);_(@_)"/>
    <numFmt numFmtId="174" formatCode="_(* #,##0.00_);_(* \(#,##0.00\);_(* &quot;-&quot;??_);_(@_)"/>
    <numFmt numFmtId="175" formatCode="_-* #,##0.0\ _p_t_a_-;\-* #,##0.0\ _p_t_a_-;_-* &quot;-&quot;??\ _p_t_a_-;_-@_-"/>
    <numFmt numFmtId="176" formatCode="[$$-240A]\ #,##0.00"/>
    <numFmt numFmtId="177" formatCode="0.0%"/>
    <numFmt numFmtId="178" formatCode="&quot;$&quot;\ #,##0.000"/>
    <numFmt numFmtId="179" formatCode="_ * #,##0.000_ ;_ * \-#,##0.000_ ;_ * &quot;-&quot;??_ ;_ @_ "/>
    <numFmt numFmtId="180" formatCode="_-&quot;$&quot;\ * #,##0.00_-;\-&quot;$&quot;\ * #,##0.00_-;_-&quot;$&quot;\ * &quot;-&quot;_-;_-@_-"/>
    <numFmt numFmtId="181" formatCode="_ [$€-2]\ * #,##0.00_ ;_ [$€-2]\ * \-#,##0.00_ ;_ [$€-2]\ * &quot;-&quot;??_ "/>
    <numFmt numFmtId="182" formatCode="&quot;$&quot;\ #,##0.0000000"/>
    <numFmt numFmtId="183" formatCode="_-[$$-240A]\ * #,##0.00_-;\-[$$-240A]\ * #,##0.00_-;_-[$$-240A]\ * &quot;-&quot;??_-;_-@_-"/>
    <numFmt numFmtId="184" formatCode="0.0000"/>
    <numFmt numFmtId="185" formatCode="[$$-240A]\ #,##0.00;\-[$$-240A]\ #,##0.00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vertAlign val="superscript"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0"/>
      <name val="Calibri"/>
      <family val="2"/>
      <scheme val="minor"/>
    </font>
    <font>
      <sz val="10"/>
      <color indexed="8"/>
      <name val="MS Sans Serif"/>
      <family val="2"/>
    </font>
    <font>
      <sz val="12"/>
      <color theme="1"/>
      <name val="Calibri"/>
      <family val="2"/>
      <scheme val="minor"/>
    </font>
    <font>
      <sz val="10"/>
      <color rgb="FFFF0000"/>
      <name val="Arial Narrow"/>
      <family val="2"/>
    </font>
    <font>
      <vertAlign val="superscript"/>
      <sz val="10"/>
      <name val="Arial Narrow"/>
      <family val="2"/>
    </font>
    <font>
      <sz val="10"/>
      <color rgb="FFFF0000"/>
      <name val="Arial"/>
      <family val="2"/>
    </font>
    <font>
      <b/>
      <sz val="11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vertAlign val="superscript"/>
      <sz val="10"/>
      <name val="Arial Narrow"/>
      <family val="2"/>
    </font>
    <font>
      <b/>
      <vertAlign val="superscript"/>
      <sz val="10"/>
      <name val="Arial"/>
      <family val="2"/>
    </font>
    <font>
      <vertAlign val="superscript"/>
      <sz val="10"/>
      <color theme="2" tint="-0.749992370372631"/>
      <name val="Arial Narrow"/>
      <family val="2"/>
    </font>
    <font>
      <vertAlign val="superscript"/>
      <sz val="10"/>
      <color theme="2" tint="-0.749992370372631"/>
      <name val="Arial"/>
      <family val="2"/>
    </font>
    <font>
      <sz val="10"/>
      <name val="Arial"/>
    </font>
    <font>
      <sz val="1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2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1">
    <xf numFmtId="0" fontId="0" fillId="0" borderId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169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7" fillId="0" borderId="0"/>
    <xf numFmtId="181" fontId="6" fillId="0" borderId="0"/>
    <xf numFmtId="173" fontId="18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" fillId="0" borderId="0"/>
    <xf numFmtId="0" fontId="8" fillId="0" borderId="0"/>
    <xf numFmtId="167" fontId="6" fillId="0" borderId="0" applyFont="0" applyFill="0" applyBorder="0" applyAlignment="0" applyProtection="0"/>
    <xf numFmtId="181" fontId="8" fillId="0" borderId="0"/>
    <xf numFmtId="44" fontId="6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" fillId="0" borderId="0"/>
    <xf numFmtId="0" fontId="5" fillId="0" borderId="0"/>
    <xf numFmtId="173" fontId="5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2" fillId="0" borderId="0"/>
    <xf numFmtId="181" fontId="2" fillId="0" borderId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7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" fillId="0" borderId="0"/>
    <xf numFmtId="181" fontId="1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9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30" fillId="0" borderId="0" applyFont="0" applyFill="0" applyBorder="0" applyAlignment="0" applyProtection="0"/>
  </cellStyleXfs>
  <cellXfs count="201">
    <xf numFmtId="0" fontId="0" fillId="0" borderId="0" xfId="0"/>
    <xf numFmtId="0" fontId="8" fillId="0" borderId="1" xfId="4" applyBorder="1" applyAlignment="1">
      <alignment vertical="center"/>
    </xf>
    <xf numFmtId="0" fontId="8" fillId="0" borderId="2" xfId="4" applyBorder="1" applyAlignment="1">
      <alignment vertical="center"/>
    </xf>
    <xf numFmtId="0" fontId="8" fillId="0" borderId="3" xfId="4" applyBorder="1" applyAlignment="1">
      <alignment vertical="center"/>
    </xf>
    <xf numFmtId="0" fontId="8" fillId="0" borderId="0" xfId="4" applyAlignment="1">
      <alignment vertical="center"/>
    </xf>
    <xf numFmtId="0" fontId="11" fillId="0" borderId="0" xfId="4" applyFont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0" xfId="4" applyFont="1" applyAlignment="1">
      <alignment vertical="center"/>
    </xf>
    <xf numFmtId="169" fontId="8" fillId="0" borderId="0" xfId="5" applyAlignment="1">
      <alignment horizontal="center" vertical="center"/>
    </xf>
    <xf numFmtId="171" fontId="8" fillId="0" borderId="0" xfId="5" applyNumberFormat="1" applyAlignment="1">
      <alignment horizontal="center" vertical="center"/>
    </xf>
    <xf numFmtId="171" fontId="8" fillId="0" borderId="0" xfId="5" applyNumberFormat="1" applyAlignment="1">
      <alignment vertical="center"/>
    </xf>
    <xf numFmtId="0" fontId="13" fillId="0" borderId="0" xfId="4" applyFont="1" applyAlignment="1">
      <alignment vertical="center"/>
    </xf>
    <xf numFmtId="0" fontId="0" fillId="0" borderId="0" xfId="0" applyAlignment="1">
      <alignment vertical="center"/>
    </xf>
    <xf numFmtId="170" fontId="10" fillId="0" borderId="0" xfId="6" applyFont="1" applyAlignment="1">
      <alignment horizontal="center"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4" applyFont="1" applyAlignment="1">
      <alignment horizontal="right" vertical="center"/>
    </xf>
    <xf numFmtId="175" fontId="14" fillId="0" borderId="0" xfId="5" applyNumberFormat="1" applyFont="1" applyAlignment="1">
      <alignment horizontal="left" vertical="center"/>
    </xf>
    <xf numFmtId="0" fontId="8" fillId="0" borderId="0" xfId="4" applyAlignment="1">
      <alignment horizontal="center" vertical="center"/>
    </xf>
    <xf numFmtId="0" fontId="11" fillId="0" borderId="0" xfId="4" applyFont="1" applyAlignment="1">
      <alignment horizontal="left" vertical="center"/>
    </xf>
    <xf numFmtId="175" fontId="16" fillId="0" borderId="0" xfId="5" applyNumberFormat="1" applyFont="1" applyAlignment="1">
      <alignment horizontal="left" vertical="center"/>
    </xf>
    <xf numFmtId="175" fontId="10" fillId="0" borderId="0" xfId="7" applyNumberFormat="1" applyFont="1" applyAlignment="1">
      <alignment horizontal="center" vertical="center"/>
    </xf>
    <xf numFmtId="176" fontId="10" fillId="0" borderId="0" xfId="0" applyNumberFormat="1" applyFont="1" applyAlignment="1">
      <alignment vertical="center"/>
    </xf>
    <xf numFmtId="0" fontId="13" fillId="0" borderId="0" xfId="8" applyFont="1" applyAlignment="1">
      <alignment vertical="center"/>
    </xf>
    <xf numFmtId="0" fontId="13" fillId="0" borderId="0" xfId="8" applyFont="1" applyAlignment="1">
      <alignment horizontal="right" vertical="center"/>
    </xf>
    <xf numFmtId="169" fontId="17" fillId="0" borderId="0" xfId="5" applyFont="1" applyAlignment="1">
      <alignment horizontal="right" vertical="center"/>
    </xf>
    <xf numFmtId="169" fontId="17" fillId="0" borderId="0" xfId="5" applyFont="1" applyAlignment="1">
      <alignment vertical="center"/>
    </xf>
    <xf numFmtId="0" fontId="8" fillId="0" borderId="0" xfId="4" applyAlignment="1">
      <alignment horizontal="right" vertical="center"/>
    </xf>
    <xf numFmtId="178" fontId="15" fillId="0" borderId="0" xfId="5" applyNumberFormat="1" applyFont="1" applyAlignment="1">
      <alignment horizontal="right" vertical="center"/>
    </xf>
    <xf numFmtId="10" fontId="0" fillId="0" borderId="0" xfId="3" applyNumberFormat="1" applyFont="1" applyAlignment="1">
      <alignment horizontal="center" vertical="center"/>
    </xf>
    <xf numFmtId="172" fontId="8" fillId="0" borderId="0" xfId="5" applyNumberFormat="1" applyAlignment="1">
      <alignment horizontal="right" vertical="center"/>
    </xf>
    <xf numFmtId="173" fontId="12" fillId="0" borderId="0" xfId="0" applyNumberFormat="1" applyFont="1" applyAlignment="1">
      <alignment vertical="center"/>
    </xf>
    <xf numFmtId="0" fontId="8" fillId="0" borderId="20" xfId="4" applyBorder="1" applyAlignment="1">
      <alignment vertical="center"/>
    </xf>
    <xf numFmtId="0" fontId="10" fillId="0" borderId="0" xfId="0" applyFont="1" applyAlignment="1">
      <alignment horizontal="left" vertical="center"/>
    </xf>
    <xf numFmtId="171" fontId="8" fillId="0" borderId="0" xfId="5" applyNumberFormat="1" applyBorder="1" applyAlignment="1">
      <alignment vertical="center"/>
    </xf>
    <xf numFmtId="0" fontId="8" fillId="0" borderId="0" xfId="0" applyFont="1"/>
    <xf numFmtId="0" fontId="22" fillId="0" borderId="0" xfId="4" applyFont="1" applyAlignment="1">
      <alignment vertical="center"/>
    </xf>
    <xf numFmtId="170" fontId="20" fillId="3" borderId="0" xfId="6" applyFont="1" applyFill="1" applyAlignment="1">
      <alignment vertical="center"/>
    </xf>
    <xf numFmtId="170" fontId="20" fillId="0" borderId="0" xfId="6" applyFont="1" applyFill="1" applyAlignment="1">
      <alignment vertical="center"/>
    </xf>
    <xf numFmtId="170" fontId="10" fillId="0" borderId="0" xfId="6" applyFont="1" applyFill="1" applyAlignment="1">
      <alignment horizontal="center" vertical="center"/>
    </xf>
    <xf numFmtId="171" fontId="8" fillId="0" borderId="0" xfId="5" applyNumberFormat="1" applyFill="1" applyAlignment="1">
      <alignment vertical="center"/>
    </xf>
    <xf numFmtId="0" fontId="9" fillId="0" borderId="7" xfId="4" applyFont="1" applyBorder="1" applyAlignment="1">
      <alignment vertical="center"/>
    </xf>
    <xf numFmtId="0" fontId="23" fillId="0" borderId="7" xfId="4" applyFont="1" applyBorder="1" applyAlignment="1">
      <alignment vertical="center"/>
    </xf>
    <xf numFmtId="0" fontId="9" fillId="0" borderId="0" xfId="4" applyFont="1" applyAlignment="1">
      <alignment vertical="center"/>
    </xf>
    <xf numFmtId="0" fontId="10" fillId="0" borderId="8" xfId="4" applyFont="1" applyBorder="1" applyAlignment="1">
      <alignment vertical="center"/>
    </xf>
    <xf numFmtId="168" fontId="8" fillId="0" borderId="11" xfId="4" applyNumberFormat="1" applyBorder="1" applyAlignment="1">
      <alignment horizontal="center" vertical="center"/>
    </xf>
    <xf numFmtId="0" fontId="9" fillId="0" borderId="12" xfId="4" applyFont="1" applyBorder="1" applyAlignment="1">
      <alignment horizontal="right" vertical="center" wrapText="1"/>
    </xf>
    <xf numFmtId="0" fontId="9" fillId="0" borderId="10" xfId="4" applyFont="1" applyBorder="1" applyAlignment="1">
      <alignment horizontal="left" vertical="center" wrapText="1"/>
    </xf>
    <xf numFmtId="0" fontId="24" fillId="0" borderId="10" xfId="4" applyFont="1" applyBorder="1" applyAlignment="1">
      <alignment horizontal="center" vertical="center" wrapText="1"/>
    </xf>
    <xf numFmtId="0" fontId="24" fillId="0" borderId="11" xfId="4" applyFont="1" applyBorder="1" applyAlignment="1">
      <alignment horizontal="center" vertical="center" wrapText="1"/>
    </xf>
    <xf numFmtId="0" fontId="9" fillId="0" borderId="12" xfId="4" applyFont="1" applyBorder="1" applyAlignment="1">
      <alignment vertical="center"/>
    </xf>
    <xf numFmtId="0" fontId="24" fillId="0" borderId="10" xfId="4" applyFont="1" applyBorder="1" applyAlignment="1">
      <alignment horizontal="left" vertical="center"/>
    </xf>
    <xf numFmtId="0" fontId="25" fillId="0" borderId="10" xfId="4" applyFont="1" applyBorder="1" applyAlignment="1">
      <alignment horizontal="left" vertical="center"/>
    </xf>
    <xf numFmtId="0" fontId="25" fillId="0" borderId="10" xfId="4" applyFont="1" applyBorder="1" applyAlignment="1">
      <alignment horizontal="center" vertical="center"/>
    </xf>
    <xf numFmtId="0" fontId="25" fillId="0" borderId="11" xfId="4" applyFont="1" applyBorder="1" applyAlignment="1">
      <alignment horizontal="center" vertical="center"/>
    </xf>
    <xf numFmtId="169" fontId="8" fillId="0" borderId="10" xfId="5" applyFont="1" applyBorder="1" applyAlignment="1">
      <alignment horizontal="center" vertical="center"/>
    </xf>
    <xf numFmtId="170" fontId="8" fillId="0" borderId="10" xfId="6" applyFont="1" applyBorder="1" applyAlignment="1">
      <alignment horizontal="center" vertical="center"/>
    </xf>
    <xf numFmtId="9" fontId="8" fillId="0" borderId="10" xfId="3" applyFont="1" applyBorder="1" applyAlignment="1">
      <alignment horizontal="right" vertical="center"/>
    </xf>
    <xf numFmtId="170" fontId="8" fillId="0" borderId="11" xfId="6" applyFont="1" applyBorder="1" applyAlignment="1">
      <alignment horizontal="center" vertical="center"/>
    </xf>
    <xf numFmtId="169" fontId="8" fillId="0" borderId="10" xfId="5" applyFont="1" applyBorder="1" applyAlignment="1">
      <alignment vertical="center"/>
    </xf>
    <xf numFmtId="0" fontId="10" fillId="0" borderId="7" xfId="4" applyFont="1" applyBorder="1" applyAlignment="1">
      <alignment vertical="center"/>
    </xf>
    <xf numFmtId="0" fontId="8" fillId="0" borderId="12" xfId="4" applyBorder="1" applyAlignment="1">
      <alignment vertical="center"/>
    </xf>
    <xf numFmtId="172" fontId="8" fillId="0" borderId="11" xfId="5" applyNumberFormat="1" applyFont="1" applyBorder="1" applyAlignment="1">
      <alignment horizontal="right" vertical="center"/>
    </xf>
    <xf numFmtId="0" fontId="8" fillId="0" borderId="7" xfId="4" applyBorder="1" applyAlignment="1">
      <alignment vertical="center"/>
    </xf>
    <xf numFmtId="169" fontId="8" fillId="0" borderId="0" xfId="5" applyFont="1" applyBorder="1" applyAlignment="1">
      <alignment vertical="center"/>
    </xf>
    <xf numFmtId="169" fontId="8" fillId="0" borderId="0" xfId="5" applyFont="1" applyBorder="1" applyAlignment="1">
      <alignment horizontal="left" vertical="center"/>
    </xf>
    <xf numFmtId="171" fontId="8" fillId="0" borderId="0" xfId="5" applyNumberFormat="1" applyFont="1" applyBorder="1" applyAlignment="1">
      <alignment horizontal="center" vertical="center"/>
    </xf>
    <xf numFmtId="169" fontId="8" fillId="0" borderId="0" xfId="5" applyFont="1" applyBorder="1" applyAlignment="1">
      <alignment horizontal="center" vertical="center"/>
    </xf>
    <xf numFmtId="172" fontId="8" fillId="0" borderId="8" xfId="5" applyNumberFormat="1" applyFont="1" applyBorder="1" applyAlignment="1">
      <alignment horizontal="right" vertical="center"/>
    </xf>
    <xf numFmtId="169" fontId="8" fillId="0" borderId="11" xfId="5" applyFont="1" applyBorder="1" applyAlignment="1">
      <alignment horizontal="center" vertical="center"/>
    </xf>
    <xf numFmtId="0" fontId="24" fillId="0" borderId="7" xfId="4" applyFont="1" applyBorder="1" applyAlignment="1">
      <alignment vertical="center"/>
    </xf>
    <xf numFmtId="0" fontId="21" fillId="0" borderId="8" xfId="4" applyFont="1" applyBorder="1" applyAlignment="1">
      <alignment vertical="center"/>
    </xf>
    <xf numFmtId="172" fontId="13" fillId="0" borderId="8" xfId="4" applyNumberFormat="1" applyFont="1" applyBorder="1" applyAlignment="1">
      <alignment horizontal="right" vertical="center"/>
    </xf>
    <xf numFmtId="0" fontId="10" fillId="0" borderId="0" xfId="6" applyNumberFormat="1" applyFont="1" applyBorder="1" applyAlignment="1">
      <alignment horizontal="center" vertical="center"/>
    </xf>
    <xf numFmtId="170" fontId="8" fillId="0" borderId="10" xfId="6" applyFont="1" applyFill="1" applyBorder="1" applyAlignment="1">
      <alignment vertical="center"/>
    </xf>
    <xf numFmtId="172" fontId="21" fillId="0" borderId="8" xfId="4" applyNumberFormat="1" applyFont="1" applyBorder="1" applyAlignment="1">
      <alignment horizontal="right" vertical="center"/>
    </xf>
    <xf numFmtId="0" fontId="11" fillId="0" borderId="7" xfId="4" applyFont="1" applyBorder="1" applyAlignment="1">
      <alignment vertical="center"/>
    </xf>
    <xf numFmtId="0" fontId="13" fillId="0" borderId="8" xfId="4" applyFont="1" applyBorder="1" applyAlignment="1">
      <alignment vertical="center"/>
    </xf>
    <xf numFmtId="0" fontId="11" fillId="0" borderId="12" xfId="4" applyFont="1" applyBorder="1" applyAlignment="1">
      <alignment horizontal="right" vertical="center" wrapText="1"/>
    </xf>
    <xf numFmtId="0" fontId="11" fillId="0" borderId="10" xfId="4" applyFont="1" applyBorder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169" fontId="8" fillId="0" borderId="14" xfId="5" applyFont="1" applyFill="1" applyBorder="1" applyAlignment="1">
      <alignment horizontal="left" vertical="center"/>
    </xf>
    <xf numFmtId="169" fontId="8" fillId="0" borderId="15" xfId="5" applyFont="1" applyFill="1" applyBorder="1" applyAlignment="1">
      <alignment horizontal="left" vertical="center"/>
    </xf>
    <xf numFmtId="169" fontId="8" fillId="0" borderId="10" xfId="5" applyFont="1" applyFill="1" applyBorder="1" applyAlignment="1">
      <alignment horizontal="center" vertical="center"/>
    </xf>
    <xf numFmtId="177" fontId="8" fillId="0" borderId="10" xfId="3" applyNumberFormat="1" applyFont="1" applyFill="1" applyBorder="1" applyAlignment="1">
      <alignment horizontal="center" vertical="center"/>
    </xf>
    <xf numFmtId="170" fontId="8" fillId="0" borderId="11" xfId="6" applyFont="1" applyFill="1" applyBorder="1" applyAlignment="1">
      <alignment horizontal="center" vertical="center"/>
    </xf>
    <xf numFmtId="169" fontId="8" fillId="0" borderId="14" xfId="5" applyFont="1" applyFill="1" applyBorder="1" applyAlignment="1">
      <alignment vertical="center"/>
    </xf>
    <xf numFmtId="169" fontId="8" fillId="0" borderId="15" xfId="5" applyFont="1" applyFill="1" applyBorder="1" applyAlignment="1">
      <alignment vertical="center"/>
    </xf>
    <xf numFmtId="172" fontId="11" fillId="0" borderId="19" xfId="5" applyNumberFormat="1" applyFont="1" applyBorder="1" applyAlignment="1">
      <alignment horizontal="right" vertical="center"/>
    </xf>
    <xf numFmtId="0" fontId="8" fillId="0" borderId="9" xfId="4" applyBorder="1" applyAlignment="1">
      <alignment vertical="center"/>
    </xf>
    <xf numFmtId="182" fontId="8" fillId="0" borderId="0" xfId="4" applyNumberFormat="1" applyAlignment="1">
      <alignment vertical="center"/>
    </xf>
    <xf numFmtId="0" fontId="8" fillId="0" borderId="7" xfId="4" applyBorder="1" applyAlignment="1">
      <alignment horizontal="left" vertical="center" wrapText="1"/>
    </xf>
    <xf numFmtId="0" fontId="8" fillId="0" borderId="8" xfId="4" applyBorder="1" applyAlignment="1">
      <alignment horizontal="left" vertical="center" wrapText="1"/>
    </xf>
    <xf numFmtId="170" fontId="8" fillId="0" borderId="10" xfId="6" applyFont="1" applyFill="1" applyBorder="1" applyAlignment="1">
      <alignment horizontal="center" vertical="center"/>
    </xf>
    <xf numFmtId="169" fontId="8" fillId="0" borderId="10" xfId="5" applyFont="1" applyFill="1" applyBorder="1" applyAlignment="1">
      <alignment horizontal="left" vertical="center" wrapText="1"/>
    </xf>
    <xf numFmtId="2" fontId="8" fillId="0" borderId="12" xfId="1" applyNumberFormat="1" applyFont="1" applyFill="1" applyBorder="1" applyAlignment="1">
      <alignment vertical="center"/>
    </xf>
    <xf numFmtId="169" fontId="8" fillId="0" borderId="10" xfId="5" applyFont="1" applyFill="1" applyBorder="1" applyAlignment="1">
      <alignment horizontal="left" vertical="center"/>
    </xf>
    <xf numFmtId="169" fontId="8" fillId="0" borderId="10" xfId="5" applyFont="1" applyFill="1" applyBorder="1" applyAlignment="1">
      <alignment vertical="center"/>
    </xf>
    <xf numFmtId="169" fontId="10" fillId="0" borderId="0" xfId="5" applyFont="1" applyFill="1" applyBorder="1" applyAlignment="1">
      <alignment horizontal="left" vertical="center"/>
    </xf>
    <xf numFmtId="169" fontId="10" fillId="0" borderId="0" xfId="5" applyFont="1" applyFill="1" applyBorder="1" applyAlignment="1">
      <alignment vertical="center"/>
    </xf>
    <xf numFmtId="171" fontId="10" fillId="0" borderId="0" xfId="5" applyNumberFormat="1" applyFont="1" applyFill="1" applyBorder="1" applyAlignment="1">
      <alignment horizontal="center" vertical="center"/>
    </xf>
    <xf numFmtId="2" fontId="8" fillId="0" borderId="12" xfId="4" applyNumberFormat="1" applyBorder="1" applyAlignment="1">
      <alignment vertical="center"/>
    </xf>
    <xf numFmtId="9" fontId="8" fillId="0" borderId="10" xfId="3" applyFont="1" applyFill="1" applyBorder="1" applyAlignment="1">
      <alignment horizontal="right" vertical="center"/>
    </xf>
    <xf numFmtId="169" fontId="10" fillId="0" borderId="0" xfId="5" applyFont="1" applyFill="1" applyBorder="1" applyAlignment="1">
      <alignment horizontal="center" vertical="center"/>
    </xf>
    <xf numFmtId="169" fontId="8" fillId="0" borderId="13" xfId="5" applyFont="1" applyFill="1" applyBorder="1" applyAlignment="1">
      <alignment horizontal="left" vertical="center"/>
    </xf>
    <xf numFmtId="172" fontId="10" fillId="0" borderId="8" xfId="5" applyNumberFormat="1" applyFont="1" applyFill="1" applyBorder="1" applyAlignment="1">
      <alignment horizontal="right" vertical="center"/>
    </xf>
    <xf numFmtId="172" fontId="8" fillId="0" borderId="11" xfId="5" applyNumberFormat="1" applyFont="1" applyFill="1" applyBorder="1" applyAlignment="1">
      <alignment horizontal="right" vertical="center"/>
    </xf>
    <xf numFmtId="180" fontId="8" fillId="0" borderId="10" xfId="2" applyNumberFormat="1" applyFont="1" applyFill="1" applyBorder="1" applyAlignment="1">
      <alignment horizontal="center" vertical="center"/>
    </xf>
    <xf numFmtId="164" fontId="12" fillId="0" borderId="0" xfId="2" applyFont="1" applyBorder="1" applyAlignment="1">
      <alignment vertical="center" wrapText="1"/>
    </xf>
    <xf numFmtId="0" fontId="8" fillId="0" borderId="8" xfId="4" applyBorder="1" applyAlignment="1">
      <alignment vertical="center"/>
    </xf>
    <xf numFmtId="0" fontId="10" fillId="0" borderId="0" xfId="4" applyFont="1" applyAlignment="1">
      <alignment vertical="center"/>
    </xf>
    <xf numFmtId="0" fontId="23" fillId="0" borderId="0" xfId="4" applyFont="1" applyAlignment="1">
      <alignment vertical="center"/>
    </xf>
    <xf numFmtId="0" fontId="9" fillId="0" borderId="0" xfId="4" applyFont="1" applyAlignment="1">
      <alignment horizontal="center" vertical="center"/>
    </xf>
    <xf numFmtId="0" fontId="24" fillId="0" borderId="0" xfId="4" applyFont="1" applyAlignment="1">
      <alignment vertical="center"/>
    </xf>
    <xf numFmtId="0" fontId="10" fillId="0" borderId="0" xfId="4" applyFont="1" applyAlignment="1">
      <alignment horizontal="center" vertical="center"/>
    </xf>
    <xf numFmtId="0" fontId="21" fillId="0" borderId="0" xfId="4" applyFont="1" applyAlignment="1">
      <alignment vertical="center"/>
    </xf>
    <xf numFmtId="165" fontId="8" fillId="0" borderId="0" xfId="4" applyNumberFormat="1" applyAlignment="1">
      <alignment horizontal="center" vertical="center"/>
    </xf>
    <xf numFmtId="171" fontId="10" fillId="0" borderId="0" xfId="4" applyNumberFormat="1" applyFont="1" applyAlignment="1">
      <alignment horizontal="center" vertical="center"/>
    </xf>
    <xf numFmtId="0" fontId="12" fillId="0" borderId="0" xfId="4" applyFont="1" applyAlignment="1">
      <alignment vertical="center" wrapText="1"/>
    </xf>
    <xf numFmtId="164" fontId="12" fillId="0" borderId="0" xfId="4" applyNumberFormat="1" applyFont="1" applyAlignment="1">
      <alignment vertical="center" wrapText="1"/>
    </xf>
    <xf numFmtId="0" fontId="8" fillId="0" borderId="0" xfId="4" applyAlignment="1">
      <alignment vertical="center" wrapText="1"/>
    </xf>
    <xf numFmtId="165" fontId="8" fillId="0" borderId="0" xfId="4" applyNumberFormat="1" applyAlignment="1">
      <alignment vertical="center" wrapText="1"/>
    </xf>
    <xf numFmtId="0" fontId="11" fillId="0" borderId="0" xfId="4" applyFont="1" applyAlignment="1">
      <alignment vertical="center"/>
    </xf>
    <xf numFmtId="0" fontId="28" fillId="0" borderId="0" xfId="4" applyFont="1" applyAlignment="1">
      <alignment vertical="center"/>
    </xf>
    <xf numFmtId="0" fontId="29" fillId="0" borderId="0" xfId="4" applyFont="1" applyAlignment="1">
      <alignment horizontal="right" vertical="center"/>
    </xf>
    <xf numFmtId="0" fontId="26" fillId="0" borderId="0" xfId="4" applyFont="1" applyAlignment="1">
      <alignment vertical="center"/>
    </xf>
    <xf numFmtId="166" fontId="26" fillId="0" borderId="0" xfId="4" applyNumberFormat="1" applyFont="1" applyAlignment="1">
      <alignment vertical="center"/>
    </xf>
    <xf numFmtId="166" fontId="27" fillId="0" borderId="0" xfId="4" applyNumberFormat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8" fillId="2" borderId="10" xfId="4" applyFill="1" applyBorder="1" applyAlignment="1">
      <alignment vertical="center" wrapText="1"/>
    </xf>
    <xf numFmtId="0" fontId="8" fillId="2" borderId="10" xfId="4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0" fillId="2" borderId="0" xfId="0" applyFill="1"/>
    <xf numFmtId="0" fontId="8" fillId="2" borderId="10" xfId="4" applyFill="1" applyBorder="1" applyAlignment="1">
      <alignment wrapText="1"/>
    </xf>
    <xf numFmtId="0" fontId="8" fillId="2" borderId="10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center" vertical="center"/>
    </xf>
    <xf numFmtId="0" fontId="8" fillId="2" borderId="10" xfId="4" applyFill="1" applyBorder="1" applyAlignment="1">
      <alignment vertical="justify" wrapText="1"/>
    </xf>
    <xf numFmtId="0" fontId="8" fillId="2" borderId="10" xfId="4" applyFill="1" applyBorder="1" applyAlignment="1">
      <alignment horizontal="left" vertical="center" wrapText="1"/>
    </xf>
    <xf numFmtId="0" fontId="8" fillId="2" borderId="10" xfId="4" applyFill="1" applyBorder="1" applyAlignment="1">
      <alignment horizontal="center" vertical="center" wrapText="1"/>
    </xf>
    <xf numFmtId="0" fontId="0" fillId="2" borderId="10" xfId="0" applyFill="1" applyBorder="1" applyAlignment="1">
      <alignment vertical="center" wrapText="1"/>
    </xf>
    <xf numFmtId="0" fontId="8" fillId="2" borderId="10" xfId="4" applyFill="1" applyBorder="1" applyAlignment="1">
      <alignment vertical="justify"/>
    </xf>
    <xf numFmtId="0" fontId="0" fillId="0" borderId="0" xfId="0" applyAlignment="1">
      <alignment horizontal="center" vertical="center"/>
    </xf>
    <xf numFmtId="183" fontId="31" fillId="2" borderId="10" xfId="100" applyNumberFormat="1" applyFont="1" applyFill="1" applyBorder="1" applyAlignment="1">
      <alignment horizontal="right"/>
    </xf>
    <xf numFmtId="183" fontId="31" fillId="2" borderId="10" xfId="100" applyNumberFormat="1" applyFont="1" applyFill="1" applyBorder="1" applyAlignment="1">
      <alignment horizontal="right" vertical="center"/>
    </xf>
    <xf numFmtId="183" fontId="31" fillId="2" borderId="10" xfId="0" applyNumberFormat="1" applyFont="1" applyFill="1" applyBorder="1" applyAlignment="1">
      <alignment horizontal="right"/>
    </xf>
    <xf numFmtId="183" fontId="0" fillId="0" borderId="0" xfId="0" applyNumberFormat="1" applyAlignment="1">
      <alignment vertical="center"/>
    </xf>
    <xf numFmtId="183" fontId="32" fillId="4" borderId="10" xfId="2" applyNumberFormat="1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7" xfId="0" applyFill="1" applyBorder="1"/>
    <xf numFmtId="0" fontId="0" fillId="2" borderId="8" xfId="0" applyFill="1" applyBorder="1"/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center" vertical="center"/>
    </xf>
    <xf numFmtId="183" fontId="0" fillId="0" borderId="18" xfId="0" applyNumberFormat="1" applyBorder="1" applyAlignment="1">
      <alignment vertical="center"/>
    </xf>
    <xf numFmtId="0" fontId="0" fillId="0" borderId="16" xfId="0" applyBorder="1"/>
    <xf numFmtId="0" fontId="33" fillId="6" borderId="10" xfId="0" applyFont="1" applyFill="1" applyBorder="1" applyAlignment="1">
      <alignment vertical="center"/>
    </xf>
    <xf numFmtId="0" fontId="33" fillId="6" borderId="10" xfId="0" applyFont="1" applyFill="1" applyBorder="1" applyAlignment="1">
      <alignment vertical="center" wrapText="1"/>
    </xf>
    <xf numFmtId="0" fontId="33" fillId="6" borderId="10" xfId="0" applyFont="1" applyFill="1" applyBorder="1" applyAlignment="1">
      <alignment horizontal="center" vertical="center"/>
    </xf>
    <xf numFmtId="183" fontId="33" fillId="6" borderId="10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184" fontId="8" fillId="0" borderId="0" xfId="0" applyNumberFormat="1" applyFont="1" applyAlignment="1">
      <alignment horizontal="center"/>
    </xf>
    <xf numFmtId="0" fontId="8" fillId="0" borderId="0" xfId="4" applyAlignment="1">
      <alignment horizontal="left" vertical="center" wrapText="1"/>
    </xf>
    <xf numFmtId="0" fontId="8" fillId="0" borderId="10" xfId="4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9" fillId="0" borderId="0" xfId="4" applyFont="1" applyAlignment="1">
      <alignment vertical="center" wrapText="1"/>
    </xf>
    <xf numFmtId="185" fontId="11" fillId="0" borderId="8" xfId="16" applyNumberFormat="1" applyFont="1" applyBorder="1" applyAlignment="1">
      <alignment vertical="center" wrapText="1"/>
    </xf>
    <xf numFmtId="166" fontId="21" fillId="0" borderId="0" xfId="4" applyNumberFormat="1" applyFont="1" applyAlignment="1">
      <alignment vertical="center"/>
    </xf>
    <xf numFmtId="166" fontId="13" fillId="0" borderId="0" xfId="4" applyNumberFormat="1" applyFont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8" fillId="0" borderId="9" xfId="4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2" borderId="7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0" borderId="4" xfId="4" applyFont="1" applyBorder="1" applyAlignment="1">
      <alignment horizontal="center" vertical="center"/>
    </xf>
    <xf numFmtId="0" fontId="9" fillId="0" borderId="5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9" fillId="0" borderId="8" xfId="4" applyFon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0" fontId="11" fillId="0" borderId="15" xfId="4" applyFont="1" applyBorder="1" applyAlignment="1">
      <alignment horizontal="center" vertical="center" wrapText="1"/>
    </xf>
    <xf numFmtId="0" fontId="8" fillId="0" borderId="12" xfId="4" applyBorder="1" applyAlignment="1">
      <alignment horizontal="left" vertical="center" wrapText="1"/>
    </xf>
    <xf numFmtId="0" fontId="8" fillId="0" borderId="10" xfId="4" applyBorder="1" applyAlignment="1">
      <alignment horizontal="left" vertical="center" wrapText="1"/>
    </xf>
    <xf numFmtId="0" fontId="8" fillId="0" borderId="11" xfId="4" applyBorder="1" applyAlignment="1">
      <alignment horizontal="left" vertical="center" wrapText="1"/>
    </xf>
    <xf numFmtId="0" fontId="8" fillId="0" borderId="21" xfId="4" applyBorder="1" applyAlignment="1">
      <alignment horizontal="left" vertical="center"/>
    </xf>
    <xf numFmtId="0" fontId="8" fillId="0" borderId="14" xfId="4" applyBorder="1" applyAlignment="1">
      <alignment horizontal="left" vertical="center"/>
    </xf>
    <xf numFmtId="0" fontId="8" fillId="0" borderId="22" xfId="4" applyBorder="1" applyAlignment="1">
      <alignment horizontal="left" vertical="center"/>
    </xf>
    <xf numFmtId="0" fontId="8" fillId="0" borderId="21" xfId="4" applyBorder="1" applyAlignment="1">
      <alignment horizontal="left" vertical="center" wrapText="1"/>
    </xf>
    <xf numFmtId="0" fontId="8" fillId="0" borderId="14" xfId="4" applyBorder="1" applyAlignment="1">
      <alignment horizontal="left" vertical="center" wrapText="1"/>
    </xf>
    <xf numFmtId="0" fontId="8" fillId="0" borderId="22" xfId="4" applyBorder="1" applyAlignment="1">
      <alignment horizontal="left" vertical="center" wrapText="1"/>
    </xf>
    <xf numFmtId="0" fontId="32" fillId="4" borderId="13" xfId="0" applyFont="1" applyFill="1" applyBorder="1" applyAlignment="1">
      <alignment horizontal="center" vertical="center"/>
    </xf>
    <xf numFmtId="0" fontId="32" fillId="4" borderId="14" xfId="0" applyFont="1" applyFill="1" applyBorder="1" applyAlignment="1">
      <alignment horizontal="center" vertical="center"/>
    </xf>
    <xf numFmtId="0" fontId="32" fillId="4" borderId="15" xfId="0" applyFont="1" applyFill="1" applyBorder="1" applyAlignment="1">
      <alignment horizontal="center" vertical="center"/>
    </xf>
    <xf numFmtId="0" fontId="11" fillId="5" borderId="13" xfId="4" applyFont="1" applyFill="1" applyBorder="1" applyAlignment="1">
      <alignment horizontal="center"/>
    </xf>
    <xf numFmtId="0" fontId="11" fillId="5" borderId="14" xfId="4" applyFont="1" applyFill="1" applyBorder="1" applyAlignment="1">
      <alignment horizontal="center"/>
    </xf>
    <xf numFmtId="0" fontId="11" fillId="5" borderId="15" xfId="4" applyFont="1" applyFill="1" applyBorder="1" applyAlignment="1">
      <alignment horizontal="center"/>
    </xf>
  </cellXfs>
  <cellStyles count="101">
    <cellStyle name="Millares" xfId="1" builtinId="3"/>
    <cellStyle name="Millares [0] 2" xfId="12" xr:uid="{00000000-0005-0000-0000-000001000000}"/>
    <cellStyle name="Millares [0] 2 2" xfId="45" xr:uid="{9E4A5CB8-8BD7-4272-9601-F9E354D1F941}"/>
    <cellStyle name="Millares [0] 2 3" xfId="75" xr:uid="{650F06C0-FBF3-49B5-A804-2C95D0B82D96}"/>
    <cellStyle name="Millares [0] 3" xfId="23" xr:uid="{B437FD1F-1A5A-4C45-9264-3896A2DB084B}"/>
    <cellStyle name="Millares [0] 3 2" xfId="54" xr:uid="{D0E978A2-EF82-4AA8-8662-D39769DD355F}"/>
    <cellStyle name="Millares [0] 3 3" xfId="85" xr:uid="{E002542F-0AB3-46A8-95A0-FF1F042AFCCB}"/>
    <cellStyle name="Millares [0] 4" xfId="31" xr:uid="{0FD6746D-FAD7-437A-A5A6-FD71C4E850B1}"/>
    <cellStyle name="Millares [0] 4 2" xfId="61" xr:uid="{58DA612F-3F7E-4E28-9E8E-1D9715E40B8A}"/>
    <cellStyle name="Millares [0] 4 3" xfId="91" xr:uid="{C68E31A6-AC38-4DA0-AFC2-C2212BD69C65}"/>
    <cellStyle name="Millares [0] 5" xfId="35" xr:uid="{7B6E0623-17A5-4FCF-A717-2EC925C481E9}"/>
    <cellStyle name="Millares [0] 5 2" xfId="65" xr:uid="{181BACDB-EE03-46AB-BB83-BBA84CF4ED14}"/>
    <cellStyle name="Millares [0] 5 3" xfId="95" xr:uid="{EDD32A27-D692-4526-9E9A-9E74DB4C8129}"/>
    <cellStyle name="Millares [0] 6" xfId="52" xr:uid="{3F6F644F-71BA-4500-A88B-F2C1C3CEC0A9}"/>
    <cellStyle name="Millares [0] 7" xfId="83" xr:uid="{AD311C0F-BCCD-4CDD-9606-76061F9D2933}"/>
    <cellStyle name="Millares 2" xfId="5" xr:uid="{00000000-0005-0000-0000-000002000000}"/>
    <cellStyle name="Millares 2 2" xfId="7" xr:uid="{00000000-0005-0000-0000-000003000000}"/>
    <cellStyle name="Millares 2 2 2" xfId="20" xr:uid="{00000000-0005-0000-0000-000004000000}"/>
    <cellStyle name="Millares 2 2 2 2" xfId="50" xr:uid="{49429230-BC47-4020-9A58-05A9B013398D}"/>
    <cellStyle name="Millares 2 2 2 3" xfId="81" xr:uid="{A1E674B2-309F-4CBC-B0B4-27DFBA1750C4}"/>
    <cellStyle name="Millares 2 3" xfId="13" xr:uid="{00000000-0005-0000-0000-000005000000}"/>
    <cellStyle name="Millares 2 3 2" xfId="46" xr:uid="{3399D505-A9BF-4AB0-9F6E-80706909DF5E}"/>
    <cellStyle name="Millares 2 3 3" xfId="76" xr:uid="{783FB282-0E30-459C-9950-DFCDDA955541}"/>
    <cellStyle name="Millares 3" xfId="21" xr:uid="{00000000-0005-0000-0000-000006000000}"/>
    <cellStyle name="Millares 3 2" xfId="28" xr:uid="{2D59A6C8-4D51-4D29-9D9E-99313768FADB}"/>
    <cellStyle name="Millares 3 2 2" xfId="58" xr:uid="{B2F1A47B-0FD3-4AAE-9E73-9D3CEC67C0E0}"/>
    <cellStyle name="Millares 3 3" xfId="51" xr:uid="{8F76BF60-ECA5-493B-B866-5F29AD424A4B}"/>
    <cellStyle name="Millares 3 4" xfId="82" xr:uid="{706F45F9-8D2F-4AD5-9F1F-3324E1F72697}"/>
    <cellStyle name="Millares 4" xfId="33" xr:uid="{80154189-6458-4179-8106-E69B3F629F5F}"/>
    <cellStyle name="Millares 4 2" xfId="63" xr:uid="{BB33E1AE-6409-4351-BE49-4CFAB8F11E62}"/>
    <cellStyle name="Millares 4 3" xfId="93" xr:uid="{F7134B59-D032-4918-BF83-F1F201730065}"/>
    <cellStyle name="Millares 5" xfId="37" xr:uid="{C737524D-9BE8-43C0-9F12-0D1ECD87D046}"/>
    <cellStyle name="Millares 5 2" xfId="67" xr:uid="{39F6EF44-7A73-4448-B15A-7541593D96F9}"/>
    <cellStyle name="Millares 5 3" xfId="97" xr:uid="{A3DCAD35-028F-4964-95FB-168A47D73269}"/>
    <cellStyle name="Millares 6" xfId="40" xr:uid="{D97C9058-14BD-462F-A333-E00FCD9B2784}"/>
    <cellStyle name="Millares 7" xfId="70" xr:uid="{3D0B8BA6-A66D-4637-AC71-11F281F7EB1B}"/>
    <cellStyle name="Millares 8" xfId="78" xr:uid="{A3A72DA1-D7C3-4EF8-83CC-819EC890BF5B}"/>
    <cellStyle name="Moneda" xfId="100" builtinId="4"/>
    <cellStyle name="Moneda [0]" xfId="2" builtinId="7"/>
    <cellStyle name="Moneda [0] 2" xfId="16" xr:uid="{00000000-0005-0000-0000-000008000000}"/>
    <cellStyle name="Moneda [0] 2 2" xfId="39" xr:uid="{08CB9491-C6F9-45BC-8015-2A79E7C0C139}"/>
    <cellStyle name="Moneda [0] 2 2 2" xfId="69" xr:uid="{7EACEA8A-BCEA-47A4-B1D9-7234DA05BD79}"/>
    <cellStyle name="Moneda [0] 2 2 3" xfId="99" xr:uid="{DAAA738F-68D7-49AF-B594-77B0498B8266}"/>
    <cellStyle name="Moneda [0] 2 3" xfId="47" xr:uid="{2DCA53C4-A18B-4D22-959C-D38B431AED73}"/>
    <cellStyle name="Moneda [0] 2 4" xfId="77" xr:uid="{68482F95-B0BF-4EF2-8FEB-EF2DA5E1F377}"/>
    <cellStyle name="Moneda [0] 3" xfId="32" xr:uid="{E1C5DD48-B964-4239-A367-C2E73CD16FAE}"/>
    <cellStyle name="Moneda [0] 3 2" xfId="62" xr:uid="{D48CF231-F519-44EE-AE11-46661A88E0E5}"/>
    <cellStyle name="Moneda [0] 3 3" xfId="92" xr:uid="{5A8546B4-BA11-4C59-ACCE-58DF9B21D64A}"/>
    <cellStyle name="Moneda [0] 4" xfId="38" xr:uid="{9D1A30DB-002B-42CC-A7F1-44735F65137F}"/>
    <cellStyle name="Moneda [0] 4 2" xfId="68" xr:uid="{0B165E71-E09C-4C8F-B2AA-60C5863EEC11}"/>
    <cellStyle name="Moneda [0] 4 3" xfId="98" xr:uid="{28C028CB-0341-4670-B3FE-CB21A66BF1A9}"/>
    <cellStyle name="Moneda [0] 5" xfId="41" xr:uid="{21D696CF-94DD-4BCF-A16D-26EE67F21E29}"/>
    <cellStyle name="Moneda [0] 6" xfId="71" xr:uid="{5AA284C7-E0B1-4325-AB1A-E42B18DAB0A5}"/>
    <cellStyle name="Moneda 2" xfId="27" xr:uid="{5A98B6AD-679A-49B2-85B3-72572DBBEBB3}"/>
    <cellStyle name="Moneda 2 2" xfId="57" xr:uid="{E0AAD3F8-22EA-4567-B07F-9509F1392533}"/>
    <cellStyle name="Moneda 2 3" xfId="88" xr:uid="{3EA040BB-52F7-4467-AB2F-AD7FE5B340A3}"/>
    <cellStyle name="Moneda 3" xfId="6" xr:uid="{00000000-0005-0000-0000-000009000000}"/>
    <cellStyle name="Moneda 33" xfId="18" xr:uid="{00000000-0005-0000-0000-00000A000000}"/>
    <cellStyle name="Moneda 33 2" xfId="48" xr:uid="{C5276F66-9EFC-4E25-BBE1-7840F919F1B9}"/>
    <cellStyle name="Moneda 33 3" xfId="79" xr:uid="{EDF0E2EB-2800-40B5-BF85-23EF94CAD52C}"/>
    <cellStyle name="Moneda 4" xfId="10" xr:uid="{00000000-0005-0000-0000-00000B000000}"/>
    <cellStyle name="Moneda 5" xfId="19" xr:uid="{00000000-0005-0000-0000-00000C000000}"/>
    <cellStyle name="Moneda 5 2" xfId="49" xr:uid="{F1C56747-7776-4B40-AF0D-0DE8A79647E6}"/>
    <cellStyle name="Moneda 5 3" xfId="80" xr:uid="{47D757B8-B3E9-4CFF-896A-3A37A83B80D1}"/>
    <cellStyle name="Normal" xfId="0" builtinId="0"/>
    <cellStyle name="Normal 10" xfId="15" xr:uid="{00000000-0005-0000-0000-00000E000000}"/>
    <cellStyle name="Normal 16" xfId="25" xr:uid="{5A12D8D5-024B-4AD7-9E3B-988E08D53411}"/>
    <cellStyle name="Normal 2" xfId="4" xr:uid="{00000000-0005-0000-0000-00000F000000}"/>
    <cellStyle name="Normal 2 2 2" xfId="8" xr:uid="{00000000-0005-0000-0000-000010000000}"/>
    <cellStyle name="Normal 2 2 2 2" xfId="14" xr:uid="{00000000-0005-0000-0000-000011000000}"/>
    <cellStyle name="Normal 2 2 2 3" xfId="42" xr:uid="{5D6E34F2-024B-4322-BDBF-988D81FA4AB8}"/>
    <cellStyle name="Normal 2 2 2 4" xfId="72" xr:uid="{7ED8C0EA-7C73-42A9-B709-744FD610337C}"/>
    <cellStyle name="Normal 2 4 2 2" xfId="9" xr:uid="{00000000-0005-0000-0000-000012000000}"/>
    <cellStyle name="Normal 2 4 2 2 2" xfId="43" xr:uid="{79398635-F4E6-4AA3-B127-C1BD7DE4429F}"/>
    <cellStyle name="Normal 2 4 2 2 3" xfId="73" xr:uid="{CA375FB1-059E-43B5-88EC-AC36C19643B6}"/>
    <cellStyle name="Normal 3" xfId="11" xr:uid="{00000000-0005-0000-0000-000013000000}"/>
    <cellStyle name="Normal 3 2" xfId="44" xr:uid="{195537FF-59F6-493B-9B00-655B26B7293F}"/>
    <cellStyle name="Normal 3 2 2" xfId="17" xr:uid="{00000000-0005-0000-0000-000014000000}"/>
    <cellStyle name="Normal 3 3" xfId="74" xr:uid="{996944B1-D646-4074-8797-919DC84EED3E}"/>
    <cellStyle name="Normal 4" xfId="26" xr:uid="{485C246B-7812-4F78-BB2A-C83E3D8DE0F5}"/>
    <cellStyle name="Normal 4 2" xfId="56" xr:uid="{A258302D-464B-4D67-86BC-3995D1C15E76}"/>
    <cellStyle name="Normal 4 3" xfId="87" xr:uid="{4E834B5C-6D60-4A51-BAE9-AE14BA7C71D5}"/>
    <cellStyle name="Normal 5" xfId="22" xr:uid="{F2974366-F74C-4D03-B2AC-EF798AFFF677}"/>
    <cellStyle name="Normal 5 2" xfId="53" xr:uid="{1E302747-ED63-40CE-BDF5-C2F46BC5DEA2}"/>
    <cellStyle name="Normal 5 3" xfId="84" xr:uid="{1E0C2757-497A-4293-BB30-648782F78F58}"/>
    <cellStyle name="Normal 6" xfId="29" xr:uid="{1DC28592-9DF1-49AA-95A4-00553FABA552}"/>
    <cellStyle name="Normal 6 2" xfId="59" xr:uid="{D0CF6B87-EB36-4878-B366-9D2E8D9C40FE}"/>
    <cellStyle name="Normal 6 3" xfId="89" xr:uid="{D0DC476B-E3DC-441D-AA34-4E9E1C05DC7A}"/>
    <cellStyle name="Normal 7" xfId="34" xr:uid="{C7D6C0A9-581C-4E67-AD88-8A9C04E3EADE}"/>
    <cellStyle name="Normal 7 2" xfId="64" xr:uid="{D5D634CA-D959-4DB2-8CE7-35836D21D812}"/>
    <cellStyle name="Normal 7 3" xfId="94" xr:uid="{EF49B9B8-CBE0-45B0-8036-22DFC24C1FED}"/>
    <cellStyle name="Porcentaje" xfId="3" builtinId="5"/>
    <cellStyle name="Porcentaje 2" xfId="24" xr:uid="{7B3A6047-159D-48A6-B72E-276A850E7A49}"/>
    <cellStyle name="Porcentaje 2 2" xfId="55" xr:uid="{752D35E1-E39B-497E-B94A-CB9906F3FC73}"/>
    <cellStyle name="Porcentaje 2 3" xfId="86" xr:uid="{D3395803-156F-40CD-9B33-89309A41D5A8}"/>
    <cellStyle name="Porcentaje 3" xfId="30" xr:uid="{B1722029-20F7-4732-AF52-94A7E53D2DD9}"/>
    <cellStyle name="Porcentaje 3 2" xfId="60" xr:uid="{41A92FC8-BABA-4A21-B2A9-0ABFEEFD7FD8}"/>
    <cellStyle name="Porcentaje 3 3" xfId="90" xr:uid="{7DB60C69-C35B-4329-80BD-370B450CA601}"/>
    <cellStyle name="Porcentaje 4" xfId="36" xr:uid="{BFC127B2-FD62-4CC9-AF8B-0B1E76F30E7A}"/>
    <cellStyle name="Porcentaje 4 2" xfId="66" xr:uid="{949A29F3-EC80-4E9F-977F-8C7C3918148C}"/>
    <cellStyle name="Porcentaje 4 3" xfId="96" xr:uid="{F055D7F7-54C6-40CE-958D-AC2CF52AC0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esktop/201409-C0022014-APUSDPS%20(CARUPAPOLIDEP)%20V1%20SEPARAD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2004\Frigosin&#250;\Bombeo-Frigosin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nea%20de%20Impulsion.xls" TargetMode="External"/></Relationships>
</file>

<file path=xl/externalLinks/_rels/externalLink7.xml.rels><?xml version="1.0" encoding="UTF-8" standalone="yes"?>
<Relationships xmlns="http://schemas.openxmlformats.org/package/2006/relationships"><Relationship Id="rId3" Type="http://schemas.openxmlformats.org/officeDocument/2006/relationships/externalLinkPath" Target="https://udemedellin-my.sharepoint.com/personal/mpalacio223_soyudemedellin_edu_co/Documents/Documentos/OFICINA%20ARRAZOLA/1.%20MONTERIA/MONTERIA%202026/LICITACION%20PUBLICA/LP-SGOB-00X-2026%20NUEVO%20CAMARAS/DOCUMENTOS%20PARA%20CONTRATO/3.%20PRESUPUESTO%20-%20OK.xlsx" TargetMode="External"/><Relationship Id="rId2" Type="http://schemas.microsoft.com/office/2019/04/relationships/externalLinkLongPath" Target="/personal/mpalacio223_soyudemedellin_edu_co/Documents/Documentos/OFICINA%20ARRAZOLA/1.%20MONTERIA/MONTERIA%202026/LICITACION%20PUBLICA/LP-SGOB-00X-2026%20NUEVO%20CAMARAS/DOCUMENTOS%20PARA%20CONTRATO/3.%20PRESUPUESTO%20-%20OK.xlsx?634C7329" TargetMode="External"/><Relationship Id="rId1" Type="http://schemas.openxmlformats.org/officeDocument/2006/relationships/externalLinkPath" Target="file:///\\634C7329\3.%20PRESUPUESTO%20-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  <sheetName val="Datos-Gráfica-Apartada"/>
      <sheetName val="4- 600.2.3EXC BOX OK "/>
      <sheetName val="7422CW00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  <sheetName val="7.1.8.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  <sheetName val="COMPARATIVO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>
        <row r="1">
          <cell r="A1" t="str">
            <v>CODIGO</v>
          </cell>
        </row>
      </sheetData>
      <sheetData sheetId="5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</sheetData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>
            <v>0</v>
          </cell>
          <cell r="J22">
            <v>0.96599999999999997</v>
          </cell>
        </row>
        <row r="23">
          <cell r="H23">
            <v>0</v>
          </cell>
        </row>
        <row r="24">
          <cell r="H24">
            <v>0</v>
          </cell>
        </row>
        <row r="25">
          <cell r="H25">
            <v>0</v>
          </cell>
        </row>
        <row r="26">
          <cell r="H26">
            <v>0</v>
          </cell>
        </row>
        <row r="27">
          <cell r="H27">
            <v>0</v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>
        <row r="1">
          <cell r="A1" t="str">
            <v>M2</v>
          </cell>
        </row>
      </sheetData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udales"/>
      <sheetName val="Diametros"/>
      <sheetName val="Perfiles"/>
      <sheetName val="Punto de operaciónº"/>
      <sheetName val="Curva-sistemaº"/>
      <sheetName val="Curva.bombaº"/>
      <sheetName val="Datos-Gráfica"/>
      <sheetName val="Gráf.-"/>
      <sheetName val="Hoja1"/>
      <sheetName val="Laminas"/>
      <sheetName val="Perfiles (2)"/>
      <sheetName val="INDICE"/>
      <sheetName val="320.1"/>
      <sheetName val="330.2"/>
      <sheetName val="700.1"/>
      <sheetName val="PR 1"/>
      <sheetName val="M y E "/>
      <sheetName val="relacion facturas"/>
      <sheetName val="MATERIALES  SEPARADOS "/>
      <sheetName val="NOMINA "/>
      <sheetName val="ELEMENTOS SEPARADOS "/>
      <sheetName val="APU"/>
      <sheetName val="CUADRILL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 refreshError="1"/>
      <sheetData sheetId="2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Linea de Impulsion"/>
      <sheetName val="items"/>
      <sheetName val="Linea de Impulsion.xls"/>
      <sheetName val="Linea%20de%20Impulsion.xls"/>
      <sheetName val="1.1"/>
      <sheetName val="1.2"/>
      <sheetName val="1.3"/>
      <sheetName val="2.1"/>
      <sheetName val="2.2"/>
      <sheetName val="3.1"/>
      <sheetName val="3.2"/>
      <sheetName val="3.3"/>
      <sheetName val="3.4"/>
      <sheetName val="3.5"/>
      <sheetName val="4.1"/>
      <sheetName val="4.2"/>
      <sheetName val="5.1"/>
      <sheetName val="5.2"/>
      <sheetName val="5.3"/>
      <sheetName val="6.1"/>
      <sheetName val="6.2"/>
      <sheetName val="6.3"/>
      <sheetName val="6.4"/>
      <sheetName val="7.1"/>
      <sheetName val="7.2"/>
      <sheetName val="M y E "/>
      <sheetName val="relacion facturas"/>
      <sheetName val="MATERIALES  SEPARADOS "/>
      <sheetName val="NOMINA "/>
      <sheetName val="ELEMENTOS SEPARADOS "/>
      <sheetName val="ESTADO VÍA-CRIT.TECNICO"/>
      <sheetName val="PRECIOS"/>
      <sheetName val="Datos-Gráfica"/>
      <sheetName val="Lp"/>
      <sheetName val="PR 1"/>
      <sheetName val="BASE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ETAPA 1 "/>
      <sheetName val="ETAPA 2"/>
      <sheetName val=" F. MULTIPLICADOR"/>
      <sheetName val="FAC.PRES.DIA"/>
      <sheetName val="FLUJO "/>
      <sheetName val="PROYECTOS"/>
    </sheetNames>
    <sheetDataSet>
      <sheetData sheetId="0" refreshError="1"/>
      <sheetData sheetId="1" refreshError="1"/>
      <sheetData sheetId="2">
        <row r="29">
          <cell r="C29">
            <v>203</v>
          </cell>
        </row>
      </sheetData>
      <sheetData sheetId="3" refreshError="1"/>
      <sheetData sheetId="4" refreshError="1"/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8" tint="0.39997558519241921"/>
    <pageSetUpPr fitToPage="1"/>
  </sheetPr>
  <dimension ref="A1:N64"/>
  <sheetViews>
    <sheetView showGridLines="0" tabSelected="1" view="pageBreakPreview" topLeftCell="A3" zoomScale="70" zoomScaleNormal="70" zoomScaleSheetLayoutView="70" workbookViewId="0">
      <selection activeCell="D19" sqref="D19"/>
    </sheetView>
  </sheetViews>
  <sheetFormatPr baseColWidth="10" defaultColWidth="11.453125" defaultRowHeight="12.5" x14ac:dyDescent="0.25"/>
  <cols>
    <col min="1" max="1" width="8.453125" style="4" customWidth="1"/>
    <col min="2" max="2" width="35" style="4" customWidth="1"/>
    <col min="3" max="3" width="12.1796875" style="4" customWidth="1"/>
    <col min="4" max="4" width="15.453125" style="4" customWidth="1"/>
    <col min="5" max="5" width="18.1796875" style="4" customWidth="1"/>
    <col min="6" max="6" width="13.1796875" style="4" customWidth="1"/>
    <col min="7" max="7" width="16.1796875" style="4" customWidth="1"/>
    <col min="8" max="8" width="18.54296875" style="4" customWidth="1"/>
    <col min="9" max="9" width="19.81640625" style="4" bestFit="1" customWidth="1"/>
    <col min="10" max="10" width="11.54296875" style="4" customWidth="1"/>
    <col min="11" max="11" width="13.54296875" style="4" customWidth="1"/>
    <col min="12" max="12" width="7.81640625" style="4" customWidth="1"/>
    <col min="13" max="16384" width="11.453125" style="4"/>
  </cols>
  <sheetData>
    <row r="1" spans="1:14" ht="13" thickBot="1" x14ac:dyDescent="0.3">
      <c r="A1" s="1"/>
      <c r="B1" s="2"/>
      <c r="C1" s="2"/>
      <c r="D1" s="2"/>
      <c r="E1" s="2"/>
      <c r="F1" s="2"/>
      <c r="G1" s="2"/>
      <c r="H1" s="2"/>
      <c r="I1" s="3"/>
    </row>
    <row r="2" spans="1:14" ht="20.25" customHeight="1" x14ac:dyDescent="0.25">
      <c r="A2" s="177" t="s">
        <v>0</v>
      </c>
      <c r="B2" s="178"/>
      <c r="C2" s="178"/>
      <c r="D2" s="178"/>
      <c r="E2" s="178"/>
      <c r="F2" s="178"/>
      <c r="G2" s="178"/>
      <c r="H2" s="178"/>
      <c r="I2" s="179"/>
      <c r="J2" s="5"/>
      <c r="K2" s="5"/>
      <c r="L2" s="5"/>
    </row>
    <row r="3" spans="1:14" ht="20.25" customHeight="1" x14ac:dyDescent="0.25">
      <c r="A3" s="174" t="s">
        <v>96</v>
      </c>
      <c r="B3" s="175"/>
      <c r="C3" s="175"/>
      <c r="D3" s="175"/>
      <c r="E3" s="175"/>
      <c r="F3" s="175"/>
      <c r="G3" s="175"/>
      <c r="H3" s="175"/>
      <c r="I3" s="176"/>
      <c r="J3" s="5"/>
      <c r="K3" s="5"/>
      <c r="L3" s="5"/>
    </row>
    <row r="4" spans="1:14" ht="17.25" customHeight="1" x14ac:dyDescent="0.25">
      <c r="A4" s="180" t="s">
        <v>94</v>
      </c>
      <c r="B4" s="181"/>
      <c r="C4" s="181"/>
      <c r="D4" s="181"/>
      <c r="E4" s="181"/>
      <c r="F4" s="181"/>
      <c r="G4" s="181"/>
      <c r="H4" s="181"/>
      <c r="I4" s="182"/>
      <c r="J4" s="5"/>
      <c r="K4" s="5"/>
      <c r="L4" s="5"/>
    </row>
    <row r="5" spans="1:14" ht="16.5" customHeight="1" x14ac:dyDescent="0.25">
      <c r="A5" s="165"/>
      <c r="B5" s="110"/>
      <c r="C5" s="43"/>
      <c r="D5" s="110"/>
      <c r="E5" s="110"/>
      <c r="F5" s="110"/>
      <c r="G5" s="110"/>
      <c r="H5" s="110"/>
      <c r="I5" s="44"/>
      <c r="J5" s="5"/>
      <c r="K5" s="5"/>
      <c r="L5" s="5"/>
    </row>
    <row r="6" spans="1:14" ht="19.5" customHeight="1" x14ac:dyDescent="0.25">
      <c r="A6" s="41"/>
      <c r="B6" s="181"/>
      <c r="C6" s="181"/>
      <c r="D6" s="181"/>
      <c r="E6" s="181"/>
      <c r="F6" s="181"/>
      <c r="G6" s="181"/>
      <c r="H6" s="166"/>
      <c r="I6" s="44"/>
      <c r="J6" s="5"/>
      <c r="K6" s="5"/>
      <c r="L6" s="5"/>
    </row>
    <row r="7" spans="1:14" ht="16.5" customHeight="1" x14ac:dyDescent="0.25">
      <c r="A7" s="42" t="s">
        <v>1</v>
      </c>
      <c r="B7" s="111"/>
      <c r="C7" s="111"/>
      <c r="D7" s="112"/>
      <c r="E7" s="112"/>
      <c r="F7" s="110"/>
      <c r="G7" s="110"/>
      <c r="H7" s="164" t="s">
        <v>2</v>
      </c>
      <c r="I7" s="45">
        <v>1</v>
      </c>
      <c r="J7" s="5"/>
      <c r="K7" s="5"/>
      <c r="L7" s="5"/>
    </row>
    <row r="8" spans="1:14" ht="26.25" customHeight="1" x14ac:dyDescent="0.25">
      <c r="A8" s="46" t="s">
        <v>3</v>
      </c>
      <c r="B8" s="47" t="s">
        <v>4</v>
      </c>
      <c r="C8" s="48" t="s">
        <v>5</v>
      </c>
      <c r="D8" s="48" t="s">
        <v>6</v>
      </c>
      <c r="E8" s="48" t="s">
        <v>7</v>
      </c>
      <c r="F8" s="48" t="s">
        <v>8</v>
      </c>
      <c r="G8" s="48" t="s">
        <v>9</v>
      </c>
      <c r="H8" s="48" t="s">
        <v>10</v>
      </c>
      <c r="I8" s="49" t="s">
        <v>11</v>
      </c>
      <c r="J8" s="6"/>
      <c r="K8" s="6"/>
      <c r="L8" s="6"/>
      <c r="M8" s="7"/>
    </row>
    <row r="9" spans="1:14" ht="13.5" customHeight="1" x14ac:dyDescent="0.25">
      <c r="A9" s="50">
        <v>1</v>
      </c>
      <c r="B9" s="51" t="s">
        <v>12</v>
      </c>
      <c r="C9" s="52"/>
      <c r="D9" s="53"/>
      <c r="E9" s="53"/>
      <c r="F9" s="53"/>
      <c r="G9" s="53"/>
      <c r="H9" s="53"/>
      <c r="I9" s="54"/>
      <c r="J9" s="6"/>
      <c r="K9" s="6"/>
      <c r="L9" s="6"/>
      <c r="M9" s="7"/>
    </row>
    <row r="10" spans="1:14" x14ac:dyDescent="0.25">
      <c r="A10" s="101">
        <v>1.01</v>
      </c>
      <c r="B10" s="94" t="s">
        <v>47</v>
      </c>
      <c r="C10" s="83">
        <v>1</v>
      </c>
      <c r="D10" s="93"/>
      <c r="E10" s="93">
        <f t="shared" ref="E10:E16" si="0">+C10*D10</f>
        <v>0</v>
      </c>
      <c r="F10" s="102">
        <v>0.8</v>
      </c>
      <c r="G10" s="83">
        <v>1</v>
      </c>
      <c r="H10" s="83">
        <v>1</v>
      </c>
      <c r="I10" s="85">
        <f>+H10*E10*F10</f>
        <v>0</v>
      </c>
      <c r="J10" s="9"/>
      <c r="K10" s="10"/>
      <c r="L10" s="8"/>
      <c r="N10" s="10"/>
    </row>
    <row r="11" spans="1:14" x14ac:dyDescent="0.25">
      <c r="A11" s="95">
        <f>A10+0.01</f>
        <v>1.02</v>
      </c>
      <c r="B11" s="96" t="s">
        <v>51</v>
      </c>
      <c r="C11" s="83">
        <v>1</v>
      </c>
      <c r="D11" s="93"/>
      <c r="E11" s="93">
        <f t="shared" si="0"/>
        <v>0</v>
      </c>
      <c r="F11" s="102">
        <v>0.6</v>
      </c>
      <c r="G11" s="83">
        <v>1</v>
      </c>
      <c r="H11" s="83">
        <v>1</v>
      </c>
      <c r="I11" s="85">
        <f t="shared" ref="I11:I16" si="1">+H11*E11*F11</f>
        <v>0</v>
      </c>
      <c r="J11" s="9"/>
      <c r="K11" s="10"/>
      <c r="L11" s="8"/>
      <c r="N11" s="10"/>
    </row>
    <row r="12" spans="1:14" x14ac:dyDescent="0.25">
      <c r="A12" s="95">
        <f t="shared" ref="A12:A15" si="2">A11+0.01</f>
        <v>1.03</v>
      </c>
      <c r="B12" s="96" t="s">
        <v>52</v>
      </c>
      <c r="C12" s="83">
        <v>1</v>
      </c>
      <c r="D12" s="93"/>
      <c r="E12" s="93">
        <f t="shared" si="0"/>
        <v>0</v>
      </c>
      <c r="F12" s="102">
        <v>0.6</v>
      </c>
      <c r="G12" s="83">
        <v>1</v>
      </c>
      <c r="H12" s="83">
        <v>1</v>
      </c>
      <c r="I12" s="85">
        <f t="shared" si="1"/>
        <v>0</v>
      </c>
      <c r="J12" s="9"/>
      <c r="K12" s="10"/>
      <c r="L12" s="8"/>
      <c r="N12" s="10"/>
    </row>
    <row r="13" spans="1:14" x14ac:dyDescent="0.25">
      <c r="A13" s="101">
        <v>1.04</v>
      </c>
      <c r="B13" s="96" t="s">
        <v>53</v>
      </c>
      <c r="C13" s="83">
        <v>1</v>
      </c>
      <c r="D13" s="93"/>
      <c r="E13" s="93">
        <f t="shared" si="0"/>
        <v>0</v>
      </c>
      <c r="F13" s="102">
        <v>0.6</v>
      </c>
      <c r="G13" s="83">
        <v>1</v>
      </c>
      <c r="H13" s="83">
        <v>1</v>
      </c>
      <c r="I13" s="85">
        <f t="shared" si="1"/>
        <v>0</v>
      </c>
      <c r="J13" s="9"/>
      <c r="K13" s="10"/>
      <c r="L13" s="8"/>
      <c r="N13" s="10"/>
    </row>
    <row r="14" spans="1:14" x14ac:dyDescent="0.25">
      <c r="A14" s="95">
        <f t="shared" ref="A14" si="3">A13+0.01</f>
        <v>1.05</v>
      </c>
      <c r="B14" s="96" t="s">
        <v>48</v>
      </c>
      <c r="C14" s="83">
        <v>1</v>
      </c>
      <c r="D14" s="93"/>
      <c r="E14" s="93">
        <f t="shared" si="0"/>
        <v>0</v>
      </c>
      <c r="F14" s="102">
        <v>1</v>
      </c>
      <c r="G14" s="83">
        <v>1</v>
      </c>
      <c r="H14" s="83">
        <v>1</v>
      </c>
      <c r="I14" s="85">
        <f t="shared" si="1"/>
        <v>0</v>
      </c>
      <c r="J14" s="9"/>
      <c r="K14" s="10"/>
      <c r="L14" s="8"/>
      <c r="N14" s="10"/>
    </row>
    <row r="15" spans="1:14" x14ac:dyDescent="0.25">
      <c r="A15" s="95">
        <f t="shared" si="2"/>
        <v>1.06</v>
      </c>
      <c r="B15" s="96" t="s">
        <v>50</v>
      </c>
      <c r="C15" s="83">
        <v>1</v>
      </c>
      <c r="D15" s="93"/>
      <c r="E15" s="93">
        <f t="shared" si="0"/>
        <v>0</v>
      </c>
      <c r="F15" s="102">
        <v>1</v>
      </c>
      <c r="G15" s="83">
        <v>1</v>
      </c>
      <c r="H15" s="83">
        <v>1</v>
      </c>
      <c r="I15" s="85">
        <f t="shared" si="1"/>
        <v>0</v>
      </c>
      <c r="J15" s="9"/>
      <c r="K15" s="10"/>
      <c r="L15" s="8"/>
      <c r="N15" s="10"/>
    </row>
    <row r="16" spans="1:14" x14ac:dyDescent="0.25">
      <c r="A16" s="101">
        <v>1.07</v>
      </c>
      <c r="B16" s="97" t="s">
        <v>49</v>
      </c>
      <c r="C16" s="83">
        <v>1</v>
      </c>
      <c r="D16" s="93"/>
      <c r="E16" s="93">
        <f t="shared" si="0"/>
        <v>0</v>
      </c>
      <c r="F16" s="102">
        <v>1</v>
      </c>
      <c r="G16" s="83">
        <v>1</v>
      </c>
      <c r="H16" s="83">
        <v>1</v>
      </c>
      <c r="I16" s="85">
        <f t="shared" si="1"/>
        <v>0</v>
      </c>
      <c r="J16" s="9"/>
      <c r="K16" s="10"/>
      <c r="L16" s="8"/>
      <c r="N16" s="10"/>
    </row>
    <row r="17" spans="1:14" ht="19.5" customHeight="1" x14ac:dyDescent="0.25">
      <c r="A17" s="60"/>
      <c r="B17" s="98"/>
      <c r="C17" s="99"/>
      <c r="D17" s="100"/>
      <c r="E17" s="100"/>
      <c r="F17" s="103"/>
      <c r="G17" s="103"/>
      <c r="H17" s="103"/>
      <c r="I17" s="105"/>
      <c r="J17" s="9"/>
      <c r="K17" s="10"/>
      <c r="L17" s="8"/>
      <c r="N17" s="10"/>
    </row>
    <row r="18" spans="1:14" ht="24" customHeight="1" x14ac:dyDescent="0.25">
      <c r="A18" s="50">
        <v>2</v>
      </c>
      <c r="B18" s="51" t="s">
        <v>13</v>
      </c>
      <c r="C18" s="48" t="s">
        <v>5</v>
      </c>
      <c r="D18" s="48" t="s">
        <v>14</v>
      </c>
      <c r="E18" s="48" t="s">
        <v>15</v>
      </c>
      <c r="F18" s="48" t="s">
        <v>8</v>
      </c>
      <c r="G18" s="48" t="s">
        <v>9</v>
      </c>
      <c r="H18" s="48" t="s">
        <v>10</v>
      </c>
      <c r="I18" s="49" t="s">
        <v>11</v>
      </c>
      <c r="N18" s="10"/>
    </row>
    <row r="19" spans="1:14" x14ac:dyDescent="0.25">
      <c r="A19" s="61">
        <v>2.0099999999999998</v>
      </c>
      <c r="B19" s="97" t="s">
        <v>16</v>
      </c>
      <c r="C19" s="96">
        <v>1</v>
      </c>
      <c r="D19" s="93"/>
      <c r="E19" s="93">
        <f t="shared" ref="E19:E21" si="4">+C19*D19</f>
        <v>0</v>
      </c>
      <c r="F19" s="102">
        <v>1</v>
      </c>
      <c r="G19" s="83">
        <v>1</v>
      </c>
      <c r="H19" s="83">
        <v>1</v>
      </c>
      <c r="I19" s="106">
        <f t="shared" ref="I19:I21" si="5">+H19*E19</f>
        <v>0</v>
      </c>
      <c r="J19" s="9"/>
      <c r="K19" s="10"/>
      <c r="L19" s="8"/>
      <c r="N19" s="10"/>
    </row>
    <row r="20" spans="1:14" x14ac:dyDescent="0.25">
      <c r="A20" s="61"/>
      <c r="B20" s="97"/>
      <c r="C20" s="96"/>
      <c r="D20" s="93"/>
      <c r="E20" s="93">
        <f t="shared" si="4"/>
        <v>0</v>
      </c>
      <c r="F20" s="102">
        <v>1</v>
      </c>
      <c r="G20" s="83">
        <v>1</v>
      </c>
      <c r="H20" s="83">
        <v>1</v>
      </c>
      <c r="I20" s="106">
        <f t="shared" si="5"/>
        <v>0</v>
      </c>
      <c r="J20" s="9"/>
      <c r="K20" s="10"/>
      <c r="L20" s="8"/>
      <c r="N20" s="10"/>
    </row>
    <row r="21" spans="1:14" ht="15.75" customHeight="1" x14ac:dyDescent="0.25">
      <c r="A21" s="61"/>
      <c r="B21" s="97"/>
      <c r="C21" s="96"/>
      <c r="D21" s="93"/>
      <c r="E21" s="93">
        <f t="shared" si="4"/>
        <v>0</v>
      </c>
      <c r="F21" s="102">
        <v>0.5</v>
      </c>
      <c r="G21" s="83"/>
      <c r="H21" s="83"/>
      <c r="I21" s="106">
        <f t="shared" si="5"/>
        <v>0</v>
      </c>
      <c r="J21" s="9"/>
      <c r="K21" s="10"/>
      <c r="L21" s="8"/>
      <c r="N21" s="10"/>
    </row>
    <row r="22" spans="1:14" ht="13.5" customHeight="1" x14ac:dyDescent="0.25">
      <c r="A22" s="63"/>
      <c r="B22" s="64"/>
      <c r="C22" s="65"/>
      <c r="D22" s="66"/>
      <c r="E22" s="66"/>
      <c r="F22" s="67"/>
      <c r="G22" s="67"/>
      <c r="H22" s="67"/>
      <c r="I22" s="68"/>
      <c r="J22" s="9"/>
      <c r="K22" s="10"/>
      <c r="L22" s="8"/>
      <c r="N22" s="10"/>
    </row>
    <row r="23" spans="1:14" ht="17.25" customHeight="1" x14ac:dyDescent="0.25">
      <c r="A23" s="63"/>
      <c r="D23" s="18"/>
      <c r="E23" s="18"/>
      <c r="F23" s="11"/>
      <c r="G23" s="11"/>
      <c r="H23" s="16" t="s">
        <v>17</v>
      </c>
      <c r="I23" s="62">
        <f>+SUM(I9:I21)</f>
        <v>0</v>
      </c>
      <c r="K23" s="10"/>
      <c r="N23" s="10"/>
    </row>
    <row r="24" spans="1:14" ht="17.25" customHeight="1" x14ac:dyDescent="0.25">
      <c r="A24" s="63"/>
      <c r="D24" s="18"/>
      <c r="E24" s="18"/>
      <c r="F24" s="11"/>
      <c r="G24" s="11"/>
      <c r="H24" s="16" t="s">
        <v>18</v>
      </c>
      <c r="I24" s="69">
        <f>'[7] F. MULTIPLICADOR'!C29/100</f>
        <v>2.0299999999999998</v>
      </c>
      <c r="K24" s="10"/>
      <c r="N24" s="10"/>
    </row>
    <row r="25" spans="1:14" ht="17" customHeight="1" x14ac:dyDescent="0.25">
      <c r="A25" s="63"/>
      <c r="D25" s="18"/>
      <c r="E25" s="18"/>
      <c r="F25" s="11"/>
      <c r="G25" s="11"/>
      <c r="H25" s="16" t="s">
        <v>19</v>
      </c>
      <c r="I25" s="62">
        <f>ROUND(I23*I24,0)</f>
        <v>0</v>
      </c>
      <c r="K25" s="10"/>
      <c r="N25" s="10"/>
    </row>
    <row r="26" spans="1:14" ht="12.75" hidden="1" customHeight="1" x14ac:dyDescent="0.25">
      <c r="A26" s="70">
        <v>3</v>
      </c>
      <c r="B26" s="113" t="s">
        <v>28</v>
      </c>
      <c r="C26" s="110"/>
      <c r="D26" s="114"/>
      <c r="E26" s="114"/>
      <c r="F26" s="115"/>
      <c r="G26" s="115"/>
      <c r="H26" s="115"/>
      <c r="I26" s="71"/>
      <c r="K26" s="10"/>
      <c r="N26" s="10"/>
    </row>
    <row r="27" spans="1:14" ht="26.25" hidden="1" customHeight="1" x14ac:dyDescent="0.25">
      <c r="A27" s="46" t="s">
        <v>3</v>
      </c>
      <c r="B27" s="47" t="s">
        <v>4</v>
      </c>
      <c r="C27" s="48" t="s">
        <v>5</v>
      </c>
      <c r="D27" s="48" t="s">
        <v>14</v>
      </c>
      <c r="E27" s="48" t="s">
        <v>15</v>
      </c>
      <c r="F27" s="48" t="s">
        <v>20</v>
      </c>
      <c r="G27" s="48" t="s">
        <v>9</v>
      </c>
      <c r="H27" s="48" t="s">
        <v>10</v>
      </c>
      <c r="I27" s="49" t="s">
        <v>21</v>
      </c>
      <c r="J27" s="6"/>
      <c r="K27" s="6"/>
      <c r="L27" s="6"/>
      <c r="M27" s="7"/>
    </row>
    <row r="28" spans="1:14" hidden="1" x14ac:dyDescent="0.25">
      <c r="A28" s="61">
        <v>3.01</v>
      </c>
      <c r="B28" s="59" t="s">
        <v>22</v>
      </c>
      <c r="C28" s="59">
        <v>0</v>
      </c>
      <c r="D28" s="107">
        <v>7000000</v>
      </c>
      <c r="E28" s="56">
        <f>+D28*C28</f>
        <v>0</v>
      </c>
      <c r="F28" s="57">
        <v>1</v>
      </c>
      <c r="G28" s="55">
        <v>1</v>
      </c>
      <c r="H28" s="55">
        <f>+F28*G28</f>
        <v>1</v>
      </c>
      <c r="I28" s="58">
        <f>(H28*E28)</f>
        <v>0</v>
      </c>
      <c r="K28" s="10"/>
      <c r="N28" s="10"/>
    </row>
    <row r="29" spans="1:14" ht="14.25" hidden="1" customHeight="1" x14ac:dyDescent="0.25">
      <c r="A29" s="63"/>
      <c r="D29" s="116"/>
      <c r="E29" s="18"/>
      <c r="F29" s="11"/>
      <c r="G29" s="11"/>
      <c r="H29" s="11"/>
      <c r="I29" s="72"/>
      <c r="K29" s="10"/>
      <c r="N29" s="10"/>
    </row>
    <row r="30" spans="1:14" ht="19.5" hidden="1" customHeight="1" x14ac:dyDescent="0.25">
      <c r="A30" s="63"/>
      <c r="D30" s="18"/>
      <c r="E30" s="18"/>
      <c r="F30" s="11"/>
      <c r="G30" s="11"/>
      <c r="H30" s="16" t="s">
        <v>23</v>
      </c>
      <c r="I30" s="58">
        <f>+SUM(I28:I29)</f>
        <v>0</v>
      </c>
      <c r="K30" s="10"/>
      <c r="N30" s="10"/>
    </row>
    <row r="31" spans="1:14" ht="10.5" hidden="1" customHeight="1" x14ac:dyDescent="0.25">
      <c r="A31" s="60"/>
      <c r="B31" s="110"/>
      <c r="C31" s="110"/>
      <c r="D31" s="73"/>
      <c r="E31" s="114"/>
      <c r="F31" s="115"/>
      <c r="G31" s="115"/>
      <c r="H31" s="115"/>
      <c r="I31" s="71"/>
      <c r="K31" s="10"/>
      <c r="N31" s="10"/>
    </row>
    <row r="32" spans="1:14" ht="15" x14ac:dyDescent="0.25">
      <c r="A32" s="60"/>
      <c r="C32" s="110"/>
      <c r="D32" s="117"/>
      <c r="E32" s="114"/>
      <c r="F32" s="115"/>
      <c r="G32" s="115"/>
      <c r="H32" s="115"/>
      <c r="I32" s="75"/>
      <c r="J32" s="31"/>
      <c r="K32" s="10"/>
      <c r="N32" s="10"/>
    </row>
    <row r="33" spans="1:14" ht="19.5" customHeight="1" x14ac:dyDescent="0.25">
      <c r="A33" s="60"/>
      <c r="C33" s="118"/>
      <c r="D33" s="118"/>
      <c r="E33" s="108"/>
      <c r="F33" s="119"/>
      <c r="G33" s="115"/>
      <c r="H33" s="16" t="s">
        <v>29</v>
      </c>
      <c r="I33" s="58">
        <v>0</v>
      </c>
      <c r="J33" s="12"/>
      <c r="K33" s="10"/>
      <c r="N33" s="10"/>
    </row>
    <row r="34" spans="1:14" ht="19.5" customHeight="1" x14ac:dyDescent="0.25">
      <c r="A34" s="63"/>
      <c r="C34" s="120"/>
      <c r="D34" s="120"/>
      <c r="E34" s="120"/>
      <c r="F34" s="121"/>
      <c r="G34" s="11"/>
      <c r="H34" s="16" t="s">
        <v>38</v>
      </c>
      <c r="I34" s="58">
        <f>ROUND(I25+I30+I33,0)</f>
        <v>0</v>
      </c>
      <c r="J34" s="12"/>
      <c r="K34" s="10"/>
      <c r="N34" s="10"/>
    </row>
    <row r="35" spans="1:14" ht="12.75" customHeight="1" x14ac:dyDescent="0.25">
      <c r="A35" s="76">
        <v>5</v>
      </c>
      <c r="B35" s="122" t="s">
        <v>30</v>
      </c>
      <c r="D35" s="18"/>
      <c r="E35" s="18"/>
      <c r="F35" s="11"/>
      <c r="G35" s="11"/>
      <c r="H35" s="11"/>
      <c r="I35" s="77"/>
      <c r="J35" s="36"/>
      <c r="K35" s="10"/>
      <c r="N35" s="10"/>
    </row>
    <row r="36" spans="1:14" ht="32.25" customHeight="1" x14ac:dyDescent="0.25">
      <c r="A36" s="78" t="s">
        <v>3</v>
      </c>
      <c r="B36" s="183" t="s">
        <v>4</v>
      </c>
      <c r="C36" s="184"/>
      <c r="D36" s="184"/>
      <c r="E36" s="185"/>
      <c r="F36" s="79" t="s">
        <v>24</v>
      </c>
      <c r="G36" s="79" t="s">
        <v>25</v>
      </c>
      <c r="H36" s="79" t="s">
        <v>37</v>
      </c>
      <c r="I36" s="80" t="s">
        <v>26</v>
      </c>
      <c r="J36" s="37"/>
      <c r="K36" s="13"/>
      <c r="N36" s="10"/>
    </row>
    <row r="37" spans="1:14" ht="15.75" customHeight="1" x14ac:dyDescent="0.25">
      <c r="A37" s="61">
        <v>5.01</v>
      </c>
      <c r="B37" s="104" t="s">
        <v>43</v>
      </c>
      <c r="C37" s="81"/>
      <c r="D37" s="81"/>
      <c r="E37" s="82"/>
      <c r="F37" s="83" t="s">
        <v>31</v>
      </c>
      <c r="G37" s="84">
        <v>0.01</v>
      </c>
      <c r="H37" s="74">
        <f>I34</f>
        <v>0</v>
      </c>
      <c r="I37" s="85">
        <f t="shared" ref="I37:I43" si="6">ROUND(G37*H37,0)</f>
        <v>0</v>
      </c>
      <c r="J37" s="38"/>
      <c r="K37" s="39"/>
      <c r="N37" s="40"/>
    </row>
    <row r="38" spans="1:14" ht="15.75" customHeight="1" x14ac:dyDescent="0.25">
      <c r="A38" s="61">
        <f>A37+0.01</f>
        <v>5.0199999999999996</v>
      </c>
      <c r="B38" s="104" t="s">
        <v>41</v>
      </c>
      <c r="C38" s="81"/>
      <c r="D38" s="81"/>
      <c r="E38" s="82"/>
      <c r="F38" s="83" t="s">
        <v>31</v>
      </c>
      <c r="G38" s="84">
        <v>0.02</v>
      </c>
      <c r="H38" s="74">
        <f>$H$37</f>
        <v>0</v>
      </c>
      <c r="I38" s="85">
        <f t="shared" si="6"/>
        <v>0</v>
      </c>
      <c r="J38" s="38"/>
      <c r="K38" s="39"/>
      <c r="N38" s="40"/>
    </row>
    <row r="39" spans="1:14" ht="15.75" customHeight="1" x14ac:dyDescent="0.25">
      <c r="A39" s="61">
        <f t="shared" ref="A39:A43" si="7">A38+0.01</f>
        <v>5.0299999999999994</v>
      </c>
      <c r="B39" s="104" t="s">
        <v>40</v>
      </c>
      <c r="C39" s="81"/>
      <c r="D39" s="81"/>
      <c r="E39" s="82"/>
      <c r="F39" s="83" t="s">
        <v>31</v>
      </c>
      <c r="G39" s="84">
        <v>0.01</v>
      </c>
      <c r="H39" s="74">
        <f t="shared" ref="H39:H43" si="8">$H$37</f>
        <v>0</v>
      </c>
      <c r="I39" s="85">
        <f t="shared" si="6"/>
        <v>0</v>
      </c>
      <c r="J39" s="38"/>
      <c r="K39" s="39"/>
      <c r="N39" s="40"/>
    </row>
    <row r="40" spans="1:14" ht="15.75" customHeight="1" x14ac:dyDescent="0.25">
      <c r="A40" s="61">
        <f t="shared" si="7"/>
        <v>5.0399999999999991</v>
      </c>
      <c r="B40" s="104" t="s">
        <v>44</v>
      </c>
      <c r="C40" s="81"/>
      <c r="D40" s="81"/>
      <c r="E40" s="82"/>
      <c r="F40" s="83" t="s">
        <v>31</v>
      </c>
      <c r="G40" s="84">
        <v>0.02</v>
      </c>
      <c r="H40" s="93" t="str">
        <f>IF(H37&gt;=181200250,H37,"NO APLICA")</f>
        <v>NO APLICA</v>
      </c>
      <c r="I40" s="85">
        <f>IFERROR(ROUND(G40*H40,0),0)</f>
        <v>0</v>
      </c>
      <c r="J40" s="38"/>
      <c r="K40" s="39"/>
      <c r="N40" s="40"/>
    </row>
    <row r="41" spans="1:14" ht="15.75" customHeight="1" x14ac:dyDescent="0.25">
      <c r="A41" s="61">
        <f t="shared" si="7"/>
        <v>5.0499999999999989</v>
      </c>
      <c r="B41" s="104" t="s">
        <v>42</v>
      </c>
      <c r="C41" s="81"/>
      <c r="D41" s="81"/>
      <c r="E41" s="82"/>
      <c r="F41" s="83" t="s">
        <v>31</v>
      </c>
      <c r="G41" s="84">
        <v>0.01</v>
      </c>
      <c r="H41" s="74">
        <f t="shared" si="8"/>
        <v>0</v>
      </c>
      <c r="I41" s="85">
        <f t="shared" si="6"/>
        <v>0</v>
      </c>
      <c r="J41" s="38"/>
      <c r="K41" s="39"/>
      <c r="N41" s="40"/>
    </row>
    <row r="42" spans="1:14" ht="15.75" customHeight="1" x14ac:dyDescent="0.25">
      <c r="A42" s="61">
        <f t="shared" si="7"/>
        <v>5.0599999999999987</v>
      </c>
      <c r="B42" s="104" t="s">
        <v>27</v>
      </c>
      <c r="C42" s="86"/>
      <c r="D42" s="86"/>
      <c r="E42" s="87"/>
      <c r="F42" s="83" t="s">
        <v>31</v>
      </c>
      <c r="G42" s="84">
        <v>7.0000000000000001E-3</v>
      </c>
      <c r="H42" s="74">
        <f t="shared" si="8"/>
        <v>0</v>
      </c>
      <c r="I42" s="85">
        <f t="shared" si="6"/>
        <v>0</v>
      </c>
      <c r="J42" s="38"/>
      <c r="K42" s="39"/>
      <c r="N42" s="40"/>
    </row>
    <row r="43" spans="1:14" ht="15.75" customHeight="1" x14ac:dyDescent="0.25">
      <c r="A43" s="61">
        <f t="shared" si="7"/>
        <v>5.0699999999999985</v>
      </c>
      <c r="B43" s="104" t="s">
        <v>46</v>
      </c>
      <c r="C43" s="86"/>
      <c r="D43" s="86"/>
      <c r="E43" s="87"/>
      <c r="F43" s="83" t="s">
        <v>31</v>
      </c>
      <c r="G43" s="84">
        <v>0.19</v>
      </c>
      <c r="H43" s="74">
        <f t="shared" si="8"/>
        <v>0</v>
      </c>
      <c r="I43" s="85">
        <f t="shared" si="6"/>
        <v>0</v>
      </c>
      <c r="J43" s="38"/>
      <c r="K43" s="39"/>
      <c r="N43" s="40"/>
    </row>
    <row r="44" spans="1:14" ht="15.75" customHeight="1" x14ac:dyDescent="0.25">
      <c r="A44" s="63"/>
      <c r="C44" s="120"/>
      <c r="D44" s="120"/>
      <c r="E44" s="120"/>
      <c r="F44" s="120"/>
      <c r="G44" s="11"/>
      <c r="H44" s="16" t="s">
        <v>32</v>
      </c>
      <c r="I44" s="58">
        <f>SUM(I37:I43)</f>
        <v>0</v>
      </c>
      <c r="J44" s="38"/>
      <c r="K44" s="39"/>
      <c r="N44" s="40"/>
    </row>
    <row r="45" spans="1:14" ht="15.75" customHeight="1" x14ac:dyDescent="0.25">
      <c r="A45" s="63"/>
      <c r="I45" s="109"/>
      <c r="J45" s="38"/>
      <c r="K45" s="39"/>
      <c r="N45" s="40"/>
    </row>
    <row r="46" spans="1:14" ht="15.75" customHeight="1" x14ac:dyDescent="0.25">
      <c r="A46" s="63"/>
      <c r="I46" s="109"/>
      <c r="J46" s="38"/>
      <c r="K46" s="39"/>
      <c r="N46" s="40"/>
    </row>
    <row r="47" spans="1:14" ht="15.75" customHeight="1" x14ac:dyDescent="0.25">
      <c r="A47" s="63"/>
      <c r="I47" s="109"/>
      <c r="J47" s="38"/>
      <c r="K47" s="39"/>
      <c r="N47" s="40"/>
    </row>
    <row r="48" spans="1:14" ht="15.75" customHeight="1" x14ac:dyDescent="0.25">
      <c r="A48" s="63"/>
      <c r="G48" s="123"/>
      <c r="H48" s="124" t="s">
        <v>39</v>
      </c>
      <c r="I48" s="85">
        <f>+I44+I34</f>
        <v>0</v>
      </c>
      <c r="J48" s="38"/>
      <c r="K48" s="39"/>
      <c r="N48" s="40"/>
    </row>
    <row r="49" spans="1:14" ht="22.5" customHeight="1" x14ac:dyDescent="0.25">
      <c r="A49" s="41"/>
      <c r="B49" s="122"/>
      <c r="C49" s="122"/>
      <c r="D49" s="122"/>
      <c r="E49" s="122"/>
      <c r="F49" s="125"/>
      <c r="G49" s="126"/>
      <c r="H49" s="127"/>
      <c r="I49" s="88"/>
      <c r="K49" s="10"/>
      <c r="N49" s="10"/>
    </row>
    <row r="50" spans="1:14" ht="16.5" customHeight="1" x14ac:dyDescent="0.25">
      <c r="A50" s="186" t="s">
        <v>34</v>
      </c>
      <c r="B50" s="187"/>
      <c r="C50" s="187"/>
      <c r="D50" s="187"/>
      <c r="E50" s="187"/>
      <c r="F50" s="187"/>
      <c r="G50" s="187"/>
      <c r="H50" s="187"/>
      <c r="I50" s="188"/>
      <c r="K50" s="34"/>
      <c r="N50" s="10"/>
    </row>
    <row r="51" spans="1:14" ht="16.5" customHeight="1" x14ac:dyDescent="0.25">
      <c r="A51" s="189" t="s">
        <v>35</v>
      </c>
      <c r="B51" s="190"/>
      <c r="C51" s="190"/>
      <c r="D51" s="190"/>
      <c r="E51" s="190"/>
      <c r="F51" s="190"/>
      <c r="G51" s="190"/>
      <c r="H51" s="190"/>
      <c r="I51" s="191"/>
      <c r="K51" s="34"/>
      <c r="N51" s="10"/>
    </row>
    <row r="52" spans="1:14" ht="16.5" customHeight="1" x14ac:dyDescent="0.25">
      <c r="A52" s="189" t="s">
        <v>36</v>
      </c>
      <c r="B52" s="190"/>
      <c r="C52" s="190"/>
      <c r="D52" s="190"/>
      <c r="E52" s="190"/>
      <c r="F52" s="190"/>
      <c r="G52" s="190"/>
      <c r="H52" s="190"/>
      <c r="I52" s="191"/>
      <c r="J52" s="90"/>
      <c r="K52" s="34"/>
      <c r="N52" s="10"/>
    </row>
    <row r="53" spans="1:14" ht="35.25" customHeight="1" x14ac:dyDescent="0.25">
      <c r="A53" s="192" t="s">
        <v>45</v>
      </c>
      <c r="B53" s="193"/>
      <c r="C53" s="193"/>
      <c r="D53" s="193"/>
      <c r="E53" s="193"/>
      <c r="F53" s="193"/>
      <c r="G53" s="193"/>
      <c r="H53" s="193"/>
      <c r="I53" s="194"/>
      <c r="K53" s="10"/>
      <c r="N53" s="10"/>
    </row>
    <row r="54" spans="1:14" ht="26.25" customHeight="1" x14ac:dyDescent="0.25">
      <c r="A54" s="91"/>
      <c r="B54" s="163"/>
      <c r="C54" s="163"/>
      <c r="D54" s="163"/>
      <c r="E54" s="163"/>
      <c r="F54" s="163"/>
      <c r="G54" s="163"/>
      <c r="H54" s="163"/>
      <c r="I54" s="92"/>
      <c r="K54" s="10"/>
      <c r="N54" s="10"/>
    </row>
    <row r="55" spans="1:14" ht="22.5" customHeight="1" x14ac:dyDescent="0.25">
      <c r="A55" s="91"/>
      <c r="B55" s="163"/>
      <c r="C55" s="163"/>
      <c r="D55" s="163"/>
      <c r="E55" s="163"/>
      <c r="F55" s="163"/>
      <c r="G55" s="163"/>
      <c r="H55" s="163"/>
      <c r="I55" s="92"/>
      <c r="K55" s="10"/>
      <c r="N55" s="10"/>
    </row>
    <row r="56" spans="1:14" ht="22.5" customHeight="1" x14ac:dyDescent="0.25">
      <c r="A56" s="41"/>
      <c r="D56" s="172"/>
      <c r="E56" s="172"/>
      <c r="F56" s="115"/>
      <c r="G56" s="168"/>
      <c r="H56" s="169"/>
      <c r="I56" s="167"/>
      <c r="K56" s="10"/>
      <c r="N56" s="10"/>
    </row>
    <row r="57" spans="1:14" ht="12.75" customHeight="1" x14ac:dyDescent="0.25">
      <c r="A57" s="76"/>
      <c r="B57" s="35"/>
      <c r="C57" s="173" t="s">
        <v>95</v>
      </c>
      <c r="D57" s="173"/>
      <c r="E57" s="173"/>
      <c r="F57" s="173"/>
      <c r="G57" s="161"/>
      <c r="I57" s="68"/>
      <c r="K57" s="10"/>
      <c r="N57" s="10"/>
    </row>
    <row r="58" spans="1:14" ht="18" customHeight="1" x14ac:dyDescent="0.25">
      <c r="A58" s="76"/>
      <c r="B58" s="35"/>
      <c r="C58" s="35"/>
      <c r="D58" s="161"/>
      <c r="E58" s="35"/>
      <c r="F58" s="162"/>
      <c r="I58" s="68"/>
      <c r="K58" s="10"/>
      <c r="N58" s="10"/>
    </row>
    <row r="59" spans="1:14" ht="18" x14ac:dyDescent="0.25">
      <c r="A59" s="76"/>
      <c r="B59" s="170"/>
      <c r="E59" s="33"/>
      <c r="F59" s="33"/>
      <c r="G59" s="33"/>
      <c r="H59" s="16"/>
      <c r="I59" s="68"/>
      <c r="K59" s="10"/>
      <c r="N59" s="10"/>
    </row>
    <row r="60" spans="1:14" ht="12.75" customHeight="1" x14ac:dyDescent="0.25">
      <c r="A60" s="32"/>
      <c r="B60" s="33"/>
      <c r="C60" s="33"/>
      <c r="D60" s="33"/>
      <c r="E60" s="14"/>
      <c r="F60" s="11"/>
      <c r="G60" s="11"/>
      <c r="H60" s="16"/>
      <c r="I60" s="30"/>
      <c r="K60" s="10"/>
      <c r="N60" s="10"/>
    </row>
    <row r="61" spans="1:14" ht="19.5" customHeight="1" x14ac:dyDescent="0.25">
      <c r="B61" s="17"/>
      <c r="D61" s="18"/>
      <c r="E61" s="19"/>
      <c r="F61" s="11"/>
      <c r="H61" s="27"/>
      <c r="I61" s="28"/>
      <c r="K61" s="10"/>
      <c r="N61" s="10"/>
    </row>
    <row r="62" spans="1:14" x14ac:dyDescent="0.25">
      <c r="B62" s="20"/>
      <c r="H62" s="27"/>
      <c r="I62" s="29"/>
    </row>
    <row r="63" spans="1:14" ht="14.5" x14ac:dyDescent="0.25">
      <c r="A63" s="14"/>
      <c r="B63" s="21"/>
      <c r="C63" s="22"/>
      <c r="D63" s="14"/>
      <c r="E63" s="23"/>
      <c r="F63" s="23"/>
      <c r="G63" s="24"/>
      <c r="H63" s="25"/>
      <c r="I63" s="26"/>
      <c r="J63" s="12"/>
      <c r="K63" s="12"/>
    </row>
    <row r="64" spans="1:14" ht="14.5" x14ac:dyDescent="0.25">
      <c r="A64" s="171"/>
      <c r="B64" s="171"/>
      <c r="C64" s="171"/>
      <c r="D64" s="15"/>
      <c r="E64" s="23"/>
      <c r="F64" s="23"/>
      <c r="G64" s="24"/>
      <c r="H64" s="12"/>
      <c r="I64" s="12"/>
      <c r="J64" s="12"/>
      <c r="K64" s="12"/>
    </row>
  </sheetData>
  <mergeCells count="12">
    <mergeCell ref="A64:C64"/>
    <mergeCell ref="D56:E56"/>
    <mergeCell ref="C57:F57"/>
    <mergeCell ref="A3:I3"/>
    <mergeCell ref="A2:I2"/>
    <mergeCell ref="A4:I4"/>
    <mergeCell ref="B6:G6"/>
    <mergeCell ref="B36:E36"/>
    <mergeCell ref="A50:I50"/>
    <mergeCell ref="A51:I51"/>
    <mergeCell ref="A52:I52"/>
    <mergeCell ref="A53:I53"/>
  </mergeCells>
  <printOptions horizontalCentered="1"/>
  <pageMargins left="0.5" right="0.45" top="0.78740157480314965" bottom="0.27559055118110237" header="0" footer="0"/>
  <pageSetup scale="6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66AC2-A29A-4AC8-9028-29736C14884B}">
  <dimension ref="B1:J45"/>
  <sheetViews>
    <sheetView topLeftCell="A36" zoomScale="63" zoomScaleNormal="63" workbookViewId="0">
      <selection activeCell="B2" sqref="B2:J4"/>
    </sheetView>
  </sheetViews>
  <sheetFormatPr baseColWidth="10" defaultColWidth="11.453125" defaultRowHeight="12.5" x14ac:dyDescent="0.25"/>
  <cols>
    <col min="1" max="1" width="5.36328125" customWidth="1"/>
    <col min="2" max="2" width="4.54296875" customWidth="1"/>
    <col min="3" max="3" width="9.36328125" customWidth="1"/>
    <col min="4" max="4" width="32.08984375" style="141" customWidth="1"/>
    <col min="5" max="5" width="17.7265625" style="141" customWidth="1"/>
    <col min="6" max="6" width="19.6328125" style="145" customWidth="1"/>
    <col min="7" max="7" width="17.7265625" style="145" customWidth="1"/>
    <col min="8" max="8" width="21.81640625" style="145" customWidth="1"/>
    <col min="9" max="9" width="16.08984375" customWidth="1"/>
    <col min="10" max="10" width="6.08984375" customWidth="1"/>
  </cols>
  <sheetData>
    <row r="1" spans="2:10" ht="13" thickBot="1" x14ac:dyDescent="0.3"/>
    <row r="2" spans="2:10" ht="18.5" customHeight="1" x14ac:dyDescent="0.25">
      <c r="B2" s="177" t="s">
        <v>0</v>
      </c>
      <c r="C2" s="178"/>
      <c r="D2" s="178"/>
      <c r="E2" s="178"/>
      <c r="F2" s="178"/>
      <c r="G2" s="178"/>
      <c r="H2" s="178"/>
      <c r="I2" s="178"/>
      <c r="J2" s="179"/>
    </row>
    <row r="3" spans="2:10" ht="17" customHeight="1" x14ac:dyDescent="0.25">
      <c r="B3" s="174" t="s">
        <v>97</v>
      </c>
      <c r="C3" s="175"/>
      <c r="D3" s="175"/>
      <c r="E3" s="175"/>
      <c r="F3" s="175"/>
      <c r="G3" s="175"/>
      <c r="H3" s="175"/>
      <c r="I3" s="175"/>
      <c r="J3" s="176"/>
    </row>
    <row r="4" spans="2:10" ht="13" x14ac:dyDescent="0.25">
      <c r="B4" s="180" t="s">
        <v>94</v>
      </c>
      <c r="C4" s="181"/>
      <c r="D4" s="181"/>
      <c r="E4" s="181"/>
      <c r="F4" s="181"/>
      <c r="G4" s="181"/>
      <c r="H4" s="181"/>
      <c r="I4" s="181"/>
      <c r="J4" s="182"/>
    </row>
    <row r="5" spans="2:10" x14ac:dyDescent="0.25">
      <c r="B5" s="148"/>
      <c r="J5" s="149"/>
    </row>
    <row r="6" spans="2:10" x14ac:dyDescent="0.25">
      <c r="B6" s="148"/>
      <c r="J6" s="149"/>
    </row>
    <row r="7" spans="2:10" ht="38.15" customHeight="1" x14ac:dyDescent="0.25">
      <c r="B7" s="148"/>
      <c r="C7" s="157" t="s">
        <v>54</v>
      </c>
      <c r="D7" s="157" t="s">
        <v>55</v>
      </c>
      <c r="E7" s="158" t="s">
        <v>56</v>
      </c>
      <c r="F7" s="159" t="s">
        <v>33</v>
      </c>
      <c r="G7" s="160" t="s">
        <v>57</v>
      </c>
      <c r="H7" s="160" t="s">
        <v>58</v>
      </c>
      <c r="I7" s="160" t="s">
        <v>59</v>
      </c>
      <c r="J7" s="149"/>
    </row>
    <row r="8" spans="2:10" s="132" customFormat="1" ht="37.5" x14ac:dyDescent="0.3">
      <c r="B8" s="150"/>
      <c r="C8" s="128">
        <v>1</v>
      </c>
      <c r="D8" s="129" t="s">
        <v>60</v>
      </c>
      <c r="E8" s="130" t="s">
        <v>61</v>
      </c>
      <c r="F8" s="131">
        <v>28</v>
      </c>
      <c r="G8" s="142"/>
      <c r="H8" s="142">
        <f>+G8*19%</f>
        <v>0</v>
      </c>
      <c r="I8" s="142">
        <f>+F8*(G8+H8)</f>
        <v>0</v>
      </c>
      <c r="J8" s="151"/>
    </row>
    <row r="9" spans="2:10" s="132" customFormat="1" ht="37.5" x14ac:dyDescent="0.3">
      <c r="B9" s="150"/>
      <c r="C9" s="128">
        <v>2</v>
      </c>
      <c r="D9" s="129" t="s">
        <v>62</v>
      </c>
      <c r="E9" s="130" t="s">
        <v>61</v>
      </c>
      <c r="F9" s="131">
        <v>82</v>
      </c>
      <c r="G9" s="142"/>
      <c r="H9" s="142">
        <f t="shared" ref="H9:H29" si="0">+G9*19%</f>
        <v>0</v>
      </c>
      <c r="I9" s="142">
        <f t="shared" ref="I9:I29" si="1">+F9*(G9+H9)</f>
        <v>0</v>
      </c>
      <c r="J9" s="151"/>
    </row>
    <row r="10" spans="2:10" s="132" customFormat="1" ht="37.5" x14ac:dyDescent="0.3">
      <c r="B10" s="150"/>
      <c r="C10" s="128">
        <v>3</v>
      </c>
      <c r="D10" s="129" t="s">
        <v>63</v>
      </c>
      <c r="E10" s="130" t="s">
        <v>64</v>
      </c>
      <c r="F10" s="131">
        <v>23282</v>
      </c>
      <c r="G10" s="142"/>
      <c r="H10" s="142">
        <f t="shared" si="0"/>
        <v>0</v>
      </c>
      <c r="I10" s="142">
        <f t="shared" si="1"/>
        <v>0</v>
      </c>
      <c r="J10" s="151"/>
    </row>
    <row r="11" spans="2:10" s="132" customFormat="1" ht="37.5" x14ac:dyDescent="0.3">
      <c r="B11" s="150"/>
      <c r="C11" s="128">
        <v>4</v>
      </c>
      <c r="D11" s="129" t="s">
        <v>65</v>
      </c>
      <c r="E11" s="130" t="s">
        <v>61</v>
      </c>
      <c r="F11" s="131">
        <v>4</v>
      </c>
      <c r="G11" s="142"/>
      <c r="H11" s="142">
        <f t="shared" si="0"/>
        <v>0</v>
      </c>
      <c r="I11" s="142">
        <f t="shared" si="1"/>
        <v>0</v>
      </c>
      <c r="J11" s="151"/>
    </row>
    <row r="12" spans="2:10" s="132" customFormat="1" ht="37.5" x14ac:dyDescent="0.3">
      <c r="B12" s="150"/>
      <c r="C12" s="128">
        <v>5</v>
      </c>
      <c r="D12" s="129" t="s">
        <v>66</v>
      </c>
      <c r="E12" s="130" t="s">
        <v>61</v>
      </c>
      <c r="F12" s="131">
        <v>47</v>
      </c>
      <c r="G12" s="142"/>
      <c r="H12" s="142">
        <f t="shared" si="0"/>
        <v>0</v>
      </c>
      <c r="I12" s="142">
        <f t="shared" si="1"/>
        <v>0</v>
      </c>
      <c r="J12" s="151"/>
    </row>
    <row r="13" spans="2:10" s="132" customFormat="1" ht="50" x14ac:dyDescent="0.3">
      <c r="B13" s="150"/>
      <c r="C13" s="128">
        <v>6</v>
      </c>
      <c r="D13" s="129" t="s">
        <v>67</v>
      </c>
      <c r="E13" s="130" t="s">
        <v>61</v>
      </c>
      <c r="F13" s="131">
        <v>10</v>
      </c>
      <c r="G13" s="142"/>
      <c r="H13" s="142">
        <f t="shared" si="0"/>
        <v>0</v>
      </c>
      <c r="I13" s="142">
        <f t="shared" si="1"/>
        <v>0</v>
      </c>
      <c r="J13" s="151"/>
    </row>
    <row r="14" spans="2:10" s="132" customFormat="1" ht="30" customHeight="1" x14ac:dyDescent="0.3">
      <c r="B14" s="150"/>
      <c r="C14" s="128">
        <v>7</v>
      </c>
      <c r="D14" s="133" t="s">
        <v>68</v>
      </c>
      <c r="E14" s="130" t="s">
        <v>61</v>
      </c>
      <c r="F14" s="131">
        <v>4</v>
      </c>
      <c r="G14" s="142"/>
      <c r="H14" s="142">
        <f t="shared" si="0"/>
        <v>0</v>
      </c>
      <c r="I14" s="142">
        <f t="shared" si="1"/>
        <v>0</v>
      </c>
      <c r="J14" s="151"/>
    </row>
    <row r="15" spans="2:10" s="132" customFormat="1" ht="37.5" x14ac:dyDescent="0.3">
      <c r="B15" s="150"/>
      <c r="C15" s="128">
        <v>8</v>
      </c>
      <c r="D15" s="134" t="s">
        <v>69</v>
      </c>
      <c r="E15" s="135" t="s">
        <v>61</v>
      </c>
      <c r="F15" s="131">
        <v>2</v>
      </c>
      <c r="G15" s="142"/>
      <c r="H15" s="142">
        <f t="shared" si="0"/>
        <v>0</v>
      </c>
      <c r="I15" s="142">
        <f t="shared" si="1"/>
        <v>0</v>
      </c>
      <c r="J15" s="151"/>
    </row>
    <row r="16" spans="2:10" s="132" customFormat="1" ht="37.5" x14ac:dyDescent="0.3">
      <c r="B16" s="150"/>
      <c r="C16" s="128">
        <v>9</v>
      </c>
      <c r="D16" s="129" t="s">
        <v>70</v>
      </c>
      <c r="E16" s="130" t="s">
        <v>61</v>
      </c>
      <c r="F16" s="131">
        <f>+F12</f>
        <v>47</v>
      </c>
      <c r="G16" s="142"/>
      <c r="H16" s="142">
        <f t="shared" si="0"/>
        <v>0</v>
      </c>
      <c r="I16" s="142">
        <f t="shared" si="1"/>
        <v>0</v>
      </c>
      <c r="J16" s="151"/>
    </row>
    <row r="17" spans="2:10" s="132" customFormat="1" ht="37.5" x14ac:dyDescent="0.3">
      <c r="B17" s="150"/>
      <c r="C17" s="128">
        <v>10</v>
      </c>
      <c r="D17" s="136" t="s">
        <v>71</v>
      </c>
      <c r="E17" s="130" t="s">
        <v>61</v>
      </c>
      <c r="F17" s="131">
        <v>1</v>
      </c>
      <c r="G17" s="142"/>
      <c r="H17" s="142">
        <f t="shared" si="0"/>
        <v>0</v>
      </c>
      <c r="I17" s="142">
        <f t="shared" si="1"/>
        <v>0</v>
      </c>
      <c r="J17" s="151"/>
    </row>
    <row r="18" spans="2:10" s="132" customFormat="1" ht="37.5" x14ac:dyDescent="0.3">
      <c r="B18" s="150"/>
      <c r="C18" s="128">
        <v>11</v>
      </c>
      <c r="D18" s="129" t="s">
        <v>72</v>
      </c>
      <c r="E18" s="130" t="s">
        <v>61</v>
      </c>
      <c r="F18" s="131">
        <v>1</v>
      </c>
      <c r="G18" s="142"/>
      <c r="H18" s="142">
        <f t="shared" si="0"/>
        <v>0</v>
      </c>
      <c r="I18" s="142">
        <f t="shared" si="1"/>
        <v>0</v>
      </c>
      <c r="J18" s="151"/>
    </row>
    <row r="19" spans="2:10" s="132" customFormat="1" ht="50" x14ac:dyDescent="0.3">
      <c r="B19" s="150"/>
      <c r="C19" s="128">
        <v>12</v>
      </c>
      <c r="D19" s="129" t="s">
        <v>73</v>
      </c>
      <c r="E19" s="130" t="s">
        <v>61</v>
      </c>
      <c r="F19" s="131">
        <f>+F13+F9+F8</f>
        <v>120</v>
      </c>
      <c r="G19" s="142"/>
      <c r="H19" s="142">
        <f t="shared" si="0"/>
        <v>0</v>
      </c>
      <c r="I19" s="142">
        <f t="shared" si="1"/>
        <v>0</v>
      </c>
      <c r="J19" s="151"/>
    </row>
    <row r="20" spans="2:10" s="132" customFormat="1" ht="50" x14ac:dyDescent="0.3">
      <c r="B20" s="150"/>
      <c r="C20" s="128">
        <v>13</v>
      </c>
      <c r="D20" s="129" t="s">
        <v>74</v>
      </c>
      <c r="E20" s="130" t="s">
        <v>61</v>
      </c>
      <c r="F20" s="131">
        <v>1</v>
      </c>
      <c r="G20" s="142"/>
      <c r="H20" s="142">
        <f t="shared" si="0"/>
        <v>0</v>
      </c>
      <c r="I20" s="142">
        <f t="shared" si="1"/>
        <v>0</v>
      </c>
      <c r="J20" s="151"/>
    </row>
    <row r="21" spans="2:10" s="132" customFormat="1" ht="33.65" customHeight="1" x14ac:dyDescent="0.3">
      <c r="B21" s="150"/>
      <c r="C21" s="128">
        <v>14</v>
      </c>
      <c r="D21" s="129" t="s">
        <v>75</v>
      </c>
      <c r="E21" s="130" t="s">
        <v>61</v>
      </c>
      <c r="F21" s="131">
        <v>1</v>
      </c>
      <c r="G21" s="142"/>
      <c r="H21" s="142">
        <f t="shared" si="0"/>
        <v>0</v>
      </c>
      <c r="I21" s="142">
        <f t="shared" si="1"/>
        <v>0</v>
      </c>
      <c r="J21" s="151"/>
    </row>
    <row r="22" spans="2:10" s="132" customFormat="1" ht="37.5" x14ac:dyDescent="0.3">
      <c r="B22" s="150"/>
      <c r="C22" s="128">
        <v>15</v>
      </c>
      <c r="D22" s="137" t="s">
        <v>76</v>
      </c>
      <c r="E22" s="138" t="s">
        <v>61</v>
      </c>
      <c r="F22" s="131">
        <v>1</v>
      </c>
      <c r="G22" s="142"/>
      <c r="H22" s="142">
        <f t="shared" si="0"/>
        <v>0</v>
      </c>
      <c r="I22" s="142">
        <f t="shared" si="1"/>
        <v>0</v>
      </c>
      <c r="J22" s="151"/>
    </row>
    <row r="23" spans="2:10" ht="15" customHeight="1" x14ac:dyDescent="0.3">
      <c r="B23" s="148"/>
      <c r="C23" s="198" t="s">
        <v>77</v>
      </c>
      <c r="D23" s="199"/>
      <c r="E23" s="199"/>
      <c r="F23" s="199"/>
      <c r="G23" s="199"/>
      <c r="H23" s="199"/>
      <c r="I23" s="200"/>
      <c r="J23" s="149"/>
    </row>
    <row r="24" spans="2:10" s="132" customFormat="1" ht="47.5" customHeight="1" x14ac:dyDescent="0.25">
      <c r="B24" s="150"/>
      <c r="C24" s="128">
        <v>16</v>
      </c>
      <c r="D24" s="129" t="s">
        <v>78</v>
      </c>
      <c r="E24" s="130" t="s">
        <v>61</v>
      </c>
      <c r="F24" s="131">
        <v>9</v>
      </c>
      <c r="G24" s="143"/>
      <c r="H24" s="143">
        <f>+G24*19%</f>
        <v>0</v>
      </c>
      <c r="I24" s="143">
        <f t="shared" si="1"/>
        <v>0</v>
      </c>
      <c r="J24" s="151"/>
    </row>
    <row r="25" spans="2:10" s="132" customFormat="1" ht="40" customHeight="1" x14ac:dyDescent="0.25">
      <c r="B25" s="150"/>
      <c r="C25" s="128">
        <v>17</v>
      </c>
      <c r="D25" s="129" t="s">
        <v>79</v>
      </c>
      <c r="E25" s="130" t="s">
        <v>61</v>
      </c>
      <c r="F25" s="131">
        <v>1</v>
      </c>
      <c r="G25" s="143"/>
      <c r="H25" s="143">
        <f t="shared" si="0"/>
        <v>0</v>
      </c>
      <c r="I25" s="143">
        <f t="shared" si="1"/>
        <v>0</v>
      </c>
      <c r="J25" s="151"/>
    </row>
    <row r="26" spans="2:10" s="132" customFormat="1" ht="32.5" customHeight="1" x14ac:dyDescent="0.25">
      <c r="B26" s="150"/>
      <c r="C26" s="128">
        <v>18</v>
      </c>
      <c r="D26" s="129" t="s">
        <v>80</v>
      </c>
      <c r="E26" s="130" t="s">
        <v>61</v>
      </c>
      <c r="F26" s="131">
        <v>1</v>
      </c>
      <c r="G26" s="143"/>
      <c r="H26" s="143">
        <f t="shared" si="0"/>
        <v>0</v>
      </c>
      <c r="I26" s="143">
        <f t="shared" si="1"/>
        <v>0</v>
      </c>
      <c r="J26" s="151"/>
    </row>
    <row r="27" spans="2:10" s="132" customFormat="1" ht="28.5" customHeight="1" x14ac:dyDescent="0.25">
      <c r="B27" s="150"/>
      <c r="C27" s="128">
        <v>19</v>
      </c>
      <c r="D27" s="129" t="s">
        <v>81</v>
      </c>
      <c r="E27" s="130" t="s">
        <v>61</v>
      </c>
      <c r="F27" s="131">
        <v>9</v>
      </c>
      <c r="G27" s="143"/>
      <c r="H27" s="143">
        <f t="shared" si="0"/>
        <v>0</v>
      </c>
      <c r="I27" s="143">
        <f t="shared" si="1"/>
        <v>0</v>
      </c>
      <c r="J27" s="151"/>
    </row>
    <row r="28" spans="2:10" s="132" customFormat="1" ht="53.5" customHeight="1" x14ac:dyDescent="0.25">
      <c r="B28" s="150"/>
      <c r="C28" s="128">
        <v>20</v>
      </c>
      <c r="D28" s="129" t="s">
        <v>82</v>
      </c>
      <c r="E28" s="130" t="s">
        <v>61</v>
      </c>
      <c r="F28" s="131">
        <v>1</v>
      </c>
      <c r="G28" s="143"/>
      <c r="H28" s="143">
        <f t="shared" si="0"/>
        <v>0</v>
      </c>
      <c r="I28" s="143">
        <f t="shared" si="1"/>
        <v>0</v>
      </c>
      <c r="J28" s="151"/>
    </row>
    <row r="29" spans="2:10" s="132" customFormat="1" ht="50" x14ac:dyDescent="0.25">
      <c r="B29" s="150"/>
      <c r="C29" s="128">
        <v>21</v>
      </c>
      <c r="D29" s="139" t="s">
        <v>83</v>
      </c>
      <c r="E29" s="130" t="s">
        <v>61</v>
      </c>
      <c r="F29" s="128">
        <v>1</v>
      </c>
      <c r="G29" s="143"/>
      <c r="H29" s="143">
        <f t="shared" si="0"/>
        <v>0</v>
      </c>
      <c r="I29" s="143">
        <f t="shared" si="1"/>
        <v>0</v>
      </c>
      <c r="J29" s="151"/>
    </row>
    <row r="30" spans="2:10" ht="15" customHeight="1" x14ac:dyDescent="0.3">
      <c r="B30" s="148"/>
      <c r="C30" s="198" t="s">
        <v>84</v>
      </c>
      <c r="D30" s="199"/>
      <c r="E30" s="199"/>
      <c r="F30" s="199"/>
      <c r="G30" s="199"/>
      <c r="H30" s="199"/>
      <c r="I30" s="200"/>
      <c r="J30" s="149"/>
    </row>
    <row r="31" spans="2:10" s="132" customFormat="1" ht="25" x14ac:dyDescent="0.3">
      <c r="B31" s="150"/>
      <c r="C31" s="128">
        <v>22</v>
      </c>
      <c r="D31" s="129" t="s">
        <v>85</v>
      </c>
      <c r="E31" s="130" t="s">
        <v>61</v>
      </c>
      <c r="F31" s="131">
        <f>+F13+F8</f>
        <v>38</v>
      </c>
      <c r="G31" s="142"/>
      <c r="H31" s="142">
        <f>+G31*19%</f>
        <v>0</v>
      </c>
      <c r="I31" s="142">
        <f>+F31*(G31+H31)</f>
        <v>0</v>
      </c>
      <c r="J31" s="151"/>
    </row>
    <row r="32" spans="2:10" s="132" customFormat="1" ht="37.5" x14ac:dyDescent="0.3">
      <c r="B32" s="150"/>
      <c r="C32" s="128">
        <v>23</v>
      </c>
      <c r="D32" s="129" t="s">
        <v>86</v>
      </c>
      <c r="E32" s="130" t="s">
        <v>61</v>
      </c>
      <c r="F32" s="131">
        <v>47</v>
      </c>
      <c r="G32" s="142"/>
      <c r="H32" s="142">
        <f t="shared" ref="H32:H38" si="2">+G32*19%</f>
        <v>0</v>
      </c>
      <c r="I32" s="142">
        <f t="shared" ref="I32:I38" si="3">+F32*(G32+H32)</f>
        <v>0</v>
      </c>
      <c r="J32" s="151"/>
    </row>
    <row r="33" spans="2:10" s="132" customFormat="1" ht="25" x14ac:dyDescent="0.3">
      <c r="B33" s="150"/>
      <c r="C33" s="128">
        <v>24</v>
      </c>
      <c r="D33" s="129" t="s">
        <v>87</v>
      </c>
      <c r="E33" s="130" t="s">
        <v>61</v>
      </c>
      <c r="F33" s="131">
        <f>+F31</f>
        <v>38</v>
      </c>
      <c r="G33" s="142"/>
      <c r="H33" s="142">
        <f t="shared" si="2"/>
        <v>0</v>
      </c>
      <c r="I33" s="142">
        <f t="shared" si="3"/>
        <v>0</v>
      </c>
      <c r="J33" s="151"/>
    </row>
    <row r="34" spans="2:10" s="132" customFormat="1" ht="37.5" x14ac:dyDescent="0.3">
      <c r="B34" s="150"/>
      <c r="C34" s="128">
        <v>25</v>
      </c>
      <c r="D34" s="129" t="s">
        <v>88</v>
      </c>
      <c r="E34" s="130" t="s">
        <v>61</v>
      </c>
      <c r="F34" s="131">
        <f>+F31</f>
        <v>38</v>
      </c>
      <c r="G34" s="142"/>
      <c r="H34" s="142">
        <f t="shared" si="2"/>
        <v>0</v>
      </c>
      <c r="I34" s="142">
        <f t="shared" si="3"/>
        <v>0</v>
      </c>
      <c r="J34" s="151"/>
    </row>
    <row r="35" spans="2:10" s="132" customFormat="1" ht="62.5" x14ac:dyDescent="0.3">
      <c r="B35" s="150"/>
      <c r="C35" s="128">
        <v>26</v>
      </c>
      <c r="D35" s="140" t="s">
        <v>89</v>
      </c>
      <c r="E35" s="130" t="s">
        <v>61</v>
      </c>
      <c r="F35" s="131">
        <f>+F31+F27</f>
        <v>47</v>
      </c>
      <c r="G35" s="142"/>
      <c r="H35" s="142">
        <f t="shared" si="2"/>
        <v>0</v>
      </c>
      <c r="I35" s="142">
        <f t="shared" si="3"/>
        <v>0</v>
      </c>
      <c r="J35" s="151"/>
    </row>
    <row r="36" spans="2:10" s="132" customFormat="1" ht="50" x14ac:dyDescent="0.3">
      <c r="B36" s="150"/>
      <c r="C36" s="128">
        <v>27</v>
      </c>
      <c r="D36" s="129" t="s">
        <v>90</v>
      </c>
      <c r="E36" s="130" t="s">
        <v>61</v>
      </c>
      <c r="F36" s="131">
        <v>1</v>
      </c>
      <c r="G36" s="142"/>
      <c r="H36" s="142">
        <f t="shared" si="2"/>
        <v>0</v>
      </c>
      <c r="I36" s="142">
        <f t="shared" si="3"/>
        <v>0</v>
      </c>
      <c r="J36" s="151"/>
    </row>
    <row r="37" spans="2:10" s="132" customFormat="1" ht="37.5" x14ac:dyDescent="0.3">
      <c r="B37" s="150"/>
      <c r="C37" s="128">
        <v>28</v>
      </c>
      <c r="D37" s="129" t="s">
        <v>91</v>
      </c>
      <c r="E37" s="130" t="s">
        <v>61</v>
      </c>
      <c r="F37" s="131">
        <v>2</v>
      </c>
      <c r="G37" s="142"/>
      <c r="H37" s="142">
        <f t="shared" si="2"/>
        <v>0</v>
      </c>
      <c r="I37" s="142">
        <f t="shared" si="3"/>
        <v>0</v>
      </c>
      <c r="J37" s="151"/>
    </row>
    <row r="38" spans="2:10" s="132" customFormat="1" ht="50" x14ac:dyDescent="0.3">
      <c r="B38" s="150"/>
      <c r="C38" s="128">
        <v>29</v>
      </c>
      <c r="D38" s="129" t="s">
        <v>92</v>
      </c>
      <c r="E38" s="130" t="s">
        <v>61</v>
      </c>
      <c r="F38" s="131">
        <f>+F35</f>
        <v>47</v>
      </c>
      <c r="G38" s="144"/>
      <c r="H38" s="142">
        <f t="shared" si="2"/>
        <v>0</v>
      </c>
      <c r="I38" s="142">
        <f t="shared" si="3"/>
        <v>0</v>
      </c>
      <c r="J38" s="151"/>
    </row>
    <row r="39" spans="2:10" ht="15" customHeight="1" x14ac:dyDescent="0.25">
      <c r="B39" s="148"/>
      <c r="C39" s="195" t="s">
        <v>93</v>
      </c>
      <c r="D39" s="196"/>
      <c r="E39" s="196"/>
      <c r="F39" s="196"/>
      <c r="G39" s="196"/>
      <c r="H39" s="197"/>
      <c r="I39" s="146">
        <f>SUM(I8:I38)</f>
        <v>0</v>
      </c>
      <c r="J39" s="149"/>
    </row>
    <row r="40" spans="2:10" ht="15" customHeight="1" x14ac:dyDescent="0.25">
      <c r="B40" s="148"/>
      <c r="J40" s="149"/>
    </row>
    <row r="41" spans="2:10" ht="15" customHeight="1" x14ac:dyDescent="0.25">
      <c r="B41" s="148"/>
      <c r="J41" s="149"/>
    </row>
    <row r="42" spans="2:10" s="4" customFormat="1" ht="22.5" customHeight="1" x14ac:dyDescent="0.25">
      <c r="B42" s="41"/>
      <c r="D42" s="89"/>
      <c r="E42" s="34"/>
      <c r="H42" s="34"/>
      <c r="J42" s="109"/>
    </row>
    <row r="43" spans="2:10" s="4" customFormat="1" ht="20" customHeight="1" x14ac:dyDescent="0.25">
      <c r="B43" s="76"/>
      <c r="D43" s="147" t="s">
        <v>95</v>
      </c>
      <c r="E43" s="34"/>
      <c r="H43" s="34"/>
      <c r="J43" s="109"/>
    </row>
    <row r="44" spans="2:10" s="4" customFormat="1" ht="18" customHeight="1" x14ac:dyDescent="0.25">
      <c r="B44" s="76"/>
      <c r="C44" s="35"/>
      <c r="D44" s="35"/>
      <c r="E44" s="34"/>
      <c r="H44" s="34"/>
      <c r="J44" s="109"/>
    </row>
    <row r="45" spans="2:10" ht="13" thickBot="1" x14ac:dyDescent="0.3">
      <c r="B45" s="152"/>
      <c r="C45" s="153"/>
      <c r="D45" s="154"/>
      <c r="E45" s="154"/>
      <c r="F45" s="155"/>
      <c r="G45" s="155"/>
      <c r="H45" s="155"/>
      <c r="I45" s="153"/>
      <c r="J45" s="156"/>
    </row>
  </sheetData>
  <mergeCells count="6">
    <mergeCell ref="B2:J2"/>
    <mergeCell ref="B3:J3"/>
    <mergeCell ref="B4:J4"/>
    <mergeCell ref="C39:H39"/>
    <mergeCell ref="C23:I23"/>
    <mergeCell ref="C30:I30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ETAPA 1 </vt:lpstr>
      <vt:lpstr>ETAPA 2</vt:lpstr>
      <vt:lpstr>'ETAPA 1 '!Área_de_impresión</vt:lpstr>
      <vt:lpstr>'ETAPA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VATADE</dc:creator>
  <cp:lastModifiedBy>Maria Jose Palacio Argel</cp:lastModifiedBy>
  <cp:lastPrinted>2024-02-05T21:39:33Z</cp:lastPrinted>
  <dcterms:created xsi:type="dcterms:W3CDTF">2018-04-02T21:14:26Z</dcterms:created>
  <dcterms:modified xsi:type="dcterms:W3CDTF">2026-02-12T16:00:05Z</dcterms:modified>
</cp:coreProperties>
</file>