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C:\Users\Mt\Desktop\Remision Excel Centros\"/>
    </mc:Choice>
  </mc:AlternateContent>
  <xr:revisionPtr revIDLastSave="51" documentId="13_ncr:1_{B546E911-54FA-4682-95E5-95FA1A124A14}" xr6:coauthVersionLast="47" xr6:coauthVersionMax="47" xr10:uidLastSave="{631EB0A3-FA2C-43B9-B382-8281594EB8F6}"/>
  <bookViews>
    <workbookView xWindow="14295" yWindow="0" windowWidth="14610" windowHeight="15585" firstSheet="1" activeTab="2" xr2:uid="{00000000-000D-0000-FFFF-FFFF00000000}"/>
  </bookViews>
  <sheets>
    <sheet name="Poblacion" sheetId="1" r:id="rId1"/>
    <sheet name="Hoja2" sheetId="2" r:id="rId2"/>
    <sheet name="ZONA 5" sheetId="4" r:id="rId3"/>
    <sheet name="Hoja3" sheetId="3" state="hidden" r:id="rId4"/>
  </sheets>
  <definedNames>
    <definedName name="_xlnm._FilterDatabase" localSheetId="1" hidden="1">Hoja2!$A$1:$E$28</definedName>
    <definedName name="_xlnm._FilterDatabase" localSheetId="0" hidden="1">Poblacion!$X$1:$AC$1</definedName>
    <definedName name="_xlnm._FilterDatabase" localSheetId="2" hidden="1">'ZONA 5'!$A$5:$AF$5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0" i="1" l="1"/>
  <c r="V9" i="1"/>
  <c r="V8" i="1"/>
  <c r="V7" i="1"/>
  <c r="D15" i="1" s="1"/>
  <c r="V6" i="1"/>
  <c r="D14" i="1" s="1"/>
  <c r="V5" i="1"/>
  <c r="D13" i="1" s="1"/>
  <c r="D16" i="1"/>
  <c r="D17" i="1"/>
  <c r="D18" i="1"/>
  <c r="F1" i="4" l="1"/>
  <c r="F2" i="4" s="1"/>
  <c r="G1" i="4"/>
  <c r="H1" i="4"/>
  <c r="H2" i="4" s="1"/>
  <c r="H3" i="4" s="1"/>
  <c r="H4" i="4" s="1"/>
  <c r="I1" i="4"/>
  <c r="I2" i="4" s="1"/>
  <c r="I3" i="4" s="1"/>
  <c r="I4" i="4" s="1"/>
  <c r="J1" i="4"/>
  <c r="J2" i="4" s="1"/>
  <c r="J3" i="4" s="1"/>
  <c r="K1" i="4"/>
  <c r="K2" i="4" s="1"/>
  <c r="L1" i="4"/>
  <c r="M1" i="4"/>
  <c r="M2" i="4" s="1"/>
  <c r="N1" i="4"/>
  <c r="O1" i="4"/>
  <c r="P1" i="4"/>
  <c r="P2" i="4" s="1"/>
  <c r="P3" i="4" s="1"/>
  <c r="P4" i="4" s="1"/>
  <c r="Q1" i="4"/>
  <c r="R1" i="4"/>
  <c r="S1" i="4"/>
  <c r="S2" i="4" s="1"/>
  <c r="S3" i="4" s="1"/>
  <c r="T1" i="4"/>
  <c r="U1" i="4"/>
  <c r="U2" i="4" s="1"/>
  <c r="U3" i="4" s="1"/>
  <c r="V1" i="4"/>
  <c r="V2" i="4" s="1"/>
  <c r="W1" i="4"/>
  <c r="W2" i="4" s="1"/>
  <c r="X1" i="4"/>
  <c r="X2" i="4" s="1"/>
  <c r="X3" i="4" s="1"/>
  <c r="X4" i="4" s="1"/>
  <c r="Y1" i="4"/>
  <c r="Y2" i="4" s="1"/>
  <c r="Y3" i="4" s="1"/>
  <c r="Y4" i="4" s="1"/>
  <c r="Z1" i="4"/>
  <c r="Z2" i="4" s="1"/>
  <c r="AA3" i="4"/>
  <c r="AA4" i="4" s="1"/>
  <c r="AB3" i="4"/>
  <c r="AB4" i="4" s="1"/>
  <c r="AC3" i="4"/>
  <c r="AC4" i="4" s="1"/>
  <c r="AD3" i="4"/>
  <c r="AD4" i="4" s="1"/>
  <c r="AE3" i="4"/>
  <c r="AE4" i="4" s="1"/>
  <c r="AF3" i="4"/>
  <c r="AF4" i="4" s="1"/>
  <c r="R2" i="4" l="1"/>
  <c r="R3" i="4" s="1"/>
  <c r="R4" i="4" s="1"/>
  <c r="Q2" i="4"/>
  <c r="Q3" i="4" s="1"/>
  <c r="Q4" i="4" s="1"/>
  <c r="Z3" i="4"/>
  <c r="Z4" i="4" s="1"/>
  <c r="W3" i="4"/>
  <c r="W4" i="4" s="1"/>
  <c r="V3" i="4"/>
  <c r="V4" i="4" s="1"/>
  <c r="G2" i="4"/>
  <c r="G3" i="4" s="1"/>
  <c r="G4" i="4" s="1"/>
  <c r="M3" i="4"/>
  <c r="M4" i="4" s="1"/>
  <c r="K3" i="4"/>
  <c r="K4" i="4" s="1"/>
  <c r="J4" i="4"/>
  <c r="N2" i="4"/>
  <c r="L2" i="4"/>
  <c r="L3" i="4" s="1"/>
  <c r="O2" i="4"/>
  <c r="O3" i="4" s="1"/>
  <c r="F3" i="4"/>
  <c r="F4" i="4" s="1"/>
  <c r="T2" i="4"/>
  <c r="T3" i="4" s="1"/>
  <c r="U4" i="4"/>
  <c r="S4" i="4"/>
  <c r="O4" i="4" l="1"/>
  <c r="L4" i="4"/>
  <c r="N3" i="4"/>
  <c r="N4" i="4" s="1"/>
  <c r="T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Migdalia Trujillo Matapi</author>
  </authors>
  <commentList>
    <comment ref="AH10" authorId="0" shapeId="0" xr:uid="{0D1D453A-0E32-441E-8C8B-B39B8F8DCA90}">
      <text>
        <r>
          <rPr>
            <b/>
            <sz val="11"/>
            <color indexed="81"/>
            <rFont val="Tahoma"/>
            <family val="2"/>
          </rPr>
          <t>Migdalia Trujillo Matapi:</t>
        </r>
        <r>
          <rPr>
            <sz val="11"/>
            <color indexed="81"/>
            <rFont val="Tahoma"/>
            <family val="2"/>
          </rPr>
          <t xml:space="preserve">
100 gallinas 50 cordonis, 2 cerdos y 30 conejos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Armando Rodrigez</author>
  </authors>
  <commentList>
    <comment ref="F33" authorId="0" shapeId="0" xr:uid="{B360EFB5-F2FB-487D-9DD8-9A90E7CA2A98}">
      <text>
        <r>
          <rPr>
            <b/>
            <sz val="9"/>
            <color indexed="81"/>
            <rFont val="Tahoma"/>
            <family val="2"/>
          </rPr>
          <t>Armando Rodrigez:</t>
        </r>
        <r>
          <rPr>
            <sz val="9"/>
            <color indexed="81"/>
            <rFont val="Tahoma"/>
            <family val="2"/>
          </rPr>
          <t xml:space="preserve">
UN SERVICIO TOCA TRASLADARLO PARA CIUDAD VERDE EN JUNIO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E3C6F9-9BFF-424E-8046-0F8BF37F5E49}" keepAlive="1" name="Consulta - Hoja2" description="Conexión a la consulta 'Hoja2' en el libro." type="5" refreshedVersion="0" background="1">
    <dbPr connection="Provider=Microsoft.Mashup.OleDb.1;Data Source=$Workbook$;Location=Hoja2;Extended Properties=&quot;&quot;" command="SELECT * FROM [Hoja2]"/>
  </connection>
</connections>
</file>

<file path=xl/sharedStrings.xml><?xml version="1.0" encoding="utf-8"?>
<sst xmlns="http://schemas.openxmlformats.org/spreadsheetml/2006/main" count="712" uniqueCount="328">
  <si>
    <t xml:space="preserve">Regional </t>
  </si>
  <si>
    <t>Amazonas</t>
  </si>
  <si>
    <t>BOGOTA</t>
  </si>
  <si>
    <t xml:space="preserve">CUNDINAMARCA </t>
  </si>
  <si>
    <t xml:space="preserve">NACIONAL </t>
  </si>
  <si>
    <t xml:space="preserve">REGIONAL </t>
  </si>
  <si>
    <t>Guainia</t>
  </si>
  <si>
    <t>Guaviare</t>
  </si>
  <si>
    <t>Vaupes</t>
  </si>
  <si>
    <t>Vichada</t>
  </si>
  <si>
    <t xml:space="preserve">Leticia </t>
  </si>
  <si>
    <t xml:space="preserve">COMPLEJO SUR </t>
  </si>
  <si>
    <t>CAZUCA</t>
  </si>
  <si>
    <t xml:space="preserve">Chia </t>
  </si>
  <si>
    <t xml:space="preserve">Medina </t>
  </si>
  <si>
    <t>Fusagasuga</t>
  </si>
  <si>
    <t>Girardot</t>
  </si>
  <si>
    <t>Mosquera</t>
  </si>
  <si>
    <t>Soacha</t>
  </si>
  <si>
    <t xml:space="preserve">Pacho </t>
  </si>
  <si>
    <t>Villeta</t>
  </si>
  <si>
    <t>Inirida</t>
  </si>
  <si>
    <t xml:space="preserve">San Jose </t>
  </si>
  <si>
    <t xml:space="preserve">Mitu </t>
  </si>
  <si>
    <t xml:space="preserve">Pto carreño </t>
  </si>
  <si>
    <t xml:space="preserve">Centro de formación o dependencia </t>
  </si>
  <si>
    <t>C. biodiversidad y el turismo del amazonas</t>
  </si>
  <si>
    <t xml:space="preserve">C. de  formacion en actividad fisica y cultura </t>
  </si>
  <si>
    <t>C. De Servicios Financieros</t>
  </si>
  <si>
    <t>Centro de Electricidad, Electrónica y Telecomunicaciones</t>
  </si>
  <si>
    <t>Centro de Manufactura en Textil y Cuero</t>
  </si>
  <si>
    <t xml:space="preserve">Centro Metalmecánico
</t>
  </si>
  <si>
    <t>Centro de Materiales y Ensayos</t>
  </si>
  <si>
    <t>Centro de Tecnologías para la Construcción y la Madera</t>
  </si>
  <si>
    <t>Centro de Tecnologías del Transporte</t>
  </si>
  <si>
    <t>CIDE</t>
  </si>
  <si>
    <t>CASA DE LA MERCED</t>
  </si>
  <si>
    <t xml:space="preserve">SEDE DE LA BICI </t>
  </si>
  <si>
    <t xml:space="preserve">C. De Gestión Industrial
 C. Diiseño y metrologia
 C. para la industria de la comunicacióngrafica </t>
  </si>
  <si>
    <t>Centro de Formación de Talento Humano en Salud - Sede calle 45</t>
  </si>
  <si>
    <t>Centro de Formación de Talento Humano en Salud - Sede San Antonio</t>
  </si>
  <si>
    <t>centro de gestion de mercados, logistica y tecnologias de la informacion sede chapinero</t>
  </si>
  <si>
    <t>centro de gestion de mercados, logistica y tecnologias de la informacion sede fontibon</t>
  </si>
  <si>
    <t>regional distrito capital - centro nacional de hotelería, turismo y alimentos</t>
  </si>
  <si>
    <t xml:space="preserve">Centro de Gestión Administrativa
</t>
  </si>
  <si>
    <t>CENTRO DE DESARROLLO AGROEMPRESARIAL CHIA</t>
  </si>
  <si>
    <t xml:space="preserve"> Centro Agroecológico y Empresarial </t>
  </si>
  <si>
    <t>C. De la tecnologia del diseño y la productividad empresarial</t>
  </si>
  <si>
    <t>Centro de Biotecnologia Agropecuaria</t>
  </si>
  <si>
    <t>C. Industrial y de Desarrollo Empresarial</t>
  </si>
  <si>
    <t>Centro de desarrollo Agroindustrial y Empresarial</t>
  </si>
  <si>
    <t>C. Agroindustrial y Empresarial</t>
  </si>
  <si>
    <t xml:space="preserve">Dir General </t>
  </si>
  <si>
    <t>Dirección regional Cundinamarca</t>
  </si>
  <si>
    <t>Centro Ambiental y Ecoturistico del Nororiente Amazónico</t>
  </si>
  <si>
    <t>C. de Desarrollo Agroindustrial , Turístico y Tecnológico</t>
  </si>
  <si>
    <t>C. Agropecuario y de Servicios Ambientales "Jiri-jirimo"</t>
  </si>
  <si>
    <t>C. de Produccion y Transformacion agroindustrial de la Orinoquia</t>
  </si>
  <si>
    <t>Calidad</t>
  </si>
  <si>
    <t xml:space="preserve">     </t>
  </si>
  <si>
    <t>Funcionario</t>
  </si>
  <si>
    <t xml:space="preserve">Contratista </t>
  </si>
  <si>
    <t xml:space="preserve">Colaborador </t>
  </si>
  <si>
    <t xml:space="preserve">Aprendices </t>
  </si>
  <si>
    <t xml:space="preserve">Población flotante </t>
  </si>
  <si>
    <t>120 a 150</t>
  </si>
  <si>
    <t>En la Regional no se registra el ingreso a visitanres excepto personal que este cumpliento algun contrato de bienes y servicios o visitantes de otras regionales</t>
  </si>
  <si>
    <t xml:space="preserve">Animales </t>
  </si>
  <si>
    <t xml:space="preserve">7 (cabras)
3 Cerdos 
30 Pollos 
140 gallinas </t>
  </si>
  <si>
    <t xml:space="preserve">Totales </t>
  </si>
  <si>
    <t>Regional o dependencia</t>
  </si>
  <si>
    <t xml:space="preserve">Ciudad/municipio </t>
  </si>
  <si>
    <t xml:space="preserve">Estado de tenencia </t>
  </si>
  <si>
    <t>Tipo de componente</t>
  </si>
  <si>
    <t xml:space="preserve">Dirección inmueble </t>
  </si>
  <si>
    <t>CENTRO DE DISEÑO Y METROLOGIA</t>
  </si>
  <si>
    <t xml:space="preserve">Propiedad </t>
  </si>
  <si>
    <t xml:space="preserve">Edificacion </t>
  </si>
  <si>
    <t>Calle 54 No. 10-38 Tecnoparque</t>
  </si>
  <si>
    <t>CENTRO DE FORMACIÓN EN ACTIVIDAD FÍSICA Y CULTURA - BRONX</t>
  </si>
  <si>
    <t xml:space="preserve">Comodato </t>
  </si>
  <si>
    <t>Carrera 16 # 9 - 28 Centro</t>
  </si>
  <si>
    <t>CENTRO DE FORMACIÓN EN ACTIVIDAD FÍSICA Y CULTURA - CHUNIZA</t>
  </si>
  <si>
    <t>Calle 91  Sur 10-20 Chuniza Usme</t>
  </si>
  <si>
    <t>CENTRO DE FORMACIÓN EN ACTIVIDAD FÍSICA Y CULTURA - KENNEDY</t>
  </si>
  <si>
    <t>Transversal 78 J No. 41D -15 Sur Kennedy</t>
  </si>
  <si>
    <t>CENTRO DE FORMACIÓN EN ACTIVIDAD FÍSICA Y CULTURA - ONASIS</t>
  </si>
  <si>
    <t>Calle 45 Sur No. 78 P -18 Onasis</t>
  </si>
  <si>
    <t>CENTRO DE GESTION DE MERCADOS, LOGISTICA Y TECNOLOGIAS DE LA INFORMACION</t>
  </si>
  <si>
    <t>Calle 52 No. 13-65 Chapinero</t>
  </si>
  <si>
    <t>Calle 19 A No. 96 C-30 Sede Fontibon</t>
  </si>
  <si>
    <t>CENTRO DE GESTIÓN INDUSTRAL</t>
  </si>
  <si>
    <t>CALLE 15 No. 31-42</t>
  </si>
  <si>
    <t>Calle 15 No. 31 - 42 PRIAL</t>
  </si>
  <si>
    <t>CENTRO PARA  LA INDUSTRIA DE LA COMUNICACIÓN GRAFICA</t>
  </si>
  <si>
    <t>cra 32 No 15-39 Comunicación Grafica</t>
  </si>
  <si>
    <t>Cra 39 No. 9-22 Sede Publicaciones</t>
  </si>
  <si>
    <t>DISTRITO CAPITAL</t>
  </si>
  <si>
    <t>Carrera 13 No. 65 - 10</t>
  </si>
  <si>
    <t>DIRECCION GENERAL</t>
  </si>
  <si>
    <t>BOGOTÁ</t>
  </si>
  <si>
    <t>PROPIO</t>
  </si>
  <si>
    <t>TERRENO</t>
  </si>
  <si>
    <t>CALLE 57 # 8B-20</t>
  </si>
  <si>
    <t>EDIFICACIÓN</t>
  </si>
  <si>
    <t>CALLE 57 # 8-69</t>
  </si>
  <si>
    <t>CALLE 57 # 8B-05 LOCAL 52</t>
  </si>
  <si>
    <t>CARRERA 13 # 13-17 PISO 12 EDIF COLON</t>
  </si>
  <si>
    <t>CARRERA 17 # 39A-30</t>
  </si>
  <si>
    <t>CARRERA 8B No. 57-45</t>
  </si>
  <si>
    <t>Centro de Formación de Talento Humano en Salud (Sede principal)</t>
  </si>
  <si>
    <t>Bogotá D.C</t>
  </si>
  <si>
    <t>Carrera 6 # 45-52</t>
  </si>
  <si>
    <t>Centro de Formación de Talento Humano en Salud (Sede San Antonio)</t>
  </si>
  <si>
    <t>Carrera 18A # 2-18 sur</t>
  </si>
  <si>
    <t>Bogotá D.C.</t>
  </si>
  <si>
    <t>Avenida 30 No 17B-25 Sur</t>
  </si>
  <si>
    <t>Cra. 89 No. 62 - 35 SEDE ALAMOS BODEGA ELECTRICIDAD</t>
  </si>
  <si>
    <t xml:space="preserve">Cra 18B No. 62-28 sur  Sede Meissen </t>
  </si>
  <si>
    <t>Despacho Cundinamarca</t>
  </si>
  <si>
    <t>Diagonal 45 D 19-72, Bogotá D.C.</t>
  </si>
  <si>
    <t>KR 30 15 53</t>
  </si>
  <si>
    <t>KR 89 A 64 C 41</t>
  </si>
  <si>
    <t xml:space="preserve">Arrendamiento </t>
  </si>
  <si>
    <t xml:space="preserve">Terreno </t>
  </si>
  <si>
    <t>Calle 64 13 78</t>
  </si>
  <si>
    <t>Centro de Gestión Administrativa</t>
  </si>
  <si>
    <t>Avenida Caracas No 13-88</t>
  </si>
  <si>
    <t>Bogota ///Hector Huertas Reyes</t>
  </si>
  <si>
    <t>Regional Vichada</t>
  </si>
  <si>
    <t>Cumaribo</t>
  </si>
  <si>
    <t>Cra 13 # 6-5</t>
  </si>
  <si>
    <t>CUNDINAMARCA</t>
  </si>
  <si>
    <t>El Colegio</t>
  </si>
  <si>
    <t>calle 7 No 2b - 05 barrio los amigos</t>
  </si>
  <si>
    <t>FUSAGASUGA</t>
  </si>
  <si>
    <t>Avda Manuel Hto Cardenas TV 12 # 14-20 Sede Central</t>
  </si>
  <si>
    <t xml:space="preserve"> LOTE  “QUEBRAJACHO”</t>
  </si>
  <si>
    <t>Cra 10 No. 30 - 04 barrio la magdalena Sede Principal</t>
  </si>
  <si>
    <t>Calle 20 No. 10-67  Barrio Sucre Sede B</t>
  </si>
  <si>
    <t>Inírida - Guainia</t>
  </si>
  <si>
    <t>Transversal 6ª No 29ª -55 Vía al Coco</t>
  </si>
  <si>
    <t>La Mesa</t>
  </si>
  <si>
    <t>calle 4 N 14-53 barrio toledo</t>
  </si>
  <si>
    <t>CENTRO PARA LA BIODIVERSIDAD Y EL TURISMO DEL AMAZONAS</t>
  </si>
  <si>
    <t>LETICIA</t>
  </si>
  <si>
    <t>km 0.5 vía Leticia - Tarapaca</t>
  </si>
  <si>
    <t>SENA CHIRCAL Km 0,5 Via Tarapaca</t>
  </si>
  <si>
    <t>Calle 12 # 10 - 60</t>
  </si>
  <si>
    <t>MEDINA</t>
  </si>
  <si>
    <t>carrera 6 No 7-40 / 46  Centro de Reproduccion Medina</t>
  </si>
  <si>
    <t xml:space="preserve">VAUPES </t>
  </si>
  <si>
    <t>Mitu</t>
  </si>
  <si>
    <t>AVENIDA 15 No. 6-184  SAN JOSE</t>
  </si>
  <si>
    <t>Cra 7 No. 15-12 CUERVO ARAOZ</t>
  </si>
  <si>
    <t>Recibido sin contraprestación</t>
  </si>
  <si>
    <t>Finca Vicariato</t>
  </si>
  <si>
    <t>Centro de desarrollo Agroindustrial y Empresarial Sede Nimaima</t>
  </si>
  <si>
    <t>Nimaima</t>
  </si>
  <si>
    <t>Nimaima - Vereda Cañaditas</t>
  </si>
  <si>
    <t>Centro de desarrollo Agroindustrial y Empresarial Subsede Pacho</t>
  </si>
  <si>
    <t>Pacho</t>
  </si>
  <si>
    <t>Km 7 Via san cayetano Vereda Llano la hacienda Pacho cundinamarca</t>
  </si>
  <si>
    <t>Primavera</t>
  </si>
  <si>
    <t>Calle 14 # 4-5</t>
  </si>
  <si>
    <t>Puerto Carreño</t>
  </si>
  <si>
    <t>Cra 10 # 15-41</t>
  </si>
  <si>
    <t>Centro de desarrollo Agroindustrial y Empresarial Sede Puerto Salgar</t>
  </si>
  <si>
    <t>Puerto Salgar</t>
  </si>
  <si>
    <t>Transversal 8 No. 5-51 Barrio La Consolata</t>
  </si>
  <si>
    <t>Centro de desarrollo Agroindustrial y Empresarial Sede San Juan de Rioseco</t>
  </si>
  <si>
    <t>San Juan de Rioseco</t>
  </si>
  <si>
    <t>Carrera 8 No. 6-13</t>
  </si>
  <si>
    <t xml:space="preserve"> CENTRO INDUSTRIAL Y DE DESARROLLO EMPRESARIAL DE SOACHA</t>
  </si>
  <si>
    <t>Sibaté/Cundinamarca</t>
  </si>
  <si>
    <t>Km 2 vía Sibaté vereda La Colonia</t>
  </si>
  <si>
    <t>Soacha/Cundinamarca</t>
  </si>
  <si>
    <t>Calle 13 No. 10-63, Soacha</t>
  </si>
  <si>
    <t xml:space="preserve">Calle 3 No. 3 - 20 El Altico, Bod 2. </t>
  </si>
  <si>
    <t>Cra 36 #17 - 206 Ciudad Verde, Soacha</t>
  </si>
  <si>
    <t>Centro de desarrollo Agroindustrial y Empresarial Sede Villeta</t>
  </si>
  <si>
    <t>Calle 2 No. 13-03 Barrio San Rafael</t>
  </si>
  <si>
    <t>COSTO DE MODALIDADES VIGILANCIA 2026 ZONA 5</t>
  </si>
  <si>
    <t xml:space="preserve">TARIFAS </t>
  </si>
  <si>
    <t>AYS</t>
  </si>
  <si>
    <t>IVA</t>
  </si>
  <si>
    <t>TOTAL</t>
  </si>
  <si>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</si>
  <si>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</si>
  <si>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</si>
  <si>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</si>
  <si>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</si>
  <si>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</si>
  <si>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</si>
  <si>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</si>
  <si>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</si>
  <si>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</si>
  <si>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(15 DIURNAS 1 NOCTURNA) TODOS LOS DÍAS SIN ARMA</t>
  </si>
  <si>
    <t>PUESTO 16 HORAS (15 DIURNAS 1 NOCTURNA)  LUNES A VIERNES NO INCLUYE FESTIVOS SIN ARMA</t>
  </si>
  <si>
    <t>PUESTO 16 HORAS (15 DIURNAS 1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</si>
  <si>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</si>
  <si>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</si>
  <si>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</si>
  <si>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(9 NOCTURNAS 3 DIURNAS) TODOS LOS DIAS SIN ARMA</t>
  </si>
  <si>
    <t>PUESTO 12 HORAS (9 NOCTURNAS 3 DIURNAS) LUNES A SABADO SIN FESTIVOS SIN ARMA</t>
  </si>
  <si>
    <t>PUESTO 12 HORAS (9 NOCTURNAS 3 DIURNAS)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</si>
  <si>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</si>
  <si>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</si>
  <si>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</si>
  <si>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</si>
  <si>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</si>
  <si>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</si>
  <si>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>CAMARA TIPO MINI DOMO</t>
  </si>
  <si>
    <t>Camara PTZ</t>
  </si>
  <si>
    <t>DVR</t>
  </si>
  <si>
    <t>MONITOR</t>
  </si>
  <si>
    <t>Control de visitantes y de bienes (para Regionales)</t>
  </si>
  <si>
    <t>ALARMA</t>
  </si>
  <si>
    <t>Centro para la Biodiversidad y el Turismo del Amazonas</t>
  </si>
  <si>
    <t>Km 0,5 Via Tarapaca</t>
  </si>
  <si>
    <t>Leticia</t>
  </si>
  <si>
    <t>SENA CENTRO CALLE 12 # 10-60  CENTRO</t>
  </si>
  <si>
    <t>Cundinamarca</t>
  </si>
  <si>
    <t xml:space="preserve">Centro de la Tecnología, el Diseño y la Productividad Empresarial </t>
  </si>
  <si>
    <t>GIRARDOT // Ana Milena Delgado Rico</t>
  </si>
  <si>
    <t>Centro de la Tecnología, el Diseño y la Productividad Empresarial</t>
  </si>
  <si>
    <t xml:space="preserve">GIRARDOT </t>
  </si>
  <si>
    <t xml:space="preserve">LA MESA </t>
  </si>
  <si>
    <t>MESITAS DEL COLEGIO</t>
  </si>
  <si>
    <t>carrera 9a  No.5-43c parque principal Apulo</t>
  </si>
  <si>
    <t>APULO</t>
  </si>
  <si>
    <t xml:space="preserve">Centro de Desarrollo Agroempresarial </t>
  </si>
  <si>
    <t>SUPERVISOR</t>
  </si>
  <si>
    <t xml:space="preserve">CHIA </t>
  </si>
  <si>
    <t>CHIA Vereda Bojaca Sector el Darien Lote 1 Carrera 11</t>
  </si>
  <si>
    <t xml:space="preserve">vereda la fraguita, Sector el Portachuelo, Antiguo 
Departamento de Transito </t>
  </si>
  <si>
    <t>ZIPAQUIRA</t>
  </si>
  <si>
    <t>Kilómetro 2,5 Vía Cajicá - Tabio Politécnico Sabana Centro, Cajicá</t>
  </si>
  <si>
    <t>CAJICA</t>
  </si>
  <si>
    <t>Kilómetro 2 Vía Zipaquirá - Tocancipá vereda Tibitó Parque Industrial Gran Sabana</t>
  </si>
  <si>
    <t>TOCANCIPA</t>
  </si>
  <si>
    <t>GUACHETA</t>
  </si>
  <si>
    <t>Centro de Desarrollo Agroindustrial y Empresarial</t>
  </si>
  <si>
    <t>Calle 2 # 13-03 Barrio San Rafael</t>
  </si>
  <si>
    <t>VILLETA// LAIDY J OSORIO R</t>
  </si>
  <si>
    <t xml:space="preserve">Carrera 6 No. 6-13. </t>
  </si>
  <si>
    <t xml:space="preserve">SAN JUAN RIO SECO </t>
  </si>
  <si>
    <t>Enrramada cañaditas vereda tobia</t>
  </si>
  <si>
    <t xml:space="preserve">NIMAIMA-TOBIA </t>
  </si>
  <si>
    <t>KM 7 VIA SAN CAYETANO</t>
  </si>
  <si>
    <t xml:space="preserve">PACHO </t>
  </si>
  <si>
    <t>Transv 8 No. 5-51  Barrio la Consolata.</t>
  </si>
  <si>
    <t>PTO SALGAR</t>
  </si>
  <si>
    <t xml:space="preserve">Centro Industrial y de Desarrollo Empresarial </t>
  </si>
  <si>
    <t>Clle 13 No. 10 -63</t>
  </si>
  <si>
    <t xml:space="preserve">SOACHA </t>
  </si>
  <si>
    <t>Calle 3 No 3  - 20 La Bodega</t>
  </si>
  <si>
    <t>Kra 36 #17- 180  NUEVA SEDE Ciudad Verde</t>
  </si>
  <si>
    <t>Kilometro 2 via Sibate la Nueva Colonia</t>
  </si>
  <si>
    <t>SIBATE</t>
  </si>
  <si>
    <t xml:space="preserve">Centro Agroecológico y Empresarial </t>
  </si>
  <si>
    <t>FUSAGASUGA // JOSE AGUSTIN TRUJILLO CHAPARRO</t>
  </si>
  <si>
    <t>Centro Agroecológico y Empresarial</t>
  </si>
  <si>
    <t>carrera 6 No 7-40 / 46  Centro de Reproduccion</t>
  </si>
  <si>
    <t>Centro de Biotecnología Agropecuaria</t>
  </si>
  <si>
    <t>Km 7 vía  Bogotá Mosquera /SUPERVISOR</t>
  </si>
  <si>
    <t>MOSQUERA</t>
  </si>
  <si>
    <t>Km 7 vía  Bogotá Mosquera</t>
  </si>
  <si>
    <t>Subsede Facatativa</t>
  </si>
  <si>
    <t>FACATATIVA</t>
  </si>
  <si>
    <t xml:space="preserve"> -   </t>
  </si>
  <si>
    <t>Direccion General (SUPERVISOR)</t>
  </si>
  <si>
    <t>Calle 57 No. 8 - 69</t>
  </si>
  <si>
    <t>Bogota</t>
  </si>
  <si>
    <t>Direccion General</t>
  </si>
  <si>
    <t>Dirección General (Edificio nuevo Calle 57)</t>
  </si>
  <si>
    <t>Calle 57 No. 8 - 02 Nuevo puesto a partir de abril</t>
  </si>
  <si>
    <t>Escuela nacional de Instructores</t>
  </si>
  <si>
    <t>Cra 17 No. 39 A -30</t>
  </si>
  <si>
    <t>Centro de Formacion Actividad Fisica y Cultura</t>
  </si>
  <si>
    <t>Bogota //  Jorge Betancourt</t>
  </si>
  <si>
    <t xml:space="preserve">Centro de Formacion Actividad Fisica y Cultura </t>
  </si>
  <si>
    <t>Calle 91  Sur 10-20 Chuniza USME</t>
  </si>
  <si>
    <t xml:space="preserve">Calle 45 Sur No. 78 P -18 Sede Onasis - </t>
  </si>
  <si>
    <t>Centro de Servicios Financieros</t>
  </si>
  <si>
    <t>Carrera 13 No 65-10</t>
  </si>
  <si>
    <t>Avenida 30 No 17B-25 Sur SUPERVISOR</t>
  </si>
  <si>
    <t>Bogota - Ricardo Navarro Gonzalez</t>
  </si>
  <si>
    <t xml:space="preserve">Centro de Electricidad, Electrónica y Telecomunicaciones  </t>
  </si>
  <si>
    <t>Centro de Gestión de Mercados, Logística y Tecnologías de la Información</t>
  </si>
  <si>
    <t>Calle 52 No 13-65</t>
  </si>
  <si>
    <t xml:space="preserve">Centro de Gestión de Mercados, Logística y Tecnologías de la Información  </t>
  </si>
  <si>
    <t>Fontibon</t>
  </si>
  <si>
    <t>Centro Nacional de Hoteleria, Turismo y Alimentos</t>
  </si>
  <si>
    <t>Carrera 30 No 14-53</t>
  </si>
  <si>
    <t>Bogota - Fredy Rodriguez</t>
  </si>
  <si>
    <t xml:space="preserve">Centro Nacional de Hoteleria, Turismo y Alimentos </t>
  </si>
  <si>
    <t>Cra 89 A No. 62-35 (alamos)</t>
  </si>
  <si>
    <t xml:space="preserve">Centro de Tecnologías para la Construcción y la Madera  </t>
  </si>
  <si>
    <t>Cra 4 No. 53-54 Sede Cazuca</t>
  </si>
  <si>
    <t>Soacha //DIANA ZAQUE</t>
  </si>
  <si>
    <t>Centro Tecnologias del Transporte</t>
  </si>
  <si>
    <t>Cra 4 No. 53-54 CAZUCA SUPERVISOR</t>
  </si>
  <si>
    <t>Soacha // DIANA ZAQUE</t>
  </si>
  <si>
    <t>Cra 4 No. 53-54 CAZUCA</t>
  </si>
  <si>
    <t xml:space="preserve"> carrera 81a # 58j-45 sur BOSA ESCUELA DE LA BICI</t>
  </si>
  <si>
    <t>Bogota //  DIANA ZAQUE</t>
  </si>
  <si>
    <t>Centro de Formación de Talento Humano Sede La Merced SINDICATOS</t>
  </si>
  <si>
    <t>Cra 7 No. 34-50</t>
  </si>
  <si>
    <t>Guainía</t>
  </si>
  <si>
    <t xml:space="preserve">Despacho Dirección </t>
  </si>
  <si>
    <t>Inírida //Fenando Gonzalez Torres</t>
  </si>
  <si>
    <t>Inírida //  // Luz Melba Pinilla Calderon</t>
  </si>
  <si>
    <t>Centro de Desarrollo Agroindustrial , Turístico y Tecnológico del Guaviare</t>
  </si>
  <si>
    <t>Cra.  24  # 7 -10 principal</t>
  </si>
  <si>
    <t>San José</t>
  </si>
  <si>
    <t>vereda el refugio km 11 via nal villavicencio</t>
  </si>
  <si>
    <t>BARRIO MODELO nuevo centro carrera 19 c # 16-48</t>
  </si>
  <si>
    <t>centro de convenio antiguo IDEMA calle 6</t>
  </si>
  <si>
    <t>Vaupés</t>
  </si>
  <si>
    <t>Centro Agropecuario y de Servicios Ambientales "Jiri-jirimo"</t>
  </si>
  <si>
    <t>FINCA EL VICARIATO</t>
  </si>
  <si>
    <t>Mitú</t>
  </si>
  <si>
    <t>Mitú - walter valencia castañeda /Erika Mabel Aguilar Machado</t>
  </si>
  <si>
    <t>Centro de Producción y Transformación Agroindustrial de la Orinoquia</t>
  </si>
  <si>
    <t>Cra 10 Nº 15 – 71 Barrio la Primavera</t>
  </si>
  <si>
    <t xml:space="preserve">Puerto Carreño. </t>
  </si>
  <si>
    <t>Propio no explotado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</si>
</sst>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_(* #,##0_);_(* \(#,##0\);_(* &quot;-&quot;??_);_(@_)"/>
    <numFmt numFmtId="166" formatCode="_-&quot;$&quot;\ * #,##0.00_-;\-&quot;$&quot;\ * #,##0.00_-;_-&quot;$&quot;\ * &quot;-&quot;??_-;_-@_-"/>
    <numFmt numFmtId="167" formatCode="&quot;$&quot;\ #,##0"/>
    <numFmt numFmtId="168" formatCode="_-&quot;$&quot;* #,##0_-;\-&quot;$&quot;* #,##0_-;_-&quot;$&quot;* &quot;-&quot;_-;_-@_-"/>
  </numFmts>
  <fonts count="24">
    <font>
      <sz val="11"/>
      <color theme="1"/>
      <name val="Aptos Narrow"/>
      <family val="2"/>
      <scheme val="minor"/>
    </font>
    <font>
      <sz val="11"/>
      <color rgb="FFEE000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14"/>
      <color theme="1"/>
      <name val="Aptos Narrow"/>
      <family val="2"/>
      <scheme val="minor"/>
    </font>
    <font>
      <sz val="14"/>
      <name val="Arial"/>
      <family val="2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sz val="16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i/>
      <sz val="14"/>
      <name val="Arial"/>
      <family val="2"/>
    </font>
    <font>
      <b/>
      <sz val="12"/>
      <name val="Arial"/>
      <family val="2"/>
    </font>
    <font>
      <sz val="16"/>
      <color theme="1"/>
      <name val="Arial Narrow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4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79">
    <xf numFmtId="0" fontId="0" fillId="0" borderId="0" xfId="0"/>
    <xf numFmtId="0" fontId="1" fillId="0" borderId="2" xfId="0" applyFont="1" applyBorder="1" applyAlignment="1">
      <alignment horizontal="justify" vertical="center" wrapText="1"/>
    </xf>
    <xf numFmtId="0" fontId="1" fillId="0" borderId="0" xfId="0" applyFont="1"/>
    <xf numFmtId="0" fontId="2" fillId="0" borderId="4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1" fontId="10" fillId="0" borderId="10" xfId="0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165" fontId="7" fillId="0" borderId="1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65" fontId="13" fillId="3" borderId="18" xfId="2" applyNumberFormat="1" applyFont="1" applyFill="1" applyBorder="1" applyAlignment="1">
      <alignment horizontal="center" vertical="center" wrapText="1"/>
    </xf>
    <xf numFmtId="165" fontId="13" fillId="3" borderId="18" xfId="3" applyNumberFormat="1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165" fontId="13" fillId="3" borderId="20" xfId="2" applyNumberFormat="1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167" fontId="8" fillId="3" borderId="23" xfId="4" applyNumberFormat="1" applyFont="1" applyFill="1" applyBorder="1" applyAlignment="1">
      <alignment horizontal="center" vertical="center"/>
    </xf>
    <xf numFmtId="167" fontId="8" fillId="3" borderId="24" xfId="4" applyNumberFormat="1" applyFont="1" applyFill="1" applyBorder="1" applyAlignment="1">
      <alignment horizontal="center" vertical="center"/>
    </xf>
    <xf numFmtId="167" fontId="8" fillId="3" borderId="13" xfId="4" applyNumberFormat="1" applyFont="1" applyFill="1" applyBorder="1" applyAlignment="1">
      <alignment horizontal="center" vertical="center"/>
    </xf>
    <xf numFmtId="167" fontId="8" fillId="3" borderId="10" xfId="4" applyNumberFormat="1" applyFont="1" applyFill="1" applyBorder="1" applyAlignment="1">
      <alignment horizontal="center" vertical="center"/>
    </xf>
    <xf numFmtId="167" fontId="8" fillId="3" borderId="25" xfId="4" applyNumberFormat="1" applyFont="1" applyFill="1" applyBorder="1" applyAlignment="1">
      <alignment horizontal="center" vertical="center"/>
    </xf>
    <xf numFmtId="167" fontId="8" fillId="3" borderId="26" xfId="4" applyNumberFormat="1" applyFont="1" applyFill="1" applyBorder="1" applyAlignment="1">
      <alignment horizontal="center" vertical="center"/>
    </xf>
    <xf numFmtId="167" fontId="8" fillId="3" borderId="8" xfId="4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9" xfId="1" applyFont="1" applyBorder="1" applyAlignment="1">
      <alignment horizontal="left" vertical="center" wrapText="1"/>
    </xf>
    <xf numFmtId="0" fontId="11" fillId="0" borderId="11" xfId="1" applyFont="1" applyBorder="1" applyAlignment="1">
      <alignment horizontal="left" vertical="center" wrapText="1"/>
    </xf>
    <xf numFmtId="0" fontId="11" fillId="0" borderId="14" xfId="1" applyFont="1" applyBorder="1" applyAlignment="1">
      <alignment horizontal="left" vertical="center" wrapText="1"/>
    </xf>
    <xf numFmtId="0" fontId="11" fillId="0" borderId="15" xfId="1" applyFont="1" applyBorder="1" applyAlignment="1">
      <alignment horizontal="left" vertical="center" wrapText="1"/>
    </xf>
    <xf numFmtId="0" fontId="11" fillId="0" borderId="17" xfId="1" applyFont="1" applyBorder="1" applyAlignment="1">
      <alignment horizontal="left" vertical="center" wrapText="1"/>
    </xf>
    <xf numFmtId="0" fontId="11" fillId="0" borderId="13" xfId="1" applyFont="1" applyBorder="1" applyAlignment="1">
      <alignment horizontal="left" vertical="center" wrapText="1"/>
    </xf>
    <xf numFmtId="0" fontId="11" fillId="0" borderId="16" xfId="1" applyFont="1" applyBorder="1" applyAlignment="1">
      <alignment horizontal="left" vertical="center" wrapText="1"/>
    </xf>
    <xf numFmtId="0" fontId="11" fillId="0" borderId="12" xfId="1" applyFont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167" fontId="8" fillId="8" borderId="26" xfId="4" applyNumberFormat="1" applyFont="1" applyFill="1" applyBorder="1" applyAlignment="1">
      <alignment horizontal="center" vertical="center"/>
    </xf>
    <xf numFmtId="167" fontId="8" fillId="8" borderId="25" xfId="4" applyNumberFormat="1" applyFont="1" applyFill="1" applyBorder="1" applyAlignment="1">
      <alignment horizontal="center" vertical="center"/>
    </xf>
    <xf numFmtId="167" fontId="8" fillId="8" borderId="13" xfId="4" applyNumberFormat="1" applyFont="1" applyFill="1" applyBorder="1" applyAlignment="1">
      <alignment horizontal="center" vertical="center"/>
    </xf>
    <xf numFmtId="167" fontId="8" fillId="8" borderId="24" xfId="4" applyNumberFormat="1" applyFont="1" applyFill="1" applyBorder="1" applyAlignment="1">
      <alignment horizontal="center" vertical="center"/>
    </xf>
    <xf numFmtId="167" fontId="8" fillId="8" borderId="22" xfId="4" applyNumberFormat="1" applyFont="1" applyFill="1" applyBorder="1" applyAlignment="1">
      <alignment horizontal="center" vertical="center"/>
    </xf>
    <xf numFmtId="165" fontId="13" fillId="8" borderId="19" xfId="2" applyNumberFormat="1" applyFont="1" applyFill="1" applyBorder="1" applyAlignment="1">
      <alignment horizontal="center" vertical="center" wrapText="1"/>
    </xf>
    <xf numFmtId="165" fontId="13" fillId="8" borderId="18" xfId="2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4" xfId="2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left" vertical="center" wrapText="1"/>
    </xf>
    <xf numFmtId="0" fontId="21" fillId="10" borderId="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165" fontId="22" fillId="0" borderId="0" xfId="2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1" fillId="0" borderId="10" xfId="0" applyFont="1" applyBorder="1" applyAlignment="1">
      <alignment wrapText="1"/>
    </xf>
    <xf numFmtId="0" fontId="11" fillId="0" borderId="31" xfId="0" applyFont="1" applyBorder="1" applyAlignment="1">
      <alignment wrapText="1"/>
    </xf>
    <xf numFmtId="0" fontId="23" fillId="0" borderId="0" xfId="0" applyFont="1" applyAlignment="1">
      <alignment wrapText="1"/>
    </xf>
    <xf numFmtId="0" fontId="2" fillId="0" borderId="4" xfId="0" applyFont="1" applyBorder="1" applyAlignment="1">
      <alignment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wrapText="1"/>
    </xf>
  </cellXfs>
  <cellStyles count="23">
    <cellStyle name="Comma" xfId="2" builtinId="3"/>
    <cellStyle name="Millares 2" xfId="9" xr:uid="{138B4891-4492-471C-8F1F-07B62C045323}"/>
    <cellStyle name="Millares 3" xfId="7" xr:uid="{E1BC8DA0-C3FF-44BA-BDD1-9928324EC109}"/>
    <cellStyle name="Millares 3 2" xfId="3" xr:uid="{5F9E8AC9-0912-42D8-944F-6D2B1281621B}"/>
    <cellStyle name="Millares 3 3" xfId="15" xr:uid="{2E613818-65A3-4A17-A818-2852A96C4FA2}"/>
    <cellStyle name="Millares 3 4" xfId="19" xr:uid="{0BB56D7F-14A7-4BFF-B358-D049C4089ABF}"/>
    <cellStyle name="Millares 3 5" xfId="22" xr:uid="{196A394E-1E1B-4C83-BD63-610584491632}"/>
    <cellStyle name="Millares 4" xfId="5" xr:uid="{488AC6A2-D86C-422F-89B8-3B214800C673}"/>
    <cellStyle name="Millares 5" xfId="13" xr:uid="{D5162739-BD3B-4EEF-8B50-72DF60DF8C7F}"/>
    <cellStyle name="Millares 6" xfId="17" xr:uid="{5E4F9ACE-1F81-495F-9A8F-7743E92F2E58}"/>
    <cellStyle name="Millares 7" xfId="20" xr:uid="{41DFA330-7417-45CB-92E6-E6A63349906B}"/>
    <cellStyle name="Moneda [0] 2" xfId="10" xr:uid="{97D1F965-8E91-4A94-8583-20CB7E2A8360}"/>
    <cellStyle name="Moneda 2" xfId="6" xr:uid="{63C25D8C-69A0-463D-81D2-748D2973BCCD}"/>
    <cellStyle name="Moneda 3" xfId="4" xr:uid="{0D1DEAF6-2AFF-444D-8553-5CD7706B4357}"/>
    <cellStyle name="Moneda 4" xfId="11" xr:uid="{AD66962F-CEA5-4DBC-81F4-2407CDC1FA96}"/>
    <cellStyle name="Moneda 5" xfId="14" xr:uid="{8B45DC35-6638-4019-8BB1-97104617A865}"/>
    <cellStyle name="Moneda 6" xfId="12" xr:uid="{689CF995-DB84-4AD1-AF96-DFC73E1BEB78}"/>
    <cellStyle name="Moneda 7" xfId="16" xr:uid="{CAE62A7E-A535-4B6B-9B03-28F889F07B14}"/>
    <cellStyle name="Moneda 8" xfId="18" xr:uid="{0FB5E89B-E633-46D4-A8ED-536088498DB8}"/>
    <cellStyle name="Moneda 9" xfId="21" xr:uid="{62D180C5-3A6C-4F1D-84A1-ED4D461554B2}"/>
    <cellStyle name="Normal" xfId="0" builtinId="0"/>
    <cellStyle name="Normal 2 2" xfId="1" xr:uid="{C2334217-2FA0-47A3-92ED-3DA5427B4D69}"/>
    <cellStyle name="Normal 6 4 2" xfId="8" xr:uid="{7A9F3597-5736-4977-AE7B-F0CEC193F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I19"/>
  <sheetViews>
    <sheetView topLeftCell="N1" zoomScale="85" zoomScaleNormal="85" workbookViewId="0">
      <selection activeCell="AD13" sqref="AD13"/>
    </sheetView>
  </sheetViews>
  <sheetFormatPr defaultColWidth="11.42578125" defaultRowHeight="15"/>
  <cols>
    <col min="1" max="1" width="11.42578125" style="37"/>
    <col min="2" max="2" width="20" style="37" customWidth="1"/>
    <col min="3" max="14" width="14.5703125" style="37" customWidth="1"/>
    <col min="15" max="15" width="17.28515625" style="37" customWidth="1"/>
    <col min="16" max="17" width="14.5703125" style="37" customWidth="1"/>
    <col min="18" max="18" width="21.42578125" style="37" customWidth="1"/>
    <col min="19" max="23" width="14.5703125" style="37" customWidth="1"/>
    <col min="24" max="24" width="15.42578125" style="37" customWidth="1"/>
    <col min="25" max="25" width="14.28515625" style="37" customWidth="1"/>
    <col min="26" max="28" width="15.42578125" style="37" customWidth="1"/>
    <col min="29" max="29" width="22.140625" style="37" customWidth="1"/>
    <col min="30" max="30" width="15.28515625" style="37" bestFit="1" customWidth="1"/>
    <col min="31" max="31" width="18.140625" style="37" bestFit="1" customWidth="1"/>
    <col min="32" max="32" width="22.140625" style="37" customWidth="1"/>
    <col min="33" max="33" width="14.28515625" style="37" customWidth="1"/>
    <col min="34" max="34" width="17.7109375" style="37" customWidth="1"/>
    <col min="35" max="35" width="27.7109375" style="37" customWidth="1"/>
    <col min="36" max="16384" width="11.42578125" style="37"/>
  </cols>
  <sheetData>
    <row r="1" spans="2:35" ht="54.75" customHeight="1" thickBot="1">
      <c r="B1" s="60" t="s">
        <v>0</v>
      </c>
      <c r="C1" s="34" t="s">
        <v>1</v>
      </c>
      <c r="D1" s="71" t="s">
        <v>2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3"/>
      <c r="W1" s="47"/>
      <c r="X1" s="71" t="s">
        <v>3</v>
      </c>
      <c r="Y1" s="72"/>
      <c r="Z1" s="72"/>
      <c r="AA1" s="72"/>
      <c r="AB1" s="72"/>
      <c r="AC1" s="73"/>
      <c r="AD1" s="34" t="s">
        <v>4</v>
      </c>
      <c r="AE1" s="34" t="s">
        <v>5</v>
      </c>
      <c r="AF1" s="34" t="s">
        <v>6</v>
      </c>
      <c r="AG1" s="34" t="s">
        <v>7</v>
      </c>
      <c r="AH1" s="34" t="s">
        <v>8</v>
      </c>
      <c r="AI1" s="34" t="s">
        <v>9</v>
      </c>
    </row>
    <row r="2" spans="2:35" s="38" customFormat="1" ht="19.5" thickBot="1">
      <c r="C2" s="59" t="s">
        <v>10</v>
      </c>
      <c r="D2" s="35"/>
      <c r="E2" s="35"/>
      <c r="F2" s="74" t="s">
        <v>11</v>
      </c>
      <c r="G2" s="74"/>
      <c r="H2" s="74"/>
      <c r="I2" s="74"/>
      <c r="J2" s="75" t="s">
        <v>12</v>
      </c>
      <c r="K2" s="75"/>
      <c r="L2" s="75"/>
      <c r="M2" s="75"/>
      <c r="N2" s="75"/>
      <c r="O2" s="35"/>
      <c r="P2" s="35"/>
      <c r="Q2" s="35"/>
      <c r="R2" s="35"/>
      <c r="S2" s="35"/>
      <c r="T2" s="35"/>
      <c r="U2" s="35"/>
      <c r="V2" s="35" t="s">
        <v>13</v>
      </c>
      <c r="W2" s="62" t="s">
        <v>14</v>
      </c>
      <c r="X2" s="62" t="s">
        <v>15</v>
      </c>
      <c r="Y2" s="35" t="s">
        <v>16</v>
      </c>
      <c r="Z2" s="35" t="s">
        <v>17</v>
      </c>
      <c r="AA2" s="35" t="s">
        <v>18</v>
      </c>
      <c r="AB2" s="35" t="s">
        <v>19</v>
      </c>
      <c r="AC2" s="35" t="s">
        <v>20</v>
      </c>
      <c r="AD2" s="35"/>
      <c r="AE2" s="35" t="s">
        <v>5</v>
      </c>
      <c r="AF2" s="35" t="s">
        <v>21</v>
      </c>
      <c r="AG2" s="35" t="s">
        <v>22</v>
      </c>
      <c r="AH2" s="35" t="s">
        <v>23</v>
      </c>
      <c r="AI2" s="35" t="s">
        <v>24</v>
      </c>
    </row>
    <row r="3" spans="2:35" ht="114.75" thickBot="1">
      <c r="B3" s="36" t="s">
        <v>25</v>
      </c>
      <c r="C3" s="32" t="s">
        <v>26</v>
      </c>
      <c r="D3" s="32" t="s">
        <v>27</v>
      </c>
      <c r="E3" s="32" t="s">
        <v>28</v>
      </c>
      <c r="F3" s="56" t="s">
        <v>29</v>
      </c>
      <c r="G3" s="57" t="s">
        <v>30</v>
      </c>
      <c r="H3" s="57" t="s">
        <v>31</v>
      </c>
      <c r="I3" s="57" t="s">
        <v>32</v>
      </c>
      <c r="J3" s="32" t="s">
        <v>33</v>
      </c>
      <c r="K3" s="32" t="s">
        <v>34</v>
      </c>
      <c r="L3" s="32" t="s">
        <v>35</v>
      </c>
      <c r="M3" s="32" t="s">
        <v>36</v>
      </c>
      <c r="N3" s="32" t="s">
        <v>37</v>
      </c>
      <c r="O3" s="32" t="s">
        <v>38</v>
      </c>
      <c r="P3" s="32" t="s">
        <v>39</v>
      </c>
      <c r="Q3" s="32" t="s">
        <v>40</v>
      </c>
      <c r="R3" s="32" t="s">
        <v>41</v>
      </c>
      <c r="S3" s="32" t="s">
        <v>42</v>
      </c>
      <c r="T3" s="32" t="s">
        <v>43</v>
      </c>
      <c r="U3" s="32" t="s">
        <v>44</v>
      </c>
      <c r="V3" s="32" t="s">
        <v>45</v>
      </c>
      <c r="W3" s="32" t="s">
        <v>46</v>
      </c>
      <c r="X3" s="32" t="s">
        <v>46</v>
      </c>
      <c r="Y3" s="32" t="s">
        <v>47</v>
      </c>
      <c r="Z3" s="32" t="s">
        <v>48</v>
      </c>
      <c r="AA3" s="32" t="s">
        <v>49</v>
      </c>
      <c r="AB3" s="32" t="s">
        <v>50</v>
      </c>
      <c r="AC3" s="32" t="s">
        <v>51</v>
      </c>
      <c r="AD3" s="35" t="s">
        <v>52</v>
      </c>
      <c r="AE3" s="32" t="s">
        <v>53</v>
      </c>
      <c r="AF3" s="32" t="s">
        <v>54</v>
      </c>
      <c r="AG3" s="32" t="s">
        <v>55</v>
      </c>
      <c r="AH3" s="32" t="s">
        <v>56</v>
      </c>
      <c r="AI3" s="32" t="s">
        <v>57</v>
      </c>
    </row>
    <row r="4" spans="2:35">
      <c r="B4" s="33" t="s">
        <v>58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 t="s">
        <v>59</v>
      </c>
      <c r="AD4" s="8"/>
      <c r="AE4" s="8"/>
      <c r="AF4" s="8"/>
      <c r="AG4" s="8"/>
      <c r="AH4" s="8"/>
      <c r="AI4" s="8"/>
    </row>
    <row r="5" spans="2:35" ht="15.75" customHeight="1">
      <c r="B5" s="32" t="s">
        <v>60</v>
      </c>
      <c r="C5" s="32">
        <v>46</v>
      </c>
      <c r="D5" s="32">
        <v>63</v>
      </c>
      <c r="E5" s="32">
        <v>273</v>
      </c>
      <c r="F5" s="32">
        <v>103</v>
      </c>
      <c r="G5" s="32">
        <v>53</v>
      </c>
      <c r="H5" s="32">
        <v>86</v>
      </c>
      <c r="I5" s="32">
        <v>54</v>
      </c>
      <c r="J5" s="3">
        <v>114</v>
      </c>
      <c r="K5" s="3">
        <v>45</v>
      </c>
      <c r="L5" s="3">
        <v>10</v>
      </c>
      <c r="M5" s="3">
        <v>12</v>
      </c>
      <c r="N5" s="3">
        <v>5</v>
      </c>
      <c r="O5" s="32">
        <v>350</v>
      </c>
      <c r="P5" s="32">
        <v>40</v>
      </c>
      <c r="Q5" s="32">
        <v>38</v>
      </c>
      <c r="R5" s="32">
        <v>130</v>
      </c>
      <c r="S5" s="32">
        <v>20</v>
      </c>
      <c r="T5" s="32">
        <v>115</v>
      </c>
      <c r="U5" s="3">
        <v>120</v>
      </c>
      <c r="V5" s="32">
        <f>+U5+U11+U17+U23+U29</f>
        <v>120</v>
      </c>
      <c r="W5" s="32"/>
      <c r="X5" s="32">
        <v>80</v>
      </c>
      <c r="Y5" s="32">
        <v>134</v>
      </c>
      <c r="Z5" s="70">
        <v>134</v>
      </c>
      <c r="AA5" s="32">
        <v>82</v>
      </c>
      <c r="AB5" s="32">
        <v>44</v>
      </c>
      <c r="AC5" s="32">
        <v>20</v>
      </c>
      <c r="AD5" s="78">
        <v>328</v>
      </c>
      <c r="AE5" s="70"/>
      <c r="AF5" s="32">
        <v>34</v>
      </c>
      <c r="AG5" s="32">
        <v>51</v>
      </c>
      <c r="AH5" s="32">
        <v>21</v>
      </c>
      <c r="AI5" s="32">
        <v>29</v>
      </c>
    </row>
    <row r="6" spans="2:35">
      <c r="B6" s="32" t="s">
        <v>61</v>
      </c>
      <c r="C6" s="32">
        <v>180</v>
      </c>
      <c r="D6" s="32">
        <v>68</v>
      </c>
      <c r="E6" s="32">
        <v>959</v>
      </c>
      <c r="F6" s="32">
        <v>300</v>
      </c>
      <c r="G6" s="32">
        <v>131</v>
      </c>
      <c r="H6" s="32">
        <v>136</v>
      </c>
      <c r="I6" s="32">
        <v>139</v>
      </c>
      <c r="J6" s="3">
        <v>180</v>
      </c>
      <c r="K6" s="3">
        <v>171</v>
      </c>
      <c r="L6" s="3">
        <v>10</v>
      </c>
      <c r="M6" s="3">
        <v>2</v>
      </c>
      <c r="N6" s="3">
        <v>2</v>
      </c>
      <c r="O6" s="32">
        <v>400</v>
      </c>
      <c r="P6" s="32">
        <v>100</v>
      </c>
      <c r="Q6" s="32">
        <v>110</v>
      </c>
      <c r="R6" s="32">
        <v>300</v>
      </c>
      <c r="S6" s="32">
        <v>50</v>
      </c>
      <c r="T6" s="32">
        <v>288</v>
      </c>
      <c r="U6" s="3">
        <v>495</v>
      </c>
      <c r="V6" s="32">
        <f t="shared" ref="V6:V10" si="0">+U6+U12+U18+U24+U30</f>
        <v>495</v>
      </c>
      <c r="W6" s="32"/>
      <c r="X6" s="32">
        <v>244</v>
      </c>
      <c r="Y6" s="32">
        <v>110</v>
      </c>
      <c r="Z6" s="70">
        <v>110</v>
      </c>
      <c r="AA6" s="32">
        <v>430</v>
      </c>
      <c r="AB6" s="32">
        <v>245</v>
      </c>
      <c r="AC6" s="32">
        <v>190</v>
      </c>
      <c r="AD6" s="78">
        <v>1096</v>
      </c>
      <c r="AE6" s="70"/>
      <c r="AF6" s="32">
        <v>131</v>
      </c>
      <c r="AG6" s="32">
        <v>204</v>
      </c>
      <c r="AH6" s="32">
        <v>94</v>
      </c>
      <c r="AI6" s="32">
        <v>130</v>
      </c>
    </row>
    <row r="7" spans="2:35">
      <c r="B7" s="32" t="s">
        <v>62</v>
      </c>
      <c r="C7" s="32">
        <v>30</v>
      </c>
      <c r="D7" s="32">
        <v>12</v>
      </c>
      <c r="E7" s="32">
        <v>16</v>
      </c>
      <c r="F7" s="32">
        <v>25</v>
      </c>
      <c r="G7" s="32">
        <v>0</v>
      </c>
      <c r="H7" s="32">
        <v>50</v>
      </c>
      <c r="I7" s="32">
        <v>50</v>
      </c>
      <c r="J7" s="3">
        <v>80</v>
      </c>
      <c r="K7" s="3">
        <v>80</v>
      </c>
      <c r="L7" s="3">
        <v>10</v>
      </c>
      <c r="M7" s="3">
        <v>0</v>
      </c>
      <c r="N7" s="3">
        <v>0</v>
      </c>
      <c r="O7" s="32">
        <v>150</v>
      </c>
      <c r="P7" s="32">
        <v>15</v>
      </c>
      <c r="Q7" s="32">
        <v>15</v>
      </c>
      <c r="R7" s="32">
        <v>30</v>
      </c>
      <c r="S7" s="32">
        <v>10</v>
      </c>
      <c r="T7" s="32">
        <v>50</v>
      </c>
      <c r="U7" s="3">
        <v>40</v>
      </c>
      <c r="V7" s="32">
        <f t="shared" si="0"/>
        <v>40</v>
      </c>
      <c r="W7" s="32"/>
      <c r="X7" s="32">
        <v>38</v>
      </c>
      <c r="Y7" s="32">
        <v>244</v>
      </c>
      <c r="Z7" s="70">
        <v>244</v>
      </c>
      <c r="AA7" s="32">
        <v>70</v>
      </c>
      <c r="AB7" s="32">
        <v>92</v>
      </c>
      <c r="AC7" s="32">
        <v>10</v>
      </c>
      <c r="AD7" s="78">
        <v>0</v>
      </c>
      <c r="AE7" s="70"/>
      <c r="AF7" s="32">
        <v>11</v>
      </c>
      <c r="AG7" s="32">
        <v>55</v>
      </c>
      <c r="AH7" s="32">
        <v>15</v>
      </c>
      <c r="AI7" s="32">
        <v>30</v>
      </c>
    </row>
    <row r="8" spans="2:35">
      <c r="B8" s="32" t="s">
        <v>63</v>
      </c>
      <c r="C8" s="32">
        <v>1000</v>
      </c>
      <c r="D8" s="32">
        <v>720</v>
      </c>
      <c r="E8" s="32">
        <v>103232</v>
      </c>
      <c r="F8" s="32">
        <v>8000</v>
      </c>
      <c r="G8" s="32">
        <v>1647</v>
      </c>
      <c r="H8" s="32">
        <v>1592</v>
      </c>
      <c r="I8" s="32">
        <v>2931</v>
      </c>
      <c r="J8" s="3">
        <v>1600</v>
      </c>
      <c r="K8" s="3">
        <v>2000</v>
      </c>
      <c r="L8" s="3">
        <v>400</v>
      </c>
      <c r="M8" s="3">
        <v>0</v>
      </c>
      <c r="N8" s="3">
        <v>100</v>
      </c>
      <c r="O8" s="32">
        <v>3350</v>
      </c>
      <c r="P8" s="32">
        <v>450</v>
      </c>
      <c r="Q8" s="32">
        <v>780</v>
      </c>
      <c r="R8" s="32">
        <v>2400</v>
      </c>
      <c r="S8" s="32">
        <v>900</v>
      </c>
      <c r="T8" s="58">
        <v>12500</v>
      </c>
      <c r="U8" s="3">
        <v>3660</v>
      </c>
      <c r="V8" s="32">
        <f t="shared" si="0"/>
        <v>3660</v>
      </c>
      <c r="W8" s="32"/>
      <c r="X8" s="32">
        <v>1117</v>
      </c>
      <c r="Y8" s="32">
        <v>1541</v>
      </c>
      <c r="Z8" s="70">
        <v>1541</v>
      </c>
      <c r="AA8" s="32">
        <v>12774</v>
      </c>
      <c r="AB8" s="32">
        <v>4872</v>
      </c>
      <c r="AC8" s="32">
        <v>0</v>
      </c>
      <c r="AD8" s="78">
        <v>0</v>
      </c>
      <c r="AE8" s="70"/>
      <c r="AF8" s="32">
        <v>22</v>
      </c>
      <c r="AG8" s="32">
        <v>343</v>
      </c>
      <c r="AH8" s="32">
        <v>500</v>
      </c>
      <c r="AI8" s="32">
        <v>400</v>
      </c>
    </row>
    <row r="9" spans="2:35" ht="101.25">
      <c r="B9" s="32" t="s">
        <v>64</v>
      </c>
      <c r="C9" s="32">
        <v>500</v>
      </c>
      <c r="D9" s="32">
        <v>25</v>
      </c>
      <c r="E9" s="32">
        <v>300</v>
      </c>
      <c r="F9" s="32">
        <v>1000</v>
      </c>
      <c r="G9" s="32">
        <v>350</v>
      </c>
      <c r="H9" s="32">
        <v>200</v>
      </c>
      <c r="I9" s="32">
        <v>200</v>
      </c>
      <c r="J9" s="3">
        <v>600</v>
      </c>
      <c r="K9" s="3">
        <v>600</v>
      </c>
      <c r="L9" s="3">
        <v>300</v>
      </c>
      <c r="M9" s="3">
        <v>2</v>
      </c>
      <c r="N9" s="3">
        <v>10</v>
      </c>
      <c r="O9" s="32">
        <v>250</v>
      </c>
      <c r="P9" s="32">
        <v>30</v>
      </c>
      <c r="Q9" s="32">
        <v>30</v>
      </c>
      <c r="R9" s="32">
        <v>200</v>
      </c>
      <c r="S9" s="32">
        <v>20</v>
      </c>
      <c r="T9" s="32">
        <v>700</v>
      </c>
      <c r="U9" s="3">
        <v>150</v>
      </c>
      <c r="V9" s="32">
        <f t="shared" si="0"/>
        <v>150</v>
      </c>
      <c r="W9" s="32"/>
      <c r="X9" s="32">
        <v>200</v>
      </c>
      <c r="Y9" s="32">
        <v>5000</v>
      </c>
      <c r="Z9" s="70">
        <v>5000</v>
      </c>
      <c r="AA9" s="32">
        <v>280</v>
      </c>
      <c r="AB9" s="32" t="s">
        <v>65</v>
      </c>
      <c r="AC9" s="32">
        <v>20</v>
      </c>
      <c r="AD9" s="78">
        <v>0</v>
      </c>
      <c r="AE9" s="70"/>
      <c r="AF9" s="32">
        <v>193</v>
      </c>
      <c r="AG9" s="32">
        <v>300</v>
      </c>
      <c r="AH9" s="32">
        <v>32</v>
      </c>
      <c r="AI9" s="32" t="s">
        <v>66</v>
      </c>
    </row>
    <row r="10" spans="2:35" ht="57.75">
      <c r="B10" s="32" t="s">
        <v>67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2"/>
      <c r="P10" s="32">
        <v>0</v>
      </c>
      <c r="Q10" s="32">
        <v>0</v>
      </c>
      <c r="R10" s="32">
        <v>0</v>
      </c>
      <c r="S10" s="32">
        <v>0</v>
      </c>
      <c r="T10" s="32">
        <v>10</v>
      </c>
      <c r="U10" s="3">
        <v>3</v>
      </c>
      <c r="V10" s="32">
        <f t="shared" si="0"/>
        <v>3</v>
      </c>
      <c r="W10" s="32"/>
      <c r="X10" s="32">
        <v>4</v>
      </c>
      <c r="Y10" s="32">
        <v>500</v>
      </c>
      <c r="Z10" s="70">
        <v>500</v>
      </c>
      <c r="AA10" s="32">
        <v>0</v>
      </c>
      <c r="AB10" s="32">
        <v>429</v>
      </c>
      <c r="AC10" s="32">
        <v>0</v>
      </c>
      <c r="AD10" s="78">
        <v>0</v>
      </c>
      <c r="AE10" s="70"/>
      <c r="AF10" s="32">
        <v>0</v>
      </c>
      <c r="AG10" s="32" t="s">
        <v>68</v>
      </c>
      <c r="AH10" s="32">
        <v>182</v>
      </c>
      <c r="AI10" s="32">
        <v>0</v>
      </c>
    </row>
    <row r="12" spans="2:35" ht="18">
      <c r="C12" s="33" t="s">
        <v>58</v>
      </c>
      <c r="D12" s="34" t="s">
        <v>69</v>
      </c>
    </row>
    <row r="13" spans="2:35" ht="15.75" thickBot="1">
      <c r="C13" s="32" t="s">
        <v>60</v>
      </c>
      <c r="D13" s="32">
        <f t="shared" ref="D13:D18" si="1">+SUM(C5:AI5)</f>
        <v>2754</v>
      </c>
    </row>
    <row r="14" spans="2:35" ht="15.75" thickBot="1">
      <c r="C14" s="32" t="s">
        <v>61</v>
      </c>
      <c r="D14" s="32">
        <f t="shared" si="1"/>
        <v>7500</v>
      </c>
    </row>
    <row r="15" spans="2:35" ht="15.75" thickBot="1">
      <c r="C15" s="32" t="s">
        <v>62</v>
      </c>
      <c r="D15" s="32">
        <f t="shared" si="1"/>
        <v>1512</v>
      </c>
    </row>
    <row r="16" spans="2:35" ht="15.75" thickBot="1">
      <c r="C16" s="32" t="s">
        <v>63</v>
      </c>
      <c r="D16" s="32">
        <f t="shared" si="1"/>
        <v>174032</v>
      </c>
    </row>
    <row r="17" spans="3:4" ht="29.25" thickBot="1">
      <c r="C17" s="32" t="s">
        <v>64</v>
      </c>
      <c r="D17" s="32">
        <f t="shared" si="1"/>
        <v>16642</v>
      </c>
    </row>
    <row r="18" spans="3:4" ht="15.75" thickBot="1">
      <c r="C18" s="32" t="s">
        <v>67</v>
      </c>
      <c r="D18" s="32">
        <f t="shared" si="1"/>
        <v>1633</v>
      </c>
    </row>
    <row r="19" spans="3:4">
      <c r="D19" s="55"/>
    </row>
  </sheetData>
  <mergeCells count="4">
    <mergeCell ref="X1:AC1"/>
    <mergeCell ref="D1:V1"/>
    <mergeCell ref="F2:I2"/>
    <mergeCell ref="J2:N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1"/>
  <sheetViews>
    <sheetView zoomScale="55" zoomScaleNormal="55" workbookViewId="0">
      <selection activeCell="B1" sqref="B1"/>
    </sheetView>
  </sheetViews>
  <sheetFormatPr defaultColWidth="11.42578125" defaultRowHeight="15"/>
  <cols>
    <col min="1" max="1" width="70" customWidth="1"/>
    <col min="2" max="2" width="25.5703125" customWidth="1"/>
    <col min="3" max="3" width="18.85546875" customWidth="1"/>
    <col min="4" max="4" width="23.85546875" customWidth="1"/>
    <col min="5" max="5" width="35" customWidth="1"/>
  </cols>
  <sheetData>
    <row r="1" spans="1:5" ht="30.75" thickBot="1">
      <c r="A1" s="4" t="s">
        <v>70</v>
      </c>
      <c r="B1" s="5" t="s">
        <v>71</v>
      </c>
      <c r="C1" s="5" t="s">
        <v>72</v>
      </c>
      <c r="D1" s="5" t="s">
        <v>73</v>
      </c>
      <c r="E1" s="5" t="s">
        <v>74</v>
      </c>
    </row>
    <row r="2" spans="1:5">
      <c r="A2" s="6" t="s">
        <v>75</v>
      </c>
      <c r="B2" s="6" t="s">
        <v>2</v>
      </c>
      <c r="C2" s="6" t="s">
        <v>76</v>
      </c>
      <c r="D2" s="6" t="s">
        <v>77</v>
      </c>
      <c r="E2" s="6" t="s">
        <v>78</v>
      </c>
    </row>
    <row r="3" spans="1:5" ht="28.5">
      <c r="A3" s="6" t="s">
        <v>79</v>
      </c>
      <c r="B3" s="6" t="s">
        <v>2</v>
      </c>
      <c r="C3" s="6" t="s">
        <v>80</v>
      </c>
      <c r="D3" s="6" t="s">
        <v>77</v>
      </c>
      <c r="E3" s="6" t="s">
        <v>81</v>
      </c>
    </row>
    <row r="4" spans="1:5" ht="28.5">
      <c r="A4" s="6" t="s">
        <v>82</v>
      </c>
      <c r="B4" s="6" t="s">
        <v>2</v>
      </c>
      <c r="C4" s="6" t="s">
        <v>80</v>
      </c>
      <c r="D4" s="6" t="s">
        <v>77</v>
      </c>
      <c r="E4" s="6" t="s">
        <v>83</v>
      </c>
    </row>
    <row r="5" spans="1:5" ht="28.5">
      <c r="A5" s="6" t="s">
        <v>84</v>
      </c>
      <c r="B5" s="6" t="s">
        <v>2</v>
      </c>
      <c r="C5" s="6" t="s">
        <v>76</v>
      </c>
      <c r="D5" s="6" t="s">
        <v>77</v>
      </c>
      <c r="E5" s="6" t="s">
        <v>85</v>
      </c>
    </row>
    <row r="6" spans="1:5" ht="28.5">
      <c r="A6" s="6" t="s">
        <v>86</v>
      </c>
      <c r="B6" s="6" t="s">
        <v>2</v>
      </c>
      <c r="C6" s="6" t="s">
        <v>80</v>
      </c>
      <c r="D6" s="6" t="s">
        <v>77</v>
      </c>
      <c r="E6" s="6" t="s">
        <v>87</v>
      </c>
    </row>
    <row r="7" spans="1:5" ht="28.5">
      <c r="A7" s="6" t="s">
        <v>88</v>
      </c>
      <c r="B7" s="6" t="s">
        <v>2</v>
      </c>
      <c r="C7" s="6" t="s">
        <v>76</v>
      </c>
      <c r="D7" s="6" t="s">
        <v>77</v>
      </c>
      <c r="E7" s="6" t="s">
        <v>89</v>
      </c>
    </row>
    <row r="8" spans="1:5" ht="28.5">
      <c r="A8" s="6" t="s">
        <v>88</v>
      </c>
      <c r="B8" s="6" t="s">
        <v>2</v>
      </c>
      <c r="C8" s="6" t="s">
        <v>80</v>
      </c>
      <c r="D8" s="6" t="s">
        <v>77</v>
      </c>
      <c r="E8" s="6" t="s">
        <v>90</v>
      </c>
    </row>
    <row r="9" spans="1:5">
      <c r="A9" s="6" t="s">
        <v>91</v>
      </c>
      <c r="B9" s="6" t="s">
        <v>2</v>
      </c>
      <c r="C9" s="6" t="s">
        <v>76</v>
      </c>
      <c r="D9" s="6" t="s">
        <v>77</v>
      </c>
      <c r="E9" s="6" t="s">
        <v>92</v>
      </c>
    </row>
    <row r="10" spans="1:5">
      <c r="A10" s="6" t="s">
        <v>91</v>
      </c>
      <c r="B10" s="6" t="s">
        <v>2</v>
      </c>
      <c r="C10" s="6" t="s">
        <v>76</v>
      </c>
      <c r="D10" s="6" t="s">
        <v>77</v>
      </c>
      <c r="E10" s="6" t="s">
        <v>93</v>
      </c>
    </row>
    <row r="11" spans="1:5" ht="28.5">
      <c r="A11" s="6" t="s">
        <v>94</v>
      </c>
      <c r="B11" s="6" t="s">
        <v>2</v>
      </c>
      <c r="C11" s="6" t="s">
        <v>76</v>
      </c>
      <c r="D11" s="6" t="s">
        <v>77</v>
      </c>
      <c r="E11" s="6" t="s">
        <v>95</v>
      </c>
    </row>
    <row r="12" spans="1:5" ht="28.5">
      <c r="A12" s="6" t="s">
        <v>94</v>
      </c>
      <c r="B12" s="6" t="s">
        <v>2</v>
      </c>
      <c r="C12" s="6" t="s">
        <v>76</v>
      </c>
      <c r="D12" s="6" t="s">
        <v>77</v>
      </c>
      <c r="E12" s="6" t="s">
        <v>96</v>
      </c>
    </row>
    <row r="13" spans="1:5">
      <c r="A13" s="6" t="s">
        <v>97</v>
      </c>
      <c r="B13" s="6" t="s">
        <v>2</v>
      </c>
      <c r="C13" s="6" t="s">
        <v>76</v>
      </c>
      <c r="D13" s="6" t="s">
        <v>77</v>
      </c>
      <c r="E13" s="6" t="s">
        <v>98</v>
      </c>
    </row>
    <row r="14" spans="1:5">
      <c r="A14" s="6" t="s">
        <v>99</v>
      </c>
      <c r="B14" s="6" t="s">
        <v>100</v>
      </c>
      <c r="C14" s="6" t="s">
        <v>101</v>
      </c>
      <c r="D14" s="6" t="s">
        <v>102</v>
      </c>
      <c r="E14" s="6" t="s">
        <v>103</v>
      </c>
    </row>
    <row r="15" spans="1:5">
      <c r="A15" s="6" t="s">
        <v>99</v>
      </c>
      <c r="B15" s="6" t="s">
        <v>100</v>
      </c>
      <c r="C15" s="6" t="s">
        <v>101</v>
      </c>
      <c r="D15" s="6" t="s">
        <v>104</v>
      </c>
      <c r="E15" s="6" t="s">
        <v>105</v>
      </c>
    </row>
    <row r="16" spans="1:5">
      <c r="A16" s="6" t="s">
        <v>99</v>
      </c>
      <c r="B16" s="6" t="s">
        <v>100</v>
      </c>
      <c r="C16" s="6" t="s">
        <v>101</v>
      </c>
      <c r="D16" s="6" t="s">
        <v>104</v>
      </c>
      <c r="E16" s="6" t="s">
        <v>106</v>
      </c>
    </row>
    <row r="17" spans="1:5" ht="28.5">
      <c r="A17" s="6" t="s">
        <v>99</v>
      </c>
      <c r="B17" s="6" t="s">
        <v>100</v>
      </c>
      <c r="C17" s="6" t="s">
        <v>101</v>
      </c>
      <c r="D17" s="6" t="s">
        <v>104</v>
      </c>
      <c r="E17" s="6" t="s">
        <v>107</v>
      </c>
    </row>
    <row r="18" spans="1:5">
      <c r="A18" s="6" t="s">
        <v>99</v>
      </c>
      <c r="B18" s="6" t="s">
        <v>100</v>
      </c>
      <c r="C18" s="6" t="s">
        <v>101</v>
      </c>
      <c r="D18" s="6" t="s">
        <v>102</v>
      </c>
      <c r="E18" s="6" t="s">
        <v>108</v>
      </c>
    </row>
    <row r="19" spans="1:5">
      <c r="A19" s="6" t="s">
        <v>99</v>
      </c>
      <c r="B19" s="6" t="s">
        <v>100</v>
      </c>
      <c r="C19" s="6" t="s">
        <v>101</v>
      </c>
      <c r="D19" s="6" t="s">
        <v>104</v>
      </c>
      <c r="E19" s="6" t="s">
        <v>108</v>
      </c>
    </row>
    <row r="20" spans="1:5">
      <c r="A20" s="6" t="s">
        <v>99</v>
      </c>
      <c r="B20" s="6" t="s">
        <v>100</v>
      </c>
      <c r="C20" s="6" t="s">
        <v>101</v>
      </c>
      <c r="D20" s="6" t="s">
        <v>102</v>
      </c>
      <c r="E20" s="6" t="s">
        <v>109</v>
      </c>
    </row>
    <row r="21" spans="1:5">
      <c r="A21" s="6" t="s">
        <v>99</v>
      </c>
      <c r="B21" s="6" t="s">
        <v>100</v>
      </c>
      <c r="C21" s="6" t="s">
        <v>101</v>
      </c>
      <c r="D21" s="6" t="s">
        <v>104</v>
      </c>
      <c r="E21" s="6" t="s">
        <v>109</v>
      </c>
    </row>
    <row r="22" spans="1:5">
      <c r="A22" s="6" t="s">
        <v>110</v>
      </c>
      <c r="B22" s="6" t="s">
        <v>111</v>
      </c>
      <c r="C22" s="6" t="s">
        <v>76</v>
      </c>
      <c r="D22" s="6" t="s">
        <v>77</v>
      </c>
      <c r="E22" s="6" t="s">
        <v>112</v>
      </c>
    </row>
    <row r="23" spans="1:5">
      <c r="A23" s="6" t="s">
        <v>113</v>
      </c>
      <c r="B23" s="6" t="s">
        <v>111</v>
      </c>
      <c r="C23" s="6" t="s">
        <v>76</v>
      </c>
      <c r="D23" s="6" t="s">
        <v>77</v>
      </c>
      <c r="E23" s="6" t="s">
        <v>114</v>
      </c>
    </row>
    <row r="24" spans="1:5">
      <c r="A24" s="6" t="s">
        <v>29</v>
      </c>
      <c r="B24" s="6" t="s">
        <v>115</v>
      </c>
      <c r="C24" s="6" t="s">
        <v>76</v>
      </c>
      <c r="D24" s="6" t="s">
        <v>77</v>
      </c>
      <c r="E24" s="6" t="s">
        <v>116</v>
      </c>
    </row>
    <row r="25" spans="1:5" ht="28.5">
      <c r="A25" s="6" t="s">
        <v>29</v>
      </c>
      <c r="B25" s="6" t="s">
        <v>115</v>
      </c>
      <c r="C25" s="6" t="s">
        <v>76</v>
      </c>
      <c r="D25" s="6" t="s">
        <v>77</v>
      </c>
      <c r="E25" s="6" t="s">
        <v>117</v>
      </c>
    </row>
    <row r="26" spans="1:5" ht="28.5">
      <c r="A26" s="6" t="s">
        <v>30</v>
      </c>
      <c r="B26" s="6" t="s">
        <v>115</v>
      </c>
      <c r="C26" s="6" t="s">
        <v>80</v>
      </c>
      <c r="D26" s="6" t="s">
        <v>77</v>
      </c>
      <c r="E26" s="6" t="s">
        <v>118</v>
      </c>
    </row>
    <row r="27" spans="1:5">
      <c r="A27" s="6" t="s">
        <v>119</v>
      </c>
      <c r="B27" s="6" t="s">
        <v>115</v>
      </c>
      <c r="C27" s="6" t="s">
        <v>76</v>
      </c>
      <c r="D27" s="6" t="s">
        <v>77</v>
      </c>
      <c r="E27" s="6" t="s">
        <v>120</v>
      </c>
    </row>
    <row r="28" spans="1:5">
      <c r="A28" s="6" t="s">
        <v>97</v>
      </c>
      <c r="B28" s="6" t="s">
        <v>115</v>
      </c>
      <c r="C28" s="6" t="s">
        <v>76</v>
      </c>
      <c r="D28" s="6" t="s">
        <v>77</v>
      </c>
      <c r="E28" s="6" t="s">
        <v>121</v>
      </c>
    </row>
    <row r="29" spans="1:5">
      <c r="A29" s="6" t="s">
        <v>97</v>
      </c>
      <c r="B29" s="6" t="s">
        <v>115</v>
      </c>
      <c r="C29" s="6" t="s">
        <v>76</v>
      </c>
      <c r="D29" s="6" t="s">
        <v>77</v>
      </c>
      <c r="E29" s="6" t="s">
        <v>122</v>
      </c>
    </row>
    <row r="30" spans="1:5">
      <c r="A30" s="6" t="s">
        <v>97</v>
      </c>
      <c r="B30" s="6" t="s">
        <v>115</v>
      </c>
      <c r="C30" s="6" t="s">
        <v>123</v>
      </c>
      <c r="D30" s="6" t="s">
        <v>124</v>
      </c>
      <c r="E30" s="6" t="s">
        <v>125</v>
      </c>
    </row>
    <row r="31" spans="1:5" ht="28.5">
      <c r="A31" s="6" t="s">
        <v>97</v>
      </c>
      <c r="B31" s="6" t="s">
        <v>126</v>
      </c>
      <c r="C31" s="6" t="s">
        <v>127</v>
      </c>
      <c r="D31" s="6" t="s">
        <v>128</v>
      </c>
      <c r="E31" s="6">
        <v>0</v>
      </c>
    </row>
    <row r="32" spans="1:5">
      <c r="A32" s="6" t="s">
        <v>129</v>
      </c>
      <c r="B32" s="6" t="s">
        <v>130</v>
      </c>
      <c r="C32" s="6" t="s">
        <v>123</v>
      </c>
      <c r="D32" s="6" t="s">
        <v>77</v>
      </c>
      <c r="E32" s="6" t="s">
        <v>131</v>
      </c>
    </row>
    <row r="33" spans="1:5">
      <c r="A33" s="6" t="s">
        <v>129</v>
      </c>
      <c r="B33" s="6" t="s">
        <v>130</v>
      </c>
      <c r="C33" s="6" t="s">
        <v>123</v>
      </c>
      <c r="D33" s="6" t="s">
        <v>77</v>
      </c>
      <c r="E33" s="6" t="s">
        <v>131</v>
      </c>
    </row>
    <row r="34" spans="1:5">
      <c r="A34" s="6" t="s">
        <v>132</v>
      </c>
      <c r="B34" s="6" t="s">
        <v>133</v>
      </c>
      <c r="C34" s="6" t="s">
        <v>80</v>
      </c>
      <c r="D34" s="6" t="s">
        <v>124</v>
      </c>
      <c r="E34" s="6" t="s">
        <v>134</v>
      </c>
    </row>
    <row r="35" spans="1:5" ht="28.5">
      <c r="A35" s="6" t="s">
        <v>132</v>
      </c>
      <c r="B35" s="6" t="s">
        <v>135</v>
      </c>
      <c r="C35" s="6" t="s">
        <v>76</v>
      </c>
      <c r="D35" s="6" t="s">
        <v>77</v>
      </c>
      <c r="E35" s="6" t="s">
        <v>136</v>
      </c>
    </row>
    <row r="36" spans="1:5">
      <c r="A36" s="6" t="s">
        <v>132</v>
      </c>
      <c r="B36" s="6" t="s">
        <v>135</v>
      </c>
      <c r="C36" s="6" t="s">
        <v>76</v>
      </c>
      <c r="D36" s="6" t="s">
        <v>77</v>
      </c>
      <c r="E36" s="6" t="s">
        <v>137</v>
      </c>
    </row>
    <row r="37" spans="1:5" ht="28.5">
      <c r="A37" s="6" t="s">
        <v>132</v>
      </c>
      <c r="B37" s="6" t="s">
        <v>16</v>
      </c>
      <c r="C37" s="6" t="s">
        <v>76</v>
      </c>
      <c r="D37" s="6" t="s">
        <v>124</v>
      </c>
      <c r="E37" s="6" t="s">
        <v>138</v>
      </c>
    </row>
    <row r="38" spans="1:5" ht="28.5">
      <c r="A38" s="6" t="s">
        <v>132</v>
      </c>
      <c r="B38" s="6" t="s">
        <v>16</v>
      </c>
      <c r="C38" s="6" t="s">
        <v>123</v>
      </c>
      <c r="D38" s="6" t="s">
        <v>124</v>
      </c>
      <c r="E38" s="6" t="s">
        <v>139</v>
      </c>
    </row>
    <row r="39" spans="1:5" ht="28.5">
      <c r="A39" s="6" t="s">
        <v>54</v>
      </c>
      <c r="B39" s="6" t="s">
        <v>140</v>
      </c>
      <c r="C39" s="6" t="s">
        <v>76</v>
      </c>
      <c r="D39" s="6" t="s">
        <v>124</v>
      </c>
      <c r="E39" s="6" t="s">
        <v>141</v>
      </c>
    </row>
    <row r="40" spans="1:5" ht="15.75" thickBot="1">
      <c r="A40" s="6" t="s">
        <v>132</v>
      </c>
      <c r="B40" s="6" t="s">
        <v>142</v>
      </c>
      <c r="C40" s="6" t="s">
        <v>80</v>
      </c>
      <c r="D40" s="6" t="s">
        <v>124</v>
      </c>
      <c r="E40" s="6" t="s">
        <v>143</v>
      </c>
    </row>
    <row r="41" spans="1:5">
      <c r="A41" s="6" t="s">
        <v>144</v>
      </c>
      <c r="B41" s="6" t="s">
        <v>145</v>
      </c>
      <c r="C41" s="6" t="s">
        <v>76</v>
      </c>
      <c r="D41" s="6" t="s">
        <v>77</v>
      </c>
      <c r="E41" s="6" t="s">
        <v>146</v>
      </c>
    </row>
    <row r="42" spans="1:5" ht="28.5">
      <c r="A42" s="6" t="s">
        <v>144</v>
      </c>
      <c r="B42" s="6" t="s">
        <v>145</v>
      </c>
      <c r="C42" s="6" t="s">
        <v>76</v>
      </c>
      <c r="D42" s="6" t="s">
        <v>77</v>
      </c>
      <c r="E42" s="6" t="s">
        <v>147</v>
      </c>
    </row>
    <row r="43" spans="1:5">
      <c r="A43" s="6" t="s">
        <v>144</v>
      </c>
      <c r="B43" s="6" t="s">
        <v>145</v>
      </c>
      <c r="C43" s="6" t="s">
        <v>76</v>
      </c>
      <c r="D43" s="6" t="s">
        <v>77</v>
      </c>
      <c r="E43" s="6" t="s">
        <v>148</v>
      </c>
    </row>
    <row r="44" spans="1:5" ht="28.5">
      <c r="A44" s="6" t="s">
        <v>132</v>
      </c>
      <c r="B44" s="6" t="s">
        <v>149</v>
      </c>
      <c r="C44" s="6" t="s">
        <v>80</v>
      </c>
      <c r="D44" s="6" t="s">
        <v>124</v>
      </c>
      <c r="E44" s="6" t="s">
        <v>150</v>
      </c>
    </row>
    <row r="45" spans="1:5">
      <c r="A45" s="6" t="s">
        <v>151</v>
      </c>
      <c r="B45" s="6" t="s">
        <v>152</v>
      </c>
      <c r="C45" s="6" t="s">
        <v>76</v>
      </c>
      <c r="D45" s="6" t="s">
        <v>77</v>
      </c>
      <c r="E45" s="6" t="s">
        <v>153</v>
      </c>
    </row>
    <row r="46" spans="1:5">
      <c r="A46" s="6" t="s">
        <v>151</v>
      </c>
      <c r="B46" s="6" t="s">
        <v>152</v>
      </c>
      <c r="C46" s="6" t="s">
        <v>76</v>
      </c>
      <c r="D46" s="6" t="s">
        <v>77</v>
      </c>
      <c r="E46" s="6" t="s">
        <v>154</v>
      </c>
    </row>
    <row r="47" spans="1:5" ht="28.5">
      <c r="A47" s="6" t="s">
        <v>151</v>
      </c>
      <c r="B47" s="6" t="s">
        <v>152</v>
      </c>
      <c r="C47" s="6" t="s">
        <v>155</v>
      </c>
      <c r="D47" s="6" t="s">
        <v>124</v>
      </c>
      <c r="E47" s="6" t="s">
        <v>156</v>
      </c>
    </row>
    <row r="48" spans="1:5">
      <c r="A48" s="6" t="s">
        <v>157</v>
      </c>
      <c r="B48" s="6" t="s">
        <v>158</v>
      </c>
      <c r="C48" s="6" t="s">
        <v>80</v>
      </c>
      <c r="D48" s="6" t="s">
        <v>77</v>
      </c>
      <c r="E48" s="6" t="s">
        <v>159</v>
      </c>
    </row>
    <row r="49" spans="1:5" ht="43.5">
      <c r="A49" s="6" t="s">
        <v>160</v>
      </c>
      <c r="B49" s="6" t="s">
        <v>161</v>
      </c>
      <c r="C49" s="6" t="s">
        <v>76</v>
      </c>
      <c r="D49" s="6" t="s">
        <v>77</v>
      </c>
      <c r="E49" s="6" t="s">
        <v>162</v>
      </c>
    </row>
    <row r="50" spans="1:5" ht="43.5">
      <c r="A50" s="6" t="s">
        <v>160</v>
      </c>
      <c r="B50" s="6" t="s">
        <v>161</v>
      </c>
      <c r="C50" s="6" t="s">
        <v>76</v>
      </c>
      <c r="D50" s="6" t="s">
        <v>124</v>
      </c>
      <c r="E50" s="6" t="s">
        <v>162</v>
      </c>
    </row>
    <row r="51" spans="1:5">
      <c r="A51" s="6" t="s">
        <v>129</v>
      </c>
      <c r="B51" s="6" t="s">
        <v>163</v>
      </c>
      <c r="C51" s="6" t="s">
        <v>123</v>
      </c>
      <c r="D51" s="6" t="s">
        <v>77</v>
      </c>
      <c r="E51" s="6" t="s">
        <v>164</v>
      </c>
    </row>
    <row r="52" spans="1:5">
      <c r="A52" s="6" t="s">
        <v>129</v>
      </c>
      <c r="B52" s="6" t="s">
        <v>163</v>
      </c>
      <c r="C52" s="6" t="s">
        <v>123</v>
      </c>
      <c r="D52" s="6" t="s">
        <v>77</v>
      </c>
      <c r="E52" s="6" t="s">
        <v>164</v>
      </c>
    </row>
    <row r="53" spans="1:5">
      <c r="A53" s="6" t="s">
        <v>129</v>
      </c>
      <c r="B53" s="6" t="s">
        <v>165</v>
      </c>
      <c r="C53" s="6" t="s">
        <v>123</v>
      </c>
      <c r="D53" s="6" t="s">
        <v>77</v>
      </c>
      <c r="E53" s="6" t="s">
        <v>166</v>
      </c>
    </row>
    <row r="54" spans="1:5">
      <c r="A54" s="6" t="s">
        <v>129</v>
      </c>
      <c r="B54" s="6" t="s">
        <v>165</v>
      </c>
      <c r="C54" s="6" t="s">
        <v>123</v>
      </c>
      <c r="D54" s="6" t="s">
        <v>77</v>
      </c>
      <c r="E54" s="6" t="s">
        <v>166</v>
      </c>
    </row>
    <row r="55" spans="1:5" ht="28.5">
      <c r="A55" s="6" t="s">
        <v>167</v>
      </c>
      <c r="B55" s="6" t="s">
        <v>168</v>
      </c>
      <c r="C55" s="6" t="s">
        <v>80</v>
      </c>
      <c r="D55" s="6" t="s">
        <v>77</v>
      </c>
      <c r="E55" s="6" t="s">
        <v>169</v>
      </c>
    </row>
    <row r="56" spans="1:5" ht="28.5">
      <c r="A56" s="6" t="s">
        <v>170</v>
      </c>
      <c r="B56" s="6" t="s">
        <v>171</v>
      </c>
      <c r="C56" s="6" t="s">
        <v>80</v>
      </c>
      <c r="D56" s="6" t="s">
        <v>77</v>
      </c>
      <c r="E56" s="6" t="s">
        <v>172</v>
      </c>
    </row>
    <row r="57" spans="1:5" ht="28.5">
      <c r="A57" s="6" t="s">
        <v>173</v>
      </c>
      <c r="B57" s="6" t="s">
        <v>174</v>
      </c>
      <c r="C57" s="6" t="s">
        <v>123</v>
      </c>
      <c r="D57" s="6" t="s">
        <v>77</v>
      </c>
      <c r="E57" s="6" t="s">
        <v>175</v>
      </c>
    </row>
    <row r="58" spans="1:5" ht="28.5">
      <c r="A58" s="6" t="s">
        <v>173</v>
      </c>
      <c r="B58" s="6" t="s">
        <v>176</v>
      </c>
      <c r="C58" s="6" t="s">
        <v>80</v>
      </c>
      <c r="D58" s="6" t="s">
        <v>77</v>
      </c>
      <c r="E58" s="6" t="s">
        <v>177</v>
      </c>
    </row>
    <row r="59" spans="1:5" ht="28.5">
      <c r="A59" s="6" t="s">
        <v>173</v>
      </c>
      <c r="B59" s="6" t="s">
        <v>176</v>
      </c>
      <c r="C59" s="6" t="s">
        <v>76</v>
      </c>
      <c r="D59" s="6" t="s">
        <v>77</v>
      </c>
      <c r="E59" s="6" t="s">
        <v>178</v>
      </c>
    </row>
    <row r="60" spans="1:5" ht="28.5">
      <c r="A60" s="6" t="s">
        <v>173</v>
      </c>
      <c r="B60" s="6" t="s">
        <v>176</v>
      </c>
      <c r="C60" s="6" t="s">
        <v>76</v>
      </c>
      <c r="D60" s="6" t="s">
        <v>77</v>
      </c>
      <c r="E60" s="6" t="s">
        <v>179</v>
      </c>
    </row>
    <row r="61" spans="1:5">
      <c r="A61" s="6" t="s">
        <v>180</v>
      </c>
      <c r="B61" s="6" t="s">
        <v>20</v>
      </c>
      <c r="C61" s="6" t="s">
        <v>76</v>
      </c>
      <c r="D61" s="6" t="s">
        <v>77</v>
      </c>
      <c r="E61" s="6" t="s">
        <v>181</v>
      </c>
    </row>
  </sheetData>
  <autoFilter ref="A1:E28" xr:uid="{00000000-0001-0000-0100-000000000000}">
    <sortState xmlns:xlrd2="http://schemas.microsoft.com/office/spreadsheetml/2017/richdata2" ref="A2:E61">
      <sortCondition ref="B1:B28"/>
    </sortState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ErrorMessage="1" error="Seleccione categoría" xr:uid="{00000000-0002-0000-0100-000000000000}">
          <x14:formula1>
            <xm:f>Hoja3!$B$2:$B$3</xm:f>
          </x14:formula1>
          <xm:sqref>D2:D7</xm:sqref>
        </x14:dataValidation>
        <x14:dataValidation type="list" allowBlank="1" showInputMessage="1" showErrorMessage="1" xr:uid="{00000000-0002-0000-0100-000001000000}">
          <x14:formula1>
            <xm:f>Hoja3!$A$2:$A$8</xm:f>
          </x14:formula1>
          <xm:sqref>C2:C7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F723F-1236-4E8B-8A9A-A0D03C8EE2AE}">
  <sheetPr>
    <tabColor rgb="FF00B0F0"/>
  </sheetPr>
  <dimension ref="A1:AG76"/>
  <sheetViews>
    <sheetView tabSelected="1" topLeftCell="B5" zoomScale="85" zoomScaleNormal="85" workbookViewId="0">
      <selection activeCell="C10" sqref="C10"/>
    </sheetView>
  </sheetViews>
  <sheetFormatPr defaultColWidth="10.42578125" defaultRowHeight="12.75"/>
  <cols>
    <col min="1" max="1" width="10.42578125" style="9"/>
    <col min="2" max="2" width="23.85546875" style="9" customWidth="1"/>
    <col min="3" max="3" width="53.85546875" style="11" customWidth="1"/>
    <col min="4" max="4" width="39.140625" style="11" bestFit="1" customWidth="1"/>
    <col min="5" max="5" width="20.7109375" style="11" customWidth="1"/>
    <col min="6" max="6" width="18.42578125" style="10" bestFit="1" customWidth="1"/>
    <col min="7" max="7" width="17.85546875" style="10" bestFit="1" customWidth="1"/>
    <col min="8" max="10" width="15.85546875" style="10" bestFit="1" customWidth="1"/>
    <col min="11" max="11" width="13.85546875" style="10" bestFit="1" customWidth="1"/>
    <col min="12" max="12" width="16.85546875" style="10" bestFit="1" customWidth="1"/>
    <col min="13" max="14" width="19.7109375" style="10" bestFit="1" customWidth="1"/>
    <col min="15" max="15" width="18" style="10" bestFit="1" customWidth="1"/>
    <col min="16" max="16" width="18.28515625" style="10" bestFit="1" customWidth="1"/>
    <col min="17" max="17" width="17.85546875" style="10" bestFit="1" customWidth="1"/>
    <col min="18" max="18" width="18.5703125" style="10" bestFit="1" customWidth="1"/>
    <col min="19" max="19" width="19.28515625" style="10" bestFit="1" customWidth="1"/>
    <col min="20" max="20" width="18.5703125" style="10" bestFit="1" customWidth="1"/>
    <col min="21" max="21" width="17.42578125" style="10" bestFit="1" customWidth="1"/>
    <col min="22" max="22" width="17.7109375" style="10" customWidth="1"/>
    <col min="23" max="23" width="15.42578125" style="10" customWidth="1"/>
    <col min="24" max="24" width="22.28515625" style="10" customWidth="1"/>
    <col min="25" max="25" width="28.7109375" style="10" customWidth="1"/>
    <col min="26" max="26" width="29.7109375" style="9" customWidth="1"/>
    <col min="27" max="27" width="24.42578125" style="9" customWidth="1"/>
    <col min="28" max="28" width="21.85546875" style="9" customWidth="1"/>
    <col min="29" max="29" width="20.85546875" style="9" customWidth="1"/>
    <col min="30" max="30" width="23.42578125" style="9" customWidth="1"/>
    <col min="31" max="31" width="16.28515625" style="9" customWidth="1"/>
    <col min="32" max="32" width="16.5703125" style="9" customWidth="1"/>
    <col min="33" max="16384" width="10.42578125" style="9"/>
  </cols>
  <sheetData>
    <row r="1" spans="2:33">
      <c r="B1" s="76" t="s">
        <v>182</v>
      </c>
      <c r="C1" s="76"/>
      <c r="D1" s="76"/>
      <c r="E1" s="30" t="s">
        <v>183</v>
      </c>
      <c r="F1" s="30">
        <f>ROUND(((1750905*9.77)+(2850)),0)</f>
        <v>17109192</v>
      </c>
      <c r="G1" s="29">
        <f>ROUND(((1750905*9.77)+(2850)),0)</f>
        <v>17109192</v>
      </c>
      <c r="H1" s="29">
        <f>ROUND(((1750905*9.77)+(2850)),0)</f>
        <v>17109192</v>
      </c>
      <c r="I1" s="29">
        <f>ROUND(((1750905*9.77)+(2850)),0)</f>
        <v>17109192</v>
      </c>
      <c r="J1" s="29">
        <f>ROUND(((1750905*9.77)+(2850)),0)/30*20</f>
        <v>11406128</v>
      </c>
      <c r="K1" s="29">
        <f>ROUND(((1750905*9.77)+(2850)),0)/30*24</f>
        <v>13687353.600000001</v>
      </c>
      <c r="L1" s="29">
        <f>ROUND((((((1750905*9.77)+2850)*52.41%)/11)*1)+(((((1750905*9.77)+2850)*47.59%)/13)*15),0)</f>
        <v>10210096</v>
      </c>
      <c r="M1" s="29">
        <f>ROUND((((((1750905*9.77)+2850)*52.41%)/11)*1)+(((((1750905*9.77)+2850)*47.59%)/13)*15),0)/30*20</f>
        <v>6806730.666666666</v>
      </c>
      <c r="N1" s="29">
        <f>ROUND((((((1750905*9.77)+2850)*52.41%)/11)*1)+(((((1750905*9.77)+2850)*47.59%)/13)*15),0)/30*24</f>
        <v>8168076.7999999998</v>
      </c>
      <c r="O1" s="29">
        <f>ROUND((((((1750905*9.77)+2850)*47.59%)/13)*12),0)</f>
        <v>7515936</v>
      </c>
      <c r="P1" s="29">
        <f>ROUND((((((1750905*9.77)+2850)*47.59%)/13)*12),0)/30*20</f>
        <v>5010624</v>
      </c>
      <c r="Q1" s="29">
        <f>ROUND((((((1750905*9.77)+2850)*47.59%)/13)*12),0)/30*24</f>
        <v>6012748.8000000007</v>
      </c>
      <c r="R1" s="29">
        <f>ROUND((((((1750905*9.77)+2850)*52.41%)/11)*9)+(((((1750905*9.77)+2850)*47.59%)/13)*3),0)</f>
        <v>9215561</v>
      </c>
      <c r="S1" s="29">
        <f>ROUND((((((1750905*9.77)+2850)*52.41%)/11)*9)+(((((1750905*9.77)+2850)*47.59%)/13)*3),0)/30*24</f>
        <v>7372448.7999999989</v>
      </c>
      <c r="T1" s="29">
        <f>ROUND((((((1750905*9.77)+2850)*52.41%)/11)*9)+(((((1750905*9.77)+2850)*47.59%)/13)*3),0)</f>
        <v>9215561</v>
      </c>
      <c r="U1" s="29">
        <f>ROUND((((((1750905*9.77)+2850)*52.41%)/11)*8),0)</f>
        <v>6521402</v>
      </c>
      <c r="V1" s="29">
        <f>ROUND((((((1750905*9.77)+2850)*52.41%)/11)*8),0)</f>
        <v>6521402</v>
      </c>
      <c r="W1" s="29">
        <f>ROUND((((((1750905*9.77)+2850)*52.41%)/11)*8),0)/30*20</f>
        <v>4347601.333333334</v>
      </c>
      <c r="X1" s="29">
        <f>ROUND((((((1750905*9.77)+2850)*47.59%)/13)*8),0)/30*24</f>
        <v>4008499.1999999997</v>
      </c>
      <c r="Y1" s="29">
        <f>ROUND((((((1750905*9.77)+2850)*47.59%)/13)*8),0)/30*20</f>
        <v>3340416</v>
      </c>
      <c r="Z1" s="31">
        <f>ROUND((((((1750905*9.77)+2850)*47.59%)/13)*8),0)</f>
        <v>5010624</v>
      </c>
      <c r="AA1" s="48">
        <v>12349.991176470588</v>
      </c>
      <c r="AB1" s="49">
        <v>47998.412184873945</v>
      </c>
      <c r="AC1" s="49">
        <v>61487.467226890752</v>
      </c>
      <c r="AD1" s="49">
        <v>44646.578151260503</v>
      </c>
      <c r="AE1" s="49">
        <v>140788.95840336135</v>
      </c>
      <c r="AF1" s="49">
        <v>47376.135714285709</v>
      </c>
    </row>
    <row r="2" spans="2:33">
      <c r="B2" s="76"/>
      <c r="C2" s="76"/>
      <c r="D2" s="76"/>
      <c r="E2" s="27" t="s">
        <v>184</v>
      </c>
      <c r="F2" s="27">
        <f>+F1*0.1</f>
        <v>1710919.2000000002</v>
      </c>
      <c r="G2" s="28">
        <f>+G1*0.08</f>
        <v>1368735.36</v>
      </c>
      <c r="H2" s="28">
        <f>+H1*0.08</f>
        <v>1368735.36</v>
      </c>
      <c r="I2" s="28">
        <f>+I1*0.11</f>
        <v>1882011.12</v>
      </c>
      <c r="J2" s="28">
        <f t="shared" ref="J2:S2" si="0">+J1*0.08</f>
        <v>912490.24</v>
      </c>
      <c r="K2" s="28">
        <f t="shared" si="0"/>
        <v>1094988.2880000002</v>
      </c>
      <c r="L2" s="28">
        <f t="shared" si="0"/>
        <v>816807.68</v>
      </c>
      <c r="M2" s="28">
        <f t="shared" si="0"/>
        <v>544538.45333333325</v>
      </c>
      <c r="N2" s="28">
        <f t="shared" si="0"/>
        <v>653446.14399999997</v>
      </c>
      <c r="O2" s="28">
        <f t="shared" si="0"/>
        <v>601274.88</v>
      </c>
      <c r="P2" s="28">
        <f t="shared" si="0"/>
        <v>400849.91999999998</v>
      </c>
      <c r="Q2" s="28">
        <f t="shared" si="0"/>
        <v>481019.9040000001</v>
      </c>
      <c r="R2" s="28">
        <f t="shared" si="0"/>
        <v>737244.88</v>
      </c>
      <c r="S2" s="28">
        <f t="shared" si="0"/>
        <v>589795.90399999998</v>
      </c>
      <c r="T2" s="28">
        <f>+T1*0.1</f>
        <v>921556.10000000009</v>
      </c>
      <c r="U2" s="28">
        <f>+U1*0.1</f>
        <v>652140.20000000007</v>
      </c>
      <c r="V2" s="28">
        <f>+V1*0.08</f>
        <v>521712.16000000003</v>
      </c>
      <c r="W2" s="28">
        <f>+W1*0.08</f>
        <v>347808.10666666675</v>
      </c>
      <c r="X2" s="28">
        <f>+X1*0.08</f>
        <v>320679.93599999999</v>
      </c>
      <c r="Y2" s="28">
        <f>+Y1*0.08</f>
        <v>267233.28000000003</v>
      </c>
      <c r="Z2" s="28">
        <f>+Z1*0.08</f>
        <v>400849.91999999998</v>
      </c>
      <c r="AA2" s="50"/>
      <c r="AB2" s="50"/>
      <c r="AC2" s="50"/>
      <c r="AD2" s="50"/>
      <c r="AE2" s="50"/>
      <c r="AF2" s="50"/>
    </row>
    <row r="3" spans="2:33" ht="13.5" thickBot="1">
      <c r="B3" s="76"/>
      <c r="C3" s="76"/>
      <c r="D3" s="76"/>
      <c r="E3" s="26" t="s">
        <v>185</v>
      </c>
      <c r="F3" s="26">
        <f t="shared" ref="F3:Z3" si="1">(F1+F2)*0.019</f>
        <v>357582.1128</v>
      </c>
      <c r="G3" s="26">
        <f t="shared" si="1"/>
        <v>351080.61984</v>
      </c>
      <c r="H3" s="26">
        <f t="shared" si="1"/>
        <v>351080.61984</v>
      </c>
      <c r="I3" s="26">
        <f t="shared" si="1"/>
        <v>360832.85928000003</v>
      </c>
      <c r="J3" s="26">
        <f t="shared" si="1"/>
        <v>234053.74656</v>
      </c>
      <c r="K3" s="26">
        <f t="shared" si="1"/>
        <v>280864.49587200006</v>
      </c>
      <c r="L3" s="26">
        <f t="shared" si="1"/>
        <v>209511.16991999999</v>
      </c>
      <c r="M3" s="26">
        <f t="shared" si="1"/>
        <v>139674.11327999999</v>
      </c>
      <c r="N3" s="26">
        <f t="shared" si="1"/>
        <v>167608.93593599999</v>
      </c>
      <c r="O3" s="26">
        <f t="shared" si="1"/>
        <v>154227.00672</v>
      </c>
      <c r="P3" s="26">
        <f t="shared" si="1"/>
        <v>102818.00448</v>
      </c>
      <c r="Q3" s="26">
        <f t="shared" si="1"/>
        <v>123381.60537600001</v>
      </c>
      <c r="R3" s="26">
        <f t="shared" si="1"/>
        <v>189103.31172</v>
      </c>
      <c r="S3" s="26">
        <f t="shared" si="1"/>
        <v>151282.64937599999</v>
      </c>
      <c r="T3" s="26">
        <f t="shared" si="1"/>
        <v>192605.2249</v>
      </c>
      <c r="U3" s="26">
        <f t="shared" si="1"/>
        <v>136297.30179999999</v>
      </c>
      <c r="V3" s="26">
        <f t="shared" si="1"/>
        <v>133819.16904000001</v>
      </c>
      <c r="W3" s="26">
        <f t="shared" si="1"/>
        <v>89212.77936</v>
      </c>
      <c r="X3" s="26">
        <f t="shared" si="1"/>
        <v>82254.403584</v>
      </c>
      <c r="Y3" s="26">
        <f t="shared" si="1"/>
        <v>68545.336320000002</v>
      </c>
      <c r="Z3" s="26">
        <f t="shared" si="1"/>
        <v>102818.00448</v>
      </c>
      <c r="AA3" s="51">
        <f t="shared" ref="AA3:AF3" si="2">+AA1*0.19</f>
        <v>2346.4983235294117</v>
      </c>
      <c r="AB3" s="51">
        <f t="shared" si="2"/>
        <v>9119.6983151260501</v>
      </c>
      <c r="AC3" s="51">
        <f t="shared" si="2"/>
        <v>11682.618773109243</v>
      </c>
      <c r="AD3" s="51">
        <f t="shared" si="2"/>
        <v>8482.8498487394954</v>
      </c>
      <c r="AE3" s="51">
        <f t="shared" si="2"/>
        <v>26749.902096638656</v>
      </c>
      <c r="AF3" s="51">
        <f t="shared" si="2"/>
        <v>9001.4657857142847</v>
      </c>
    </row>
    <row r="4" spans="2:33" ht="13.5" thickBot="1">
      <c r="B4" s="77"/>
      <c r="C4" s="77"/>
      <c r="D4" s="77"/>
      <c r="E4" s="25" t="s">
        <v>186</v>
      </c>
      <c r="F4" s="25">
        <f t="shared" ref="F4:Z4" si="3">+F1+F2+F3</f>
        <v>19177693.312799998</v>
      </c>
      <c r="G4" s="25">
        <f t="shared" si="3"/>
        <v>18829007.979839999</v>
      </c>
      <c r="H4" s="25">
        <f t="shared" si="3"/>
        <v>18829007.979839999</v>
      </c>
      <c r="I4" s="25">
        <f t="shared" si="3"/>
        <v>19352035.979280002</v>
      </c>
      <c r="J4" s="25">
        <f t="shared" si="3"/>
        <v>12552671.98656</v>
      </c>
      <c r="K4" s="25">
        <f t="shared" si="3"/>
        <v>15063206.383872002</v>
      </c>
      <c r="L4" s="25">
        <f t="shared" si="3"/>
        <v>11236414.849919999</v>
      </c>
      <c r="M4" s="25">
        <f t="shared" si="3"/>
        <v>7490943.2332799993</v>
      </c>
      <c r="N4" s="25">
        <f t="shared" si="3"/>
        <v>8989131.8799360003</v>
      </c>
      <c r="O4" s="25">
        <f t="shared" si="3"/>
        <v>8271437.8867199998</v>
      </c>
      <c r="P4" s="25">
        <f t="shared" si="3"/>
        <v>5514291.9244799996</v>
      </c>
      <c r="Q4" s="25">
        <f t="shared" si="3"/>
        <v>6617150.3093760004</v>
      </c>
      <c r="R4" s="25">
        <f t="shared" si="3"/>
        <v>10141909.191720001</v>
      </c>
      <c r="S4" s="25">
        <f t="shared" si="3"/>
        <v>8113527.3533759993</v>
      </c>
      <c r="T4" s="25">
        <f t="shared" si="3"/>
        <v>10329722.324899999</v>
      </c>
      <c r="U4" s="25">
        <f t="shared" si="3"/>
        <v>7309839.5017999997</v>
      </c>
      <c r="V4" s="25">
        <f t="shared" si="3"/>
        <v>7176933.3290400002</v>
      </c>
      <c r="W4" s="25">
        <f t="shared" si="3"/>
        <v>4784622.2193600005</v>
      </c>
      <c r="X4" s="25">
        <f t="shared" si="3"/>
        <v>4411433.5395839997</v>
      </c>
      <c r="Y4" s="25">
        <f t="shared" si="3"/>
        <v>3676194.61632</v>
      </c>
      <c r="Z4" s="25">
        <f t="shared" si="3"/>
        <v>5514291.9244799996</v>
      </c>
      <c r="AA4" s="52">
        <f t="shared" ref="AA4:AF4" si="4">+AA1+AA3</f>
        <v>14696.4895</v>
      </c>
      <c r="AB4" s="52">
        <f t="shared" si="4"/>
        <v>57118.110499999995</v>
      </c>
      <c r="AC4" s="52">
        <f t="shared" si="4"/>
        <v>73170.085999999996</v>
      </c>
      <c r="AD4" s="52">
        <f t="shared" si="4"/>
        <v>53129.428</v>
      </c>
      <c r="AE4" s="52">
        <f t="shared" si="4"/>
        <v>167538.86050000001</v>
      </c>
      <c r="AF4" s="52">
        <f t="shared" si="4"/>
        <v>56377.60149999999</v>
      </c>
    </row>
    <row r="5" spans="2:33" s="19" customFormat="1" ht="63.75">
      <c r="B5" s="22" t="s">
        <v>187</v>
      </c>
      <c r="C5" s="22" t="s">
        <v>188</v>
      </c>
      <c r="D5" s="22" t="s">
        <v>189</v>
      </c>
      <c r="E5" s="24" t="s">
        <v>190</v>
      </c>
      <c r="F5" s="23" t="s">
        <v>191</v>
      </c>
      <c r="G5" s="23" t="s">
        <v>192</v>
      </c>
      <c r="H5" s="20" t="s">
        <v>193</v>
      </c>
      <c r="I5" s="20" t="s">
        <v>194</v>
      </c>
      <c r="J5" s="20" t="s">
        <v>195</v>
      </c>
      <c r="K5" s="20" t="s">
        <v>196</v>
      </c>
      <c r="L5" s="20" t="s">
        <v>197</v>
      </c>
      <c r="M5" s="20" t="s">
        <v>198</v>
      </c>
      <c r="N5" s="20" t="s">
        <v>199</v>
      </c>
      <c r="O5" s="20" t="s">
        <v>200</v>
      </c>
      <c r="P5" s="20" t="s">
        <v>201</v>
      </c>
      <c r="Q5" s="20" t="s">
        <v>202</v>
      </c>
      <c r="R5" s="20" t="s">
        <v>203</v>
      </c>
      <c r="S5" s="20" t="s">
        <v>204</v>
      </c>
      <c r="T5" s="22" t="s">
        <v>205</v>
      </c>
      <c r="U5" s="20" t="s">
        <v>206</v>
      </c>
      <c r="V5" s="20" t="s">
        <v>207</v>
      </c>
      <c r="W5" s="21" t="s">
        <v>208</v>
      </c>
      <c r="X5" s="20" t="s">
        <v>209</v>
      </c>
      <c r="Y5" s="20" t="s">
        <v>210</v>
      </c>
      <c r="Z5" s="20" t="s">
        <v>211</v>
      </c>
      <c r="AA5" s="53" t="s">
        <v>212</v>
      </c>
      <c r="AB5" s="54" t="s">
        <v>213</v>
      </c>
      <c r="AC5" s="54" t="s">
        <v>214</v>
      </c>
      <c r="AD5" s="54" t="s">
        <v>215</v>
      </c>
      <c r="AE5" s="54" t="s">
        <v>216</v>
      </c>
      <c r="AF5" s="54" t="s">
        <v>217</v>
      </c>
    </row>
    <row r="6" spans="2:33" s="19" customFormat="1" ht="15">
      <c r="B6" s="15" t="s">
        <v>1</v>
      </c>
      <c r="C6" s="15" t="s">
        <v>218</v>
      </c>
      <c r="D6" s="15" t="s">
        <v>219</v>
      </c>
      <c r="E6" s="15" t="s">
        <v>220</v>
      </c>
      <c r="F6" s="14">
        <v>0</v>
      </c>
      <c r="G6" s="14">
        <v>6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1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3">
        <v>0</v>
      </c>
      <c r="AA6" s="18">
        <v>33</v>
      </c>
      <c r="AB6" s="18">
        <v>4</v>
      </c>
      <c r="AC6" s="18">
        <v>1</v>
      </c>
      <c r="AD6" s="18">
        <v>2</v>
      </c>
      <c r="AE6" s="18">
        <v>1</v>
      </c>
      <c r="AF6" s="18">
        <v>1</v>
      </c>
    </row>
    <row r="7" spans="2:33" s="19" customFormat="1" ht="15">
      <c r="B7" s="15" t="s">
        <v>1</v>
      </c>
      <c r="C7" s="15" t="s">
        <v>218</v>
      </c>
      <c r="D7" s="15" t="s">
        <v>147</v>
      </c>
      <c r="E7" s="15" t="s">
        <v>220</v>
      </c>
      <c r="F7" s="14">
        <v>0</v>
      </c>
      <c r="G7" s="14">
        <v>2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3">
        <v>0</v>
      </c>
      <c r="AA7" s="18">
        <v>3</v>
      </c>
      <c r="AB7" s="18">
        <v>1</v>
      </c>
      <c r="AC7" s="18">
        <v>1</v>
      </c>
      <c r="AD7" s="18">
        <v>0</v>
      </c>
      <c r="AE7" s="18">
        <v>1</v>
      </c>
      <c r="AF7" s="18">
        <v>1</v>
      </c>
    </row>
    <row r="8" spans="2:33" s="19" customFormat="1" ht="23.25" customHeight="1">
      <c r="B8" s="15" t="s">
        <v>1</v>
      </c>
      <c r="C8" s="15" t="s">
        <v>218</v>
      </c>
      <c r="D8" s="15" t="s">
        <v>221</v>
      </c>
      <c r="E8" s="15" t="s">
        <v>220</v>
      </c>
      <c r="F8" s="14">
        <v>0</v>
      </c>
      <c r="G8" s="14">
        <v>1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3">
        <v>0</v>
      </c>
      <c r="AA8" s="18">
        <v>7</v>
      </c>
      <c r="AB8" s="18">
        <v>2</v>
      </c>
      <c r="AC8" s="18">
        <v>1</v>
      </c>
      <c r="AD8" s="18">
        <v>2</v>
      </c>
      <c r="AE8" s="18">
        <v>1</v>
      </c>
      <c r="AF8" s="18">
        <v>1</v>
      </c>
    </row>
    <row r="9" spans="2:33" s="12" customFormat="1" ht="25.5">
      <c r="B9" s="15" t="s">
        <v>222</v>
      </c>
      <c r="C9" s="15" t="s">
        <v>223</v>
      </c>
      <c r="D9" s="15" t="s">
        <v>138</v>
      </c>
      <c r="E9" s="15" t="s">
        <v>224</v>
      </c>
      <c r="F9" s="14">
        <v>0</v>
      </c>
      <c r="G9" s="14">
        <v>4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1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1</v>
      </c>
      <c r="Y9" s="14">
        <v>0</v>
      </c>
      <c r="Z9" s="14">
        <v>0</v>
      </c>
      <c r="AA9" s="18">
        <v>20</v>
      </c>
      <c r="AB9" s="18">
        <v>3</v>
      </c>
      <c r="AC9" s="18">
        <v>1</v>
      </c>
      <c r="AD9" s="18">
        <v>1</v>
      </c>
      <c r="AE9" s="18">
        <v>1</v>
      </c>
      <c r="AF9" s="18">
        <v>1</v>
      </c>
    </row>
    <row r="10" spans="2:33" s="12" customFormat="1" ht="15">
      <c r="B10" s="15" t="s">
        <v>222</v>
      </c>
      <c r="C10" s="68" t="s">
        <v>225</v>
      </c>
      <c r="D10" s="15" t="s">
        <v>139</v>
      </c>
      <c r="E10" s="15" t="s">
        <v>226</v>
      </c>
      <c r="F10" s="14">
        <v>0</v>
      </c>
      <c r="G10" s="14">
        <v>2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8">
        <v>14</v>
      </c>
      <c r="AB10" s="18">
        <v>0</v>
      </c>
      <c r="AC10" s="18">
        <v>1</v>
      </c>
      <c r="AD10" s="18">
        <v>1</v>
      </c>
      <c r="AE10" s="18">
        <v>1</v>
      </c>
      <c r="AF10" s="18">
        <v>1</v>
      </c>
    </row>
    <row r="11" spans="2:33" s="12" customFormat="1" ht="15">
      <c r="B11" s="15" t="s">
        <v>222</v>
      </c>
      <c r="C11" s="15" t="s">
        <v>225</v>
      </c>
      <c r="D11" s="15" t="s">
        <v>143</v>
      </c>
      <c r="E11" s="15" t="s">
        <v>227</v>
      </c>
      <c r="F11" s="14">
        <v>0</v>
      </c>
      <c r="G11" s="14">
        <v>1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8">
        <v>6</v>
      </c>
      <c r="AB11" s="18">
        <v>0</v>
      </c>
      <c r="AC11" s="18">
        <v>1</v>
      </c>
      <c r="AD11" s="18">
        <v>1</v>
      </c>
      <c r="AE11" s="18">
        <v>1</v>
      </c>
      <c r="AF11" s="18">
        <v>1</v>
      </c>
    </row>
    <row r="12" spans="2:33" s="12" customFormat="1" ht="15">
      <c r="B12" s="15" t="s">
        <v>222</v>
      </c>
      <c r="C12" s="15" t="s">
        <v>225</v>
      </c>
      <c r="D12" s="15" t="s">
        <v>134</v>
      </c>
      <c r="E12" s="15" t="s">
        <v>228</v>
      </c>
      <c r="F12" s="14">
        <v>0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1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8">
        <v>6</v>
      </c>
      <c r="AB12" s="18">
        <v>0</v>
      </c>
      <c r="AC12" s="18">
        <v>1</v>
      </c>
      <c r="AD12" s="18">
        <v>1</v>
      </c>
      <c r="AE12" s="18">
        <v>1</v>
      </c>
      <c r="AF12" s="18">
        <v>1</v>
      </c>
    </row>
    <row r="13" spans="2:33" s="12" customFormat="1" ht="15">
      <c r="B13" s="67" t="s">
        <v>222</v>
      </c>
      <c r="C13" s="68" t="s">
        <v>225</v>
      </c>
      <c r="D13" s="68" t="s">
        <v>229</v>
      </c>
      <c r="E13" s="68" t="s">
        <v>230</v>
      </c>
      <c r="F13" s="14">
        <v>0</v>
      </c>
      <c r="G13" s="14">
        <v>1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8"/>
      <c r="AB13" s="18">
        <v>0</v>
      </c>
      <c r="AC13" s="69"/>
      <c r="AD13" s="18"/>
      <c r="AE13" s="18"/>
      <c r="AF13" s="18"/>
      <c r="AG13" s="18"/>
    </row>
    <row r="14" spans="2:33" s="12" customFormat="1" ht="15">
      <c r="B14" s="15" t="s">
        <v>222</v>
      </c>
      <c r="C14" s="15" t="s">
        <v>231</v>
      </c>
      <c r="D14" s="15" t="s">
        <v>232</v>
      </c>
      <c r="E14" s="15" t="s">
        <v>233</v>
      </c>
      <c r="F14" s="14">
        <v>0</v>
      </c>
      <c r="G14" s="14">
        <v>1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8"/>
      <c r="AB14" s="18">
        <v>32</v>
      </c>
      <c r="AC14" s="18">
        <v>0</v>
      </c>
      <c r="AD14" s="18">
        <v>2</v>
      </c>
      <c r="AE14" s="18">
        <v>2</v>
      </c>
      <c r="AF14" s="18">
        <v>0</v>
      </c>
    </row>
    <row r="15" spans="2:33" s="12" customFormat="1" ht="25.5">
      <c r="B15" s="15" t="s">
        <v>222</v>
      </c>
      <c r="C15" s="15" t="s">
        <v>231</v>
      </c>
      <c r="D15" s="15" t="s">
        <v>234</v>
      </c>
      <c r="E15" s="15" t="s">
        <v>233</v>
      </c>
      <c r="F15" s="14">
        <v>0</v>
      </c>
      <c r="G15" s="14">
        <v>9</v>
      </c>
      <c r="H15" s="14">
        <v>1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8"/>
      <c r="AB15" s="18">
        <v>0</v>
      </c>
      <c r="AC15" s="18">
        <v>0</v>
      </c>
      <c r="AD15" s="18">
        <v>0</v>
      </c>
      <c r="AE15" s="18">
        <v>0</v>
      </c>
      <c r="AF15" s="18">
        <v>0</v>
      </c>
    </row>
    <row r="16" spans="2:33" s="12" customFormat="1" ht="25.5">
      <c r="B16" s="15" t="s">
        <v>222</v>
      </c>
      <c r="C16" s="15" t="s">
        <v>231</v>
      </c>
      <c r="D16" s="15" t="s">
        <v>235</v>
      </c>
      <c r="E16" s="15" t="s">
        <v>236</v>
      </c>
      <c r="F16" s="14">
        <v>0</v>
      </c>
      <c r="G16" s="14">
        <v>2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8"/>
      <c r="AB16" s="18">
        <v>0</v>
      </c>
      <c r="AC16" s="18">
        <v>0</v>
      </c>
      <c r="AD16" s="18">
        <v>0</v>
      </c>
      <c r="AE16" s="18">
        <v>0</v>
      </c>
      <c r="AF16" s="18">
        <v>0</v>
      </c>
    </row>
    <row r="17" spans="2:32" s="12" customFormat="1" ht="25.5">
      <c r="B17" s="15" t="s">
        <v>222</v>
      </c>
      <c r="C17" s="15" t="s">
        <v>231</v>
      </c>
      <c r="D17" s="15" t="s">
        <v>237</v>
      </c>
      <c r="E17" s="15" t="s">
        <v>238</v>
      </c>
      <c r="F17" s="14">
        <v>0</v>
      </c>
      <c r="G17" s="14">
        <v>3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8"/>
      <c r="AB17" s="18">
        <v>8</v>
      </c>
      <c r="AC17" s="18">
        <v>0</v>
      </c>
      <c r="AD17" s="18">
        <v>1</v>
      </c>
      <c r="AE17" s="18">
        <v>1</v>
      </c>
      <c r="AF17" s="18">
        <v>0</v>
      </c>
    </row>
    <row r="18" spans="2:32" s="12" customFormat="1" ht="25.5">
      <c r="B18" s="15" t="s">
        <v>222</v>
      </c>
      <c r="C18" s="15" t="s">
        <v>231</v>
      </c>
      <c r="D18" s="15" t="s">
        <v>239</v>
      </c>
      <c r="E18" s="15" t="s">
        <v>240</v>
      </c>
      <c r="F18" s="14">
        <v>0</v>
      </c>
      <c r="G18" s="14">
        <v>2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8"/>
      <c r="AB18" s="18">
        <v>8</v>
      </c>
      <c r="AC18" s="18">
        <v>0</v>
      </c>
      <c r="AD18" s="18">
        <v>1</v>
      </c>
      <c r="AE18" s="18">
        <v>1</v>
      </c>
      <c r="AF18" s="18">
        <v>0</v>
      </c>
    </row>
    <row r="19" spans="2:32" s="12" customFormat="1" ht="15">
      <c r="B19" s="15" t="s">
        <v>222</v>
      </c>
      <c r="C19" s="15" t="s">
        <v>231</v>
      </c>
      <c r="D19" s="15"/>
      <c r="E19" s="15" t="s">
        <v>241</v>
      </c>
      <c r="F19" s="14">
        <v>0</v>
      </c>
      <c r="G19" s="14">
        <v>4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</row>
    <row r="20" spans="2:32" s="12" customFormat="1" ht="25.5">
      <c r="B20" s="15" t="s">
        <v>222</v>
      </c>
      <c r="C20" s="15" t="s">
        <v>242</v>
      </c>
      <c r="D20" s="15" t="s">
        <v>243</v>
      </c>
      <c r="E20" s="15" t="s">
        <v>244</v>
      </c>
      <c r="F20" s="14">
        <v>0</v>
      </c>
      <c r="G20" s="14">
        <v>5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8">
        <v>26</v>
      </c>
      <c r="AB20" s="18">
        <v>1</v>
      </c>
      <c r="AC20" s="18">
        <v>1</v>
      </c>
      <c r="AD20" s="18">
        <v>1</v>
      </c>
      <c r="AE20" s="18">
        <v>1</v>
      </c>
      <c r="AF20" s="18">
        <v>1</v>
      </c>
    </row>
    <row r="21" spans="2:32" s="12" customFormat="1" ht="15">
      <c r="B21" s="15" t="s">
        <v>222</v>
      </c>
      <c r="C21" s="15" t="s">
        <v>242</v>
      </c>
      <c r="D21" s="15" t="s">
        <v>245</v>
      </c>
      <c r="E21" s="15" t="s">
        <v>246</v>
      </c>
      <c r="F21" s="14">
        <v>0</v>
      </c>
      <c r="G21" s="14">
        <v>1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8">
        <v>8</v>
      </c>
      <c r="AB21" s="18">
        <v>0</v>
      </c>
      <c r="AC21" s="18">
        <v>1</v>
      </c>
      <c r="AD21" s="18">
        <v>1</v>
      </c>
      <c r="AE21" s="18">
        <v>0</v>
      </c>
      <c r="AF21" s="18">
        <v>0</v>
      </c>
    </row>
    <row r="22" spans="2:32" s="12" customFormat="1" ht="15">
      <c r="B22" s="15" t="s">
        <v>222</v>
      </c>
      <c r="C22" s="15" t="s">
        <v>242</v>
      </c>
      <c r="D22" s="15" t="s">
        <v>247</v>
      </c>
      <c r="E22" s="15" t="s">
        <v>248</v>
      </c>
      <c r="F22" s="14">
        <v>1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8">
        <v>8</v>
      </c>
      <c r="AB22" s="18">
        <v>0</v>
      </c>
      <c r="AC22" s="18">
        <v>1</v>
      </c>
      <c r="AD22" s="18">
        <v>1</v>
      </c>
      <c r="AE22" s="18">
        <v>0</v>
      </c>
      <c r="AF22" s="18">
        <v>0</v>
      </c>
    </row>
    <row r="23" spans="2:32" s="12" customFormat="1" ht="15">
      <c r="B23" s="15" t="s">
        <v>222</v>
      </c>
      <c r="C23" s="15" t="s">
        <v>242</v>
      </c>
      <c r="D23" s="15" t="s">
        <v>249</v>
      </c>
      <c r="E23" s="15" t="s">
        <v>250</v>
      </c>
      <c r="F23" s="14">
        <v>0</v>
      </c>
      <c r="G23" s="14">
        <v>7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8">
        <v>18</v>
      </c>
      <c r="AB23" s="18">
        <v>2</v>
      </c>
      <c r="AC23" s="18">
        <v>2</v>
      </c>
      <c r="AD23" s="18">
        <v>1</v>
      </c>
      <c r="AE23" s="18">
        <v>1</v>
      </c>
      <c r="AF23" s="18">
        <v>2</v>
      </c>
    </row>
    <row r="24" spans="2:32" s="12" customFormat="1" ht="15">
      <c r="B24" s="15" t="s">
        <v>222</v>
      </c>
      <c r="C24" s="15" t="s">
        <v>242</v>
      </c>
      <c r="D24" s="15" t="s">
        <v>251</v>
      </c>
      <c r="E24" s="15" t="s">
        <v>252</v>
      </c>
      <c r="F24" s="14">
        <v>0</v>
      </c>
      <c r="G24" s="14">
        <v>2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8">
        <v>8</v>
      </c>
      <c r="AB24" s="18">
        <v>0</v>
      </c>
      <c r="AC24" s="18">
        <v>1</v>
      </c>
      <c r="AD24" s="18">
        <v>1</v>
      </c>
      <c r="AE24" s="18">
        <v>0</v>
      </c>
      <c r="AF24" s="18">
        <v>1</v>
      </c>
    </row>
    <row r="25" spans="2:32" s="12" customFormat="1" ht="15">
      <c r="B25" s="15" t="s">
        <v>222</v>
      </c>
      <c r="C25" s="15" t="s">
        <v>253</v>
      </c>
      <c r="D25" s="15" t="s">
        <v>254</v>
      </c>
      <c r="E25" s="15" t="s">
        <v>255</v>
      </c>
      <c r="F25" s="14">
        <v>0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2</v>
      </c>
      <c r="O25" s="14">
        <v>0</v>
      </c>
      <c r="P25" s="14">
        <v>1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8">
        <v>26</v>
      </c>
      <c r="AB25" s="18">
        <v>0</v>
      </c>
      <c r="AC25" s="18">
        <v>1</v>
      </c>
      <c r="AD25" s="18">
        <v>1</v>
      </c>
      <c r="AE25" s="18">
        <v>0</v>
      </c>
      <c r="AF25" s="18">
        <v>0</v>
      </c>
    </row>
    <row r="26" spans="2:32" s="12" customFormat="1" ht="15">
      <c r="B26" s="15" t="s">
        <v>222</v>
      </c>
      <c r="C26" s="15" t="s">
        <v>253</v>
      </c>
      <c r="D26" s="15" t="s">
        <v>256</v>
      </c>
      <c r="E26" s="15" t="s">
        <v>255</v>
      </c>
      <c r="F26" s="14">
        <v>0</v>
      </c>
      <c r="G26" s="14">
        <v>1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8">
        <v>8</v>
      </c>
      <c r="AB26" s="18">
        <v>0</v>
      </c>
      <c r="AC26" s="18">
        <v>1</v>
      </c>
      <c r="AD26" s="18">
        <v>1</v>
      </c>
      <c r="AE26" s="18">
        <v>0</v>
      </c>
      <c r="AF26" s="18">
        <v>0</v>
      </c>
    </row>
    <row r="27" spans="2:32" s="12" customFormat="1" ht="15">
      <c r="B27" s="42" t="s">
        <v>222</v>
      </c>
      <c r="C27" s="15" t="s">
        <v>253</v>
      </c>
      <c r="D27" s="41" t="s">
        <v>257</v>
      </c>
      <c r="E27" s="43" t="s">
        <v>255</v>
      </c>
      <c r="F27" s="14">
        <v>1</v>
      </c>
      <c r="G27" s="14">
        <v>1</v>
      </c>
      <c r="H27" s="14">
        <v>1</v>
      </c>
      <c r="I27" s="14">
        <v>0</v>
      </c>
      <c r="J27" s="14">
        <v>0</v>
      </c>
      <c r="K27" s="14">
        <v>0</v>
      </c>
      <c r="L27" s="14">
        <v>0</v>
      </c>
      <c r="M27" s="14">
        <v>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8">
        <v>45</v>
      </c>
      <c r="AB27" s="18">
        <v>4</v>
      </c>
      <c r="AC27" s="18">
        <v>3</v>
      </c>
      <c r="AD27" s="18">
        <v>3</v>
      </c>
      <c r="AE27" s="18">
        <v>0</v>
      </c>
      <c r="AF27" s="18">
        <v>0</v>
      </c>
    </row>
    <row r="28" spans="2:32" s="12" customFormat="1" ht="15">
      <c r="B28" s="44" t="s">
        <v>222</v>
      </c>
      <c r="C28" s="15" t="s">
        <v>253</v>
      </c>
      <c r="D28" s="15" t="s">
        <v>258</v>
      </c>
      <c r="E28" s="39" t="s">
        <v>259</v>
      </c>
      <c r="F28" s="14">
        <v>0</v>
      </c>
      <c r="G28" s="14">
        <v>3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8">
        <v>11</v>
      </c>
      <c r="AB28" s="18">
        <v>1</v>
      </c>
      <c r="AC28" s="18">
        <v>1</v>
      </c>
      <c r="AD28" s="18">
        <v>1</v>
      </c>
      <c r="AE28" s="18">
        <v>0</v>
      </c>
      <c r="AF28" s="18">
        <v>0</v>
      </c>
    </row>
    <row r="29" spans="2:32" s="12" customFormat="1" ht="38.25">
      <c r="B29" s="46" t="s">
        <v>222</v>
      </c>
      <c r="C29" s="15" t="s">
        <v>260</v>
      </c>
      <c r="D29" s="40" t="s">
        <v>136</v>
      </c>
      <c r="E29" s="45" t="s">
        <v>261</v>
      </c>
      <c r="F29" s="14">
        <v>0</v>
      </c>
      <c r="G29" s="14">
        <v>2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8">
        <v>14</v>
      </c>
      <c r="AB29" s="18">
        <v>1</v>
      </c>
      <c r="AC29" s="18">
        <v>1</v>
      </c>
      <c r="AD29" s="18">
        <v>1</v>
      </c>
      <c r="AE29" s="18">
        <v>0</v>
      </c>
      <c r="AF29" s="18">
        <v>1</v>
      </c>
    </row>
    <row r="30" spans="2:32" s="12" customFormat="1" ht="15">
      <c r="B30" s="15" t="s">
        <v>222</v>
      </c>
      <c r="C30" s="15" t="s">
        <v>262</v>
      </c>
      <c r="D30" s="15" t="s">
        <v>137</v>
      </c>
      <c r="E30" s="15" t="s">
        <v>135</v>
      </c>
      <c r="F30" s="14">
        <v>0</v>
      </c>
      <c r="G30" s="14">
        <v>4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1</v>
      </c>
      <c r="Q30" s="14">
        <v>0</v>
      </c>
      <c r="R30" s="14">
        <v>1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8">
        <v>16</v>
      </c>
      <c r="AB30" s="18">
        <v>2</v>
      </c>
      <c r="AC30" s="18">
        <v>1</v>
      </c>
      <c r="AD30" s="18">
        <v>1</v>
      </c>
      <c r="AE30" s="18">
        <v>0</v>
      </c>
      <c r="AF30" s="18">
        <v>4</v>
      </c>
    </row>
    <row r="31" spans="2:32" s="12" customFormat="1" ht="15">
      <c r="B31" s="15" t="s">
        <v>222</v>
      </c>
      <c r="C31" s="15" t="s">
        <v>260</v>
      </c>
      <c r="D31" s="15" t="s">
        <v>263</v>
      </c>
      <c r="E31" s="15" t="s">
        <v>149</v>
      </c>
      <c r="F31" s="14">
        <v>0</v>
      </c>
      <c r="G31" s="14">
        <v>1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</row>
    <row r="32" spans="2:32" s="12" customFormat="1" ht="15">
      <c r="B32" s="15" t="s">
        <v>222</v>
      </c>
      <c r="C32" s="15" t="s">
        <v>264</v>
      </c>
      <c r="D32" s="15" t="s">
        <v>265</v>
      </c>
      <c r="E32" s="15" t="s">
        <v>266</v>
      </c>
      <c r="F32" s="14">
        <v>3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</row>
    <row r="33" spans="1:32" s="17" customFormat="1" ht="15">
      <c r="B33" s="15" t="s">
        <v>222</v>
      </c>
      <c r="C33" s="15" t="s">
        <v>264</v>
      </c>
      <c r="D33" s="15" t="s">
        <v>267</v>
      </c>
      <c r="E33" s="15" t="s">
        <v>266</v>
      </c>
      <c r="F33" s="14">
        <v>4</v>
      </c>
      <c r="G33" s="14">
        <v>6</v>
      </c>
      <c r="H33" s="14">
        <v>1</v>
      </c>
      <c r="I33" s="14">
        <v>0</v>
      </c>
      <c r="J33" s="14">
        <v>0</v>
      </c>
      <c r="K33" s="14">
        <v>0</v>
      </c>
      <c r="L33" s="14">
        <v>1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8">
        <v>38</v>
      </c>
      <c r="AB33" s="18">
        <v>3</v>
      </c>
      <c r="AC33" s="18">
        <v>3</v>
      </c>
      <c r="AD33" s="18">
        <v>3</v>
      </c>
      <c r="AE33" s="18">
        <v>1</v>
      </c>
      <c r="AF33" s="18">
        <v>1</v>
      </c>
    </row>
    <row r="34" spans="1:32" s="17" customFormat="1" ht="15">
      <c r="B34" s="15" t="s">
        <v>222</v>
      </c>
      <c r="C34" s="15" t="s">
        <v>264</v>
      </c>
      <c r="D34" s="15" t="s">
        <v>268</v>
      </c>
      <c r="E34" s="15" t="s">
        <v>269</v>
      </c>
      <c r="F34" s="14">
        <v>0</v>
      </c>
      <c r="G34" s="14">
        <v>1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8"/>
      <c r="AB34" s="18"/>
      <c r="AC34" s="18"/>
      <c r="AD34" s="18"/>
      <c r="AE34" s="18"/>
      <c r="AF34" s="18"/>
    </row>
    <row r="35" spans="1:32" s="17" customFormat="1" ht="25.5">
      <c r="B35" s="16" t="s">
        <v>222</v>
      </c>
      <c r="C35" s="16" t="s">
        <v>242</v>
      </c>
      <c r="D35" s="16" t="s">
        <v>243</v>
      </c>
      <c r="E35" s="16" t="s">
        <v>244</v>
      </c>
      <c r="F35" s="14">
        <v>0</v>
      </c>
      <c r="G35" s="14">
        <v>5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8"/>
      <c r="AB35" s="18">
        <v>26</v>
      </c>
      <c r="AC35" s="18">
        <v>1</v>
      </c>
      <c r="AD35" s="18">
        <v>1</v>
      </c>
      <c r="AE35" s="18">
        <v>1</v>
      </c>
      <c r="AF35" s="18">
        <v>1</v>
      </c>
    </row>
    <row r="36" spans="1:32" s="17" customFormat="1" ht="15">
      <c r="B36" s="16" t="s">
        <v>222</v>
      </c>
      <c r="C36" s="16" t="s">
        <v>242</v>
      </c>
      <c r="D36" s="16" t="s">
        <v>245</v>
      </c>
      <c r="E36" s="16" t="s">
        <v>246</v>
      </c>
      <c r="F36" s="14">
        <v>0</v>
      </c>
      <c r="G36" s="14">
        <v>1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8"/>
      <c r="AB36" s="18">
        <v>8</v>
      </c>
      <c r="AC36" s="18" t="s">
        <v>270</v>
      </c>
      <c r="AD36" s="18">
        <v>1</v>
      </c>
      <c r="AE36" s="18">
        <v>1</v>
      </c>
      <c r="AF36" s="18" t="s">
        <v>270</v>
      </c>
    </row>
    <row r="37" spans="1:32" s="17" customFormat="1" ht="15">
      <c r="B37" s="16" t="s">
        <v>222</v>
      </c>
      <c r="C37" s="16" t="s">
        <v>242</v>
      </c>
      <c r="D37" s="16" t="s">
        <v>247</v>
      </c>
      <c r="E37" s="16" t="s">
        <v>248</v>
      </c>
      <c r="F37" s="14">
        <v>1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8"/>
      <c r="AB37" s="18">
        <v>8</v>
      </c>
      <c r="AC37" s="18" t="s">
        <v>270</v>
      </c>
      <c r="AD37" s="18">
        <v>1</v>
      </c>
      <c r="AE37" s="18">
        <v>1</v>
      </c>
      <c r="AF37" s="18" t="s">
        <v>270</v>
      </c>
    </row>
    <row r="38" spans="1:32" s="17" customFormat="1" ht="15">
      <c r="B38" s="16" t="s">
        <v>222</v>
      </c>
      <c r="C38" s="16" t="s">
        <v>242</v>
      </c>
      <c r="D38" s="16" t="s">
        <v>249</v>
      </c>
      <c r="E38" s="16" t="s">
        <v>250</v>
      </c>
      <c r="F38" s="14">
        <v>0</v>
      </c>
      <c r="G38" s="14">
        <v>7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8"/>
      <c r="AB38" s="18">
        <v>18</v>
      </c>
      <c r="AC38" s="18">
        <v>2</v>
      </c>
      <c r="AD38" s="18">
        <v>2</v>
      </c>
      <c r="AE38" s="18">
        <v>1</v>
      </c>
      <c r="AF38" s="18">
        <v>1</v>
      </c>
    </row>
    <row r="39" spans="1:32" s="17" customFormat="1" ht="15">
      <c r="B39" s="16" t="s">
        <v>222</v>
      </c>
      <c r="C39" s="16" t="s">
        <v>242</v>
      </c>
      <c r="D39" s="16" t="s">
        <v>251</v>
      </c>
      <c r="E39" s="16" t="s">
        <v>252</v>
      </c>
      <c r="F39" s="14">
        <v>0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8"/>
      <c r="AB39" s="18">
        <v>8</v>
      </c>
      <c r="AC39" s="18" t="s">
        <v>270</v>
      </c>
      <c r="AD39" s="18">
        <v>1</v>
      </c>
      <c r="AE39" s="18">
        <v>1</v>
      </c>
      <c r="AF39" s="18" t="s">
        <v>270</v>
      </c>
    </row>
    <row r="40" spans="1:32" s="17" customFormat="1" ht="15">
      <c r="A40" s="9"/>
      <c r="B40" s="16" t="s">
        <v>99</v>
      </c>
      <c r="C40" s="16" t="s">
        <v>271</v>
      </c>
      <c r="D40" s="61" t="s">
        <v>272</v>
      </c>
      <c r="E40" s="16" t="s">
        <v>273</v>
      </c>
      <c r="F40" s="14">
        <v>0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8"/>
      <c r="AB40" s="18"/>
      <c r="AC40" s="18"/>
      <c r="AD40" s="18"/>
      <c r="AE40" s="18"/>
      <c r="AF40" s="18"/>
    </row>
    <row r="41" spans="1:32" s="17" customFormat="1" ht="15">
      <c r="A41" s="9"/>
      <c r="B41" s="16" t="s">
        <v>99</v>
      </c>
      <c r="C41" s="16" t="s">
        <v>274</v>
      </c>
      <c r="D41" s="61" t="s">
        <v>272</v>
      </c>
      <c r="E41" s="16" t="s">
        <v>273</v>
      </c>
      <c r="F41" s="14">
        <v>0</v>
      </c>
      <c r="G41" s="14">
        <v>2</v>
      </c>
      <c r="H41" s="14">
        <v>1</v>
      </c>
      <c r="I41" s="14">
        <v>6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6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8"/>
      <c r="AB41" s="18">
        <v>136</v>
      </c>
      <c r="AC41" s="18">
        <v>5</v>
      </c>
      <c r="AD41" s="18">
        <v>6</v>
      </c>
      <c r="AE41" s="18">
        <v>6</v>
      </c>
      <c r="AF41" s="18">
        <v>1</v>
      </c>
    </row>
    <row r="42" spans="1:32" s="17" customFormat="1" ht="15">
      <c r="A42" s="9"/>
      <c r="B42" s="16" t="s">
        <v>99</v>
      </c>
      <c r="C42" s="16" t="s">
        <v>275</v>
      </c>
      <c r="D42" s="61" t="s">
        <v>276</v>
      </c>
      <c r="E42" s="16" t="s">
        <v>273</v>
      </c>
      <c r="F42" s="14">
        <v>0</v>
      </c>
      <c r="G42" s="14">
        <v>5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8"/>
      <c r="AB42" s="18">
        <v>40</v>
      </c>
      <c r="AC42" s="18">
        <v>5</v>
      </c>
      <c r="AD42" s="18">
        <v>4</v>
      </c>
      <c r="AE42" s="18">
        <v>4</v>
      </c>
      <c r="AF42" s="18">
        <v>1</v>
      </c>
    </row>
    <row r="43" spans="1:32" s="17" customFormat="1" ht="15">
      <c r="A43" s="9"/>
      <c r="B43" s="16" t="s">
        <v>99</v>
      </c>
      <c r="C43" s="16" t="s">
        <v>277</v>
      </c>
      <c r="D43" s="61" t="s">
        <v>278</v>
      </c>
      <c r="E43" s="16" t="s">
        <v>273</v>
      </c>
      <c r="F43" s="14">
        <v>0</v>
      </c>
      <c r="G43" s="14">
        <v>1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8"/>
      <c r="AB43" s="18">
        <v>9</v>
      </c>
      <c r="AC43" s="18" t="s">
        <v>270</v>
      </c>
      <c r="AD43" s="18">
        <v>1</v>
      </c>
      <c r="AE43" s="18">
        <v>1</v>
      </c>
      <c r="AF43" s="18" t="s">
        <v>270</v>
      </c>
    </row>
    <row r="44" spans="1:32" s="17" customFormat="1" ht="15">
      <c r="A44" s="9"/>
      <c r="B44" s="16" t="s">
        <v>97</v>
      </c>
      <c r="C44" s="16" t="s">
        <v>279</v>
      </c>
      <c r="D44" s="61" t="s">
        <v>85</v>
      </c>
      <c r="E44" s="16" t="s">
        <v>280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2</v>
      </c>
      <c r="R44" s="14">
        <v>0</v>
      </c>
      <c r="S44" s="14">
        <v>2</v>
      </c>
      <c r="T44" s="14">
        <v>0</v>
      </c>
      <c r="U44" s="14">
        <v>0</v>
      </c>
      <c r="V44" s="14">
        <v>1</v>
      </c>
      <c r="W44" s="14">
        <v>0</v>
      </c>
      <c r="X44" s="14">
        <v>1</v>
      </c>
      <c r="Y44" s="14">
        <v>0</v>
      </c>
      <c r="Z44" s="14">
        <v>0</v>
      </c>
      <c r="AA44" s="18">
        <v>23</v>
      </c>
      <c r="AB44" s="18">
        <v>1</v>
      </c>
      <c r="AC44" s="18">
        <v>1</v>
      </c>
      <c r="AD44" s="18">
        <v>2</v>
      </c>
      <c r="AE44" s="18">
        <v>0</v>
      </c>
      <c r="AF44" s="18">
        <v>1</v>
      </c>
    </row>
    <row r="45" spans="1:32" s="17" customFormat="1" ht="15">
      <c r="A45" s="9"/>
      <c r="B45" s="16" t="s">
        <v>97</v>
      </c>
      <c r="C45" s="16" t="s">
        <v>281</v>
      </c>
      <c r="D45" s="61" t="s">
        <v>282</v>
      </c>
      <c r="E45" s="16" t="s">
        <v>280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1</v>
      </c>
      <c r="R45" s="14">
        <v>1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1</v>
      </c>
      <c r="Y45" s="14">
        <v>0</v>
      </c>
      <c r="Z45" s="14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</row>
    <row r="46" spans="1:32" s="17" customFormat="1" ht="15">
      <c r="A46" s="9"/>
      <c r="B46" s="16" t="s">
        <v>97</v>
      </c>
      <c r="C46" s="16" t="s">
        <v>281</v>
      </c>
      <c r="D46" s="61" t="s">
        <v>283</v>
      </c>
      <c r="E46" s="16" t="s">
        <v>280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1</v>
      </c>
      <c r="Y46" s="14">
        <v>0</v>
      </c>
      <c r="Z46" s="14">
        <v>0</v>
      </c>
      <c r="AA46" s="18">
        <v>7</v>
      </c>
      <c r="AB46" s="18">
        <v>0</v>
      </c>
      <c r="AC46" s="18">
        <v>1</v>
      </c>
      <c r="AD46" s="18">
        <v>1</v>
      </c>
      <c r="AE46" s="18">
        <v>0</v>
      </c>
      <c r="AF46" s="18">
        <v>1</v>
      </c>
    </row>
    <row r="47" spans="1:32" s="17" customFormat="1" ht="15">
      <c r="A47" s="9"/>
      <c r="B47" s="16" t="s">
        <v>97</v>
      </c>
      <c r="C47" s="16" t="s">
        <v>284</v>
      </c>
      <c r="D47" s="61" t="s">
        <v>285</v>
      </c>
      <c r="E47" s="16" t="s">
        <v>273</v>
      </c>
      <c r="F47" s="14">
        <v>0</v>
      </c>
      <c r="G47" s="14">
        <v>5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4</v>
      </c>
      <c r="O47" s="14">
        <v>0</v>
      </c>
      <c r="P47" s="14">
        <v>2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8">
        <v>107</v>
      </c>
      <c r="AB47" s="18">
        <v>2</v>
      </c>
      <c r="AC47" s="18">
        <v>4</v>
      </c>
      <c r="AD47" s="18">
        <v>4</v>
      </c>
      <c r="AE47" s="18">
        <v>2</v>
      </c>
      <c r="AF47" s="18">
        <v>0</v>
      </c>
    </row>
    <row r="48" spans="1:32" s="17" customFormat="1" ht="25.5">
      <c r="A48" s="9"/>
      <c r="B48" s="16" t="s">
        <v>97</v>
      </c>
      <c r="C48" s="16" t="s">
        <v>29</v>
      </c>
      <c r="D48" s="61" t="s">
        <v>286</v>
      </c>
      <c r="E48" s="16" t="s">
        <v>287</v>
      </c>
      <c r="F48" s="14">
        <v>0</v>
      </c>
      <c r="G48" s="14">
        <v>1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8"/>
      <c r="AB48" s="18"/>
      <c r="AC48" s="18"/>
      <c r="AD48" s="18"/>
      <c r="AE48" s="18"/>
      <c r="AF48" s="18"/>
    </row>
    <row r="49" spans="1:32" s="17" customFormat="1" ht="25.5">
      <c r="A49" s="9"/>
      <c r="B49" s="16" t="s">
        <v>97</v>
      </c>
      <c r="C49" s="16" t="s">
        <v>29</v>
      </c>
      <c r="D49" s="61" t="s">
        <v>116</v>
      </c>
      <c r="E49" s="16" t="s">
        <v>287</v>
      </c>
      <c r="F49" s="14">
        <v>0</v>
      </c>
      <c r="G49" s="14">
        <v>9</v>
      </c>
      <c r="H49" s="14">
        <v>1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3</v>
      </c>
      <c r="O49" s="14">
        <v>0</v>
      </c>
      <c r="P49" s="14">
        <v>2</v>
      </c>
      <c r="Q49" s="14">
        <v>3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8">
        <v>122</v>
      </c>
      <c r="AB49" s="18">
        <v>6</v>
      </c>
      <c r="AC49" s="18">
        <v>4</v>
      </c>
      <c r="AD49" s="18">
        <v>4</v>
      </c>
      <c r="AE49" s="18">
        <v>3</v>
      </c>
      <c r="AF49" s="18">
        <v>2</v>
      </c>
    </row>
    <row r="50" spans="1:32" s="17" customFormat="1" ht="25.5">
      <c r="A50" s="9"/>
      <c r="B50" s="16" t="s">
        <v>97</v>
      </c>
      <c r="C50" s="16" t="s">
        <v>288</v>
      </c>
      <c r="D50" s="61" t="s">
        <v>117</v>
      </c>
      <c r="E50" s="16" t="s">
        <v>287</v>
      </c>
      <c r="F50" s="14">
        <v>0</v>
      </c>
      <c r="G50" s="14">
        <v>1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8">
        <v>12</v>
      </c>
      <c r="AB50" s="18">
        <v>1</v>
      </c>
      <c r="AC50" s="18">
        <v>0</v>
      </c>
      <c r="AD50" s="18">
        <v>1</v>
      </c>
      <c r="AE50" s="18">
        <v>0</v>
      </c>
      <c r="AF50" s="18"/>
    </row>
    <row r="51" spans="1:32" s="17" customFormat="1" ht="15">
      <c r="A51" s="9"/>
      <c r="B51" s="16" t="s">
        <v>97</v>
      </c>
      <c r="C51" s="16" t="s">
        <v>30</v>
      </c>
      <c r="D51" s="61" t="s">
        <v>118</v>
      </c>
      <c r="E51" s="16" t="s">
        <v>273</v>
      </c>
      <c r="F51" s="14">
        <v>0</v>
      </c>
      <c r="G51" s="14">
        <v>1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1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8">
        <v>9</v>
      </c>
      <c r="AB51" s="18">
        <v>0</v>
      </c>
      <c r="AC51" s="18">
        <v>1</v>
      </c>
      <c r="AD51" s="18">
        <v>1</v>
      </c>
      <c r="AE51" s="18">
        <v>0</v>
      </c>
      <c r="AF51" s="18">
        <v>1</v>
      </c>
    </row>
    <row r="52" spans="1:32" s="17" customFormat="1" ht="15">
      <c r="A52" s="9"/>
      <c r="B52" s="16" t="s">
        <v>97</v>
      </c>
      <c r="C52" s="16" t="s">
        <v>289</v>
      </c>
      <c r="D52" s="61" t="s">
        <v>290</v>
      </c>
      <c r="E52" s="16" t="s">
        <v>273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1</v>
      </c>
      <c r="Z52" s="14">
        <v>0</v>
      </c>
      <c r="AA52" s="18">
        <v>8</v>
      </c>
      <c r="AB52" s="18">
        <v>0</v>
      </c>
      <c r="AC52" s="18">
        <v>3</v>
      </c>
      <c r="AD52" s="18">
        <v>3</v>
      </c>
      <c r="AE52" s="18">
        <v>0</v>
      </c>
      <c r="AF52" s="18">
        <v>0</v>
      </c>
    </row>
    <row r="53" spans="1:32" s="17" customFormat="1" ht="15">
      <c r="A53" s="9"/>
      <c r="B53" s="16" t="s">
        <v>97</v>
      </c>
      <c r="C53" s="16" t="s">
        <v>291</v>
      </c>
      <c r="D53" s="61" t="s">
        <v>90</v>
      </c>
      <c r="E53" s="16" t="s">
        <v>292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8">
        <v>6</v>
      </c>
      <c r="AB53" s="18">
        <v>0</v>
      </c>
      <c r="AC53" s="18">
        <v>1</v>
      </c>
      <c r="AD53" s="18">
        <v>1</v>
      </c>
      <c r="AE53" s="18">
        <v>0</v>
      </c>
      <c r="AF53" s="18">
        <v>0</v>
      </c>
    </row>
    <row r="54" spans="1:32" s="17" customFormat="1" ht="15">
      <c r="A54" s="9"/>
      <c r="B54" s="16" t="s">
        <v>97</v>
      </c>
      <c r="C54" s="16" t="s">
        <v>293</v>
      </c>
      <c r="D54" s="61" t="s">
        <v>294</v>
      </c>
      <c r="E54" s="16" t="s">
        <v>295</v>
      </c>
      <c r="F54" s="14">
        <v>0</v>
      </c>
      <c r="G54" s="14">
        <v>3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3</v>
      </c>
      <c r="O54" s="14">
        <v>1</v>
      </c>
      <c r="P54" s="14">
        <v>0</v>
      </c>
      <c r="Q54" s="14">
        <v>2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1</v>
      </c>
      <c r="Y54" s="14">
        <v>0</v>
      </c>
      <c r="Z54" s="14">
        <v>0</v>
      </c>
      <c r="AA54" s="18">
        <v>94</v>
      </c>
      <c r="AB54" s="18">
        <v>2</v>
      </c>
      <c r="AC54" s="18">
        <v>3</v>
      </c>
      <c r="AD54" s="18">
        <v>3</v>
      </c>
      <c r="AE54" s="18">
        <v>2</v>
      </c>
      <c r="AF54" s="18" t="s">
        <v>270</v>
      </c>
    </row>
    <row r="55" spans="1:32" s="17" customFormat="1" ht="15">
      <c r="A55" s="9"/>
      <c r="B55" s="16" t="s">
        <v>97</v>
      </c>
      <c r="C55" s="16" t="s">
        <v>296</v>
      </c>
      <c r="D55" s="61" t="s">
        <v>297</v>
      </c>
      <c r="E55" s="16" t="s">
        <v>295</v>
      </c>
      <c r="F55" s="14">
        <v>0</v>
      </c>
      <c r="G55" s="14">
        <v>1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8">
        <v>16</v>
      </c>
      <c r="AB55" s="18" t="s">
        <v>270</v>
      </c>
      <c r="AC55" s="18">
        <v>1</v>
      </c>
      <c r="AD55" s="18">
        <v>1</v>
      </c>
      <c r="AE55" s="18" t="s">
        <v>270</v>
      </c>
      <c r="AF55" s="18">
        <v>1</v>
      </c>
    </row>
    <row r="56" spans="1:32" s="17" customFormat="1" ht="15">
      <c r="A56" s="9"/>
      <c r="B56" s="16" t="s">
        <v>97</v>
      </c>
      <c r="C56" s="16" t="s">
        <v>298</v>
      </c>
      <c r="D56" s="61" t="s">
        <v>299</v>
      </c>
      <c r="E56" s="16" t="s">
        <v>300</v>
      </c>
      <c r="F56" s="14">
        <v>0</v>
      </c>
      <c r="G56" s="14">
        <v>1</v>
      </c>
      <c r="H56" s="14">
        <v>1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5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8"/>
      <c r="AB56" s="18">
        <v>93</v>
      </c>
      <c r="AC56" s="18">
        <v>4</v>
      </c>
      <c r="AD56" s="18">
        <v>3</v>
      </c>
      <c r="AE56" s="18">
        <v>3</v>
      </c>
      <c r="AF56" s="18" t="s">
        <v>270</v>
      </c>
    </row>
    <row r="57" spans="1:32" s="17" customFormat="1" ht="15">
      <c r="A57" s="9"/>
      <c r="B57" s="16" t="s">
        <v>97</v>
      </c>
      <c r="C57" s="16" t="s">
        <v>301</v>
      </c>
      <c r="D57" s="61" t="s">
        <v>302</v>
      </c>
      <c r="E57" s="16" t="s">
        <v>303</v>
      </c>
      <c r="F57" s="14">
        <v>0</v>
      </c>
      <c r="G57" s="14">
        <v>1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8"/>
      <c r="AB57" s="18"/>
      <c r="AC57" s="18"/>
      <c r="AD57" s="18"/>
      <c r="AE57" s="18"/>
      <c r="AF57" s="18"/>
    </row>
    <row r="58" spans="1:32" s="17" customFormat="1" ht="15">
      <c r="A58" s="9"/>
      <c r="B58" s="16" t="s">
        <v>97</v>
      </c>
      <c r="C58" s="16" t="s">
        <v>301</v>
      </c>
      <c r="D58" s="61" t="s">
        <v>304</v>
      </c>
      <c r="E58" s="16" t="s">
        <v>18</v>
      </c>
      <c r="F58" s="14">
        <v>0</v>
      </c>
      <c r="G58" s="14">
        <v>4</v>
      </c>
      <c r="H58" s="14">
        <v>1</v>
      </c>
      <c r="I58" s="14">
        <v>1</v>
      </c>
      <c r="J58" s="14">
        <v>0</v>
      </c>
      <c r="K58" s="14">
        <v>0</v>
      </c>
      <c r="L58" s="14">
        <v>0</v>
      </c>
      <c r="M58" s="14">
        <v>0</v>
      </c>
      <c r="N58" s="14">
        <v>2</v>
      </c>
      <c r="O58" s="14">
        <v>0</v>
      </c>
      <c r="P58" s="14">
        <v>1</v>
      </c>
      <c r="Q58" s="14">
        <v>4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2</v>
      </c>
      <c r="Y58" s="14">
        <v>0</v>
      </c>
      <c r="Z58" s="14">
        <v>0</v>
      </c>
      <c r="AA58" s="18"/>
      <c r="AB58" s="18">
        <v>83</v>
      </c>
      <c r="AC58" s="18">
        <v>12</v>
      </c>
      <c r="AD58" s="18">
        <v>3</v>
      </c>
      <c r="AE58" s="18">
        <v>3</v>
      </c>
      <c r="AF58" s="18" t="s">
        <v>270</v>
      </c>
    </row>
    <row r="59" spans="1:32" s="17" customFormat="1" ht="25.5">
      <c r="A59" s="9"/>
      <c r="B59" s="16" t="s">
        <v>97</v>
      </c>
      <c r="C59" s="16" t="s">
        <v>298</v>
      </c>
      <c r="D59" s="61" t="s">
        <v>305</v>
      </c>
      <c r="E59" s="16" t="s">
        <v>306</v>
      </c>
      <c r="F59" s="14">
        <v>0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8"/>
      <c r="AB59" s="18">
        <v>14</v>
      </c>
      <c r="AC59" s="18">
        <v>2</v>
      </c>
      <c r="AD59" s="18">
        <v>1</v>
      </c>
      <c r="AE59" s="18">
        <v>1</v>
      </c>
      <c r="AF59" s="18" t="s">
        <v>270</v>
      </c>
    </row>
    <row r="60" spans="1:32" s="17" customFormat="1" ht="15">
      <c r="A60" s="9"/>
      <c r="B60" s="16" t="s">
        <v>97</v>
      </c>
      <c r="C60" s="16" t="s">
        <v>307</v>
      </c>
      <c r="D60" s="61" t="s">
        <v>308</v>
      </c>
      <c r="E60" s="16" t="s">
        <v>273</v>
      </c>
      <c r="F60" s="14">
        <v>0</v>
      </c>
      <c r="G60" s="14">
        <v>1</v>
      </c>
      <c r="H60" s="14">
        <v>0</v>
      </c>
      <c r="I60" s="14">
        <v>0</v>
      </c>
      <c r="J60" s="14">
        <v>0</v>
      </c>
      <c r="K60" s="14">
        <v>1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1</v>
      </c>
      <c r="Z60" s="14">
        <v>0</v>
      </c>
      <c r="AA60" s="18"/>
      <c r="AB60" s="18">
        <v>10</v>
      </c>
      <c r="AC60" s="18" t="s">
        <v>270</v>
      </c>
      <c r="AD60" s="18">
        <v>1</v>
      </c>
      <c r="AE60" s="18">
        <v>1</v>
      </c>
      <c r="AF60" s="18" t="s">
        <v>270</v>
      </c>
    </row>
    <row r="61" spans="1:32" s="17" customFormat="1" ht="15">
      <c r="A61" s="9"/>
      <c r="B61" s="16" t="s">
        <v>97</v>
      </c>
      <c r="C61" s="16" t="s">
        <v>307</v>
      </c>
      <c r="D61" s="61" t="s">
        <v>308</v>
      </c>
      <c r="E61" s="16" t="s">
        <v>273</v>
      </c>
      <c r="F61" s="14">
        <v>0</v>
      </c>
      <c r="G61" s="14">
        <v>1</v>
      </c>
      <c r="H61" s="14">
        <v>0</v>
      </c>
      <c r="I61" s="14">
        <v>1</v>
      </c>
      <c r="J61" s="14">
        <v>1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1</v>
      </c>
      <c r="Z61" s="14">
        <v>0</v>
      </c>
      <c r="AA61" s="18"/>
      <c r="AB61" s="18">
        <v>16</v>
      </c>
      <c r="AC61" s="18" t="s">
        <v>270</v>
      </c>
      <c r="AD61" s="18">
        <v>1</v>
      </c>
      <c r="AE61" s="18">
        <v>1</v>
      </c>
      <c r="AF61" s="18" t="s">
        <v>270</v>
      </c>
    </row>
    <row r="62" spans="1:32" s="17" customFormat="1" ht="25.5">
      <c r="A62" s="9"/>
      <c r="B62" s="16" t="s">
        <v>309</v>
      </c>
      <c r="C62" s="16" t="s">
        <v>310</v>
      </c>
      <c r="D62" s="61" t="s">
        <v>141</v>
      </c>
      <c r="E62" s="16" t="s">
        <v>311</v>
      </c>
      <c r="F62" s="14">
        <v>0</v>
      </c>
      <c r="G62" s="14">
        <v>1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8"/>
      <c r="AB62" s="18"/>
      <c r="AC62" s="18"/>
      <c r="AD62" s="18"/>
      <c r="AE62" s="18"/>
      <c r="AF62" s="18"/>
    </row>
    <row r="63" spans="1:32" s="17" customFormat="1" ht="25.5">
      <c r="A63" s="9"/>
      <c r="B63" s="16" t="s">
        <v>309</v>
      </c>
      <c r="C63" s="16" t="s">
        <v>54</v>
      </c>
      <c r="D63" s="61" t="s">
        <v>141</v>
      </c>
      <c r="E63" s="16" t="s">
        <v>312</v>
      </c>
      <c r="F63" s="14">
        <v>0</v>
      </c>
      <c r="G63" s="14">
        <v>2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8"/>
      <c r="AB63" s="18">
        <v>16</v>
      </c>
      <c r="AC63" s="18">
        <v>1</v>
      </c>
      <c r="AD63" s="18">
        <v>1</v>
      </c>
      <c r="AE63" s="18">
        <v>1</v>
      </c>
      <c r="AF63" s="18">
        <v>0</v>
      </c>
    </row>
    <row r="64" spans="1:32" s="17" customFormat="1" ht="15">
      <c r="A64" s="9"/>
      <c r="B64" s="16" t="s">
        <v>7</v>
      </c>
      <c r="C64" s="16" t="s">
        <v>313</v>
      </c>
      <c r="D64" s="61" t="s">
        <v>314</v>
      </c>
      <c r="E64" s="16" t="s">
        <v>315</v>
      </c>
      <c r="F64" s="14">
        <v>0</v>
      </c>
      <c r="G64" s="14">
        <v>2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1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8">
        <v>26</v>
      </c>
      <c r="AB64" s="18">
        <v>3</v>
      </c>
      <c r="AC64" s="18">
        <v>2</v>
      </c>
      <c r="AD64" s="18">
        <v>2</v>
      </c>
      <c r="AE64" s="18" t="s">
        <v>270</v>
      </c>
      <c r="AF64" s="18" t="s">
        <v>270</v>
      </c>
    </row>
    <row r="65" spans="1:32" s="17" customFormat="1" ht="15">
      <c r="A65" s="9"/>
      <c r="B65" s="16" t="s">
        <v>7</v>
      </c>
      <c r="C65" s="16" t="s">
        <v>313</v>
      </c>
      <c r="D65" s="61" t="s">
        <v>316</v>
      </c>
      <c r="E65" s="16" t="s">
        <v>315</v>
      </c>
      <c r="F65" s="14">
        <v>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8"/>
      <c r="AB65" s="18"/>
      <c r="AC65" s="18"/>
      <c r="AD65" s="18"/>
      <c r="AE65" s="18"/>
      <c r="AF65" s="18"/>
    </row>
    <row r="66" spans="1:32" s="17" customFormat="1" ht="15">
      <c r="A66" s="9"/>
      <c r="B66" s="16" t="s">
        <v>7</v>
      </c>
      <c r="C66" s="16" t="s">
        <v>313</v>
      </c>
      <c r="D66" s="61" t="s">
        <v>317</v>
      </c>
      <c r="E66" s="16" t="s">
        <v>315</v>
      </c>
      <c r="F66" s="14">
        <v>0</v>
      </c>
      <c r="G66" s="14">
        <v>5</v>
      </c>
      <c r="H66" s="14">
        <v>1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8">
        <v>47</v>
      </c>
      <c r="AB66" s="18">
        <v>1</v>
      </c>
      <c r="AC66" s="18">
        <v>2</v>
      </c>
      <c r="AD66" s="18">
        <v>2</v>
      </c>
      <c r="AE66" s="18">
        <v>1</v>
      </c>
      <c r="AF66" s="18" t="s">
        <v>270</v>
      </c>
    </row>
    <row r="67" spans="1:32" s="17" customFormat="1" ht="15">
      <c r="A67" s="9"/>
      <c r="B67" s="16" t="s">
        <v>7</v>
      </c>
      <c r="C67" s="16" t="s">
        <v>313</v>
      </c>
      <c r="D67" s="61" t="s">
        <v>318</v>
      </c>
      <c r="E67" s="16" t="s">
        <v>315</v>
      </c>
      <c r="F67" s="14">
        <v>0</v>
      </c>
      <c r="G67" s="14">
        <v>1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8"/>
      <c r="AB67" s="18"/>
      <c r="AC67" s="18"/>
      <c r="AD67" s="18"/>
      <c r="AE67" s="18"/>
      <c r="AF67" s="18"/>
    </row>
    <row r="68" spans="1:32" s="17" customFormat="1" ht="15">
      <c r="A68" s="9"/>
      <c r="B68" s="16" t="s">
        <v>319</v>
      </c>
      <c r="C68" s="16" t="s">
        <v>320</v>
      </c>
      <c r="D68" s="61" t="s">
        <v>321</v>
      </c>
      <c r="E68" s="16" t="s">
        <v>322</v>
      </c>
      <c r="F68" s="14">
        <v>0</v>
      </c>
      <c r="G68" s="14">
        <v>1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8">
        <v>5</v>
      </c>
      <c r="AB68" s="18">
        <v>0</v>
      </c>
      <c r="AC68" s="18">
        <v>1</v>
      </c>
      <c r="AD68" s="18">
        <v>1</v>
      </c>
      <c r="AE68" s="18">
        <v>1</v>
      </c>
      <c r="AF68" s="18">
        <v>1</v>
      </c>
    </row>
    <row r="69" spans="1:32" s="17" customFormat="1" ht="38.25">
      <c r="A69" s="9"/>
      <c r="B69" s="16" t="s">
        <v>319</v>
      </c>
      <c r="C69" s="16" t="s">
        <v>320</v>
      </c>
      <c r="D69" s="61" t="s">
        <v>153</v>
      </c>
      <c r="E69" s="16" t="s">
        <v>323</v>
      </c>
      <c r="F69" s="14">
        <v>0</v>
      </c>
      <c r="G69" s="14">
        <v>1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8">
        <v>11</v>
      </c>
      <c r="AB69" s="18">
        <v>3</v>
      </c>
      <c r="AC69" s="18">
        <v>1</v>
      </c>
      <c r="AD69" s="18">
        <v>1</v>
      </c>
      <c r="AE69" s="18">
        <v>0</v>
      </c>
      <c r="AF69" s="18">
        <v>1</v>
      </c>
    </row>
    <row r="70" spans="1:32" s="17" customFormat="1" ht="38.25">
      <c r="A70" s="9"/>
      <c r="B70" s="16" t="s">
        <v>319</v>
      </c>
      <c r="C70" s="16" t="s">
        <v>320</v>
      </c>
      <c r="D70" s="61" t="s">
        <v>154</v>
      </c>
      <c r="E70" s="16" t="s">
        <v>323</v>
      </c>
      <c r="F70" s="14">
        <v>0</v>
      </c>
      <c r="G70" s="14">
        <v>1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1</v>
      </c>
      <c r="R70" s="14">
        <v>0</v>
      </c>
      <c r="S70" s="14">
        <v>0</v>
      </c>
      <c r="T70" s="14">
        <v>0</v>
      </c>
      <c r="U70" s="14">
        <v>0</v>
      </c>
      <c r="V70" s="14">
        <v>1</v>
      </c>
      <c r="W70" s="14">
        <v>0</v>
      </c>
      <c r="X70" s="14">
        <v>0</v>
      </c>
      <c r="Y70" s="14">
        <v>0</v>
      </c>
      <c r="Z70" s="14">
        <v>0</v>
      </c>
      <c r="AA70" s="18">
        <v>11</v>
      </c>
      <c r="AB70" s="18">
        <v>3</v>
      </c>
      <c r="AC70" s="18">
        <v>1</v>
      </c>
      <c r="AD70" s="18">
        <v>1</v>
      </c>
      <c r="AE70" s="18">
        <v>0</v>
      </c>
      <c r="AF70" s="18">
        <v>0</v>
      </c>
    </row>
    <row r="71" spans="1:32" s="17" customFormat="1" ht="15">
      <c r="A71" s="9"/>
      <c r="B71" s="16" t="s">
        <v>9</v>
      </c>
      <c r="C71" s="16" t="s">
        <v>324</v>
      </c>
      <c r="D71" s="61" t="s">
        <v>325</v>
      </c>
      <c r="E71" s="16" t="s">
        <v>326</v>
      </c>
      <c r="F71" s="14">
        <v>0</v>
      </c>
      <c r="G71" s="14">
        <v>3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2</v>
      </c>
      <c r="Y71" s="14">
        <v>0</v>
      </c>
      <c r="Z71" s="14">
        <v>0</v>
      </c>
      <c r="AA71" s="18">
        <v>26</v>
      </c>
      <c r="AB71" s="18">
        <v>3</v>
      </c>
      <c r="AC71" s="18">
        <v>1</v>
      </c>
      <c r="AD71" s="18">
        <v>1</v>
      </c>
      <c r="AE71" s="18">
        <v>0</v>
      </c>
      <c r="AF71" s="18">
        <v>1</v>
      </c>
    </row>
    <row r="74" spans="1:32" s="63" customFormat="1" ht="20.25">
      <c r="C74" s="64"/>
      <c r="D74" s="64"/>
      <c r="E74" s="64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</row>
    <row r="76" spans="1:32">
      <c r="Z76" s="66"/>
    </row>
  </sheetData>
  <autoFilter ref="A5:AF5" xr:uid="{659F723F-1236-4E8B-8A9A-A0D03C8EE2AE}">
    <sortState xmlns:xlrd2="http://schemas.microsoft.com/office/spreadsheetml/2017/richdata2" ref="A6:AF69">
      <sortCondition ref="B5"/>
    </sortState>
  </autoFilter>
  <mergeCells count="1">
    <mergeCell ref="B1:D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"/>
  <sheetViews>
    <sheetView workbookViewId="0">
      <selection activeCell="A3" sqref="A3"/>
    </sheetView>
  </sheetViews>
  <sheetFormatPr defaultColWidth="11.42578125" defaultRowHeight="15"/>
  <cols>
    <col min="1" max="1" width="47.85546875" bestFit="1" customWidth="1"/>
  </cols>
  <sheetData>
    <row r="1" spans="1:2" ht="43.5" thickBot="1">
      <c r="A1" s="1" t="s">
        <v>72</v>
      </c>
      <c r="B1" s="1" t="s">
        <v>73</v>
      </c>
    </row>
    <row r="2" spans="1:2">
      <c r="A2" t="s">
        <v>76</v>
      </c>
      <c r="B2" t="s">
        <v>77</v>
      </c>
    </row>
    <row r="3" spans="1:2">
      <c r="A3" t="s">
        <v>80</v>
      </c>
      <c r="B3" t="s">
        <v>124</v>
      </c>
    </row>
    <row r="4" spans="1:2">
      <c r="A4" t="s">
        <v>327</v>
      </c>
    </row>
    <row r="5" spans="1:2">
      <c r="A5" t="s">
        <v>155</v>
      </c>
    </row>
    <row r="6" spans="1:2">
      <c r="A6" t="s">
        <v>123</v>
      </c>
    </row>
    <row r="9" spans="1:2">
      <c r="A9" s="2"/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41194F-0F3F-44C8-A7FB-0CAA9915AA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 CLAVIJO MANTILLA</dc:creator>
  <cp:keywords/>
  <dc:description/>
  <cp:lastModifiedBy>Mateo Palacios Hermann</cp:lastModifiedBy>
  <cp:revision/>
  <dcterms:created xsi:type="dcterms:W3CDTF">2026-02-03T20:13:22Z</dcterms:created>
  <dcterms:modified xsi:type="dcterms:W3CDTF">2026-03-09T15:56:38Z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2026-02-06T23:37:27Z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ef185d25-1542-4cf3-8d0a-331ed5e7c0d8</vt:lpwstr>
  </property>
  <property fmtid="{D5CDD505-2E9C-101B-9397-08002B2CF9AE}" pid="8" name="MSIP_Label_fc111285-cafa-4fc9-8a9a-bd902089b24f_ContentBits">
    <vt:lpwstr>0</vt:lpwstr>
  </property>
</Properties>
</file>