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https://agenciadetierras-my.sharepoint.com/personal/lina_paezr_ant_gov_co/Documents/MODIFICACIONES/PRORROGA CTO 20257063 TRANSPORTE ESPECIAL/PRORROGA No. 3/"/>
    </mc:Choice>
  </mc:AlternateContent>
  <xr:revisionPtr revIDLastSave="22" documentId="8_{61EEEFA8-2F6B-4E98-BF6B-F25D782F28C6}" xr6:coauthVersionLast="47" xr6:coauthVersionMax="47" xr10:uidLastSave="{4AE78332-4DF4-4579-A5CC-A0597ADB0F7F}"/>
  <bookViews>
    <workbookView xWindow="-120" yWindow="-120" windowWidth="29040" windowHeight="15840" firstSheet="1" activeTab="1" xr2:uid="{00000000-000D-0000-FFFF-FFFF00000000}"/>
  </bookViews>
  <sheets>
    <sheet name="EJECUCION T.E" sheetId="1" r:id="rId1"/>
    <sheet name="EJECUCION T.E 2025 (2)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2" l="1"/>
  <c r="D14" i="2"/>
  <c r="B16" i="2"/>
  <c r="F14" i="2"/>
  <c r="B41" i="2"/>
  <c r="I15" i="2" s="1"/>
  <c r="C41" i="2"/>
  <c r="I14" i="2" l="1"/>
  <c r="I18" i="2" s="1"/>
  <c r="G4" i="2"/>
  <c r="B15" i="1"/>
  <c r="F4" i="1" s="1"/>
  <c r="H13" i="1" l="1"/>
  <c r="H14" i="1" s="1"/>
  <c r="E6" i="1"/>
  <c r="E8" i="1" s="1"/>
  <c r="C56" i="1"/>
  <c r="E10" i="1" l="1"/>
  <c r="E12" i="1" s="1"/>
  <c r="E14" i="1" s="1"/>
  <c r="F14" i="1" s="1"/>
  <c r="H15" i="1"/>
  <c r="B16" i="1" l="1"/>
</calcChain>
</file>

<file path=xl/sharedStrings.xml><?xml version="1.0" encoding="utf-8"?>
<sst xmlns="http://schemas.openxmlformats.org/spreadsheetml/2006/main" count="114" uniqueCount="68">
  <si>
    <t>EJECUCION 2024</t>
  </si>
  <si>
    <t>FACTURAS DE VENTA No</t>
  </si>
  <si>
    <t>VALOR TOTAL DEL CONTRATO</t>
  </si>
  <si>
    <t>SALDO CONTRATO</t>
  </si>
  <si>
    <t>21 AL 31 DE JUNIO DE 2024</t>
  </si>
  <si>
    <t xml:space="preserve"> FVE No.1</t>
  </si>
  <si>
    <t>1 AL 31 DE JULIO DE 2024</t>
  </si>
  <si>
    <t xml:space="preserve"> FVE No.2</t>
  </si>
  <si>
    <t xml:space="preserve">Promedio Consumo mensual mayo y junio </t>
  </si>
  <si>
    <t>1 AL 31 DE AGOSTO DE 2024</t>
  </si>
  <si>
    <t xml:space="preserve"> FVE No.3</t>
  </si>
  <si>
    <t>1 AL 30 DE SEPTIEMBRE DE 2024</t>
  </si>
  <si>
    <t xml:space="preserve"> FVE No.4</t>
  </si>
  <si>
    <t xml:space="preserve">Promedio Consumo total mayo y junio adición </t>
  </si>
  <si>
    <t>1 AL 31 OCTUBRE DE 2024</t>
  </si>
  <si>
    <t xml:space="preserve"> FVE No.5</t>
  </si>
  <si>
    <t>1 AL 30 DE NOVIEMBRE DE 2024</t>
  </si>
  <si>
    <t xml:space="preserve"> FVE No.6</t>
  </si>
  <si>
    <t xml:space="preserve">Promedio Consumo total abril </t>
  </si>
  <si>
    <t>1 AL 15 DE DICIEMBRE DE 2024</t>
  </si>
  <si>
    <t xml:space="preserve"> FVE No.7</t>
  </si>
  <si>
    <t>1 AL 31 DE ENERO DE 2025</t>
  </si>
  <si>
    <t xml:space="preserve"> FVE No.11</t>
  </si>
  <si>
    <t xml:space="preserve">VALOR ADICION CONTRATO </t>
  </si>
  <si>
    <t>01 AL 28 DE FEBRERO DE 2025</t>
  </si>
  <si>
    <t xml:space="preserve"> FVE No.12</t>
  </si>
  <si>
    <t>01 AL 31 DE MARZO DE 2025</t>
  </si>
  <si>
    <t xml:space="preserve"> FVE No.13</t>
  </si>
  <si>
    <t xml:space="preserve">VALOR ACTUAL CONTRATO CON ADICION </t>
  </si>
  <si>
    <t>01 AL 09 DE ABRIL DE 2025</t>
  </si>
  <si>
    <t>% E. tecnica</t>
  </si>
  <si>
    <t>TOTAL</t>
  </si>
  <si>
    <t>% E. financiera</t>
  </si>
  <si>
    <t>PROMEDIO</t>
  </si>
  <si>
    <t>JUNIO 21 AL 31 DE 2024</t>
  </si>
  <si>
    <t>CANTIDAD DE SERVICIOS</t>
  </si>
  <si>
    <t>JULIO DE 2024</t>
  </si>
  <si>
    <t>AGOSTO DE 2024</t>
  </si>
  <si>
    <t>SEPTIEMBRE DE 2024</t>
  </si>
  <si>
    <t>OCTUBRE DE 2024</t>
  </si>
  <si>
    <t>NOVIEMBRE DE 2024</t>
  </si>
  <si>
    <t>DICIEMBRE DE 2024 (01 AL 15)</t>
  </si>
  <si>
    <t>ENERO DE 2025 (01 AL 31 )</t>
  </si>
  <si>
    <t xml:space="preserve"> FVE No.10</t>
  </si>
  <si>
    <t>FEBRERO DE 2025 (01 AL 28)</t>
  </si>
  <si>
    <t>MARZO DE 2025 (01 AL 31)</t>
  </si>
  <si>
    <t>ABRIL DE 2025 (01 AL 09 )</t>
  </si>
  <si>
    <t>MAYO DE 2025 (01 AL 31)</t>
  </si>
  <si>
    <t>PROMEDIO MENSUAL</t>
  </si>
  <si>
    <t>EJECUCION TECNICA 2025</t>
  </si>
  <si>
    <t>No. SOLICITUDES</t>
  </si>
  <si>
    <t>VALOR TOTAL  CONTRATO ANT-20257063</t>
  </si>
  <si>
    <t>4 AL 31 DE JULIO DE 2025</t>
  </si>
  <si>
    <t>VALOR ADICIÓN No. 1</t>
  </si>
  <si>
    <t>1 AL 31 DE AGOSTO DE 2025</t>
  </si>
  <si>
    <t>1 AL 30 DE SEPTIEMBRE DE 2025</t>
  </si>
  <si>
    <t>1 AL 31 OCTUBRE DE 2025</t>
  </si>
  <si>
    <t>1 AL 30 DE NOVIEMBRE DE 2025 (PARCIAL)</t>
  </si>
  <si>
    <t>1 AL 31 DE DICIEMBRE DE 2025</t>
  </si>
  <si>
    <t xml:space="preserve">1 AL 31 DE ENERO DE 2026 </t>
  </si>
  <si>
    <t>JULIO DE 2025 (04 AL 31)</t>
  </si>
  <si>
    <t>AGOSTO DE 2025 (01 AL 31)</t>
  </si>
  <si>
    <t>SEPTIEMBRE DE 2025 (01 AL 30)</t>
  </si>
  <si>
    <t>OCTUBRE DE 2025 (01 AL 31)</t>
  </si>
  <si>
    <t>NOVIEMBRE DE 2025 (01 AL 19)</t>
  </si>
  <si>
    <t>DICIEMBRE DE 2025 (01 AL 30)</t>
  </si>
  <si>
    <t xml:space="preserve"> FVE No 6</t>
  </si>
  <si>
    <t>EJECUCION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</si>
</sst>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#,##0.00;[Red]\-&quot;$&quot;#,##0.00"/>
    <numFmt numFmtId="167" formatCode="_-&quot;$&quot;\ * #,##0_-;\-&quot;$&quot;\ * #,##0_-;_-&quot;$&quot;\ * &quot;-&quot;??_-;_-@_-"/>
    <numFmt numFmtId="168" formatCode="_-* #,##0_-;\-* #,##0_-;_-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9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164" fontId="3" fillId="0" borderId="0" xfId="1" applyNumberFormat="1" applyFont="1" applyBorder="1"/>
    <xf numFmtId="0" fontId="0" fillId="0" borderId="1" xfId="0" applyBorder="1" applyAlignment="1">
      <alignment horizontal="center"/>
    </xf>
    <xf numFmtId="164" fontId="0" fillId="0" borderId="0" xfId="0" applyNumberFormat="1"/>
    <xf numFmtId="14" fontId="0" fillId="0" borderId="0" xfId="0" applyNumberFormat="1"/>
    <xf numFmtId="164" fontId="3" fillId="2" borderId="1" xfId="1" applyNumberFormat="1" applyFont="1" applyFill="1" applyBorder="1"/>
    <xf numFmtId="165" fontId="0" fillId="0" borderId="0" xfId="1" applyFont="1"/>
    <xf numFmtId="164" fontId="0" fillId="0" borderId="1" xfId="0" applyNumberFormat="1" applyBorder="1"/>
    <xf numFmtId="10" fontId="0" fillId="0" borderId="1" xfId="2" applyNumberFormat="1" applyFont="1" applyBorder="1"/>
    <xf numFmtId="0" fontId="5" fillId="0" borderId="1" xfId="0" applyFont="1" applyBorder="1"/>
    <xf numFmtId="164" fontId="5" fillId="0" borderId="1" xfId="1" applyNumberFormat="1" applyFont="1" applyBorder="1"/>
    <xf numFmtId="0" fontId="4" fillId="0" borderId="1" xfId="0" applyFont="1" applyBorder="1" applyAlignment="1">
      <alignment horizontal="center"/>
    </xf>
    <xf numFmtId="164" fontId="4" fillId="0" borderId="0" xfId="0" applyNumberFormat="1" applyFont="1"/>
    <xf numFmtId="0" fontId="4" fillId="0" borderId="0" xfId="0" applyFont="1"/>
    <xf numFmtId="167" fontId="0" fillId="0" borderId="0" xfId="0" applyNumberFormat="1"/>
    <xf numFmtId="0" fontId="0" fillId="0" borderId="0" xfId="0" applyAlignment="1">
      <alignment horizontal="center"/>
    </xf>
    <xf numFmtId="165" fontId="2" fillId="0" borderId="1" xfId="1" applyFont="1" applyBorder="1" applyAlignment="1">
      <alignment horizontal="center" wrapText="1"/>
    </xf>
    <xf numFmtId="165" fontId="4" fillId="0" borderId="0" xfId="1" applyFont="1"/>
    <xf numFmtId="165" fontId="0" fillId="0" borderId="1" xfId="1" applyFont="1" applyBorder="1"/>
    <xf numFmtId="165" fontId="1" fillId="0" borderId="1" xfId="1" applyFont="1" applyBorder="1"/>
    <xf numFmtId="164" fontId="0" fillId="0" borderId="1" xfId="1" applyNumberFormat="1" applyFont="1" applyFill="1" applyBorder="1"/>
    <xf numFmtId="164" fontId="3" fillId="3" borderId="1" xfId="1" applyNumberFormat="1" applyFont="1" applyFill="1" applyBorder="1"/>
    <xf numFmtId="0" fontId="3" fillId="3" borderId="1" xfId="0" applyFont="1" applyFill="1" applyBorder="1"/>
    <xf numFmtId="0" fontId="6" fillId="0" borderId="1" xfId="0" applyFont="1" applyBorder="1"/>
    <xf numFmtId="164" fontId="6" fillId="0" borderId="1" xfId="1" applyNumberFormat="1" applyFont="1" applyBorder="1"/>
    <xf numFmtId="0" fontId="7" fillId="0" borderId="1" xfId="0" applyFont="1" applyBorder="1" applyAlignment="1">
      <alignment horizontal="center"/>
    </xf>
    <xf numFmtId="0" fontId="4" fillId="0" borderId="1" xfId="0" applyFont="1" applyBorder="1"/>
    <xf numFmtId="0" fontId="2" fillId="4" borderId="1" xfId="0" applyFont="1" applyFill="1" applyBorder="1"/>
    <xf numFmtId="0" fontId="3" fillId="4" borderId="1" xfId="0" applyFont="1" applyFill="1" applyBorder="1"/>
    <xf numFmtId="0" fontId="8" fillId="4" borderId="1" xfId="0" applyFont="1" applyFill="1" applyBorder="1"/>
    <xf numFmtId="164" fontId="7" fillId="4" borderId="1" xfId="0" applyNumberFormat="1" applyFont="1" applyFill="1" applyBorder="1"/>
    <xf numFmtId="0" fontId="7" fillId="4" borderId="1" xfId="0" applyFont="1" applyFill="1" applyBorder="1"/>
    <xf numFmtId="0" fontId="9" fillId="4" borderId="1" xfId="0" applyFont="1" applyFill="1" applyBorder="1" applyAlignment="1">
      <alignment horizontal="center" wrapText="1"/>
    </xf>
    <xf numFmtId="165" fontId="9" fillId="4" borderId="1" xfId="1" applyFont="1" applyFill="1" applyBorder="1" applyAlignment="1">
      <alignment horizontal="center" wrapText="1"/>
    </xf>
    <xf numFmtId="164" fontId="7" fillId="0" borderId="1" xfId="1" applyNumberFormat="1" applyFont="1" applyBorder="1"/>
    <xf numFmtId="164" fontId="7" fillId="2" borderId="1" xfId="1" applyNumberFormat="1" applyFont="1" applyFill="1" applyBorder="1"/>
    <xf numFmtId="166" fontId="0" fillId="0" borderId="0" xfId="0" applyNumberFormat="1"/>
    <xf numFmtId="0" fontId="3" fillId="3" borderId="0" xfId="0" applyFont="1" applyFill="1"/>
    <xf numFmtId="0" fontId="7" fillId="4" borderId="0" xfId="0" applyFont="1" applyFill="1"/>
    <xf numFmtId="10" fontId="0" fillId="0" borderId="0" xfId="2" applyNumberFormat="1" applyFont="1"/>
    <xf numFmtId="9" fontId="0" fillId="0" borderId="0" xfId="2" applyFont="1"/>
    <xf numFmtId="168" fontId="3" fillId="3" borderId="1" xfId="3" applyNumberFormat="1" applyFont="1" applyFill="1" applyBorder="1"/>
    <xf numFmtId="0" fontId="2" fillId="0" borderId="1" xfId="0" applyFont="1" applyBorder="1" applyAlignment="1">
      <alignment horizontal="center" vertical="center"/>
    </xf>
    <xf numFmtId="164" fontId="8" fillId="0" borderId="1" xfId="0" applyNumberFormat="1" applyFont="1" applyBorder="1"/>
    <xf numFmtId="10" fontId="7" fillId="0" borderId="1" xfId="2" applyNumberFormat="1" applyFont="1" applyBorder="1"/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58"/>
  <sheetViews>
    <sheetView zoomScale="90" zoomScaleNormal="90" workbookViewId="0">
      <selection activeCell="C17" sqref="C17"/>
    </sheetView>
  </sheetViews>
  <sheetFormatPr defaultColWidth="11.42578125" defaultRowHeight="15"/>
  <cols>
    <col min="1" max="1" width="23.28515625" bestFit="1" customWidth="1"/>
    <col min="2" max="2" width="19.5703125" customWidth="1"/>
    <col min="3" max="3" width="19.140625" customWidth="1"/>
    <col min="4" max="4" width="31.140625" customWidth="1"/>
    <col min="5" max="5" width="18.5703125" bestFit="1" customWidth="1"/>
    <col min="6" max="6" width="21.85546875" style="13" customWidth="1"/>
    <col min="7" max="7" width="14.85546875" customWidth="1"/>
    <col min="8" max="8" width="17.7109375" customWidth="1"/>
  </cols>
  <sheetData>
    <row r="3" spans="1:9" ht="24.75">
      <c r="A3" s="49" t="s">
        <v>0</v>
      </c>
      <c r="B3" s="49"/>
      <c r="C3" s="1" t="s">
        <v>1</v>
      </c>
      <c r="E3" s="2" t="s">
        <v>2</v>
      </c>
      <c r="F3" s="23" t="s">
        <v>3</v>
      </c>
    </row>
    <row r="4" spans="1:9">
      <c r="A4" s="3" t="s">
        <v>4</v>
      </c>
      <c r="B4" s="4">
        <v>310605570</v>
      </c>
      <c r="C4" s="9" t="s">
        <v>5</v>
      </c>
      <c r="E4" s="4">
        <v>6000000000</v>
      </c>
      <c r="F4" s="12">
        <f>E4-B15</f>
        <v>289373200</v>
      </c>
    </row>
    <row r="5" spans="1:9" ht="24.75">
      <c r="A5" s="3" t="s">
        <v>6</v>
      </c>
      <c r="B5" s="4">
        <v>454990140</v>
      </c>
      <c r="C5" s="9" t="s">
        <v>7</v>
      </c>
      <c r="E5" s="2" t="s">
        <v>8</v>
      </c>
      <c r="H5" s="10"/>
    </row>
    <row r="6" spans="1:9">
      <c r="A6" s="3" t="s">
        <v>9</v>
      </c>
      <c r="B6" s="4">
        <v>716845140</v>
      </c>
      <c r="C6" s="9" t="s">
        <v>10</v>
      </c>
      <c r="E6" s="4">
        <f>(B12+B13)/2</f>
        <v>923779840</v>
      </c>
    </row>
    <row r="7" spans="1:9" ht="36.75">
      <c r="A7" s="3" t="s">
        <v>11</v>
      </c>
      <c r="B7" s="4">
        <v>790187310</v>
      </c>
      <c r="C7" s="9" t="s">
        <v>12</v>
      </c>
      <c r="E7" s="2" t="s">
        <v>13</v>
      </c>
      <c r="H7" s="21"/>
      <c r="I7" s="11"/>
    </row>
    <row r="8" spans="1:9">
      <c r="A8" s="3" t="s">
        <v>14</v>
      </c>
      <c r="B8" s="4">
        <v>563352570</v>
      </c>
      <c r="C8" s="9" t="s">
        <v>15</v>
      </c>
      <c r="E8" s="4">
        <f>E6*2</f>
        <v>1847559680</v>
      </c>
      <c r="H8" s="21"/>
    </row>
    <row r="9" spans="1:9" ht="24.75">
      <c r="A9" s="3" t="s">
        <v>16</v>
      </c>
      <c r="B9" s="4">
        <v>705760704</v>
      </c>
      <c r="C9" s="9" t="s">
        <v>17</v>
      </c>
      <c r="D9" s="10"/>
      <c r="E9" s="2" t="s">
        <v>18</v>
      </c>
    </row>
    <row r="10" spans="1:9" s="20" customFormat="1">
      <c r="A10" s="16" t="s">
        <v>19</v>
      </c>
      <c r="B10" s="17">
        <v>242791956</v>
      </c>
      <c r="C10" s="18" t="s">
        <v>20</v>
      </c>
      <c r="D10" s="19"/>
      <c r="E10" s="4">
        <f>(502440320+F4)</f>
        <v>791813520</v>
      </c>
      <c r="F10" s="24"/>
    </row>
    <row r="11" spans="1:9" ht="24.75">
      <c r="A11" s="3" t="s">
        <v>21</v>
      </c>
      <c r="B11" s="4">
        <v>78533730</v>
      </c>
      <c r="C11" s="9" t="s">
        <v>22</v>
      </c>
      <c r="D11" s="10"/>
      <c r="E11" s="2" t="s">
        <v>23</v>
      </c>
    </row>
    <row r="12" spans="1:9">
      <c r="A12" s="3" t="s">
        <v>24</v>
      </c>
      <c r="B12" s="4">
        <v>541108260</v>
      </c>
      <c r="C12" s="9" t="s">
        <v>25</v>
      </c>
      <c r="D12" s="21"/>
      <c r="E12" s="4">
        <f>(E8+E10)-289373200</f>
        <v>2350000000</v>
      </c>
    </row>
    <row r="13" spans="1:9" ht="36.75">
      <c r="A13" s="3" t="s">
        <v>26</v>
      </c>
      <c r="B13" s="4">
        <v>1306451420</v>
      </c>
      <c r="C13" s="9" t="s">
        <v>27</v>
      </c>
      <c r="E13" s="2" t="s">
        <v>28</v>
      </c>
      <c r="G13" s="6"/>
      <c r="H13" s="14">
        <f>B4+B5+B6+B7+B8+B9+B10</f>
        <v>3784533390</v>
      </c>
    </row>
    <row r="14" spans="1:9">
      <c r="A14" s="3" t="s">
        <v>29</v>
      </c>
      <c r="B14" s="12"/>
      <c r="C14" s="12">
        <v>276291180</v>
      </c>
      <c r="E14" s="4">
        <f>E4+E12</f>
        <v>8350000000</v>
      </c>
      <c r="F14" s="13">
        <f>B19+B22+B25+B28+B31+B34+B37+B43+B46+B49+B52-E14</f>
        <v>-1743738020</v>
      </c>
      <c r="G14" s="6" t="s">
        <v>30</v>
      </c>
      <c r="H14" s="15">
        <f>H13/E4</f>
        <v>0.63075556499999996</v>
      </c>
    </row>
    <row r="15" spans="1:9">
      <c r="A15" s="3" t="s">
        <v>31</v>
      </c>
      <c r="B15" s="4">
        <f>SUM(B4:B14)</f>
        <v>5710626800</v>
      </c>
      <c r="D15" s="21"/>
      <c r="E15" s="21"/>
      <c r="G15" s="6" t="s">
        <v>32</v>
      </c>
      <c r="H15" s="15">
        <f>B15/E4</f>
        <v>0.9517711333333333</v>
      </c>
    </row>
    <row r="16" spans="1:9">
      <c r="A16" s="3" t="s">
        <v>33</v>
      </c>
      <c r="B16" s="4">
        <f>B15/7</f>
        <v>815803828.57142854</v>
      </c>
      <c r="E16" s="21"/>
    </row>
    <row r="17" spans="1:8">
      <c r="B17" s="8"/>
      <c r="E17" s="21"/>
    </row>
    <row r="18" spans="1:8">
      <c r="D18" s="21"/>
      <c r="E18" s="21"/>
      <c r="G18" s="21"/>
    </row>
    <row r="19" spans="1:8">
      <c r="A19" s="7" t="s">
        <v>34</v>
      </c>
      <c r="B19" s="25">
        <v>310605570</v>
      </c>
      <c r="C19" s="9" t="s">
        <v>5</v>
      </c>
      <c r="E19" s="21"/>
    </row>
    <row r="20" spans="1:8">
      <c r="A20" s="3" t="s">
        <v>35</v>
      </c>
      <c r="B20" s="25"/>
      <c r="C20" s="3">
        <v>15</v>
      </c>
      <c r="E20" s="21"/>
    </row>
    <row r="21" spans="1:8">
      <c r="B21" s="13"/>
      <c r="C21" s="5"/>
      <c r="E21" s="21"/>
      <c r="H21" s="10"/>
    </row>
    <row r="22" spans="1:8">
      <c r="A22" s="7" t="s">
        <v>36</v>
      </c>
      <c r="B22" s="25">
        <v>454990140</v>
      </c>
      <c r="C22" s="9" t="s">
        <v>7</v>
      </c>
    </row>
    <row r="23" spans="1:8">
      <c r="A23" s="3" t="s">
        <v>35</v>
      </c>
      <c r="B23" s="25"/>
      <c r="C23" s="3">
        <v>87</v>
      </c>
      <c r="D23" s="22"/>
    </row>
    <row r="24" spans="1:8">
      <c r="C24" s="5"/>
    </row>
    <row r="25" spans="1:8">
      <c r="A25" s="7" t="s">
        <v>37</v>
      </c>
      <c r="B25" s="25">
        <v>716845140</v>
      </c>
      <c r="C25" s="9" t="s">
        <v>10</v>
      </c>
    </row>
    <row r="26" spans="1:8">
      <c r="A26" s="3" t="s">
        <v>35</v>
      </c>
      <c r="B26" s="25"/>
      <c r="C26" s="3">
        <v>134</v>
      </c>
    </row>
    <row r="27" spans="1:8">
      <c r="B27" s="13"/>
      <c r="C27" s="5"/>
    </row>
    <row r="28" spans="1:8">
      <c r="A28" s="7" t="s">
        <v>38</v>
      </c>
      <c r="B28" s="25">
        <v>790187310</v>
      </c>
      <c r="C28" s="9" t="s">
        <v>12</v>
      </c>
    </row>
    <row r="29" spans="1:8">
      <c r="A29" s="3" t="s">
        <v>35</v>
      </c>
      <c r="B29" s="25"/>
      <c r="C29" s="3">
        <v>135</v>
      </c>
    </row>
    <row r="30" spans="1:8">
      <c r="B30" s="13"/>
      <c r="C30" s="5"/>
    </row>
    <row r="31" spans="1:8">
      <c r="A31" s="7" t="s">
        <v>39</v>
      </c>
      <c r="B31" s="25">
        <v>563352570</v>
      </c>
      <c r="C31" s="9" t="s">
        <v>15</v>
      </c>
    </row>
    <row r="32" spans="1:8">
      <c r="A32" s="3" t="s">
        <v>35</v>
      </c>
      <c r="B32" s="25"/>
      <c r="C32" s="3">
        <v>111</v>
      </c>
    </row>
    <row r="33" spans="1:3">
      <c r="B33" s="13"/>
      <c r="C33" s="5"/>
    </row>
    <row r="34" spans="1:3">
      <c r="A34" s="7" t="s">
        <v>40</v>
      </c>
      <c r="B34" s="25">
        <v>705760704</v>
      </c>
      <c r="C34" s="9" t="s">
        <v>17</v>
      </c>
    </row>
    <row r="35" spans="1:3">
      <c r="A35" s="3" t="s">
        <v>35</v>
      </c>
      <c r="B35" s="25"/>
      <c r="C35" s="3">
        <v>136</v>
      </c>
    </row>
    <row r="36" spans="1:3">
      <c r="A36" s="3"/>
      <c r="B36" s="25"/>
      <c r="C36" s="3"/>
    </row>
    <row r="37" spans="1:3">
      <c r="A37" s="7" t="s">
        <v>41</v>
      </c>
      <c r="B37" s="25">
        <v>242791956</v>
      </c>
      <c r="C37" s="9" t="s">
        <v>20</v>
      </c>
    </row>
    <row r="38" spans="1:3">
      <c r="A38" s="3" t="s">
        <v>35</v>
      </c>
      <c r="B38" s="25"/>
      <c r="C38" s="3">
        <v>69</v>
      </c>
    </row>
    <row r="39" spans="1:3">
      <c r="A39" s="5"/>
      <c r="B39" s="13"/>
      <c r="C39" s="5"/>
    </row>
    <row r="40" spans="1:3">
      <c r="A40" s="7" t="s">
        <v>42</v>
      </c>
      <c r="B40" s="25">
        <v>78533730</v>
      </c>
      <c r="C40" s="9" t="s">
        <v>43</v>
      </c>
    </row>
    <row r="41" spans="1:3">
      <c r="A41" s="3" t="s">
        <v>35</v>
      </c>
      <c r="B41" s="25"/>
      <c r="C41" s="3">
        <v>25</v>
      </c>
    </row>
    <row r="42" spans="1:3">
      <c r="A42" s="5"/>
      <c r="B42" s="13"/>
      <c r="C42" s="5"/>
    </row>
    <row r="43" spans="1:3">
      <c r="A43" s="7" t="s">
        <v>44</v>
      </c>
      <c r="B43" s="25">
        <v>541108260</v>
      </c>
      <c r="C43" s="9" t="s">
        <v>22</v>
      </c>
    </row>
    <row r="44" spans="1:3">
      <c r="A44" s="3" t="s">
        <v>35</v>
      </c>
      <c r="B44" s="25"/>
      <c r="C44" s="3">
        <v>44</v>
      </c>
    </row>
    <row r="45" spans="1:3">
      <c r="A45" s="5"/>
      <c r="B45" s="13"/>
      <c r="C45" s="5"/>
    </row>
    <row r="46" spans="1:3">
      <c r="A46" s="7" t="s">
        <v>45</v>
      </c>
      <c r="B46" s="25">
        <v>1306451420</v>
      </c>
      <c r="C46" s="9" t="s">
        <v>25</v>
      </c>
    </row>
    <row r="47" spans="1:3">
      <c r="A47" s="3" t="s">
        <v>35</v>
      </c>
      <c r="B47" s="25"/>
      <c r="C47" s="3">
        <v>166</v>
      </c>
    </row>
    <row r="48" spans="1:3">
      <c r="A48" s="5"/>
      <c r="B48" s="13"/>
      <c r="C48" s="5"/>
    </row>
    <row r="49" spans="1:3">
      <c r="A49" s="7" t="s">
        <v>46</v>
      </c>
      <c r="B49" s="26">
        <v>974168910</v>
      </c>
      <c r="C49" s="9" t="s">
        <v>27</v>
      </c>
    </row>
    <row r="50" spans="1:3">
      <c r="A50" s="3" t="s">
        <v>35</v>
      </c>
      <c r="B50" s="25"/>
      <c r="C50" s="3">
        <v>148</v>
      </c>
    </row>
    <row r="51" spans="1:3">
      <c r="A51" s="5"/>
      <c r="C51" s="5"/>
    </row>
    <row r="52" spans="1:3">
      <c r="A52" s="7" t="s">
        <v>47</v>
      </c>
      <c r="B52" s="27"/>
      <c r="C52" s="9"/>
    </row>
    <row r="53" spans="1:3">
      <c r="A53" s="3" t="s">
        <v>35</v>
      </c>
      <c r="B53" s="6"/>
      <c r="C53" s="3"/>
    </row>
    <row r="54" spans="1:3">
      <c r="A54" s="5"/>
      <c r="C54" s="5"/>
    </row>
    <row r="56" spans="1:3">
      <c r="A56" s="7" t="s">
        <v>48</v>
      </c>
      <c r="B56" s="6"/>
      <c r="C56" s="3">
        <f>(C38+C35+C32+C29+C26+C23+C20)/7</f>
        <v>98.142857142857139</v>
      </c>
    </row>
    <row r="58" spans="1:3">
      <c r="A58" s="4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43"/>
  <sheetViews>
    <sheetView tabSelected="1" zoomScale="90" zoomScaleNormal="90" workbookViewId="0">
      <selection activeCell="H23" sqref="H23"/>
    </sheetView>
  </sheetViews>
  <sheetFormatPr defaultColWidth="11.42578125" defaultRowHeight="15"/>
  <cols>
    <col min="1" max="1" width="32.28515625" customWidth="1"/>
    <col min="2" max="2" width="19.5703125" customWidth="1"/>
    <col min="3" max="4" width="19.140625" customWidth="1"/>
    <col min="5" max="5" width="31.140625" customWidth="1"/>
    <col min="6" max="6" width="18.5703125" bestFit="1" customWidth="1"/>
    <col min="7" max="7" width="21.85546875" style="13" customWidth="1"/>
    <col min="8" max="8" width="14.85546875" customWidth="1"/>
    <col min="9" max="9" width="17.7109375" customWidth="1"/>
  </cols>
  <sheetData>
    <row r="3" spans="1:10" ht="36.75">
      <c r="A3" s="49" t="s">
        <v>49</v>
      </c>
      <c r="B3" s="49"/>
      <c r="C3" s="1" t="s">
        <v>1</v>
      </c>
      <c r="D3" s="1" t="s">
        <v>50</v>
      </c>
      <c r="F3" s="39" t="s">
        <v>51</v>
      </c>
      <c r="G3" s="40" t="s">
        <v>3</v>
      </c>
    </row>
    <row r="4" spans="1:10" ht="20.25" customHeight="1">
      <c r="A4" s="3"/>
      <c r="B4" s="4"/>
      <c r="C4" s="9"/>
      <c r="D4" s="9"/>
      <c r="F4" s="41">
        <v>7301310818</v>
      </c>
      <c r="G4" s="42">
        <f>+F14-B15</f>
        <v>2977924393</v>
      </c>
    </row>
    <row r="5" spans="1:10" ht="24.75" customHeight="1">
      <c r="A5" s="3" t="s">
        <v>52</v>
      </c>
      <c r="B5" s="4">
        <v>1138379427</v>
      </c>
      <c r="C5" s="9" t="s">
        <v>5</v>
      </c>
      <c r="D5" s="9">
        <v>145</v>
      </c>
      <c r="F5" s="2" t="s">
        <v>53</v>
      </c>
      <c r="I5" s="10"/>
    </row>
    <row r="6" spans="1:10">
      <c r="A6" s="3" t="s">
        <v>54</v>
      </c>
      <c r="B6" s="4">
        <v>979295737</v>
      </c>
      <c r="C6" s="9" t="s">
        <v>7</v>
      </c>
      <c r="D6" s="9">
        <v>163</v>
      </c>
      <c r="F6" s="4">
        <v>3650655409</v>
      </c>
    </row>
    <row r="7" spans="1:10">
      <c r="A7" s="3" t="s">
        <v>55</v>
      </c>
      <c r="B7" s="4">
        <v>1552777369</v>
      </c>
      <c r="C7" s="9" t="s">
        <v>10</v>
      </c>
      <c r="D7" s="9">
        <v>230</v>
      </c>
      <c r="F7" s="2"/>
      <c r="I7" s="21"/>
      <c r="J7" s="11"/>
    </row>
    <row r="8" spans="1:10">
      <c r="A8" s="3" t="s">
        <v>56</v>
      </c>
      <c r="B8" s="4">
        <v>1532209572</v>
      </c>
      <c r="C8" s="9" t="s">
        <v>12</v>
      </c>
      <c r="D8" s="9">
        <v>195</v>
      </c>
      <c r="F8" s="4"/>
      <c r="I8" s="21"/>
    </row>
    <row r="9" spans="1:10">
      <c r="A9" s="3" t="s">
        <v>57</v>
      </c>
      <c r="B9" s="4">
        <v>1695520501</v>
      </c>
      <c r="C9" s="9" t="s">
        <v>15</v>
      </c>
      <c r="D9" s="9">
        <v>258</v>
      </c>
      <c r="E9" s="10"/>
      <c r="F9" s="2"/>
    </row>
    <row r="10" spans="1:10" s="20" customFormat="1">
      <c r="A10" s="30" t="s">
        <v>58</v>
      </c>
      <c r="B10" s="31">
        <v>864376439</v>
      </c>
      <c r="C10" s="32" t="s">
        <v>17</v>
      </c>
      <c r="D10" s="32">
        <v>123</v>
      </c>
      <c r="E10" s="19"/>
      <c r="F10" s="4"/>
      <c r="G10" s="24"/>
    </row>
    <row r="11" spans="1:10">
      <c r="A11" s="30" t="s">
        <v>59</v>
      </c>
      <c r="B11" s="4">
        <v>211482789</v>
      </c>
      <c r="C11" s="32" t="s">
        <v>20</v>
      </c>
      <c r="D11" s="9">
        <v>51</v>
      </c>
      <c r="E11" s="10"/>
      <c r="F11" s="2"/>
    </row>
    <row r="12" spans="1:10">
      <c r="A12" s="3"/>
      <c r="B12" s="4"/>
      <c r="C12" s="9"/>
      <c r="D12" s="9"/>
      <c r="E12" s="21"/>
      <c r="F12" s="4"/>
    </row>
    <row r="13" spans="1:10" ht="36.75">
      <c r="A13" s="3"/>
      <c r="B13" s="4"/>
      <c r="C13" s="9"/>
      <c r="D13" s="9"/>
      <c r="F13" s="2" t="s">
        <v>28</v>
      </c>
      <c r="H13" s="33"/>
      <c r="I13" s="50"/>
    </row>
    <row r="14" spans="1:10">
      <c r="A14" s="3"/>
      <c r="B14" s="28"/>
      <c r="C14" s="28"/>
      <c r="D14" s="48">
        <f>SUM(D5:D13)</f>
        <v>1165</v>
      </c>
      <c r="F14" s="4">
        <f>+F4+F6</f>
        <v>10951966227</v>
      </c>
      <c r="H14" s="38" t="s">
        <v>30</v>
      </c>
      <c r="I14" s="51">
        <f>+B15/F14</f>
        <v>0.72809225930057275</v>
      </c>
    </row>
    <row r="15" spans="1:10">
      <c r="A15" s="3" t="s">
        <v>31</v>
      </c>
      <c r="B15" s="4">
        <f>SUM(B4:B14)</f>
        <v>7974041834</v>
      </c>
      <c r="E15" s="21"/>
      <c r="F15" s="21"/>
      <c r="H15" s="38" t="s">
        <v>32</v>
      </c>
      <c r="I15" s="51">
        <f>+B41/F14</f>
        <v>0.4750436585691637</v>
      </c>
    </row>
    <row r="16" spans="1:10">
      <c r="A16" s="3" t="s">
        <v>33</v>
      </c>
      <c r="B16" s="4">
        <f>AVERAGE(B5:B10)</f>
        <v>1293759840.8333333</v>
      </c>
      <c r="F16" s="21"/>
    </row>
    <row r="17" spans="1:9">
      <c r="B17" s="8"/>
      <c r="C17" s="10"/>
      <c r="D17" s="10"/>
      <c r="E17" s="43"/>
      <c r="F17" s="21"/>
      <c r="I17" s="46">
        <v>1</v>
      </c>
    </row>
    <row r="18" spans="1:9">
      <c r="C18" s="47"/>
      <c r="E18" s="21"/>
      <c r="F18" s="21"/>
      <c r="H18" s="21"/>
      <c r="I18" s="46">
        <f>+I17-I14</f>
        <v>0.27190774069942725</v>
      </c>
    </row>
    <row r="19" spans="1:9">
      <c r="A19" s="5"/>
      <c r="C19" s="5"/>
      <c r="D19" s="5"/>
    </row>
    <row r="20" spans="1:9">
      <c r="A20" s="5"/>
      <c r="C20" s="5"/>
      <c r="D20" s="5"/>
    </row>
    <row r="21" spans="1:9">
      <c r="A21" s="5"/>
      <c r="C21" s="5"/>
      <c r="D21" s="5"/>
    </row>
    <row r="22" spans="1:9">
      <c r="A22" s="34" t="s">
        <v>60</v>
      </c>
      <c r="B22" s="27">
        <v>1138379427</v>
      </c>
      <c r="C22" s="9" t="s">
        <v>5</v>
      </c>
      <c r="D22" s="22"/>
    </row>
    <row r="23" spans="1:9">
      <c r="A23" s="35" t="s">
        <v>35</v>
      </c>
      <c r="B23" s="6"/>
      <c r="C23" s="3">
        <v>145</v>
      </c>
      <c r="D23" s="5"/>
    </row>
    <row r="24" spans="1:9">
      <c r="A24" s="5"/>
      <c r="C24" s="5"/>
      <c r="D24" s="5"/>
    </row>
    <row r="25" spans="1:9">
      <c r="A25" s="34" t="s">
        <v>61</v>
      </c>
      <c r="B25" s="27">
        <v>979295737</v>
      </c>
      <c r="C25" s="9" t="s">
        <v>7</v>
      </c>
      <c r="D25" s="22"/>
    </row>
    <row r="26" spans="1:9">
      <c r="A26" s="35" t="s">
        <v>35</v>
      </c>
      <c r="B26" s="6"/>
      <c r="C26" s="29">
        <v>163</v>
      </c>
      <c r="D26" s="44"/>
    </row>
    <row r="27" spans="1:9">
      <c r="A27" s="5"/>
      <c r="C27" s="5"/>
      <c r="D27" s="5"/>
    </row>
    <row r="28" spans="1:9">
      <c r="A28" s="34" t="s">
        <v>62</v>
      </c>
      <c r="B28" s="27">
        <v>1552777369</v>
      </c>
      <c r="C28" s="9" t="s">
        <v>10</v>
      </c>
      <c r="D28" s="22"/>
    </row>
    <row r="29" spans="1:9">
      <c r="A29" s="35" t="s">
        <v>35</v>
      </c>
      <c r="B29" s="6"/>
      <c r="C29" s="29">
        <v>230</v>
      </c>
      <c r="D29" s="44"/>
    </row>
    <row r="30" spans="1:9">
      <c r="A30" s="5"/>
      <c r="B30" s="10"/>
      <c r="C30" s="5"/>
      <c r="D30" s="5"/>
    </row>
    <row r="31" spans="1:9">
      <c r="A31" s="34" t="s">
        <v>63</v>
      </c>
      <c r="B31" s="27">
        <v>1532209572</v>
      </c>
      <c r="C31" s="9" t="s">
        <v>12</v>
      </c>
      <c r="D31" s="22"/>
    </row>
    <row r="32" spans="1:9">
      <c r="A32" s="35" t="s">
        <v>35</v>
      </c>
      <c r="B32" s="6"/>
      <c r="C32" s="29">
        <v>195</v>
      </c>
      <c r="D32" s="44"/>
    </row>
    <row r="33" spans="1:4">
      <c r="A33" s="5"/>
      <c r="C33" s="5"/>
      <c r="D33" s="5"/>
    </row>
    <row r="34" spans="1:4">
      <c r="A34" s="34" t="s">
        <v>64</v>
      </c>
      <c r="B34" s="27"/>
      <c r="C34" s="9" t="s">
        <v>15</v>
      </c>
      <c r="D34" s="22"/>
    </row>
    <row r="35" spans="1:4">
      <c r="A35" s="35" t="s">
        <v>35</v>
      </c>
      <c r="B35" s="6"/>
      <c r="C35" s="29"/>
      <c r="D35" s="44"/>
    </row>
    <row r="36" spans="1:4">
      <c r="A36" s="5"/>
      <c r="C36" s="5"/>
      <c r="D36" s="5"/>
    </row>
    <row r="37" spans="1:4">
      <c r="A37" s="34" t="s">
        <v>65</v>
      </c>
      <c r="B37" s="27"/>
      <c r="C37" s="9" t="s">
        <v>66</v>
      </c>
      <c r="D37" s="22"/>
    </row>
    <row r="38" spans="1:4">
      <c r="A38" s="35" t="s">
        <v>35</v>
      </c>
      <c r="B38" s="6"/>
      <c r="C38" s="29"/>
      <c r="D38" s="44"/>
    </row>
    <row r="39" spans="1:4">
      <c r="A39" s="5"/>
      <c r="B39" s="10"/>
      <c r="C39" s="5"/>
      <c r="D39" s="5"/>
    </row>
    <row r="41" spans="1:4">
      <c r="A41" s="36" t="s">
        <v>67</v>
      </c>
      <c r="B41" s="37">
        <f>SUM(B22:B40)</f>
        <v>5202662105</v>
      </c>
      <c r="C41" s="38">
        <f>AVERAGE(C26,C29,C32,C35,C38)</f>
        <v>196</v>
      </c>
      <c r="D41" s="45"/>
    </row>
    <row r="42" spans="1:4">
      <c r="B42" s="10"/>
    </row>
    <row r="43" spans="1:4">
      <c r="A43" s="4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Leonardo Vargas Hernandez</dc:creator>
  <cp:keywords/>
  <dc:description/>
  <cp:lastModifiedBy>Diego Alejandro Duarte Ladino</cp:lastModifiedBy>
  <cp:revision/>
  <dcterms:created xsi:type="dcterms:W3CDTF">2024-12-13T16:46:58Z</dcterms:created>
  <dcterms:modified xsi:type="dcterms:W3CDTF">2026-03-10T21:10:20Z</dcterms:modified>
  <cp:category/>
  <cp:contentStatus/>
</cp:coreProperties>
</file>