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threadedComments/threadedComment1.xml" ContentType="application/vnd.ms-excel.threaded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infimzls-my.sharepoint.com/personal/apoyocontratacion_infimzls_onmicrosoft_com/Documents/Escritorio/CONSULTORIA PLAZA DE MERCADO/DOCUMENTOS EDITABLES/"/>
    </mc:Choice>
  </mc:AlternateContent>
  <xr:revisionPtr revIDLastSave="0" documentId="8_{24ABC0E0-24C9-4703-9816-6E1043772D51}" xr6:coauthVersionLast="47" xr6:coauthVersionMax="47" xr10:uidLastSave="{00000000-0000-0000-0000-000000000000}"/>
  <bookViews>
    <workbookView xWindow="-120" yWindow="-120" windowWidth="29040" windowHeight="15720" tabRatio="857" activeTab="4" xr2:uid="{00000000-000D-0000-FFFF-FFFF00000000}"/>
  </bookViews>
  <sheets>
    <sheet name="SMMLV" sheetId="7" r:id="rId1"/>
    <sheet name="CRITERIOS HABILITANTES (S)" sheetId="6" r:id="rId2"/>
    <sheet name="Hoja1" sheetId="8" state="hidden" r:id="rId3"/>
    <sheet name="EXPERIENCIA ADICIONAL (S)" sheetId="9" r:id="rId4"/>
    <sheet name="CRITERIOS DE EVALUACIÓN (S)" sheetId="2" r:id="rId5"/>
    <sheet name="Resumen Propuestas" sheetId="16" r:id="rId6"/>
    <sheet name="Personal Prop 1 - Form 11" sheetId="26" state="hidden" r:id="rId7"/>
    <sheet name="Personal Prop 2 - Form 11" sheetId="27" state="hidden" r:id="rId8"/>
    <sheet name="Personal Prop 3 - Form 11" sheetId="13" state="hidden" r:id="rId9"/>
    <sheet name="Personal Prop 4 - Form 11" sheetId="30" state="hidden" r:id="rId10"/>
    <sheet name="Personal prop 5 - Form 11" sheetId="29" r:id="rId11"/>
    <sheet name="Personal Prop 6 - Form 11 " sheetId="14" state="hidden" r:id="rId12"/>
    <sheet name="Personal Prop 7 - Form 11" sheetId="28" r:id="rId13"/>
    <sheet name="PO Presup Edif Multiple" sheetId="15" r:id="rId14"/>
    <sheet name="Tabla de Puntaje" sheetId="12" r:id="rId15"/>
    <sheet name="$ Prop 01" sheetId="19" r:id="rId16"/>
    <sheet name="$ Prop 2 Subsane" sheetId="33" r:id="rId17"/>
    <sheet name="$ Prop 3 Subsane" sheetId="31" r:id="rId18"/>
    <sheet name="$ Prop 04" sheetId="20" r:id="rId19"/>
    <sheet name="$ Prop  05" sheetId="21" r:id="rId20"/>
    <sheet name="$ Prop 06" sheetId="17" r:id="rId21"/>
    <sheet name="$ Prop 07" sheetId="24" r:id="rId22"/>
    <sheet name="Formato 3A y 3B" sheetId="32" r:id="rId23"/>
    <sheet name="PERSONAL MINIMO" sheetId="3" state="hidden" r:id="rId24"/>
  </sheets>
  <definedNames>
    <definedName name="\a">#REF!</definedName>
    <definedName name="\b" localSheetId="20">#REF!</definedName>
    <definedName name="\b" localSheetId="16">#REF!</definedName>
    <definedName name="\b" localSheetId="17">#REF!</definedName>
    <definedName name="\b" localSheetId="13">#REF!</definedName>
    <definedName name="\b">#REF!</definedName>
    <definedName name="\eliminar">#REF!</definedName>
    <definedName name="\eliminar1">#REF!</definedName>
    <definedName name="\i" localSheetId="20">#REF!</definedName>
    <definedName name="\i" localSheetId="16">#REF!</definedName>
    <definedName name="\i" localSheetId="17">#REF!</definedName>
    <definedName name="\i" localSheetId="13">#REF!</definedName>
    <definedName name="\i">#REF!</definedName>
    <definedName name="\m" localSheetId="20">#REF!</definedName>
    <definedName name="\m" localSheetId="16">#REF!</definedName>
    <definedName name="\m" localSheetId="17">#REF!</definedName>
    <definedName name="\m" localSheetId="13">#REF!</definedName>
    <definedName name="\m">#REF!</definedName>
    <definedName name="\q">#REF!</definedName>
    <definedName name="\r" localSheetId="20">#REF!</definedName>
    <definedName name="\r" localSheetId="16">#REF!</definedName>
    <definedName name="\r" localSheetId="17">#REF!</definedName>
    <definedName name="\r" localSheetId="13">#REF!</definedName>
    <definedName name="\r">#REF!</definedName>
    <definedName name="\t" localSheetId="20">#REF!</definedName>
    <definedName name="\t" localSheetId="16">#REF!</definedName>
    <definedName name="\t" localSheetId="17">#REF!</definedName>
    <definedName name="\t" localSheetId="13">#REF!</definedName>
    <definedName name="\t">#REF!</definedName>
    <definedName name="\x" localSheetId="20">#REF!</definedName>
    <definedName name="\x" localSheetId="16">#REF!</definedName>
    <definedName name="\x" localSheetId="17">#REF!</definedName>
    <definedName name="\x" localSheetId="13">#REF!</definedName>
    <definedName name="\x">#REF!</definedName>
    <definedName name="\z" localSheetId="20">#REF!</definedName>
    <definedName name="\z" localSheetId="16">#REF!</definedName>
    <definedName name="\z" localSheetId="17">#REF!</definedName>
    <definedName name="\z" localSheetId="13">#REF!</definedName>
    <definedName name="\z">#REF!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tab1">#REF!</definedName>
    <definedName name="__________tab2">#REF!</definedName>
    <definedName name="__________tab3">#REF!</definedName>
    <definedName name="__________TAB4">#REF!</definedName>
    <definedName name="_________aiu2">#REF!</definedName>
    <definedName name="_________PMT5671">#REF!</definedName>
    <definedName name="_________PMT5805">#REF!</definedName>
    <definedName name="_________PMT5806">#REF!</definedName>
    <definedName name="_________PMT5815">#REF!</definedName>
    <definedName name="_________PMT5820">#REF!</definedName>
    <definedName name="_________tab1">#REF!</definedName>
    <definedName name="_________tab2">#REF!</definedName>
    <definedName name="_________tab3">#REF!</definedName>
    <definedName name="_________TAB4">#REF!</definedName>
    <definedName name="________aiu2">#REF!</definedName>
    <definedName name="________EXC6">#REF!</definedName>
    <definedName name="________EXC7">#REF!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tab1">#REF!</definedName>
    <definedName name="________tab2">#REF!</definedName>
    <definedName name="________tab3">#REF!</definedName>
    <definedName name="________TAB4">#REF!</definedName>
    <definedName name="_______aiu2">#REF!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r">#REF!</definedName>
    <definedName name="______aiu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AL1">#REF!</definedName>
    <definedName name="______tab1">#REF!</definedName>
    <definedName name="______tab2">#REF!</definedName>
    <definedName name="______tab3">#REF!</definedName>
    <definedName name="______TAB4">#REF!</definedName>
    <definedName name="_____aiu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AL1">#REF!</definedName>
    <definedName name="_____tab1">#REF!</definedName>
    <definedName name="_____tab2">#REF!</definedName>
    <definedName name="_____tab3">#REF!</definedName>
    <definedName name="_____TAB4">#REF!</definedName>
    <definedName name="_____Vol1">#REF!</definedName>
    <definedName name="____aiu2">#REF!</definedName>
    <definedName name="____EST1" localSheetId="20">#REF!</definedName>
    <definedName name="____EST1" localSheetId="16">#REF!</definedName>
    <definedName name="____EST1" localSheetId="17">#REF!</definedName>
    <definedName name="____EST1" localSheetId="13">#REF!</definedName>
    <definedName name="____EST1">#REF!</definedName>
    <definedName name="____EST10" localSheetId="20">#REF!</definedName>
    <definedName name="____EST10" localSheetId="16">#REF!</definedName>
    <definedName name="____EST10" localSheetId="17">#REF!</definedName>
    <definedName name="____EST10" localSheetId="13">#REF!</definedName>
    <definedName name="____EST10">#REF!</definedName>
    <definedName name="____EST11" localSheetId="20">#REF!</definedName>
    <definedName name="____EST11" localSheetId="16">#REF!</definedName>
    <definedName name="____EST11" localSheetId="17">#REF!</definedName>
    <definedName name="____EST11" localSheetId="13">#REF!</definedName>
    <definedName name="____EST11">#REF!</definedName>
    <definedName name="____EST12" localSheetId="20">#REF!</definedName>
    <definedName name="____EST12" localSheetId="16">#REF!</definedName>
    <definedName name="____EST12" localSheetId="17">#REF!</definedName>
    <definedName name="____EST12" localSheetId="13">#REF!</definedName>
    <definedName name="____EST12">#REF!</definedName>
    <definedName name="____EST13" localSheetId="20">#REF!</definedName>
    <definedName name="____EST13" localSheetId="16">#REF!</definedName>
    <definedName name="____EST13" localSheetId="17">#REF!</definedName>
    <definedName name="____EST13" localSheetId="13">#REF!</definedName>
    <definedName name="____EST13">#REF!</definedName>
    <definedName name="____EST14" localSheetId="20">#REF!</definedName>
    <definedName name="____EST14" localSheetId="16">#REF!</definedName>
    <definedName name="____EST14" localSheetId="17">#REF!</definedName>
    <definedName name="____EST14" localSheetId="13">#REF!</definedName>
    <definedName name="____EST14">#REF!</definedName>
    <definedName name="____EST15" localSheetId="20">#REF!</definedName>
    <definedName name="____EST15" localSheetId="16">#REF!</definedName>
    <definedName name="____EST15" localSheetId="17">#REF!</definedName>
    <definedName name="____EST15" localSheetId="13">#REF!</definedName>
    <definedName name="____EST15">#REF!</definedName>
    <definedName name="____EST16" localSheetId="20">#REF!</definedName>
    <definedName name="____EST16" localSheetId="16">#REF!</definedName>
    <definedName name="____EST16" localSheetId="17">#REF!</definedName>
    <definedName name="____EST16" localSheetId="13">#REF!</definedName>
    <definedName name="____EST16">#REF!</definedName>
    <definedName name="____EST17" localSheetId="20">#REF!</definedName>
    <definedName name="____EST17" localSheetId="16">#REF!</definedName>
    <definedName name="____EST17" localSheetId="17">#REF!</definedName>
    <definedName name="____EST17" localSheetId="13">#REF!</definedName>
    <definedName name="____EST17">#REF!</definedName>
    <definedName name="____EST18" localSheetId="20">#REF!</definedName>
    <definedName name="____EST18" localSheetId="16">#REF!</definedName>
    <definedName name="____EST18" localSheetId="17">#REF!</definedName>
    <definedName name="____EST18" localSheetId="13">#REF!</definedName>
    <definedName name="____EST18">#REF!</definedName>
    <definedName name="____EST19" localSheetId="20">#REF!</definedName>
    <definedName name="____EST19" localSheetId="16">#REF!</definedName>
    <definedName name="____EST19" localSheetId="17">#REF!</definedName>
    <definedName name="____EST19" localSheetId="13">#REF!</definedName>
    <definedName name="____EST19">#REF!</definedName>
    <definedName name="____EST2" localSheetId="20">#REF!</definedName>
    <definedName name="____EST2" localSheetId="16">#REF!</definedName>
    <definedName name="____EST2" localSheetId="17">#REF!</definedName>
    <definedName name="____EST2" localSheetId="13">#REF!</definedName>
    <definedName name="____EST2">#REF!</definedName>
    <definedName name="____EST3" localSheetId="20">#REF!</definedName>
    <definedName name="____EST3" localSheetId="16">#REF!</definedName>
    <definedName name="____EST3" localSheetId="17">#REF!</definedName>
    <definedName name="____EST3" localSheetId="13">#REF!</definedName>
    <definedName name="____EST3">#REF!</definedName>
    <definedName name="____EST4" localSheetId="20">#REF!</definedName>
    <definedName name="____EST4" localSheetId="16">#REF!</definedName>
    <definedName name="____EST4" localSheetId="17">#REF!</definedName>
    <definedName name="____EST4" localSheetId="13">#REF!</definedName>
    <definedName name="____EST4">#REF!</definedName>
    <definedName name="____EST5" localSheetId="20">#REF!</definedName>
    <definedName name="____EST5" localSheetId="16">#REF!</definedName>
    <definedName name="____EST5" localSheetId="17">#REF!</definedName>
    <definedName name="____EST5" localSheetId="13">#REF!</definedName>
    <definedName name="____EST5">#REF!</definedName>
    <definedName name="____EST6" localSheetId="20">#REF!</definedName>
    <definedName name="____EST6" localSheetId="16">#REF!</definedName>
    <definedName name="____EST6" localSheetId="17">#REF!</definedName>
    <definedName name="____EST6" localSheetId="13">#REF!</definedName>
    <definedName name="____EST6">#REF!</definedName>
    <definedName name="____EST7" localSheetId="20">#REF!</definedName>
    <definedName name="____EST7" localSheetId="16">#REF!</definedName>
    <definedName name="____EST7" localSheetId="17">#REF!</definedName>
    <definedName name="____EST7" localSheetId="13">#REF!</definedName>
    <definedName name="____EST7">#REF!</definedName>
    <definedName name="____EST8" localSheetId="20">#REF!</definedName>
    <definedName name="____EST8" localSheetId="16">#REF!</definedName>
    <definedName name="____EST8" localSheetId="17">#REF!</definedName>
    <definedName name="____EST8" localSheetId="13">#REF!</definedName>
    <definedName name="____EST8">#REF!</definedName>
    <definedName name="____EST9" localSheetId="20">#REF!</definedName>
    <definedName name="____EST9" localSheetId="16">#REF!</definedName>
    <definedName name="____EST9" localSheetId="17">#REF!</definedName>
    <definedName name="____EST9" localSheetId="13">#REF!</definedName>
    <definedName name="____EST9">#REF!</definedName>
    <definedName name="____EXC1" localSheetId="20">#REF!</definedName>
    <definedName name="____EXC1" localSheetId="16">#REF!</definedName>
    <definedName name="____EXC1" localSheetId="17">#REF!</definedName>
    <definedName name="____EXC1" localSheetId="13">#REF!</definedName>
    <definedName name="____EXC1">#REF!</definedName>
    <definedName name="____EXC10" localSheetId="20">#REF!</definedName>
    <definedName name="____EXC10" localSheetId="16">#REF!</definedName>
    <definedName name="____EXC10" localSheetId="17">#REF!</definedName>
    <definedName name="____EXC10" localSheetId="13">#REF!</definedName>
    <definedName name="____EXC10">#REF!</definedName>
    <definedName name="____EXC11" localSheetId="20">#REF!</definedName>
    <definedName name="____EXC11" localSheetId="16">#REF!</definedName>
    <definedName name="____EXC11" localSheetId="17">#REF!</definedName>
    <definedName name="____EXC11" localSheetId="13">#REF!</definedName>
    <definedName name="____EXC11">#REF!</definedName>
    <definedName name="____EXC12" localSheetId="20">#REF!</definedName>
    <definedName name="____EXC12" localSheetId="16">#REF!</definedName>
    <definedName name="____EXC12" localSheetId="17">#REF!</definedName>
    <definedName name="____EXC12" localSheetId="13">#REF!</definedName>
    <definedName name="____EXC12">#REF!</definedName>
    <definedName name="____EXC2" localSheetId="20">#REF!</definedName>
    <definedName name="____EXC2" localSheetId="16">#REF!</definedName>
    <definedName name="____EXC2" localSheetId="17">#REF!</definedName>
    <definedName name="____EXC2" localSheetId="13">#REF!</definedName>
    <definedName name="____EXC2">#REF!</definedName>
    <definedName name="____EXC3" localSheetId="20">#REF!</definedName>
    <definedName name="____EXC3" localSheetId="16">#REF!</definedName>
    <definedName name="____EXC3" localSheetId="17">#REF!</definedName>
    <definedName name="____EXC3" localSheetId="13">#REF!</definedName>
    <definedName name="____EXC3">#REF!</definedName>
    <definedName name="____EXC4" localSheetId="20">#REF!</definedName>
    <definedName name="____EXC4" localSheetId="16">#REF!</definedName>
    <definedName name="____EXC4" localSheetId="17">#REF!</definedName>
    <definedName name="____EXC4" localSheetId="13">#REF!</definedName>
    <definedName name="____EXC4">#REF!</definedName>
    <definedName name="____EXC5" localSheetId="20">#REF!</definedName>
    <definedName name="____EXC5" localSheetId="16">#REF!</definedName>
    <definedName name="____EXC5" localSheetId="17">#REF!</definedName>
    <definedName name="____EXC5" localSheetId="13">#REF!</definedName>
    <definedName name="____EXC5">#REF!</definedName>
    <definedName name="____EXC6" localSheetId="20">#REF!</definedName>
    <definedName name="____EXC6" localSheetId="16">#REF!</definedName>
    <definedName name="____EXC6" localSheetId="17">#REF!</definedName>
    <definedName name="____EXC6" localSheetId="13">#REF!</definedName>
    <definedName name="____EXC6">#REF!</definedName>
    <definedName name="____EXC7" localSheetId="20">#REF!</definedName>
    <definedName name="____EXC7" localSheetId="16">#REF!</definedName>
    <definedName name="____EXC7" localSheetId="17">#REF!</definedName>
    <definedName name="____EXC7" localSheetId="13">#REF!</definedName>
    <definedName name="____EXC7">#REF!</definedName>
    <definedName name="____EXC8" localSheetId="20">#REF!</definedName>
    <definedName name="____EXC8" localSheetId="16">#REF!</definedName>
    <definedName name="____EXC8" localSheetId="17">#REF!</definedName>
    <definedName name="____EXC8" localSheetId="13">#REF!</definedName>
    <definedName name="____EXC8">#REF!</definedName>
    <definedName name="____EXC9" localSheetId="20">#REF!</definedName>
    <definedName name="____EXC9" localSheetId="16">#REF!</definedName>
    <definedName name="____EXC9" localSheetId="17">#REF!</definedName>
    <definedName name="____EXC9" localSheetId="13">#REF!</definedName>
    <definedName name="____EXC9">#REF!</definedName>
    <definedName name="____FOR1" localSheetId="20">#REF!</definedName>
    <definedName name="____FOR1" localSheetId="16">#REF!</definedName>
    <definedName name="____FOR1" localSheetId="17">#REF!</definedName>
    <definedName name="____FOR1" localSheetId="13">#REF!</definedName>
    <definedName name="____FOR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tab1">#REF!</definedName>
    <definedName name="____tab2">#REF!</definedName>
    <definedName name="____tab3">#REF!</definedName>
    <definedName name="____TAB4">#REF!</definedName>
    <definedName name="____Vol1">#REF!</definedName>
    <definedName name="___aiu2">#REF!</definedName>
    <definedName name="___EST1" localSheetId="20">#REF!</definedName>
    <definedName name="___EST1" localSheetId="16">#REF!</definedName>
    <definedName name="___EST1" localSheetId="17">#REF!</definedName>
    <definedName name="___EST1" localSheetId="13">#REF!</definedName>
    <definedName name="___EST1">#REF!</definedName>
    <definedName name="___EST10" localSheetId="20">#REF!</definedName>
    <definedName name="___EST10" localSheetId="16">#REF!</definedName>
    <definedName name="___EST10" localSheetId="17">#REF!</definedName>
    <definedName name="___EST10" localSheetId="13">#REF!</definedName>
    <definedName name="___EST10">#REF!</definedName>
    <definedName name="___EST11" localSheetId="20">#REF!</definedName>
    <definedName name="___EST11" localSheetId="16">#REF!</definedName>
    <definedName name="___EST11" localSheetId="17">#REF!</definedName>
    <definedName name="___EST11" localSheetId="13">#REF!</definedName>
    <definedName name="___EST11">#REF!</definedName>
    <definedName name="___EST12" localSheetId="20">#REF!</definedName>
    <definedName name="___EST12" localSheetId="16">#REF!</definedName>
    <definedName name="___EST12" localSheetId="17">#REF!</definedName>
    <definedName name="___EST12" localSheetId="13">#REF!</definedName>
    <definedName name="___EST12">#REF!</definedName>
    <definedName name="___EST13" localSheetId="20">#REF!</definedName>
    <definedName name="___EST13" localSheetId="16">#REF!</definedName>
    <definedName name="___EST13" localSheetId="17">#REF!</definedName>
    <definedName name="___EST13" localSheetId="13">#REF!</definedName>
    <definedName name="___EST13">#REF!</definedName>
    <definedName name="___EST14" localSheetId="20">#REF!</definedName>
    <definedName name="___EST14" localSheetId="16">#REF!</definedName>
    <definedName name="___EST14" localSheetId="17">#REF!</definedName>
    <definedName name="___EST14" localSheetId="13">#REF!</definedName>
    <definedName name="___EST14">#REF!</definedName>
    <definedName name="___EST15" localSheetId="20">#REF!</definedName>
    <definedName name="___EST15" localSheetId="16">#REF!</definedName>
    <definedName name="___EST15" localSheetId="17">#REF!</definedName>
    <definedName name="___EST15" localSheetId="13">#REF!</definedName>
    <definedName name="___EST15">#REF!</definedName>
    <definedName name="___EST16" localSheetId="20">#REF!</definedName>
    <definedName name="___EST16" localSheetId="16">#REF!</definedName>
    <definedName name="___EST16" localSheetId="17">#REF!</definedName>
    <definedName name="___EST16" localSheetId="13">#REF!</definedName>
    <definedName name="___EST16">#REF!</definedName>
    <definedName name="___EST17" localSheetId="20">#REF!</definedName>
    <definedName name="___EST17" localSheetId="16">#REF!</definedName>
    <definedName name="___EST17" localSheetId="17">#REF!</definedName>
    <definedName name="___EST17" localSheetId="13">#REF!</definedName>
    <definedName name="___EST17">#REF!</definedName>
    <definedName name="___EST18" localSheetId="20">#REF!</definedName>
    <definedName name="___EST18" localSheetId="16">#REF!</definedName>
    <definedName name="___EST18" localSheetId="17">#REF!</definedName>
    <definedName name="___EST18" localSheetId="13">#REF!</definedName>
    <definedName name="___EST18">#REF!</definedName>
    <definedName name="___EST19" localSheetId="20">#REF!</definedName>
    <definedName name="___EST19" localSheetId="16">#REF!</definedName>
    <definedName name="___EST19" localSheetId="17">#REF!</definedName>
    <definedName name="___EST19" localSheetId="13">#REF!</definedName>
    <definedName name="___EST19">#REF!</definedName>
    <definedName name="___EST2" localSheetId="20">#REF!</definedName>
    <definedName name="___EST2" localSheetId="16">#REF!</definedName>
    <definedName name="___EST2" localSheetId="17">#REF!</definedName>
    <definedName name="___EST2" localSheetId="13">#REF!</definedName>
    <definedName name="___EST2">#REF!</definedName>
    <definedName name="___EST3" localSheetId="20">#REF!</definedName>
    <definedName name="___EST3" localSheetId="16">#REF!</definedName>
    <definedName name="___EST3" localSheetId="17">#REF!</definedName>
    <definedName name="___EST3" localSheetId="13">#REF!</definedName>
    <definedName name="___EST3">#REF!</definedName>
    <definedName name="___EST4" localSheetId="20">#REF!</definedName>
    <definedName name="___EST4" localSheetId="16">#REF!</definedName>
    <definedName name="___EST4" localSheetId="17">#REF!</definedName>
    <definedName name="___EST4" localSheetId="13">#REF!</definedName>
    <definedName name="___EST4">#REF!</definedName>
    <definedName name="___EST5" localSheetId="20">#REF!</definedName>
    <definedName name="___EST5" localSheetId="16">#REF!</definedName>
    <definedName name="___EST5" localSheetId="17">#REF!</definedName>
    <definedName name="___EST5" localSheetId="13">#REF!</definedName>
    <definedName name="___EST5">#REF!</definedName>
    <definedName name="___EST6" localSheetId="20">#REF!</definedName>
    <definedName name="___EST6" localSheetId="16">#REF!</definedName>
    <definedName name="___EST6" localSheetId="17">#REF!</definedName>
    <definedName name="___EST6" localSheetId="13">#REF!</definedName>
    <definedName name="___EST6">#REF!</definedName>
    <definedName name="___EST7" localSheetId="20">#REF!</definedName>
    <definedName name="___EST7" localSheetId="16">#REF!</definedName>
    <definedName name="___EST7" localSheetId="17">#REF!</definedName>
    <definedName name="___EST7" localSheetId="13">#REF!</definedName>
    <definedName name="___EST7">#REF!</definedName>
    <definedName name="___EST8" localSheetId="20">#REF!</definedName>
    <definedName name="___EST8" localSheetId="16">#REF!</definedName>
    <definedName name="___EST8" localSheetId="17">#REF!</definedName>
    <definedName name="___EST8" localSheetId="13">#REF!</definedName>
    <definedName name="___EST8">#REF!</definedName>
    <definedName name="___EST9" localSheetId="20">#REF!</definedName>
    <definedName name="___EST9" localSheetId="16">#REF!</definedName>
    <definedName name="___EST9" localSheetId="17">#REF!</definedName>
    <definedName name="___EST9" localSheetId="13">#REF!</definedName>
    <definedName name="___EST9">#REF!</definedName>
    <definedName name="___ETR13">#REF!</definedName>
    <definedName name="___EXC1" localSheetId="20">#REF!</definedName>
    <definedName name="___EXC1" localSheetId="16">#REF!</definedName>
    <definedName name="___EXC1" localSheetId="17">#REF!</definedName>
    <definedName name="___EXC1" localSheetId="13">#REF!</definedName>
    <definedName name="___EXC1">#REF!</definedName>
    <definedName name="___EXC10" localSheetId="20">#REF!</definedName>
    <definedName name="___EXC10" localSheetId="16">#REF!</definedName>
    <definedName name="___EXC10" localSheetId="17">#REF!</definedName>
    <definedName name="___EXC10" localSheetId="13">#REF!</definedName>
    <definedName name="___EXC10">#REF!</definedName>
    <definedName name="___EXC11" localSheetId="20">#REF!</definedName>
    <definedName name="___EXC11" localSheetId="16">#REF!</definedName>
    <definedName name="___EXC11" localSheetId="17">#REF!</definedName>
    <definedName name="___EXC11" localSheetId="13">#REF!</definedName>
    <definedName name="___EXC11">#REF!</definedName>
    <definedName name="___EXC12" localSheetId="20">#REF!</definedName>
    <definedName name="___EXC12" localSheetId="16">#REF!</definedName>
    <definedName name="___EXC12" localSheetId="17">#REF!</definedName>
    <definedName name="___EXC12" localSheetId="13">#REF!</definedName>
    <definedName name="___EXC12">#REF!</definedName>
    <definedName name="___EXC2" localSheetId="20">#REF!</definedName>
    <definedName name="___EXC2" localSheetId="16">#REF!</definedName>
    <definedName name="___EXC2" localSheetId="17">#REF!</definedName>
    <definedName name="___EXC2" localSheetId="13">#REF!</definedName>
    <definedName name="___EXC2">#REF!</definedName>
    <definedName name="___EXC3" localSheetId="20">#REF!</definedName>
    <definedName name="___EXC3" localSheetId="16">#REF!</definedName>
    <definedName name="___EXC3" localSheetId="17">#REF!</definedName>
    <definedName name="___EXC3" localSheetId="13">#REF!</definedName>
    <definedName name="___EXC3">#REF!</definedName>
    <definedName name="___EXC4" localSheetId="20">#REF!</definedName>
    <definedName name="___EXC4" localSheetId="16">#REF!</definedName>
    <definedName name="___EXC4" localSheetId="17">#REF!</definedName>
    <definedName name="___EXC4" localSheetId="13">#REF!</definedName>
    <definedName name="___EXC4">#REF!</definedName>
    <definedName name="___EXC5" localSheetId="20">#REF!</definedName>
    <definedName name="___EXC5" localSheetId="16">#REF!</definedName>
    <definedName name="___EXC5" localSheetId="17">#REF!</definedName>
    <definedName name="___EXC5" localSheetId="13">#REF!</definedName>
    <definedName name="___EXC5">#REF!</definedName>
    <definedName name="___EXC6" localSheetId="20">#REF!</definedName>
    <definedName name="___EXC6" localSheetId="16">#REF!</definedName>
    <definedName name="___EXC6" localSheetId="17">#REF!</definedName>
    <definedName name="___EXC6" localSheetId="13">#REF!</definedName>
    <definedName name="___EXC6">#REF!</definedName>
    <definedName name="___EXC7" localSheetId="20">#REF!</definedName>
    <definedName name="___EXC7" localSheetId="16">#REF!</definedName>
    <definedName name="___EXC7" localSheetId="17">#REF!</definedName>
    <definedName name="___EXC7" localSheetId="13">#REF!</definedName>
    <definedName name="___EXC7">#REF!</definedName>
    <definedName name="___EXC8" localSheetId="20">#REF!</definedName>
    <definedName name="___EXC8" localSheetId="16">#REF!</definedName>
    <definedName name="___EXC8" localSheetId="17">#REF!</definedName>
    <definedName name="___EXC8" localSheetId="13">#REF!</definedName>
    <definedName name="___EXC8">#REF!</definedName>
    <definedName name="___EXC9" localSheetId="20">#REF!</definedName>
    <definedName name="___EXC9" localSheetId="16">#REF!</definedName>
    <definedName name="___EXC9" localSheetId="17">#REF!</definedName>
    <definedName name="___EXC9" localSheetId="13">#REF!</definedName>
    <definedName name="___EXC9">#REF!</definedName>
    <definedName name="___FC" localSheetId="20">#REF!</definedName>
    <definedName name="___FC" localSheetId="16">#REF!</definedName>
    <definedName name="___FC" localSheetId="17">#REF!</definedName>
    <definedName name="___FC" localSheetId="13">#REF!</definedName>
    <definedName name="___FC">#REF!</definedName>
    <definedName name="___FOR1" localSheetId="20">#REF!</definedName>
    <definedName name="___FOR1" localSheetId="16">#REF!</definedName>
    <definedName name="___FOR1" localSheetId="17">#REF!</definedName>
    <definedName name="___FOR1" localSheetId="13">#REF!</definedName>
    <definedName name="___FOR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#REF!</definedName>
    <definedName name="___PMT5805">#REF!</definedName>
    <definedName name="___PMT5806">#REF!</definedName>
    <definedName name="___PMT5815">#REF!</definedName>
    <definedName name="___PMT5820">#REF!</definedName>
    <definedName name="___r">#REF!</definedName>
    <definedName name="___tab1">#REF!</definedName>
    <definedName name="___tab2">#REF!</definedName>
    <definedName name="___tab3">#REF!</definedName>
    <definedName name="___TAB4">#REF!</definedName>
    <definedName name="___Vol1">#REF!</definedName>
    <definedName name="__1Excel_BuiltIn_Print_Area_1_1_1">#REF!</definedName>
    <definedName name="__2Excel_BuiltIn_Print_Titles_1_1_1_1">#REF!</definedName>
    <definedName name="__aiu2">#REF!</definedName>
    <definedName name="__EST1" localSheetId="20">#REF!</definedName>
    <definedName name="__EST1" localSheetId="16">#REF!</definedName>
    <definedName name="__EST1" localSheetId="17">#REF!</definedName>
    <definedName name="__EST1" localSheetId="13">#REF!</definedName>
    <definedName name="__EST1">#REF!</definedName>
    <definedName name="__EST10" localSheetId="20">#REF!</definedName>
    <definedName name="__EST10" localSheetId="16">#REF!</definedName>
    <definedName name="__EST10" localSheetId="17">#REF!</definedName>
    <definedName name="__EST10" localSheetId="13">#REF!</definedName>
    <definedName name="__EST10">#REF!</definedName>
    <definedName name="__EST11" localSheetId="20">#REF!</definedName>
    <definedName name="__EST11" localSheetId="16">#REF!</definedName>
    <definedName name="__EST11" localSheetId="17">#REF!</definedName>
    <definedName name="__EST11" localSheetId="13">#REF!</definedName>
    <definedName name="__EST11">#REF!</definedName>
    <definedName name="__EST12" localSheetId="20">#REF!</definedName>
    <definedName name="__EST12" localSheetId="16">#REF!</definedName>
    <definedName name="__EST12" localSheetId="17">#REF!</definedName>
    <definedName name="__EST12" localSheetId="13">#REF!</definedName>
    <definedName name="__EST12">#REF!</definedName>
    <definedName name="__EST13" localSheetId="20">#REF!</definedName>
    <definedName name="__EST13" localSheetId="16">#REF!</definedName>
    <definedName name="__EST13" localSheetId="17">#REF!</definedName>
    <definedName name="__EST13" localSheetId="13">#REF!</definedName>
    <definedName name="__EST13">#REF!</definedName>
    <definedName name="__EST14" localSheetId="20">#REF!</definedName>
    <definedName name="__EST14" localSheetId="16">#REF!</definedName>
    <definedName name="__EST14" localSheetId="17">#REF!</definedName>
    <definedName name="__EST14" localSheetId="13">#REF!</definedName>
    <definedName name="__EST14">#REF!</definedName>
    <definedName name="__EST15" localSheetId="20">#REF!</definedName>
    <definedName name="__EST15" localSheetId="16">#REF!</definedName>
    <definedName name="__EST15" localSheetId="17">#REF!</definedName>
    <definedName name="__EST15" localSheetId="13">#REF!</definedName>
    <definedName name="__EST15">#REF!</definedName>
    <definedName name="__EST16" localSheetId="20">#REF!</definedName>
    <definedName name="__EST16" localSheetId="16">#REF!</definedName>
    <definedName name="__EST16" localSheetId="17">#REF!</definedName>
    <definedName name="__EST16" localSheetId="13">#REF!</definedName>
    <definedName name="__EST16">#REF!</definedName>
    <definedName name="__EST17" localSheetId="20">#REF!</definedName>
    <definedName name="__EST17" localSheetId="16">#REF!</definedName>
    <definedName name="__EST17" localSheetId="17">#REF!</definedName>
    <definedName name="__EST17" localSheetId="13">#REF!</definedName>
    <definedName name="__EST17">#REF!</definedName>
    <definedName name="__EST18" localSheetId="20">#REF!</definedName>
    <definedName name="__EST18" localSheetId="16">#REF!</definedName>
    <definedName name="__EST18" localSheetId="17">#REF!</definedName>
    <definedName name="__EST18" localSheetId="13">#REF!</definedName>
    <definedName name="__EST18">#REF!</definedName>
    <definedName name="__EST19" localSheetId="20">#REF!</definedName>
    <definedName name="__EST19" localSheetId="16">#REF!</definedName>
    <definedName name="__EST19" localSheetId="17">#REF!</definedName>
    <definedName name="__EST19" localSheetId="13">#REF!</definedName>
    <definedName name="__EST19">#REF!</definedName>
    <definedName name="__EST2" localSheetId="20">#REF!</definedName>
    <definedName name="__EST2" localSheetId="16">#REF!</definedName>
    <definedName name="__EST2" localSheetId="17">#REF!</definedName>
    <definedName name="__EST2" localSheetId="13">#REF!</definedName>
    <definedName name="__EST2">#REF!</definedName>
    <definedName name="__EST3" localSheetId="20">#REF!</definedName>
    <definedName name="__EST3" localSheetId="16">#REF!</definedName>
    <definedName name="__EST3" localSheetId="17">#REF!</definedName>
    <definedName name="__EST3" localSheetId="13">#REF!</definedName>
    <definedName name="__EST3">#REF!</definedName>
    <definedName name="__EST4" localSheetId="20">#REF!</definedName>
    <definedName name="__EST4" localSheetId="16">#REF!</definedName>
    <definedName name="__EST4" localSheetId="17">#REF!</definedName>
    <definedName name="__EST4" localSheetId="13">#REF!</definedName>
    <definedName name="__EST4">#REF!</definedName>
    <definedName name="__EST5" localSheetId="20">#REF!</definedName>
    <definedName name="__EST5" localSheetId="16">#REF!</definedName>
    <definedName name="__EST5" localSheetId="17">#REF!</definedName>
    <definedName name="__EST5" localSheetId="13">#REF!</definedName>
    <definedName name="__EST5">#REF!</definedName>
    <definedName name="__EST6" localSheetId="20">#REF!</definedName>
    <definedName name="__EST6" localSheetId="16">#REF!</definedName>
    <definedName name="__EST6" localSheetId="17">#REF!</definedName>
    <definedName name="__EST6" localSheetId="13">#REF!</definedName>
    <definedName name="__EST6">#REF!</definedName>
    <definedName name="__EST7" localSheetId="20">#REF!</definedName>
    <definedName name="__EST7" localSheetId="16">#REF!</definedName>
    <definedName name="__EST7" localSheetId="17">#REF!</definedName>
    <definedName name="__EST7" localSheetId="13">#REF!</definedName>
    <definedName name="__EST7">#REF!</definedName>
    <definedName name="__EST8" localSheetId="20">#REF!</definedName>
    <definedName name="__EST8" localSheetId="16">#REF!</definedName>
    <definedName name="__EST8" localSheetId="17">#REF!</definedName>
    <definedName name="__EST8" localSheetId="13">#REF!</definedName>
    <definedName name="__EST8">#REF!</definedName>
    <definedName name="__EST9" localSheetId="20">#REF!</definedName>
    <definedName name="__EST9" localSheetId="16">#REF!</definedName>
    <definedName name="__EST9" localSheetId="17">#REF!</definedName>
    <definedName name="__EST9" localSheetId="13">#REF!</definedName>
    <definedName name="__EST9">#REF!</definedName>
    <definedName name="__ETR13">#REF!</definedName>
    <definedName name="__EXC1" localSheetId="20">#REF!</definedName>
    <definedName name="__EXC1" localSheetId="16">#REF!</definedName>
    <definedName name="__EXC1" localSheetId="17">#REF!</definedName>
    <definedName name="__EXC1" localSheetId="13">#REF!</definedName>
    <definedName name="__EXC1">#REF!</definedName>
    <definedName name="__EXC10" localSheetId="20">#REF!</definedName>
    <definedName name="__EXC10" localSheetId="16">#REF!</definedName>
    <definedName name="__EXC10" localSheetId="17">#REF!</definedName>
    <definedName name="__EXC10" localSheetId="13">#REF!</definedName>
    <definedName name="__EXC10">#REF!</definedName>
    <definedName name="__EXC11" localSheetId="20">#REF!</definedName>
    <definedName name="__EXC11" localSheetId="16">#REF!</definedName>
    <definedName name="__EXC11" localSheetId="17">#REF!</definedName>
    <definedName name="__EXC11" localSheetId="13">#REF!</definedName>
    <definedName name="__EXC11">#REF!</definedName>
    <definedName name="__EXC12" localSheetId="20">#REF!</definedName>
    <definedName name="__EXC12" localSheetId="16">#REF!</definedName>
    <definedName name="__EXC12" localSheetId="17">#REF!</definedName>
    <definedName name="__EXC12" localSheetId="13">#REF!</definedName>
    <definedName name="__EXC12">#REF!</definedName>
    <definedName name="__EXC2" localSheetId="20">#REF!</definedName>
    <definedName name="__EXC2" localSheetId="16">#REF!</definedName>
    <definedName name="__EXC2" localSheetId="17">#REF!</definedName>
    <definedName name="__EXC2" localSheetId="13">#REF!</definedName>
    <definedName name="__EXC2">#REF!</definedName>
    <definedName name="__EXC3" localSheetId="20">#REF!</definedName>
    <definedName name="__EXC3" localSheetId="16">#REF!</definedName>
    <definedName name="__EXC3" localSheetId="17">#REF!</definedName>
    <definedName name="__EXC3" localSheetId="13">#REF!</definedName>
    <definedName name="__EXC3">#REF!</definedName>
    <definedName name="__EXC4" localSheetId="20">#REF!</definedName>
    <definedName name="__EXC4" localSheetId="16">#REF!</definedName>
    <definedName name="__EXC4" localSheetId="17">#REF!</definedName>
    <definedName name="__EXC4" localSheetId="13">#REF!</definedName>
    <definedName name="__EXC4">#REF!</definedName>
    <definedName name="__EXC5" localSheetId="20">#REF!</definedName>
    <definedName name="__EXC5" localSheetId="16">#REF!</definedName>
    <definedName name="__EXC5" localSheetId="17">#REF!</definedName>
    <definedName name="__EXC5" localSheetId="13">#REF!</definedName>
    <definedName name="__EXC5">#REF!</definedName>
    <definedName name="__EXC6" localSheetId="20">#REF!</definedName>
    <definedName name="__EXC6" localSheetId="16">#REF!</definedName>
    <definedName name="__EXC6" localSheetId="17">#REF!</definedName>
    <definedName name="__EXC6" localSheetId="13">#REF!</definedName>
    <definedName name="__EXC6">#REF!</definedName>
    <definedName name="__EXC7" localSheetId="20">#REF!</definedName>
    <definedName name="__EXC7" localSheetId="16">#REF!</definedName>
    <definedName name="__EXC7" localSheetId="17">#REF!</definedName>
    <definedName name="__EXC7" localSheetId="13">#REF!</definedName>
    <definedName name="__EXC7">#REF!</definedName>
    <definedName name="__EXC8" localSheetId="20">#REF!</definedName>
    <definedName name="__EXC8" localSheetId="16">#REF!</definedName>
    <definedName name="__EXC8" localSheetId="17">#REF!</definedName>
    <definedName name="__EXC8" localSheetId="13">#REF!</definedName>
    <definedName name="__EXC8">#REF!</definedName>
    <definedName name="__EXC9" localSheetId="20">#REF!</definedName>
    <definedName name="__EXC9" localSheetId="16">#REF!</definedName>
    <definedName name="__EXC9" localSheetId="17">#REF!</definedName>
    <definedName name="__EXC9" localSheetId="13">#REF!</definedName>
    <definedName name="__EXC9">#REF!</definedName>
    <definedName name="__F10">#REF!</definedName>
    <definedName name="__FC" localSheetId="20">#REF!</definedName>
    <definedName name="__FC" localSheetId="16">#REF!</definedName>
    <definedName name="__FC" localSheetId="17">#REF!</definedName>
    <definedName name="__FC" localSheetId="13">#REF!</definedName>
    <definedName name="__FC">#REF!</definedName>
    <definedName name="__FOR1" localSheetId="20">#REF!</definedName>
    <definedName name="__FOR1" localSheetId="16">#REF!</definedName>
    <definedName name="__FOR1" localSheetId="17">#REF!</definedName>
    <definedName name="__FOR1" localSheetId="13">#REF!</definedName>
    <definedName name="__FOR1">#REF!</definedName>
    <definedName name="__nrf10">#REF!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#REF!</definedName>
    <definedName name="__PMT5805">#REF!</definedName>
    <definedName name="__PMT5806">#REF!</definedName>
    <definedName name="__PMT5815">#REF!</definedName>
    <definedName name="__PMT5820">#REF!</definedName>
    <definedName name="__r">#REF!</definedName>
    <definedName name="__SAL1">#REF!</definedName>
    <definedName name="__shared_1_0_2">3/12</definedName>
    <definedName name="__tab1">#REF!</definedName>
    <definedName name="__tab2">#REF!</definedName>
    <definedName name="__tab3">#REF!</definedName>
    <definedName name="__TAB4">#REF!</definedName>
    <definedName name="__Vol1">#REF!</definedName>
    <definedName name="__xlnm_Print_Area_1" localSheetId="20">(#REF!,#REF!,#REF!,#REF!)</definedName>
    <definedName name="__xlnm_Print_Area_1" localSheetId="16">(#REF!,#REF!,#REF!,#REF!)</definedName>
    <definedName name="__xlnm_Print_Area_1" localSheetId="17">(#REF!,#REF!,#REF!,#REF!)</definedName>
    <definedName name="__xlnm_Print_Area_1" localSheetId="13">(#REF!,#REF!,#REF!,#REF!)</definedName>
    <definedName name="__xlnm_Print_Area_1">(#REF!,#REF!,#REF!,#REF!)</definedName>
    <definedName name="__xlnm_Print_Area_6" localSheetId="20">(#REF!,#REF!,#REF!,#REF!)</definedName>
    <definedName name="__xlnm_Print_Area_6" localSheetId="16">(#REF!,#REF!,#REF!,#REF!)</definedName>
    <definedName name="__xlnm_Print_Area_6" localSheetId="17">(#REF!,#REF!,#REF!,#REF!)</definedName>
    <definedName name="__xlnm_Print_Area_6" localSheetId="13">(#REF!,#REF!,#REF!,#REF!)</definedName>
    <definedName name="__xlnm_Print_Area_6">(#REF!,#REF!,#REF!,#REF!)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42C" localSheetId="20">#REF!</definedName>
    <definedName name="_42C" localSheetId="16">#REF!</definedName>
    <definedName name="_42C" localSheetId="17">#REF!</definedName>
    <definedName name="_42C" localSheetId="13">#REF!</definedName>
    <definedName name="_42C">#REF!</definedName>
    <definedName name="_42D" localSheetId="20">#REF!</definedName>
    <definedName name="_42D" localSheetId="16">#REF!</definedName>
    <definedName name="_42D" localSheetId="17">#REF!</definedName>
    <definedName name="_42D" localSheetId="13">#REF!</definedName>
    <definedName name="_42D">#REF!</definedName>
    <definedName name="_42E" localSheetId="20">#REF!</definedName>
    <definedName name="_42E" localSheetId="16">#REF!</definedName>
    <definedName name="_42E" localSheetId="17">#REF!</definedName>
    <definedName name="_42E" localSheetId="13">#REF!</definedName>
    <definedName name="_42E">#REF!</definedName>
    <definedName name="_44" localSheetId="20">#REF!</definedName>
    <definedName name="_44" localSheetId="16">#REF!</definedName>
    <definedName name="_44" localSheetId="17">#REF!</definedName>
    <definedName name="_44" localSheetId="13">#REF!</definedName>
    <definedName name="_44">#REF!</definedName>
    <definedName name="_6" localSheetId="20">#REF!</definedName>
    <definedName name="_6" localSheetId="16">#REF!</definedName>
    <definedName name="_6" localSheetId="17">#REF!</definedName>
    <definedName name="_6" localSheetId="13">#REF!</definedName>
    <definedName name="_6">#REF!</definedName>
    <definedName name="_aiu2">#REF!</definedName>
    <definedName name="_ANA1" localSheetId="20">#REF!</definedName>
    <definedName name="_ANA1" localSheetId="16">#REF!</definedName>
    <definedName name="_ANA1" localSheetId="17">#REF!</definedName>
    <definedName name="_ANA1" localSheetId="13">#REF!</definedName>
    <definedName name="_ANA1">#REF!</definedName>
    <definedName name="_ANA2" localSheetId="20">#REF!</definedName>
    <definedName name="_ANA2" localSheetId="16">#REF!</definedName>
    <definedName name="_ANA2" localSheetId="17">#REF!</definedName>
    <definedName name="_ANA2" localSheetId="13">#REF!</definedName>
    <definedName name="_ANA2">#REF!</definedName>
    <definedName name="_EST1" localSheetId="20">#REF!</definedName>
    <definedName name="_EST1" localSheetId="16">#REF!</definedName>
    <definedName name="_EST1" localSheetId="17">#REF!</definedName>
    <definedName name="_EST1" localSheetId="13">#REF!</definedName>
    <definedName name="_EST1">#REF!</definedName>
    <definedName name="_EST10" localSheetId="20">#REF!</definedName>
    <definedName name="_EST10" localSheetId="16">#REF!</definedName>
    <definedName name="_EST10" localSheetId="17">#REF!</definedName>
    <definedName name="_EST10" localSheetId="13">#REF!</definedName>
    <definedName name="_EST10">#REF!</definedName>
    <definedName name="_EST11" localSheetId="20">#REF!</definedName>
    <definedName name="_EST11" localSheetId="16">#REF!</definedName>
    <definedName name="_EST11" localSheetId="17">#REF!</definedName>
    <definedName name="_EST11" localSheetId="13">#REF!</definedName>
    <definedName name="_EST11">#REF!</definedName>
    <definedName name="_EST12" localSheetId="20">#REF!</definedName>
    <definedName name="_EST12" localSheetId="16">#REF!</definedName>
    <definedName name="_EST12" localSheetId="17">#REF!</definedName>
    <definedName name="_EST12" localSheetId="13">#REF!</definedName>
    <definedName name="_EST12">#REF!</definedName>
    <definedName name="_EST13" localSheetId="20">#REF!</definedName>
    <definedName name="_EST13" localSheetId="16">#REF!</definedName>
    <definedName name="_EST13" localSheetId="17">#REF!</definedName>
    <definedName name="_EST13" localSheetId="13">#REF!</definedName>
    <definedName name="_EST13">#REF!</definedName>
    <definedName name="_EST14" localSheetId="20">#REF!</definedName>
    <definedName name="_EST14" localSheetId="16">#REF!</definedName>
    <definedName name="_EST14" localSheetId="17">#REF!</definedName>
    <definedName name="_EST14" localSheetId="13">#REF!</definedName>
    <definedName name="_EST14">#REF!</definedName>
    <definedName name="_EST15" localSheetId="20">#REF!</definedName>
    <definedName name="_EST15" localSheetId="16">#REF!</definedName>
    <definedName name="_EST15" localSheetId="17">#REF!</definedName>
    <definedName name="_EST15" localSheetId="13">#REF!</definedName>
    <definedName name="_EST15">#REF!</definedName>
    <definedName name="_EST16" localSheetId="20">#REF!</definedName>
    <definedName name="_EST16" localSheetId="16">#REF!</definedName>
    <definedName name="_EST16" localSheetId="17">#REF!</definedName>
    <definedName name="_EST16" localSheetId="13">#REF!</definedName>
    <definedName name="_EST16">#REF!</definedName>
    <definedName name="_EST17" localSheetId="20">#REF!</definedName>
    <definedName name="_EST17" localSheetId="16">#REF!</definedName>
    <definedName name="_EST17" localSheetId="17">#REF!</definedName>
    <definedName name="_EST17" localSheetId="13">#REF!</definedName>
    <definedName name="_EST17">#REF!</definedName>
    <definedName name="_EST18" localSheetId="20">#REF!</definedName>
    <definedName name="_EST18" localSheetId="16">#REF!</definedName>
    <definedName name="_EST18" localSheetId="17">#REF!</definedName>
    <definedName name="_EST18" localSheetId="13">#REF!</definedName>
    <definedName name="_EST18">#REF!</definedName>
    <definedName name="_EST19" localSheetId="20">#REF!</definedName>
    <definedName name="_EST19" localSheetId="16">#REF!</definedName>
    <definedName name="_EST19" localSheetId="17">#REF!</definedName>
    <definedName name="_EST19" localSheetId="13">#REF!</definedName>
    <definedName name="_EST19">#REF!</definedName>
    <definedName name="_EST2" localSheetId="20">#REF!</definedName>
    <definedName name="_EST2" localSheetId="16">#REF!</definedName>
    <definedName name="_EST2" localSheetId="17">#REF!</definedName>
    <definedName name="_EST2" localSheetId="13">#REF!</definedName>
    <definedName name="_EST2">#REF!</definedName>
    <definedName name="_EST3" localSheetId="20">#REF!</definedName>
    <definedName name="_EST3" localSheetId="16">#REF!</definedName>
    <definedName name="_EST3" localSheetId="17">#REF!</definedName>
    <definedName name="_EST3" localSheetId="13">#REF!</definedName>
    <definedName name="_EST3">#REF!</definedName>
    <definedName name="_EST4" localSheetId="20">#REF!</definedName>
    <definedName name="_EST4" localSheetId="16">#REF!</definedName>
    <definedName name="_EST4" localSheetId="17">#REF!</definedName>
    <definedName name="_EST4" localSheetId="13">#REF!</definedName>
    <definedName name="_EST4">#REF!</definedName>
    <definedName name="_EST5" localSheetId="20">#REF!</definedName>
    <definedName name="_EST5" localSheetId="16">#REF!</definedName>
    <definedName name="_EST5" localSheetId="17">#REF!</definedName>
    <definedName name="_EST5" localSheetId="13">#REF!</definedName>
    <definedName name="_EST5">#REF!</definedName>
    <definedName name="_EST6" localSheetId="20">#REF!</definedName>
    <definedName name="_EST6" localSheetId="16">#REF!</definedName>
    <definedName name="_EST6" localSheetId="17">#REF!</definedName>
    <definedName name="_EST6" localSheetId="13">#REF!</definedName>
    <definedName name="_EST6">#REF!</definedName>
    <definedName name="_EST7" localSheetId="20">#REF!</definedName>
    <definedName name="_EST7" localSheetId="16">#REF!</definedName>
    <definedName name="_EST7" localSheetId="17">#REF!</definedName>
    <definedName name="_EST7" localSheetId="13">#REF!</definedName>
    <definedName name="_EST7">#REF!</definedName>
    <definedName name="_EST8" localSheetId="20">#REF!</definedName>
    <definedName name="_EST8" localSheetId="16">#REF!</definedName>
    <definedName name="_EST8" localSheetId="17">#REF!</definedName>
    <definedName name="_EST8" localSheetId="13">#REF!</definedName>
    <definedName name="_EST8">#REF!</definedName>
    <definedName name="_EST9" localSheetId="20">#REF!</definedName>
    <definedName name="_EST9" localSheetId="16">#REF!</definedName>
    <definedName name="_EST9" localSheetId="17">#REF!</definedName>
    <definedName name="_EST9" localSheetId="13">#REF!</definedName>
    <definedName name="_EST9">#REF!</definedName>
    <definedName name="_ETR13">#REF!</definedName>
    <definedName name="_EXC1" localSheetId="20">#REF!</definedName>
    <definedName name="_EXC1" localSheetId="16">#REF!</definedName>
    <definedName name="_EXC1" localSheetId="17">#REF!</definedName>
    <definedName name="_EXC1" localSheetId="13">#REF!</definedName>
    <definedName name="_EXC1">#REF!</definedName>
    <definedName name="_EXC10" localSheetId="20">#REF!</definedName>
    <definedName name="_EXC10" localSheetId="16">#REF!</definedName>
    <definedName name="_EXC10" localSheetId="17">#REF!</definedName>
    <definedName name="_EXC10" localSheetId="13">#REF!</definedName>
    <definedName name="_EXC10">#REF!</definedName>
    <definedName name="_EXC11" localSheetId="20">#REF!</definedName>
    <definedName name="_EXC11" localSheetId="16">#REF!</definedName>
    <definedName name="_EXC11" localSheetId="17">#REF!</definedName>
    <definedName name="_EXC11" localSheetId="13">#REF!</definedName>
    <definedName name="_EXC11">#REF!</definedName>
    <definedName name="_EXC12" localSheetId="20">#REF!</definedName>
    <definedName name="_EXC12" localSheetId="16">#REF!</definedName>
    <definedName name="_EXC12" localSheetId="17">#REF!</definedName>
    <definedName name="_EXC12" localSheetId="13">#REF!</definedName>
    <definedName name="_EXC12">#REF!</definedName>
    <definedName name="_EXC2" localSheetId="20">#REF!</definedName>
    <definedName name="_EXC2" localSheetId="16">#REF!</definedName>
    <definedName name="_EXC2" localSheetId="17">#REF!</definedName>
    <definedName name="_EXC2" localSheetId="13">#REF!</definedName>
    <definedName name="_EXC2">#REF!</definedName>
    <definedName name="_EXC3" localSheetId="20">#REF!</definedName>
    <definedName name="_EXC3" localSheetId="16">#REF!</definedName>
    <definedName name="_EXC3" localSheetId="17">#REF!</definedName>
    <definedName name="_EXC3" localSheetId="13">#REF!</definedName>
    <definedName name="_EXC3">#REF!</definedName>
    <definedName name="_EXC4" localSheetId="20">#REF!</definedName>
    <definedName name="_EXC4" localSheetId="16">#REF!</definedName>
    <definedName name="_EXC4" localSheetId="17">#REF!</definedName>
    <definedName name="_EXC4" localSheetId="13">#REF!</definedName>
    <definedName name="_EXC4">#REF!</definedName>
    <definedName name="_EXC5" localSheetId="20">#REF!</definedName>
    <definedName name="_EXC5" localSheetId="16">#REF!</definedName>
    <definedName name="_EXC5" localSheetId="17">#REF!</definedName>
    <definedName name="_EXC5" localSheetId="13">#REF!</definedName>
    <definedName name="_EXC5">#REF!</definedName>
    <definedName name="_EXC6" localSheetId="20">#REF!</definedName>
    <definedName name="_EXC6" localSheetId="16">#REF!</definedName>
    <definedName name="_EXC6" localSheetId="17">#REF!</definedName>
    <definedName name="_EXC6" localSheetId="13">#REF!</definedName>
    <definedName name="_EXC6">#REF!</definedName>
    <definedName name="_EXC7" localSheetId="20">#REF!</definedName>
    <definedName name="_EXC7" localSheetId="16">#REF!</definedName>
    <definedName name="_EXC7" localSheetId="17">#REF!</definedName>
    <definedName name="_EXC7" localSheetId="13">#REF!</definedName>
    <definedName name="_EXC7">#REF!</definedName>
    <definedName name="_EXC8" localSheetId="20">#REF!</definedName>
    <definedName name="_EXC8" localSheetId="16">#REF!</definedName>
    <definedName name="_EXC8" localSheetId="17">#REF!</definedName>
    <definedName name="_EXC8" localSheetId="13">#REF!</definedName>
    <definedName name="_EXC8">#REF!</definedName>
    <definedName name="_EXC9" localSheetId="20">#REF!</definedName>
    <definedName name="_EXC9" localSheetId="16">#REF!</definedName>
    <definedName name="_EXC9" localSheetId="17">#REF!</definedName>
    <definedName name="_EXC9" localSheetId="13">#REF!</definedName>
    <definedName name="_EXC9">#REF!</definedName>
    <definedName name="_F10">#REF!</definedName>
    <definedName name="_F11">#REF!</definedName>
    <definedName name="_FC" localSheetId="20">#REF!</definedName>
    <definedName name="_FC" localSheetId="16">#REF!</definedName>
    <definedName name="_FC" localSheetId="17">#REF!</definedName>
    <definedName name="_FC" localSheetId="13">#REF!</definedName>
    <definedName name="_FC">#REF!</definedName>
    <definedName name="_Fill" localSheetId="20" hidden="1">#REF!</definedName>
    <definedName name="_Fill" localSheetId="16" hidden="1">#REF!</definedName>
    <definedName name="_Fill" localSheetId="17" hidden="1">#REF!</definedName>
    <definedName name="_Fill" localSheetId="13" hidden="1">#REF!</definedName>
    <definedName name="_Fill" hidden="1">#REF!</definedName>
    <definedName name="_xlnm._FilterDatabase" localSheetId="20" hidden="1">'$ Prop 06'!$B$10:$H$28</definedName>
    <definedName name="_xlnm._FilterDatabase" localSheetId="16" hidden="1">'$ Prop 2 Subsane'!$B$10:$H$28</definedName>
    <definedName name="_xlnm._FilterDatabase" localSheetId="17" hidden="1">'$ Prop 3 Subsane'!$B$10:$H$28</definedName>
    <definedName name="_xlnm._FilterDatabase" localSheetId="4" hidden="1">'CRITERIOS DE EVALUACIÓN (S)'!$B$10:$AA$83</definedName>
    <definedName name="_xlnm._FilterDatabase" localSheetId="1" hidden="1">'CRITERIOS HABILITANTES (S)'!$A$8:$X$83</definedName>
    <definedName name="_xlnm._FilterDatabase" localSheetId="3" hidden="1">'EXPERIENCIA ADICIONAL (S)'!$A$8:$X$43</definedName>
    <definedName name="_xlnm._FilterDatabase" localSheetId="23" hidden="1">'PERSONAL MINIMO'!$B$6:$S$22</definedName>
    <definedName name="_xlnm._FilterDatabase" localSheetId="6" hidden="1">'Personal Prop 1 - Form 11'!$A$6:$H$19</definedName>
    <definedName name="_xlnm._FilterDatabase" localSheetId="7" hidden="1">'Personal Prop 2 - Form 11'!$A$6:$H$19</definedName>
    <definedName name="_xlnm._FilterDatabase" localSheetId="8" hidden="1">'Personal Prop 3 - Form 11'!$A$6:$H$19</definedName>
    <definedName name="_xlnm._FilterDatabase" localSheetId="9" hidden="1">'Personal Prop 4 - Form 11'!$A$6:$H$19</definedName>
    <definedName name="_xlnm._FilterDatabase" localSheetId="10" hidden="1">'Personal prop 5 - Form 11'!$A$6:$H$19</definedName>
    <definedName name="_xlnm._FilterDatabase" localSheetId="11" hidden="1">'Personal Prop 6 - Form 11 '!$A$6:$H$19</definedName>
    <definedName name="_xlnm._FilterDatabase" localSheetId="13" hidden="1">'PO Presup Edif Multiple'!$B$10:$H$28</definedName>
    <definedName name="_FOR1" localSheetId="20">#REF!</definedName>
    <definedName name="_FOR1" localSheetId="16">#REF!</definedName>
    <definedName name="_FOR1" localSheetId="17">#REF!</definedName>
    <definedName name="_FOR1" localSheetId="13">#REF!</definedName>
    <definedName name="_FOR1">#REF!</definedName>
    <definedName name="_Key1" localSheetId="20">#REF!</definedName>
    <definedName name="_Key1" localSheetId="16">#REF!</definedName>
    <definedName name="_Key1" localSheetId="17">#REF!</definedName>
    <definedName name="_Key1" localSheetId="13">#REF!</definedName>
    <definedName name="_Key1">#REF!</definedName>
    <definedName name="_nrf10">#REF!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MT5671">#REF!</definedName>
    <definedName name="_PMT5805">#REF!</definedName>
    <definedName name="_PMT5806">#REF!</definedName>
    <definedName name="_PMT5815">#REF!</definedName>
    <definedName name="_PMT5820">#REF!</definedName>
    <definedName name="_r">#REF!</definedName>
    <definedName name="_Regression_Out" hidden="1">#REF!</definedName>
    <definedName name="_Regression_X" hidden="1">#REF!</definedName>
    <definedName name="_Regression_Y" hidden="1">#REF!</definedName>
    <definedName name="_RT1">#REF!</definedName>
    <definedName name="_SAL1">#REF!</definedName>
    <definedName name="_Sort" localSheetId="20">#REF!</definedName>
    <definedName name="_Sort" localSheetId="16">#REF!</definedName>
    <definedName name="_Sort" localSheetId="17">#REF!</definedName>
    <definedName name="_Sort" localSheetId="13">#REF!</definedName>
    <definedName name="_Sort">#REF!</definedName>
    <definedName name="_tab1">#REF!</definedName>
    <definedName name="_tab2">#REF!</definedName>
    <definedName name="_tab3">#REF!</definedName>
    <definedName name="_TAB4">#REF!</definedName>
    <definedName name="_Vol1">#REF!</definedName>
    <definedName name="_xlnm_Print_Area_1" localSheetId="20">(#REF!,#REF!,#REF!,#REF!)</definedName>
    <definedName name="_xlnm_Print_Area_1" localSheetId="16">(#REF!,#REF!,#REF!,#REF!)</definedName>
    <definedName name="_xlnm_Print_Area_1" localSheetId="17">(#REF!,#REF!,#REF!,#REF!)</definedName>
    <definedName name="_xlnm_Print_Area_1" localSheetId="13">(#REF!,#REF!,#REF!,#REF!)</definedName>
    <definedName name="_xlnm_Print_Area_1">(#REF!,#REF!,#REF!,#REF!)</definedName>
    <definedName name="_xlnm_Print_Area_2" localSheetId="20">(#REF!,#REF!,#REF!,#REF!)</definedName>
    <definedName name="_xlnm_Print_Area_2" localSheetId="16">(#REF!,#REF!,#REF!,#REF!)</definedName>
    <definedName name="_xlnm_Print_Area_2" localSheetId="17">(#REF!,#REF!,#REF!,#REF!)</definedName>
    <definedName name="_xlnm_Print_Area_2" localSheetId="13">(#REF!,#REF!,#REF!,#REF!)</definedName>
    <definedName name="_xlnm_Print_Area_2">(#REF!,#REF!,#REF!,#REF!)</definedName>
    <definedName name="_xlnm_Print_Area_3" localSheetId="20">(#REF!,#REF!,#REF!,#REF!)</definedName>
    <definedName name="_xlnm_Print_Area_3" localSheetId="16">(#REF!,#REF!,#REF!,#REF!)</definedName>
    <definedName name="_xlnm_Print_Area_3" localSheetId="17">(#REF!,#REF!,#REF!,#REF!)</definedName>
    <definedName name="_xlnm_Print_Area_3" localSheetId="13">(#REF!,#REF!,#REF!,#REF!)</definedName>
    <definedName name="_xlnm_Print_Area_3">(#REF!,#REF!,#REF!,#REF!)</definedName>
    <definedName name="A" localSheetId="20">#REF!</definedName>
    <definedName name="A" localSheetId="16">#REF!</definedName>
    <definedName name="A" localSheetId="17">#REF!</definedName>
    <definedName name="A" localSheetId="13">#REF!</definedName>
    <definedName name="A">#REF!</definedName>
    <definedName name="A.PVC" localSheetId="20">#REF!</definedName>
    <definedName name="A.PVC" localSheetId="16">#REF!</definedName>
    <definedName name="A.PVC" localSheetId="17">#REF!</definedName>
    <definedName name="A.PVC" localSheetId="13">#REF!</definedName>
    <definedName name="A.PVC">#REF!</definedName>
    <definedName name="A_impresión_IM" localSheetId="20">#REF!</definedName>
    <definedName name="A_impresión_IM" localSheetId="16">#REF!</definedName>
    <definedName name="A_impresión_IM" localSheetId="17">#REF!</definedName>
    <definedName name="A_impresión_IM" localSheetId="13">#REF!</definedName>
    <definedName name="A_impresión_IM">#REF!</definedName>
    <definedName name="a1..056" localSheetId="20">#REF!</definedName>
    <definedName name="a1..056" localSheetId="16">#REF!</definedName>
    <definedName name="a1..056" localSheetId="17">#REF!</definedName>
    <definedName name="a1..056" localSheetId="13">#REF!</definedName>
    <definedName name="a1..056">#REF!</definedName>
    <definedName name="A1S" localSheetId="20">#REF!</definedName>
    <definedName name="A1S" localSheetId="16">#REF!</definedName>
    <definedName name="A1S" localSheetId="17">#REF!</definedName>
    <definedName name="A1S" localSheetId="13">#REF!</definedName>
    <definedName name="A1S">#REF!</definedName>
    <definedName name="A1XO56" localSheetId="20">#REF!</definedName>
    <definedName name="A1XO56" localSheetId="16">#REF!</definedName>
    <definedName name="A1XO56" localSheetId="17">#REF!</definedName>
    <definedName name="A1XO56" localSheetId="13">#REF!</definedName>
    <definedName name="A1XO56">#REF!</definedName>
    <definedName name="A2S" localSheetId="20">#REF!</definedName>
    <definedName name="A2S" localSheetId="16">#REF!</definedName>
    <definedName name="A2S" localSheetId="17">#REF!</definedName>
    <definedName name="A2S" localSheetId="13">#REF!</definedName>
    <definedName name="A2S">#REF!</definedName>
    <definedName name="aa">#REF!</definedName>
    <definedName name="AAA">#REF!</definedName>
    <definedName name="AAAAAAA" localSheetId="20">#REF!</definedName>
    <definedName name="AAAAAAA" localSheetId="16">#REF!</definedName>
    <definedName name="AAAAAAA" localSheetId="17">#REF!</definedName>
    <definedName name="AAAAAAA" localSheetId="13">#REF!</definedName>
    <definedName name="AAAAAAA">#REF!</definedName>
    <definedName name="aaaaaaaaa">#REF!</definedName>
    <definedName name="AAAAAAAAAA">#REF!</definedName>
    <definedName name="AAAAAAAAAAAAAAAAAAAA">#REF!</definedName>
    <definedName name="AADOQUINVEH">#REF!</definedName>
    <definedName name="AANDENES">#REF!</definedName>
    <definedName name="abc">#REF!</definedName>
    <definedName name="ABR">#REF!</definedName>
    <definedName name="AC" localSheetId="20">#REF!</definedName>
    <definedName name="AC" localSheetId="16">#REF!</definedName>
    <definedName name="AC" localSheetId="17">#REF!</definedName>
    <definedName name="AC" localSheetId="13">#REF!</definedName>
    <definedName name="AC">#REF!</definedName>
    <definedName name="ACALZADA">#REF!</definedName>
    <definedName name="AccessDatabase" hidden="1">"C:\C-314\VOLUMENES\volfin4.mdb"</definedName>
    <definedName name="ACER" localSheetId="20">#REF!</definedName>
    <definedName name="ACER" localSheetId="16">#REF!</definedName>
    <definedName name="ACER" localSheetId="17">#REF!</definedName>
    <definedName name="ACER" localSheetId="13">#REF!</definedName>
    <definedName name="ACER">#REF!</definedName>
    <definedName name="Acero" localSheetId="20">#REF!</definedName>
    <definedName name="Acero" localSheetId="16">#REF!</definedName>
    <definedName name="Acero" localSheetId="17">#REF!</definedName>
    <definedName name="Acero" localSheetId="13">#REF!</definedName>
    <definedName name="Acero">#REF!</definedName>
    <definedName name="ACERO_POZOS">#REF!</definedName>
    <definedName name="ACOPLE_300_GRP_CONEXIONES">#REF!</definedName>
    <definedName name="ACOPLE_350_GRP_CONEXIONES">#REF!</definedName>
    <definedName name="ACOPLE_400_GRP_CONEXIONES">#REF!</definedName>
    <definedName name="ACOPLE_450_GRP_CONEXIONES">#REF!</definedName>
    <definedName name="ACOPLE_500_GRP_CONEXIONES">#REF!</definedName>
    <definedName name="ActualBeyond" localSheetId="20">PeriodInActual*(#REF!&gt;0)</definedName>
    <definedName name="ActualBeyond" localSheetId="16">PeriodInActual*(#REF!&gt;0)</definedName>
    <definedName name="ActualBeyond" localSheetId="17">PeriodInActual*(#REF!&gt;0)</definedName>
    <definedName name="ActualBeyond" localSheetId="6">PeriodInActual*(#REF!&gt;0)</definedName>
    <definedName name="ActualBeyond" localSheetId="7">PeriodInActual*(#REF!&gt;0)</definedName>
    <definedName name="ActualBeyond" localSheetId="10">PeriodInActual*(#REF!&gt;0)</definedName>
    <definedName name="ActualBeyond" localSheetId="11">PeriodInActual*(#REF!&gt;0)</definedName>
    <definedName name="ActualBeyond" localSheetId="13">PeriodInActual*(#REF!&gt;0)</definedName>
    <definedName name="ActualBeyond">PeriodInActual*(#REF!&gt;0)</definedName>
    <definedName name="ad" localSheetId="20">#REF!</definedName>
    <definedName name="ad" localSheetId="16">#REF!</definedName>
    <definedName name="ad" localSheetId="17">#REF!</definedName>
    <definedName name="ad" localSheetId="13">#REF!</definedName>
    <definedName name="ad">#REF!</definedName>
    <definedName name="Adm" localSheetId="20">#REF!</definedName>
    <definedName name="Adm" localSheetId="16">#REF!</definedName>
    <definedName name="Adm" localSheetId="17">#REF!</definedName>
    <definedName name="Adm" localSheetId="13">#REF!</definedName>
    <definedName name="Adm">#REF!</definedName>
    <definedName name="AGO">#REF!</definedName>
    <definedName name="Agregado" localSheetId="20">#REF!</definedName>
    <definedName name="Agregado" localSheetId="16">#REF!</definedName>
    <definedName name="Agregado" localSheetId="17">#REF!</definedName>
    <definedName name="Agregado" localSheetId="13">#REF!</definedName>
    <definedName name="Agregado">#REF!</definedName>
    <definedName name="Agregados" localSheetId="20">#REF!</definedName>
    <definedName name="Agregados" localSheetId="16">#REF!</definedName>
    <definedName name="Agregados" localSheetId="17">#REF!</definedName>
    <definedName name="Agregados" localSheetId="13">#REF!</definedName>
    <definedName name="Agregados">#REF!</definedName>
    <definedName name="AHER" localSheetId="20">#REF!</definedName>
    <definedName name="AHER" localSheetId="16">#REF!</definedName>
    <definedName name="AHER" localSheetId="17">#REF!</definedName>
    <definedName name="AHER" localSheetId="13">#REF!</definedName>
    <definedName name="AHER">#REF!</definedName>
    <definedName name="aida">#REF!</definedName>
    <definedName name="aida1">#REF!</definedName>
    <definedName name="AIDA2">#REF!</definedName>
    <definedName name="AIU">#REF!</definedName>
    <definedName name="AIU_ADMON">#REF!</definedName>
    <definedName name="AIU_IMP">#REF!</definedName>
    <definedName name="AIU_UTIL">#REF!</definedName>
    <definedName name="Ajuste">#REF!</definedName>
    <definedName name="AMAT" localSheetId="20">#REF!</definedName>
    <definedName name="AMAT" localSheetId="16">#REF!</definedName>
    <definedName name="AMAT" localSheetId="17">#REF!</definedName>
    <definedName name="AMAT" localSheetId="13">#REF!</definedName>
    <definedName name="AMAT">#REF!</definedName>
    <definedName name="AMBIENTAL">#REF!</definedName>
    <definedName name="ANA" localSheetId="20">#REF!</definedName>
    <definedName name="ANA" localSheetId="16">#REF!</definedName>
    <definedName name="ANA" localSheetId="17">#REF!</definedName>
    <definedName name="ANA" localSheetId="13">#REF!</definedName>
    <definedName name="ANA">#REF!</definedName>
    <definedName name="ap" localSheetId="20">#REF!</definedName>
    <definedName name="ap" localSheetId="16">#REF!</definedName>
    <definedName name="ap" localSheetId="17">#REF!</definedName>
    <definedName name="ap" localSheetId="13">#REF!</definedName>
    <definedName name="ap">#REF!</definedName>
    <definedName name="Apar.Sanitarios" localSheetId="20">#REF!</definedName>
    <definedName name="Apar.Sanitarios" localSheetId="16">#REF!</definedName>
    <definedName name="Apar.Sanitarios" localSheetId="17">#REF!</definedName>
    <definedName name="Apar.Sanitarios" localSheetId="13">#REF!</definedName>
    <definedName name="Apar.Sanitarios">#REF!</definedName>
    <definedName name="APB" localSheetId="20">#REF!</definedName>
    <definedName name="APB" localSheetId="16">#REF!</definedName>
    <definedName name="APB" localSheetId="17">#REF!</definedName>
    <definedName name="APB" localSheetId="13">#REF!</definedName>
    <definedName name="APB">#REF!</definedName>
    <definedName name="APER" localSheetId="20">#REF!</definedName>
    <definedName name="APER" localSheetId="16">#REF!</definedName>
    <definedName name="APER" localSheetId="17">#REF!</definedName>
    <definedName name="APER" localSheetId="13">#REF!</definedName>
    <definedName name="APER">#REF!</definedName>
    <definedName name="APU" localSheetId="20">#REF!</definedName>
    <definedName name="APU" localSheetId="16">#REF!</definedName>
    <definedName name="APU" localSheetId="17">#REF!</definedName>
    <definedName name="APU" localSheetId="13">#REF!</definedName>
    <definedName name="APU">#REF!</definedName>
    <definedName name="APU_B" localSheetId="20">#REF!</definedName>
    <definedName name="APU_B" localSheetId="16">#REF!</definedName>
    <definedName name="APU_B" localSheetId="17">#REF!</definedName>
    <definedName name="APU_B" localSheetId="13">#REF!</definedName>
    <definedName name="APU_B">#REF!</definedName>
    <definedName name="APU_D" localSheetId="20">#REF!</definedName>
    <definedName name="APU_D" localSheetId="16">#REF!</definedName>
    <definedName name="APU_D" localSheetId="17">#REF!</definedName>
    <definedName name="APU_D" localSheetId="13">#REF!</definedName>
    <definedName name="APU_D">#REF!</definedName>
    <definedName name="AR" localSheetId="20">#REF!</definedName>
    <definedName name="AR" localSheetId="16">#REF!</definedName>
    <definedName name="AR" localSheetId="17">#REF!</definedName>
    <definedName name="AR" localSheetId="13">#REF!</definedName>
    <definedName name="AR">#REF!</definedName>
    <definedName name="AREA" localSheetId="20">#REF!</definedName>
    <definedName name="AREA" localSheetId="16">#REF!</definedName>
    <definedName name="AREA" localSheetId="17">#REF!</definedName>
    <definedName name="AREA" localSheetId="13">#REF!</definedName>
    <definedName name="AREA">#REF!</definedName>
    <definedName name="_xlnm.Extract">#REF!</definedName>
    <definedName name="_xlnm.Print_Area" localSheetId="20">'$ Prop 06'!$B$2:$H$49</definedName>
    <definedName name="_xlnm.Print_Area" localSheetId="16">'$ Prop 2 Subsane'!$B$2:$H$51</definedName>
    <definedName name="_xlnm.Print_Area" localSheetId="17">'$ Prop 3 Subsane'!$B$2:$R$49</definedName>
    <definedName name="_xlnm.Print_Area" localSheetId="4">'CRITERIOS DE EVALUACIÓN (S)'!$B$2:$AA$93</definedName>
    <definedName name="_xlnm.Print_Area" localSheetId="1">'CRITERIOS HABILITANTES (S)'!$A$1:$X$91</definedName>
    <definedName name="_xlnm.Print_Area" localSheetId="3">'EXPERIENCIA ADICIONAL (S)'!$A$1:$X$42</definedName>
    <definedName name="_xlnm.Print_Area" localSheetId="23">'PERSONAL MINIMO'!$B$2:$S$22</definedName>
    <definedName name="_xlnm.Print_Area" localSheetId="6">'Personal Prop 1 - Form 11'!$B$2:$U$26</definedName>
    <definedName name="_xlnm.Print_Area" localSheetId="7">'Personal Prop 2 - Form 11'!$B$2:$U$26</definedName>
    <definedName name="_xlnm.Print_Area" localSheetId="8">'Personal Prop 3 - Form 11'!$B$2:$U$26</definedName>
    <definedName name="_xlnm.Print_Area" localSheetId="9">'Personal Prop 4 - Form 11'!$B$2:$U$26</definedName>
    <definedName name="_xlnm.Print_Area" localSheetId="10">'Personal prop 5 - Form 11'!$B$2:$U$26</definedName>
    <definedName name="_xlnm.Print_Area" localSheetId="11">'Personal Prop 6 - Form 11 '!$B$2:$U$26</definedName>
    <definedName name="_xlnm.Print_Area" localSheetId="12">'Personal Prop 7 - Form 11'!$A$1:$R$25</definedName>
    <definedName name="_xlnm.Print_Area" localSheetId="13">'PO Presup Edif Multiple'!$B$2:$H$49</definedName>
    <definedName name="_xlnm.Print_Area" localSheetId="5">'Resumen Propuestas'!$B$1:$M$49</definedName>
    <definedName name="_xlnm.Print_Area" localSheetId="14">'Tabla de Puntaje'!$B$1:$G$29</definedName>
    <definedName name="_xlnm.Print_Area">#REF!</definedName>
    <definedName name="area1">#REF!</definedName>
    <definedName name="ASD" localSheetId="20">#REF!</definedName>
    <definedName name="ASD" localSheetId="16">#REF!</definedName>
    <definedName name="ASD" localSheetId="17">#REF!</definedName>
    <definedName name="ASD" localSheetId="13">#REF!</definedName>
    <definedName name="ASD">#REF!</definedName>
    <definedName name="ASE">#REF!</definedName>
    <definedName name="ATenerEnCuenta">#REF!</definedName>
    <definedName name="ATRS" localSheetId="20">#REF!</definedName>
    <definedName name="ATRS" localSheetId="16">#REF!</definedName>
    <definedName name="ATRS" localSheetId="17">#REF!</definedName>
    <definedName name="ATRS" localSheetId="13">#REF!</definedName>
    <definedName name="ATRS">#REF!</definedName>
    <definedName name="AU">#REF!</definedName>
    <definedName name="AUTOPISTA">#REF!</definedName>
    <definedName name="AY" localSheetId="20">#REF!</definedName>
    <definedName name="AY" localSheetId="16">#REF!</definedName>
    <definedName name="AY" localSheetId="17">#REF!</definedName>
    <definedName name="AY" localSheetId="13">#REF!</definedName>
    <definedName name="AY">#REF!</definedName>
    <definedName name="AYU" localSheetId="20">#REF!</definedName>
    <definedName name="AYU" localSheetId="16">#REF!</definedName>
    <definedName name="AYU" localSheetId="17">#REF!</definedName>
    <definedName name="AYU" localSheetId="13">#REF!</definedName>
    <definedName name="AYU">#REF!</definedName>
    <definedName name="b" localSheetId="20">#REF!</definedName>
    <definedName name="b" localSheetId="16">#REF!</definedName>
    <definedName name="b" localSheetId="17">#REF!</definedName>
    <definedName name="b" localSheetId="13">#REF!</definedName>
    <definedName name="b">#REF!</definedName>
    <definedName name="B.T1" localSheetId="20">#REF!</definedName>
    <definedName name="B.T1" localSheetId="16">#REF!</definedName>
    <definedName name="B.T1" localSheetId="17">#REF!</definedName>
    <definedName name="B.T1" localSheetId="13">#REF!</definedName>
    <definedName name="B.T1">#REF!</definedName>
    <definedName name="B_impresión_IM">#REF!</definedName>
    <definedName name="B_T1" localSheetId="20">#REF!</definedName>
    <definedName name="B_T1" localSheetId="16">#REF!</definedName>
    <definedName name="B_T1" localSheetId="17">#REF!</definedName>
    <definedName name="B_T1" localSheetId="13">#REF!</definedName>
    <definedName name="B_T1">#REF!</definedName>
    <definedName name="BAJANTE_12_CC">#REF!</definedName>
    <definedName name="BAJANTE_16_CC">#REF!</definedName>
    <definedName name="BANCO">#REF!</definedName>
    <definedName name="bASE" localSheetId="20">#REF!</definedName>
    <definedName name="bASE" localSheetId="16">#REF!</definedName>
    <definedName name="bASE" localSheetId="17">#REF!</definedName>
    <definedName name="bASE" localSheetId="13">#REF!</definedName>
    <definedName name="bASE">#REF!</definedName>
    <definedName name="Base_datos_IM">#REF!</definedName>
    <definedName name="_xlnm.Database">#REF!</definedName>
    <definedName name="Bd" localSheetId="20">#REF!</definedName>
    <definedName name="Bd" localSheetId="16">#REF!</definedName>
    <definedName name="Bd" localSheetId="17">#REF!</definedName>
    <definedName name="Bd" localSheetId="13">#REF!</definedName>
    <definedName name="Bd">#REF!</definedName>
    <definedName name="Bd__2" localSheetId="20">#REF!</definedName>
    <definedName name="Bd__2" localSheetId="16">#REF!</definedName>
    <definedName name="Bd__2" localSheetId="17">#REF!</definedName>
    <definedName name="Bd__2" localSheetId="13">#REF!</definedName>
    <definedName name="Bd__2">#REF!</definedName>
    <definedName name="Bd_2" localSheetId="20">#REF!</definedName>
    <definedName name="Bd_2" localSheetId="16">#REF!</definedName>
    <definedName name="Bd_2" localSheetId="17">#REF!</definedName>
    <definedName name="Bd_2" localSheetId="13">#REF!</definedName>
    <definedName name="Bd_2">#REF!</definedName>
    <definedName name="BL">#REF!</definedName>
    <definedName name="BO">#REF!</definedName>
    <definedName name="Borde" localSheetId="20">#REF!</definedName>
    <definedName name="Borde" localSheetId="16">#REF!</definedName>
    <definedName name="Borde" localSheetId="17">#REF!</definedName>
    <definedName name="Borde" localSheetId="13">#REF!</definedName>
    <definedName name="Borde">#REF!</definedName>
    <definedName name="BORDE1" localSheetId="20">#REF!</definedName>
    <definedName name="BORDE1" localSheetId="16">#REF!</definedName>
    <definedName name="BORDE1" localSheetId="17">#REF!</definedName>
    <definedName name="BORDE1" localSheetId="13">#REF!</definedName>
    <definedName name="BORDE1">#REF!</definedName>
    <definedName name="BuiltIn_AutoFilter___4" localSheetId="20">#REF!</definedName>
    <definedName name="BuiltIn_AutoFilter___4" localSheetId="16">#REF!</definedName>
    <definedName name="BuiltIn_AutoFilter___4" localSheetId="17">#REF!</definedName>
    <definedName name="BuiltIn_AutoFilter___4" localSheetId="13">#REF!</definedName>
    <definedName name="BuiltIn_AutoFilter___4">#REF!</definedName>
    <definedName name="BuiltIn_Print_Area">#REF!</definedName>
    <definedName name="BuiltIn_Print_Titles">#REF!</definedName>
    <definedName name="C.CLAV" localSheetId="20">#REF!</definedName>
    <definedName name="C.CLAV" localSheetId="16">#REF!</definedName>
    <definedName name="C.CLAV" localSheetId="17">#REF!</definedName>
    <definedName name="C.CLAV" localSheetId="13">#REF!</definedName>
    <definedName name="C.CLAV">#REF!</definedName>
    <definedName name="C.FON" localSheetId="20">#REF!</definedName>
    <definedName name="C.FON" localSheetId="16">#REF!</definedName>
    <definedName name="C.FON" localSheetId="17">#REF!</definedName>
    <definedName name="C.FON" localSheetId="13">#REF!</definedName>
    <definedName name="C.FON">#REF!</definedName>
    <definedName name="C.LOM" localSheetId="20">#REF!</definedName>
    <definedName name="C.LOM" localSheetId="16">#REF!</definedName>
    <definedName name="C.LOM" localSheetId="17">#REF!</definedName>
    <definedName name="C.LOM" localSheetId="13">#REF!</definedName>
    <definedName name="C.LOM">#REF!</definedName>
    <definedName name="C.RAS" localSheetId="20">#REF!</definedName>
    <definedName name="C.RAS" localSheetId="16">#REF!</definedName>
    <definedName name="C.RAS" localSheetId="17">#REF!</definedName>
    <definedName name="C.RAS" localSheetId="13">#REF!</definedName>
    <definedName name="C.RAS">#REF!</definedName>
    <definedName name="C.TERR" localSheetId="20">#REF!</definedName>
    <definedName name="C.TERR" localSheetId="16">#REF!</definedName>
    <definedName name="C.TERR" localSheetId="17">#REF!</definedName>
    <definedName name="C.TERR" localSheetId="13">#REF!</definedName>
    <definedName name="C.TERR">#REF!</definedName>
    <definedName name="C_" localSheetId="20">#REF!</definedName>
    <definedName name="C_" localSheetId="16">#REF!</definedName>
    <definedName name="C_" localSheetId="17">#REF!</definedName>
    <definedName name="C_" localSheetId="13">#REF!</definedName>
    <definedName name="C_">#REF!</definedName>
    <definedName name="C_COMP_AMB">#REF!</definedName>
    <definedName name="C_COMP_PMT">#REF!</definedName>
    <definedName name="C_COMP_SISO">#REF!</definedName>
    <definedName name="C_COMP_SOCIAL">#REF!</definedName>
    <definedName name="C_LOM" localSheetId="20">#REF!</definedName>
    <definedName name="C_LOM" localSheetId="16">#REF!</definedName>
    <definedName name="C_LOM" localSheetId="17">#REF!</definedName>
    <definedName name="C_LOM" localSheetId="13">#REF!</definedName>
    <definedName name="C_LOM">#REF!</definedName>
    <definedName name="CAD" localSheetId="20">#REF!</definedName>
    <definedName name="CAD" localSheetId="16">#REF!</definedName>
    <definedName name="CAD" localSheetId="17">#REF!</definedName>
    <definedName name="CAD" localSheetId="13">#REF!</definedName>
    <definedName name="CAD">#REF!</definedName>
    <definedName name="CALDAS" localSheetId="20">#REF!</definedName>
    <definedName name="CALDAS" localSheetId="16">#REF!</definedName>
    <definedName name="CALDAS" localSheetId="17">#REF!</definedName>
    <definedName name="CALDAS" localSheetId="13">#REF!</definedName>
    <definedName name="CALDAS">#REF!</definedName>
    <definedName name="CALDAS1232" localSheetId="20">#REF!</definedName>
    <definedName name="CALDAS1232" localSheetId="16">#REF!</definedName>
    <definedName name="CALDAS1232" localSheetId="17">#REF!</definedName>
    <definedName name="CALDAS1232" localSheetId="13">#REF!</definedName>
    <definedName name="CALDAS1232">#REF!</definedName>
    <definedName name="Calidad">#REF!</definedName>
    <definedName name="CAM_CAIDA" localSheetId="20">#REF!</definedName>
    <definedName name="CAM_CAIDA" localSheetId="16">#REF!</definedName>
    <definedName name="CAM_CAIDA" localSheetId="17">#REF!</definedName>
    <definedName name="CAM_CAIDA" localSheetId="13">#REF!</definedName>
    <definedName name="CAM_CAIDA">#REF!</definedName>
    <definedName name="camB">#REF!</definedName>
    <definedName name="Campamento">#REF!</definedName>
    <definedName name="CANT" localSheetId="20">#REF!</definedName>
    <definedName name="CANT" localSheetId="16">#REF!</definedName>
    <definedName name="CANT" localSheetId="17">#REF!</definedName>
    <definedName name="CANT" localSheetId="13">#REF!</definedName>
    <definedName name="CANT">#REF!</definedName>
    <definedName name="CANT." localSheetId="20">#REF!</definedName>
    <definedName name="CANT." localSheetId="16">#REF!</definedName>
    <definedName name="CANT." localSheetId="17">#REF!</definedName>
    <definedName name="CANT." localSheetId="13">#REF!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 localSheetId="20">#REF!,#REF!,#REF!,#REF!</definedName>
    <definedName name="CANTDS" localSheetId="16">#REF!,#REF!,#REF!,#REF!</definedName>
    <definedName name="CANTDS" localSheetId="17">#REF!,#REF!,#REF!,#REF!</definedName>
    <definedName name="CANTDS" localSheetId="13">#REF!,#REF!,#REF!,#REF!</definedName>
    <definedName name="CANTDS">#REF!,#REF!,#REF!,#REF!</definedName>
    <definedName name="CANTIDAD_CONSTRUCTOR">#REF!</definedName>
    <definedName name="CANTIDAD_PO">#REF!</definedName>
    <definedName name="CANTIDAD_POZOS">#REF!</definedName>
    <definedName name="CapActividad" localSheetId="20">#REF!</definedName>
    <definedName name="CapActividad" localSheetId="16">#REF!</definedName>
    <definedName name="CapActividad" localSheetId="17">#REF!</definedName>
    <definedName name="CapActividad" localSheetId="13">#REF!</definedName>
    <definedName name="CapActividad">#REF!</definedName>
    <definedName name="CapComponent" localSheetId="20">#REF!</definedName>
    <definedName name="CapComponent" localSheetId="16">#REF!</definedName>
    <definedName name="CapComponent" localSheetId="17">#REF!</definedName>
    <definedName name="CapComponent" localSheetId="13">#REF!</definedName>
    <definedName name="CapComponent">#REF!</definedName>
    <definedName name="CapResumen" localSheetId="20">#REF!</definedName>
    <definedName name="CapResumen" localSheetId="16">#REF!</definedName>
    <definedName name="CapResumen" localSheetId="17">#REF!</definedName>
    <definedName name="CapResumen" localSheetId="13">#REF!</definedName>
    <definedName name="CapResumen">#REF!</definedName>
    <definedName name="Carp.Aluminio" localSheetId="20">#REF!</definedName>
    <definedName name="Carp.Aluminio" localSheetId="16">#REF!</definedName>
    <definedName name="Carp.Aluminio" localSheetId="17">#REF!</definedName>
    <definedName name="Carp.Aluminio" localSheetId="13">#REF!</definedName>
    <definedName name="Carp.Aluminio">#REF!</definedName>
    <definedName name="Carp.Metalica" localSheetId="20">#REF!</definedName>
    <definedName name="Carp.Metalica" localSheetId="16">#REF!</definedName>
    <definedName name="Carp.Metalica" localSheetId="17">#REF!</definedName>
    <definedName name="Carp.Metalica" localSheetId="13">#REF!</definedName>
    <definedName name="Carp.Metalica">#REF!</definedName>
    <definedName name="Carpinteriametalica" localSheetId="20">#REF!</definedName>
    <definedName name="Carpinteriametalica" localSheetId="16">#REF!</definedName>
    <definedName name="Carpinteriametalica" localSheetId="17">#REF!</definedName>
    <definedName name="Carpinteriametalica" localSheetId="13">#REF!</definedName>
    <definedName name="Carpinteriametalica">#REF!</definedName>
    <definedName name="CASQ" localSheetId="20">#REF!</definedName>
    <definedName name="CASQ" localSheetId="16">#REF!</definedName>
    <definedName name="CASQ" localSheetId="17">#REF!</definedName>
    <definedName name="CASQ" localSheetId="13">#REF!</definedName>
    <definedName name="CASQ">#REF!</definedName>
    <definedName name="CC">#REF!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S_V_INDICES_CIRCUITO_CAUSA">#REF!</definedName>
    <definedName name="CER" localSheetId="20" hidden="1">{#N/A,#N/A,FALSE,"PROPON.2001"}</definedName>
    <definedName name="CER" localSheetId="16" hidden="1">{#N/A,#N/A,FALSE,"PROPON.2001"}</definedName>
    <definedName name="CER" localSheetId="17" hidden="1">{#N/A,#N/A,FALSE,"PROPON.2001"}</definedName>
    <definedName name="CER" localSheetId="6" hidden="1">{#N/A,#N/A,FALSE,"PROPON.2001"}</definedName>
    <definedName name="CER" localSheetId="7" hidden="1">{#N/A,#N/A,FALSE,"PROPON.2001"}</definedName>
    <definedName name="CER" localSheetId="8" hidden="1">{#N/A,#N/A,FALSE,"PROPON.2001"}</definedName>
    <definedName name="CER" localSheetId="9" hidden="1">{#N/A,#N/A,FALSE,"PROPON.2001"}</definedName>
    <definedName name="CER" localSheetId="10" hidden="1">{#N/A,#N/A,FALSE,"PROPON.2001"}</definedName>
    <definedName name="CER" localSheetId="11" hidden="1">{#N/A,#N/A,FALSE,"PROPON.2001"}</definedName>
    <definedName name="CER" localSheetId="13" hidden="1">{#N/A,#N/A,FALSE,"PROPON.2001"}</definedName>
    <definedName name="CER" hidden="1">{#N/A,#N/A,FALSE,"PROPON.2001"}</definedName>
    <definedName name="Cerrajeria" localSheetId="20">#REF!</definedName>
    <definedName name="Cerrajeria" localSheetId="16">#REF!</definedName>
    <definedName name="Cerrajeria" localSheetId="17">#REF!</definedName>
    <definedName name="Cerrajeria" localSheetId="13">#REF!</definedName>
    <definedName name="Cerrajeria">#REF!</definedName>
    <definedName name="CIIU_BOG">#REF!</definedName>
    <definedName name="CIIU_GAC">#REF!</definedName>
    <definedName name="CIIU_SOA">#REF!</definedName>
    <definedName name="CIIU_TOC">#REF!</definedName>
    <definedName name="CILIND" localSheetId="20">#REF!</definedName>
    <definedName name="CILIND" localSheetId="16">#REF!</definedName>
    <definedName name="CILIND" localSheetId="17">#REF!</definedName>
    <definedName name="CILIND" localSheetId="13">#REF!</definedName>
    <definedName name="CILIND">#REF!</definedName>
    <definedName name="CIRCUITOS">#REF!</definedName>
    <definedName name="CIRCUNVALAR">#REF!</definedName>
    <definedName name="Ciudades" localSheetId="20">#REF!</definedName>
    <definedName name="Ciudades" localSheetId="16">#REF!</definedName>
    <definedName name="Ciudades" localSheetId="17">#REF!</definedName>
    <definedName name="Ciudades" localSheetId="13">#REF!</definedName>
    <definedName name="Ciudades">#REF!</definedName>
    <definedName name="CIUDADES1" localSheetId="20">#REF!</definedName>
    <definedName name="CIUDADES1" localSheetId="16">#REF!</definedName>
    <definedName name="CIUDADES1" localSheetId="17">#REF!</definedName>
    <definedName name="CIUDADES1" localSheetId="13">#REF!</definedName>
    <definedName name="CIUDADES1">#REF!</definedName>
    <definedName name="CL" localSheetId="20">#REF!</definedName>
    <definedName name="CL" localSheetId="16">#REF!</definedName>
    <definedName name="CL" localSheetId="17">#REF!</definedName>
    <definedName name="CL" localSheetId="13">#REF!</definedName>
    <definedName name="CL">#REF!</definedName>
    <definedName name="CLASE_TUBERIA">#REF!</definedName>
    <definedName name="CNT_M" localSheetId="20">#REF!</definedName>
    <definedName name="CNT_M" localSheetId="16">#REF!</definedName>
    <definedName name="CNT_M" localSheetId="17">#REF!</definedName>
    <definedName name="CNT_M" localSheetId="13">#REF!</definedName>
    <definedName name="CNT_M">#REF!</definedName>
    <definedName name="codigo" localSheetId="20">#REF!</definedName>
    <definedName name="codigo" localSheetId="16">#REF!</definedName>
    <definedName name="codigo" localSheetId="17">#REF!</definedName>
    <definedName name="codigo" localSheetId="13">#REF!</definedName>
    <definedName name="codigo">#REF!</definedName>
    <definedName name="codigos">#REF!</definedName>
    <definedName name="codp" localSheetId="20">#REF!</definedName>
    <definedName name="codp" localSheetId="16">#REF!</definedName>
    <definedName name="codp" localSheetId="17">#REF!</definedName>
    <definedName name="codp" localSheetId="13">#REF!</definedName>
    <definedName name="codp">#REF!</definedName>
    <definedName name="COM.LIM" localSheetId="20">#REF!</definedName>
    <definedName name="COM.LIM" localSheetId="16">#REF!</definedName>
    <definedName name="COM.LIM" localSheetId="17">#REF!</definedName>
    <definedName name="COM.LIM" localSheetId="13">#REF!</definedName>
    <definedName name="COM.LIM">#REF!</definedName>
    <definedName name="Combustible" localSheetId="20">#REF!</definedName>
    <definedName name="Combustible" localSheetId="16">#REF!</definedName>
    <definedName name="Combustible" localSheetId="17">#REF!</definedName>
    <definedName name="Combustible" localSheetId="13">#REF!</definedName>
    <definedName name="Combustible">#REF!</definedName>
    <definedName name="Combustible1" localSheetId="20">#REF!</definedName>
    <definedName name="Combustible1" localSheetId="16">#REF!</definedName>
    <definedName name="Combustible1" localSheetId="17">#REF!</definedName>
    <definedName name="Combustible1" localSheetId="13">#REF!</definedName>
    <definedName name="Combustible1">#REF!</definedName>
    <definedName name="COMP_AMBIENTAL">#REF!</definedName>
    <definedName name="COMP_PMT">#REF!</definedName>
    <definedName name="COMP_SISO">#REF!</definedName>
    <definedName name="COMP_SOCIAL">#REF!</definedName>
    <definedName name="CON.FUN" localSheetId="20">#REF!</definedName>
    <definedName name="CON.FUN" localSheetId="16">#REF!</definedName>
    <definedName name="CON.FUN" localSheetId="17">#REF!</definedName>
    <definedName name="CON.FUN" localSheetId="13">#REF!</definedName>
    <definedName name="CON.FUN">#REF!</definedName>
    <definedName name="CON.LIM" localSheetId="20">#REF!</definedName>
    <definedName name="CON.LIM" localSheetId="16">#REF!</definedName>
    <definedName name="CON.LIM" localSheetId="17">#REF!</definedName>
    <definedName name="CON.LIM" localSheetId="13">#REF!</definedName>
    <definedName name="CON.LIM">#REF!</definedName>
    <definedName name="CON.POZ" localSheetId="20">#REF!</definedName>
    <definedName name="CON.POZ" localSheetId="16">#REF!</definedName>
    <definedName name="CON.POZ" localSheetId="17">#REF!</definedName>
    <definedName name="CON.POZ" localSheetId="13">#REF!</definedName>
    <definedName name="CON.POZ">#REF!</definedName>
    <definedName name="CON.TUB" localSheetId="20">#REF!</definedName>
    <definedName name="CON.TUB" localSheetId="16">#REF!</definedName>
    <definedName name="CON.TUB" localSheetId="17">#REF!</definedName>
    <definedName name="CON.TUB" localSheetId="13">#REF!</definedName>
    <definedName name="CON.TUB">#REF!</definedName>
    <definedName name="CONC" localSheetId="20">#REF!</definedName>
    <definedName name="CONC" localSheetId="16">#REF!</definedName>
    <definedName name="CONC" localSheetId="17">#REF!</definedName>
    <definedName name="CONC" localSheetId="13">#REF!</definedName>
    <definedName name="CONC">#REF!</definedName>
    <definedName name="CONCRETO" localSheetId="20" hidden="1">#REF!</definedName>
    <definedName name="CONCRETO" localSheetId="16" hidden="1">#REF!</definedName>
    <definedName name="CONCRETO" localSheetId="17" hidden="1">#REF!</definedName>
    <definedName name="CONCRETO" localSheetId="13" hidden="1">#REF!</definedName>
    <definedName name="CONCRETO" hidden="1">#REF!</definedName>
    <definedName name="CONCRETO_DOMICILIARIA">#REF!</definedName>
    <definedName name="CONCRETO_F.C_4" localSheetId="20">#REF!</definedName>
    <definedName name="CONCRETO_F.C_4" localSheetId="16">#REF!</definedName>
    <definedName name="CONCRETO_F.C_4" localSheetId="17">#REF!</definedName>
    <definedName name="CONCRETO_F.C_4" localSheetId="13">#REF!</definedName>
    <definedName name="CONCRETO_F.C_4">#REF!</definedName>
    <definedName name="concreto_FC_2.2" localSheetId="20">#REF!</definedName>
    <definedName name="concreto_FC_2.2" localSheetId="16">#REF!</definedName>
    <definedName name="concreto_FC_2.2" localSheetId="17">#REF!</definedName>
    <definedName name="concreto_FC_2.2" localSheetId="13">#REF!</definedName>
    <definedName name="concreto_FC_2.2">#REF!</definedName>
    <definedName name="CONCRETO_TRAMOS_SUSPENDER">#REF!</definedName>
    <definedName name="Concretos" localSheetId="20">#REF!</definedName>
    <definedName name="Concretos" localSheetId="16">#REF!</definedName>
    <definedName name="Concretos" localSheetId="17">#REF!</definedName>
    <definedName name="Concretos" localSheetId="13">#REF!</definedName>
    <definedName name="Concretos">#REF!</definedName>
    <definedName name="CONDI1">#REF!</definedName>
    <definedName name="Consultor">#REF!</definedName>
    <definedName name="Contrato">#REF!</definedName>
    <definedName name="Coordinador">#REF!</definedName>
    <definedName name="COPIA1">#REF!</definedName>
    <definedName name="COPIA2">#REF!</definedName>
    <definedName name="CosteoConsultoria">#REF!</definedName>
    <definedName name="CostoDirecto">#REF!</definedName>
    <definedName name="CostoDirectoObra">#REF!</definedName>
    <definedName name="Costopérdidas">#REF!</definedName>
    <definedName name="CotizacionARP">#REF!</definedName>
    <definedName name="CRIT1">#REF!</definedName>
    <definedName name="_xlnm.Criteria" localSheetId="20">#REF!</definedName>
    <definedName name="_xlnm.Criteria" localSheetId="16">#REF!</definedName>
    <definedName name="_xlnm.Criteria" localSheetId="17">#REF!</definedName>
    <definedName name="_xlnm.Criteria" localSheetId="13">#REF!</definedName>
    <definedName name="_xlnm.Criteria">#REF!</definedName>
    <definedName name="Criterios_IM" localSheetId="20">#REF!</definedName>
    <definedName name="Criterios_IM" localSheetId="16">#REF!</definedName>
    <definedName name="Criterios_IM" localSheetId="17">#REF!</definedName>
    <definedName name="Criterios_IM" localSheetId="13">#REF!</definedName>
    <definedName name="Criterios_IM">#REF!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 localSheetId="20">#REF!</definedName>
    <definedName name="Cuadrillas" localSheetId="16">#REF!</definedName>
    <definedName name="Cuadrillas" localSheetId="17">#REF!</definedName>
    <definedName name="Cuadrillas" localSheetId="13">#REF!</definedName>
    <definedName name="Cuadrillas">#REF!</definedName>
    <definedName name="Cubierta" localSheetId="20">#REF!</definedName>
    <definedName name="Cubierta" localSheetId="16">#REF!</definedName>
    <definedName name="Cubierta" localSheetId="17">#REF!</definedName>
    <definedName name="Cubierta" localSheetId="13">#REF!</definedName>
    <definedName name="Cubierta">#REF!</definedName>
    <definedName name="CUE" localSheetId="20">#REF!</definedName>
    <definedName name="CUE" localSheetId="16">#REF!</definedName>
    <definedName name="CUE" localSheetId="17">#REF!</definedName>
    <definedName name="CUE" localSheetId="13">#REF!</definedName>
    <definedName name="CUE">#REF!</definedName>
    <definedName name="CUER" localSheetId="20">#REF!</definedName>
    <definedName name="CUER" localSheetId="16">#REF!</definedName>
    <definedName name="CUER" localSheetId="17">#REF!</definedName>
    <definedName name="CUER" localSheetId="13">#REF!</definedName>
    <definedName name="CUER">#REF!</definedName>
    <definedName name="CUERDA" localSheetId="20">#REF!</definedName>
    <definedName name="CUERDA" localSheetId="16">#REF!</definedName>
    <definedName name="CUERDA" localSheetId="17">#REF!</definedName>
    <definedName name="CUERDA" localSheetId="13">#REF!</definedName>
    <definedName name="CUERDA">#REF!</definedName>
    <definedName name="CUMWART_Zeit_1.000Bh" localSheetId="20">#REF!</definedName>
    <definedName name="CUMWART_Zeit_1.000Bh" localSheetId="16">#REF!</definedName>
    <definedName name="CUMWART_Zeit_1.000Bh" localSheetId="17">#REF!</definedName>
    <definedName name="CUMWART_Zeit_1.000Bh" localSheetId="13">#REF!</definedName>
    <definedName name="CUMWART_Zeit_1.000Bh">#REF!</definedName>
    <definedName name="CUMWART_Zeit_10.000Bh" localSheetId="20">#REF!</definedName>
    <definedName name="CUMWART_Zeit_10.000Bh" localSheetId="16">#REF!</definedName>
    <definedName name="CUMWART_Zeit_10.000Bh" localSheetId="17">#REF!</definedName>
    <definedName name="CUMWART_Zeit_10.000Bh" localSheetId="13">#REF!</definedName>
    <definedName name="CUMWART_Zeit_10.000Bh">#REF!</definedName>
    <definedName name="CUMWART_Zeit_100Bh" localSheetId="20">#REF!</definedName>
    <definedName name="CUMWART_Zeit_100Bh" localSheetId="16">#REF!</definedName>
    <definedName name="CUMWART_Zeit_100Bh" localSheetId="17">#REF!</definedName>
    <definedName name="CUMWART_Zeit_100Bh" localSheetId="13">#REF!</definedName>
    <definedName name="CUMWART_Zeit_100Bh">#REF!</definedName>
    <definedName name="CUMWART_Zeit_10Bh" localSheetId="20">#REF!</definedName>
    <definedName name="CUMWART_Zeit_10Bh" localSheetId="16">#REF!</definedName>
    <definedName name="CUMWART_Zeit_10Bh" localSheetId="17">#REF!</definedName>
    <definedName name="CUMWART_Zeit_10Bh" localSheetId="13">#REF!</definedName>
    <definedName name="CUMWART_Zeit_10Bh">#REF!</definedName>
    <definedName name="CUMWART_Zeit_15.000Bh" localSheetId="20">#REF!</definedName>
    <definedName name="CUMWART_Zeit_15.000Bh" localSheetId="16">#REF!</definedName>
    <definedName name="CUMWART_Zeit_15.000Bh" localSheetId="17">#REF!</definedName>
    <definedName name="CUMWART_Zeit_15.000Bh" localSheetId="13">#REF!</definedName>
    <definedName name="CUMWART_Zeit_15.000Bh">#REF!</definedName>
    <definedName name="CUMWART_Zeit_20.000Bh" localSheetId="20">#REF!</definedName>
    <definedName name="CUMWART_Zeit_20.000Bh" localSheetId="16">#REF!</definedName>
    <definedName name="CUMWART_Zeit_20.000Bh" localSheetId="17">#REF!</definedName>
    <definedName name="CUMWART_Zeit_20.000Bh" localSheetId="13">#REF!</definedName>
    <definedName name="CUMWART_Zeit_20.000Bh">#REF!</definedName>
    <definedName name="CUMWART_Zeit_250Bh" localSheetId="20">#REF!</definedName>
    <definedName name="CUMWART_Zeit_250Bh" localSheetId="16">#REF!</definedName>
    <definedName name="CUMWART_Zeit_250Bh" localSheetId="17">#REF!</definedName>
    <definedName name="CUMWART_Zeit_250Bh" localSheetId="13">#REF!</definedName>
    <definedName name="CUMWART_Zeit_250Bh">#REF!</definedName>
    <definedName name="CUMWART_Zeit_3.000Bh" localSheetId="20">#REF!</definedName>
    <definedName name="CUMWART_Zeit_3.000Bh" localSheetId="16">#REF!</definedName>
    <definedName name="CUMWART_Zeit_3.000Bh" localSheetId="17">#REF!</definedName>
    <definedName name="CUMWART_Zeit_3.000Bh" localSheetId="13">#REF!</definedName>
    <definedName name="CUMWART_Zeit_3.000Bh">#REF!</definedName>
    <definedName name="CUMWART_Zeit_30.000Bh" localSheetId="20">#REF!</definedName>
    <definedName name="CUMWART_Zeit_30.000Bh" localSheetId="16">#REF!</definedName>
    <definedName name="CUMWART_Zeit_30.000Bh" localSheetId="17">#REF!</definedName>
    <definedName name="CUMWART_Zeit_30.000Bh" localSheetId="13">#REF!</definedName>
    <definedName name="CUMWART_Zeit_30.000Bh">#REF!</definedName>
    <definedName name="CUMWART_Zeit_5.000Bh" localSheetId="20">#REF!</definedName>
    <definedName name="CUMWART_Zeit_5.000Bh" localSheetId="16">#REF!</definedName>
    <definedName name="CUMWART_Zeit_5.000Bh" localSheetId="17">#REF!</definedName>
    <definedName name="CUMWART_Zeit_5.000Bh" localSheetId="13">#REF!</definedName>
    <definedName name="CUMWART_Zeit_5.000Bh">#REF!</definedName>
    <definedName name="CUMWART_Zeit_500Bh" localSheetId="20">#REF!</definedName>
    <definedName name="CUMWART_Zeit_500Bh" localSheetId="16">#REF!</definedName>
    <definedName name="CUMWART_Zeit_500Bh" localSheetId="17">#REF!</definedName>
    <definedName name="CUMWART_Zeit_500Bh" localSheetId="13">#REF!</definedName>
    <definedName name="CUMWART_Zeit_500Bh">#REF!</definedName>
    <definedName name="CUMWART_Zeit_7.500Bh" localSheetId="20">#REF!</definedName>
    <definedName name="CUMWART_Zeit_7.500Bh" localSheetId="16">#REF!</definedName>
    <definedName name="CUMWART_Zeit_7.500Bh" localSheetId="17">#REF!</definedName>
    <definedName name="CUMWART_Zeit_7.500Bh" localSheetId="13">#REF!</definedName>
    <definedName name="CUMWART_Zeit_7.500Bh">#REF!</definedName>
    <definedName name="D" localSheetId="20">#REF!</definedName>
    <definedName name="D" localSheetId="16">#REF!</definedName>
    <definedName name="D" localSheetId="17">#REF!</definedName>
    <definedName name="D" localSheetId="13">#REF!</definedName>
    <definedName name="D">#REF!</definedName>
    <definedName name="D_EXT" localSheetId="20">#REF!</definedName>
    <definedName name="D_EXT" localSheetId="16">#REF!</definedName>
    <definedName name="D_EXT" localSheetId="17">#REF!</definedName>
    <definedName name="D_EXT" localSheetId="13">#REF!</definedName>
    <definedName name="D_EXT">#REF!</definedName>
    <definedName name="D_INT" localSheetId="20">#REF!</definedName>
    <definedName name="D_INT" localSheetId="16">#REF!</definedName>
    <definedName name="D_INT" localSheetId="17">#REF!</definedName>
    <definedName name="D_INT" localSheetId="13">#REF!</definedName>
    <definedName name="D_INT">#REF!</definedName>
    <definedName name="D1S" localSheetId="20">#REF!</definedName>
    <definedName name="D1S" localSheetId="16">#REF!</definedName>
    <definedName name="D1S" localSheetId="17">#REF!</definedName>
    <definedName name="D1S" localSheetId="13">#REF!</definedName>
    <definedName name="D1S">#REF!</definedName>
    <definedName name="D2S" localSheetId="20">#REF!</definedName>
    <definedName name="D2S" localSheetId="16">#REF!</definedName>
    <definedName name="D2S" localSheetId="17">#REF!</definedName>
    <definedName name="D2S" localSheetId="13">#REF!</definedName>
    <definedName name="D2S">#REF!</definedName>
    <definedName name="D6.PVC" localSheetId="20">#REF!</definedName>
    <definedName name="D6.PVC" localSheetId="16">#REF!</definedName>
    <definedName name="D6.PVC" localSheetId="17">#REF!</definedName>
    <definedName name="D6.PVC" localSheetId="13">#REF!</definedName>
    <definedName name="D6.PVC">#REF!</definedName>
    <definedName name="D61S" localSheetId="20">#REF!</definedName>
    <definedName name="D61S" localSheetId="16">#REF!</definedName>
    <definedName name="D61S" localSheetId="17">#REF!</definedName>
    <definedName name="D61S" localSheetId="13">#REF!</definedName>
    <definedName name="D61S">#REF!</definedName>
    <definedName name="D62S" localSheetId="20">#REF!</definedName>
    <definedName name="D62S" localSheetId="16">#REF!</definedName>
    <definedName name="D62S" localSheetId="17">#REF!</definedName>
    <definedName name="D62S" localSheetId="13">#REF!</definedName>
    <definedName name="D62S">#REF!</definedName>
    <definedName name="D6R" localSheetId="20">#REF!</definedName>
    <definedName name="D6R" localSheetId="16">#REF!</definedName>
    <definedName name="D6R" localSheetId="17">#REF!</definedName>
    <definedName name="D6R" localSheetId="13">#REF!</definedName>
    <definedName name="D6R">#REF!</definedName>
    <definedName name="D81S" localSheetId="20">#REF!</definedName>
    <definedName name="D81S" localSheetId="16">#REF!</definedName>
    <definedName name="D81S" localSheetId="17">#REF!</definedName>
    <definedName name="D81S" localSheetId="13">#REF!</definedName>
    <definedName name="D81S">#REF!</definedName>
    <definedName name="D82S" localSheetId="20">#REF!</definedName>
    <definedName name="D82S" localSheetId="16">#REF!</definedName>
    <definedName name="D82S" localSheetId="17">#REF!</definedName>
    <definedName name="D82S" localSheetId="13">#REF!</definedName>
    <definedName name="D82S">#REF!</definedName>
    <definedName name="D8R" localSheetId="20">#REF!</definedName>
    <definedName name="D8R" localSheetId="16">#REF!</definedName>
    <definedName name="D8R" localSheetId="17">#REF!</definedName>
    <definedName name="D8R" localSheetId="13">#REF!</definedName>
    <definedName name="D8R">#REF!</definedName>
    <definedName name="Datos" localSheetId="20">#REF!</definedName>
    <definedName name="Datos" localSheetId="16">#REF!</definedName>
    <definedName name="Datos" localSheetId="17">#REF!</definedName>
    <definedName name="Datos" localSheetId="13">#REF!</definedName>
    <definedName name="Datos">#REF!</definedName>
    <definedName name="De" localSheetId="20">#REF!</definedName>
    <definedName name="De" localSheetId="16">#REF!</definedName>
    <definedName name="De" localSheetId="17">#REF!</definedName>
    <definedName name="De" localSheetId="13">#REF!</definedName>
    <definedName name="De">#REF!</definedName>
    <definedName name="De_6" localSheetId="20">#REF!</definedName>
    <definedName name="De_6" localSheetId="16">#REF!</definedName>
    <definedName name="De_6" localSheetId="17">#REF!</definedName>
    <definedName name="De_6" localSheetId="13">#REF!</definedName>
    <definedName name="De_6">#REF!</definedName>
    <definedName name="De_8" localSheetId="20">#REF!</definedName>
    <definedName name="De_8" localSheetId="16">#REF!</definedName>
    <definedName name="De_8" localSheetId="17">#REF!</definedName>
    <definedName name="De_8" localSheetId="13">#REF!</definedName>
    <definedName name="De_8">#REF!</definedName>
    <definedName name="dem.pav" localSheetId="20">#REF!</definedName>
    <definedName name="dem.pav" localSheetId="16">#REF!</definedName>
    <definedName name="dem.pav" localSheetId="17">#REF!</definedName>
    <definedName name="dem.pav" localSheetId="13">#REF!</definedName>
    <definedName name="dem.pav">#REF!</definedName>
    <definedName name="DEMOLICIÓN" localSheetId="20">#REF!</definedName>
    <definedName name="DEMOLICIÓN" localSheetId="16">#REF!</definedName>
    <definedName name="DEMOLICIÓN" localSheetId="17">#REF!</definedName>
    <definedName name="DEMOLICIÓN" localSheetId="13">#REF!</definedName>
    <definedName name="DEMOLICIÓN">#REF!</definedName>
    <definedName name="DEMOLICIONES" localSheetId="20">#REF!</definedName>
    <definedName name="DEMOLICIONES" localSheetId="16">#REF!</definedName>
    <definedName name="DEMOLICIONES" localSheetId="17">#REF!</definedName>
    <definedName name="DEMOLICIONES" localSheetId="13">#REF!</definedName>
    <definedName name="DEMOLICIONES">#REF!</definedName>
    <definedName name="DESC1">#REF!</definedName>
    <definedName name="DESC521">#REF!</definedName>
    <definedName name="DESCRP1">#REF!</definedName>
    <definedName name="DESCRP2">#REF!</definedName>
    <definedName name="DestinoConsultoria">#REF!</definedName>
    <definedName name="DestinoObra">#REF!</definedName>
    <definedName name="DFGD" localSheetId="20">#REF!</definedName>
    <definedName name="DFGD" localSheetId="16">#REF!</definedName>
    <definedName name="DFGD" localSheetId="17">#REF!</definedName>
    <definedName name="DFGD" localSheetId="13">#REF!</definedName>
    <definedName name="DFGD">#REF!</definedName>
    <definedName name="Diametro" localSheetId="20">#REF!</definedName>
    <definedName name="Diametro" localSheetId="16">#REF!</definedName>
    <definedName name="Diametro" localSheetId="17">#REF!</definedName>
    <definedName name="Diametro" localSheetId="13">#REF!</definedName>
    <definedName name="Diametro">#REF!</definedName>
    <definedName name="DIAMETRO_CAMARA">#REF!</definedName>
    <definedName name="DiasCategorias">#REF!</definedName>
    <definedName name="DIC">#REF!</definedName>
    <definedName name="DifConsultoriaFM">#REF!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np" localSheetId="20">#REF!</definedName>
    <definedName name="dnp" localSheetId="16">#REF!</definedName>
    <definedName name="dnp" localSheetId="17">#REF!</definedName>
    <definedName name="dnp" localSheetId="13">#REF!</definedName>
    <definedName name="dnp">#REF!</definedName>
    <definedName name="DR" localSheetId="20">#REF!</definedName>
    <definedName name="DR" localSheetId="16">#REF!</definedName>
    <definedName name="DR" localSheetId="17">#REF!</definedName>
    <definedName name="DR" localSheetId="13">#REF!</definedName>
    <definedName name="DR">#REF!</definedName>
    <definedName name="Drywall" localSheetId="20">#REF!</definedName>
    <definedName name="Drywall" localSheetId="16">#REF!</definedName>
    <definedName name="Drywall" localSheetId="17">#REF!</definedName>
    <definedName name="Drywall" localSheetId="13">#REF!</definedName>
    <definedName name="Drywall">#REF!</definedName>
    <definedName name="DSAF" localSheetId="20">#REF!</definedName>
    <definedName name="DSAF" localSheetId="16">#REF!</definedName>
    <definedName name="DSAF" localSheetId="17">#REF!</definedName>
    <definedName name="DSAF" localSheetId="13">#REF!</definedName>
    <definedName name="DSAF">#REF!</definedName>
    <definedName name="dsf">#REF!</definedName>
    <definedName name="dssadf">#REF!</definedName>
    <definedName name="DuracionMeses">#REF!</definedName>
    <definedName name="E" localSheetId="20">#REF!</definedName>
    <definedName name="E" localSheetId="16">#REF!</definedName>
    <definedName name="E" localSheetId="17">#REF!</definedName>
    <definedName name="E" localSheetId="13">#REF!</definedName>
    <definedName name="E">#REF!</definedName>
    <definedName name="ed">#REF!</definedName>
    <definedName name="EEE" localSheetId="20">#REF!</definedName>
    <definedName name="EEE" localSheetId="16">#REF!</definedName>
    <definedName name="EEE" localSheetId="17">#REF!</definedName>
    <definedName name="EEE" localSheetId="13">#REF!</definedName>
    <definedName name="EEE">#REF!</definedName>
    <definedName name="EF">#REF!</definedName>
    <definedName name="eh" localSheetId="20">#REF!</definedName>
    <definedName name="eh" localSheetId="16">#REF!</definedName>
    <definedName name="eh" localSheetId="17">#REF!</definedName>
    <definedName name="eh" localSheetId="13">#REF!</definedName>
    <definedName name="eh">#REF!</definedName>
    <definedName name="ELEKTR_Zeit_1.000Bh" localSheetId="20">#REF!</definedName>
    <definedName name="ELEKTR_Zeit_1.000Bh" localSheetId="16">#REF!</definedName>
    <definedName name="ELEKTR_Zeit_1.000Bh" localSheetId="17">#REF!</definedName>
    <definedName name="ELEKTR_Zeit_1.000Bh" localSheetId="13">#REF!</definedName>
    <definedName name="ELEKTR_Zeit_1.000Bh">#REF!</definedName>
    <definedName name="ELEKTR_Zeit_10.000Bh" localSheetId="20">#REF!</definedName>
    <definedName name="ELEKTR_Zeit_10.000Bh" localSheetId="16">#REF!</definedName>
    <definedName name="ELEKTR_Zeit_10.000Bh" localSheetId="17">#REF!</definedName>
    <definedName name="ELEKTR_Zeit_10.000Bh" localSheetId="13">#REF!</definedName>
    <definedName name="ELEKTR_Zeit_10.000Bh">#REF!</definedName>
    <definedName name="ELEKTR_Zeit_100Bh" localSheetId="20">#REF!</definedName>
    <definedName name="ELEKTR_Zeit_100Bh" localSheetId="16">#REF!</definedName>
    <definedName name="ELEKTR_Zeit_100Bh" localSheetId="17">#REF!</definedName>
    <definedName name="ELEKTR_Zeit_100Bh" localSheetId="13">#REF!</definedName>
    <definedName name="ELEKTR_Zeit_100Bh">#REF!</definedName>
    <definedName name="ELEKTR_Zeit_10Bh" localSheetId="20">#REF!</definedName>
    <definedName name="ELEKTR_Zeit_10Bh" localSheetId="16">#REF!</definedName>
    <definedName name="ELEKTR_Zeit_10Bh" localSheetId="17">#REF!</definedName>
    <definedName name="ELEKTR_Zeit_10Bh" localSheetId="13">#REF!</definedName>
    <definedName name="ELEKTR_Zeit_10Bh">#REF!</definedName>
    <definedName name="ELEKTR_Zeit_15.000Bh" localSheetId="20">#REF!</definedName>
    <definedName name="ELEKTR_Zeit_15.000Bh" localSheetId="16">#REF!</definedName>
    <definedName name="ELEKTR_Zeit_15.000Bh" localSheetId="17">#REF!</definedName>
    <definedName name="ELEKTR_Zeit_15.000Bh" localSheetId="13">#REF!</definedName>
    <definedName name="ELEKTR_Zeit_15.000Bh">#REF!</definedName>
    <definedName name="ELEKTR_Zeit_20.000Bh" localSheetId="20">#REF!</definedName>
    <definedName name="ELEKTR_Zeit_20.000Bh" localSheetId="16">#REF!</definedName>
    <definedName name="ELEKTR_Zeit_20.000Bh" localSheetId="17">#REF!</definedName>
    <definedName name="ELEKTR_Zeit_20.000Bh" localSheetId="13">#REF!</definedName>
    <definedName name="ELEKTR_Zeit_20.000Bh">#REF!</definedName>
    <definedName name="ELEKTR_Zeit_250Bh" localSheetId="20">#REF!</definedName>
    <definedName name="ELEKTR_Zeit_250Bh" localSheetId="16">#REF!</definedName>
    <definedName name="ELEKTR_Zeit_250Bh" localSheetId="17">#REF!</definedName>
    <definedName name="ELEKTR_Zeit_250Bh" localSheetId="13">#REF!</definedName>
    <definedName name="ELEKTR_Zeit_250Bh">#REF!</definedName>
    <definedName name="ELEKTR_Zeit_3.000Bh" localSheetId="20">#REF!</definedName>
    <definedName name="ELEKTR_Zeit_3.000Bh" localSheetId="16">#REF!</definedName>
    <definedName name="ELEKTR_Zeit_3.000Bh" localSheetId="17">#REF!</definedName>
    <definedName name="ELEKTR_Zeit_3.000Bh" localSheetId="13">#REF!</definedName>
    <definedName name="ELEKTR_Zeit_3.000Bh">#REF!</definedName>
    <definedName name="ELEKTR_Zeit_30.000Bh" localSheetId="20">#REF!</definedName>
    <definedName name="ELEKTR_Zeit_30.000Bh" localSheetId="16">#REF!</definedName>
    <definedName name="ELEKTR_Zeit_30.000Bh" localSheetId="17">#REF!</definedName>
    <definedName name="ELEKTR_Zeit_30.000Bh" localSheetId="13">#REF!</definedName>
    <definedName name="ELEKTR_Zeit_30.000Bh">#REF!</definedName>
    <definedName name="ELEKTR_Zeit_5.000Bh" localSheetId="20">#REF!</definedName>
    <definedName name="ELEKTR_Zeit_5.000Bh" localSheetId="16">#REF!</definedName>
    <definedName name="ELEKTR_Zeit_5.000Bh" localSheetId="17">#REF!</definedName>
    <definedName name="ELEKTR_Zeit_5.000Bh" localSheetId="13">#REF!</definedName>
    <definedName name="ELEKTR_Zeit_5.000Bh">#REF!</definedName>
    <definedName name="ELEKTR_Zeit_500Bh" localSheetId="20">#REF!</definedName>
    <definedName name="ELEKTR_Zeit_500Bh" localSheetId="16">#REF!</definedName>
    <definedName name="ELEKTR_Zeit_500Bh" localSheetId="17">#REF!</definedName>
    <definedName name="ELEKTR_Zeit_500Bh" localSheetId="13">#REF!</definedName>
    <definedName name="ELEKTR_Zeit_500Bh">#REF!</definedName>
    <definedName name="ELEKTR_Zeit_7.500Bh" localSheetId="20">#REF!</definedName>
    <definedName name="ELEKTR_Zeit_7.500Bh" localSheetId="16">#REF!</definedName>
    <definedName name="ELEKTR_Zeit_7.500Bh" localSheetId="17">#REF!</definedName>
    <definedName name="ELEKTR_Zeit_7.500Bh" localSheetId="13">#REF!</definedName>
    <definedName name="ELEKTR_Zeit_7.500Bh">#REF!</definedName>
    <definedName name="ENCABEZA" localSheetId="20">#REF!</definedName>
    <definedName name="ENCABEZA" localSheetId="16">#REF!</definedName>
    <definedName name="ENCABEZA" localSheetId="17">#REF!</definedName>
    <definedName name="ENCABEZA" localSheetId="13">#REF!</definedName>
    <definedName name="ENCABEZA">#REF!</definedName>
    <definedName name="ENE">#REF!</definedName>
    <definedName name="Ensayos" localSheetId="20">#REF!</definedName>
    <definedName name="Ensayos" localSheetId="16">#REF!</definedName>
    <definedName name="Ensayos" localSheetId="17">#REF!</definedName>
    <definedName name="Ensayos" localSheetId="13">#REF!</definedName>
    <definedName name="Ensayos">#REF!</definedName>
    <definedName name="ENT.A1" localSheetId="20">#REF!</definedName>
    <definedName name="ENT.A1" localSheetId="16">#REF!</definedName>
    <definedName name="ENT.A1" localSheetId="17">#REF!</definedName>
    <definedName name="ENT.A1" localSheetId="13">#REF!</definedName>
    <definedName name="ENT.A1">#REF!</definedName>
    <definedName name="ENT.ESP" localSheetId="20">#REF!</definedName>
    <definedName name="ENT.ESP" localSheetId="16">#REF!</definedName>
    <definedName name="ENT.ESP" localSheetId="17">#REF!</definedName>
    <definedName name="ENT.ESP" localSheetId="13">#REF!</definedName>
    <definedName name="ENT.ESP">#REF!</definedName>
    <definedName name="ENTIB" localSheetId="20">#REF!</definedName>
    <definedName name="ENTIB" localSheetId="16">#REF!</definedName>
    <definedName name="ENTIB" localSheetId="17">#REF!</definedName>
    <definedName name="ENTIB" localSheetId="13">#REF!</definedName>
    <definedName name="ENTIB">#REF!</definedName>
    <definedName name="ENTIBADO" localSheetId="20">#REF!</definedName>
    <definedName name="ENTIBADO" localSheetId="16">#REF!</definedName>
    <definedName name="ENTIBADO" localSheetId="17">#REF!</definedName>
    <definedName name="ENTIBADO" localSheetId="13">#REF!</definedName>
    <definedName name="ENTIBADO">#REF!</definedName>
    <definedName name="Equipo" localSheetId="20">#REF!</definedName>
    <definedName name="Equipo" localSheetId="16">#REF!</definedName>
    <definedName name="Equipo" localSheetId="17">#REF!</definedName>
    <definedName name="Equipo" localSheetId="13">#REF!</definedName>
    <definedName name="Equipo">#REF!</definedName>
    <definedName name="Equipos" localSheetId="20">#REF!</definedName>
    <definedName name="Equipos" localSheetId="16">#REF!</definedName>
    <definedName name="Equipos" localSheetId="17">#REF!</definedName>
    <definedName name="Equipos" localSheetId="13">#REF!</definedName>
    <definedName name="Equipos">#REF!</definedName>
    <definedName name="EquiposEspeciales" localSheetId="20">#REF!</definedName>
    <definedName name="EquiposEspeciales" localSheetId="16">#REF!</definedName>
    <definedName name="EquiposEspeciales" localSheetId="17">#REF!</definedName>
    <definedName name="EquiposEspeciales" localSheetId="13">#REF!</definedName>
    <definedName name="EquiposEspeciales">#REF!</definedName>
    <definedName name="ES">#REF!</definedName>
    <definedName name="ESCALERA_2">#REF!</definedName>
    <definedName name="ESCALERA_2_3">#REF!</definedName>
    <definedName name="ESCALERA_3_4">#REF!</definedName>
    <definedName name="ESCALERA_4_6">#REF!</definedName>
    <definedName name="ESP_PAV" localSheetId="20">#REF!</definedName>
    <definedName name="ESP_PAV" localSheetId="16">#REF!</definedName>
    <definedName name="ESP_PAV" localSheetId="17">#REF!</definedName>
    <definedName name="ESP_PAV" localSheetId="13">#REF!</definedName>
    <definedName name="ESP_PAV">#REF!</definedName>
    <definedName name="ESP1S" localSheetId="20">#REF!</definedName>
    <definedName name="ESP1S" localSheetId="16">#REF!</definedName>
    <definedName name="ESP1S" localSheetId="17">#REF!</definedName>
    <definedName name="ESP1S" localSheetId="13">#REF!</definedName>
    <definedName name="ESP1S">#REF!</definedName>
    <definedName name="ESP2S" localSheetId="20">#REF!</definedName>
    <definedName name="ESP2S" localSheetId="16">#REF!</definedName>
    <definedName name="ESP2S" localSheetId="17">#REF!</definedName>
    <definedName name="ESP2S" localSheetId="13">#REF!</definedName>
    <definedName name="ESP2S">#REF!</definedName>
    <definedName name="ESPESOR" localSheetId="20">#REF!</definedName>
    <definedName name="ESPESOR" localSheetId="16">#REF!</definedName>
    <definedName name="ESPESOR" localSheetId="17">#REF!</definedName>
    <definedName name="ESPESOR" localSheetId="13">#REF!</definedName>
    <definedName name="ESPESOR">#REF!</definedName>
    <definedName name="ESPR" localSheetId="20">#REF!</definedName>
    <definedName name="ESPR" localSheetId="16">#REF!</definedName>
    <definedName name="ESPR" localSheetId="17">#REF!</definedName>
    <definedName name="ESPR" localSheetId="13">#REF!</definedName>
    <definedName name="ESPR">#REF!</definedName>
    <definedName name="EST10A">#REF!</definedName>
    <definedName name="EST10V1">#REF!</definedName>
    <definedName name="EST11A">#REF!</definedName>
    <definedName name="Estaquillado" localSheetId="20">#REF!</definedName>
    <definedName name="Estaquillado" localSheetId="16">#REF!</definedName>
    <definedName name="Estaquillado" localSheetId="17">#REF!</definedName>
    <definedName name="Estaquillado" localSheetId="13">#REF!</definedName>
    <definedName name="Estaquillado">#REF!</definedName>
    <definedName name="ET_DSC" localSheetId="20">#REF!</definedName>
    <definedName name="ET_DSC" localSheetId="16">#REF!</definedName>
    <definedName name="ET_DSC" localSheetId="17">#REF!</definedName>
    <definedName name="ET_DSC" localSheetId="13">#REF!</definedName>
    <definedName name="ET_DSC">#REF!</definedName>
    <definedName name="ET_IMO" localSheetId="20">#REF!</definedName>
    <definedName name="ET_IMO" localSheetId="16">#REF!</definedName>
    <definedName name="ET_IMO" localSheetId="17">#REF!</definedName>
    <definedName name="ET_IMO" localSheetId="13">#REF!</definedName>
    <definedName name="ET_IMO">#REF!</definedName>
    <definedName name="ET_IND" localSheetId="20">#REF!</definedName>
    <definedName name="ET_IND" localSheetId="16">#REF!</definedName>
    <definedName name="ET_IND" localSheetId="17">#REF!</definedName>
    <definedName name="ET_IND" localSheetId="13">#REF!</definedName>
    <definedName name="ET_IND">#REF!</definedName>
    <definedName name="EXC.POZ" localSheetId="20">#REF!</definedName>
    <definedName name="EXC.POZ" localSheetId="16">#REF!</definedName>
    <definedName name="EXC.POZ" localSheetId="17">#REF!</definedName>
    <definedName name="EXC.POZ" localSheetId="13">#REF!</definedName>
    <definedName name="EXC.POZ">#REF!</definedName>
    <definedName name="EXC.ZAN" localSheetId="20">#REF!</definedName>
    <definedName name="EXC.ZAN" localSheetId="16">#REF!</definedName>
    <definedName name="EXC.ZAN" localSheetId="17">#REF!</definedName>
    <definedName name="EXC.ZAN" localSheetId="13">#REF!</definedName>
    <definedName name="EXC.ZAN">#REF!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4" localSheetId="20">(#REF!,#REF!)</definedName>
    <definedName name="Excel_BuiltIn_Print_Area_4" localSheetId="16">(#REF!,#REF!)</definedName>
    <definedName name="Excel_BuiltIn_Print_Area_4" localSheetId="17">(#REF!,#REF!)</definedName>
    <definedName name="Excel_BuiltIn_Print_Area_4" localSheetId="13">(#REF!,#REF!)</definedName>
    <definedName name="Excel_BuiltIn_Print_Area_4">(#REF!,#REF!)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tracción_IM">#REF!</definedName>
    <definedName name="EZDO_ACOMETIDAS">#REF!</definedName>
    <definedName name="EZDO_APU_NUEVOS">#REF!</definedName>
    <definedName name="EZDO_CANTIDADES">#REF!</definedName>
    <definedName name="EZDO_CANTIDADES_CIMENTACIONES">#REF!</definedName>
    <definedName name="EZDO_ESTRUCTURA_IDU">#REF!</definedName>
    <definedName name="EZDO_ESTRUCTURA_PAVIMENTO">#REF!</definedName>
    <definedName name="EZDO_ESTRUCTURAS">#REF!</definedName>
    <definedName name="EZDO_JERARQUIA">#REF!</definedName>
    <definedName name="EZDO_LOMGITUD_REAL">#REF!</definedName>
    <definedName name="EZDO_PU_EAB">#REF!</definedName>
    <definedName name="EZDO_SAI_2015">#REF!</definedName>
    <definedName name="FactorCostoPotencia">#REF!</definedName>
    <definedName name="FactorMultFinal">#REF!</definedName>
    <definedName name="FactorMultiplicaCalculado">#REF!</definedName>
    <definedName name="fctr" localSheetId="20">#REF!</definedName>
    <definedName name="fctr" localSheetId="16">#REF!</definedName>
    <definedName name="fctr" localSheetId="17">#REF!</definedName>
    <definedName name="fctr" localSheetId="13">#REF!</definedName>
    <definedName name="fctr">#REF!</definedName>
    <definedName name="FEB">#REF!</definedName>
    <definedName name="FECH">#REF!</definedName>
    <definedName name="Fecha">#REF!</definedName>
    <definedName name="FechaInicio">#REF!</definedName>
    <definedName name="FELIPE" localSheetId="20">#REF!</definedName>
    <definedName name="FELIPE" localSheetId="16">#REF!</definedName>
    <definedName name="FELIPE" localSheetId="17">#REF!</definedName>
    <definedName name="FELIPE" localSheetId="13">#REF!</definedName>
    <definedName name="FELIPE">#REF!</definedName>
    <definedName name="Ferreteria" localSheetId="20">#REF!</definedName>
    <definedName name="Ferreteria" localSheetId="16">#REF!</definedName>
    <definedName name="Ferreteria" localSheetId="17">#REF!</definedName>
    <definedName name="Ferreteria" localSheetId="13">#REF!</definedName>
    <definedName name="Ferreteria">#REF!</definedName>
    <definedName name="FETTE_1.000Bh" localSheetId="20">#REF!</definedName>
    <definedName name="FETTE_1.000Bh" localSheetId="16">#REF!</definedName>
    <definedName name="FETTE_1.000Bh" localSheetId="17">#REF!</definedName>
    <definedName name="FETTE_1.000Bh" localSheetId="13">#REF!</definedName>
    <definedName name="FETTE_1.000Bh">#REF!</definedName>
    <definedName name="FETTE_10.000Bh" localSheetId="20">#REF!</definedName>
    <definedName name="FETTE_10.000Bh" localSheetId="16">#REF!</definedName>
    <definedName name="FETTE_10.000Bh" localSheetId="17">#REF!</definedName>
    <definedName name="FETTE_10.000Bh" localSheetId="13">#REF!</definedName>
    <definedName name="FETTE_10.000Bh">#REF!</definedName>
    <definedName name="FETTE_100Bh" localSheetId="20">#REF!</definedName>
    <definedName name="FETTE_100Bh" localSheetId="16">#REF!</definedName>
    <definedName name="FETTE_100Bh" localSheetId="17">#REF!</definedName>
    <definedName name="FETTE_100Bh" localSheetId="13">#REF!</definedName>
    <definedName name="FETTE_100Bh">#REF!</definedName>
    <definedName name="FETTE_10Bh" localSheetId="20">#REF!</definedName>
    <definedName name="FETTE_10Bh" localSheetId="16">#REF!</definedName>
    <definedName name="FETTE_10Bh" localSheetId="17">#REF!</definedName>
    <definedName name="FETTE_10Bh" localSheetId="13">#REF!</definedName>
    <definedName name="FETTE_10Bh">#REF!</definedName>
    <definedName name="FETTE_15.000Bh" localSheetId="20">#REF!</definedName>
    <definedName name="FETTE_15.000Bh" localSheetId="16">#REF!</definedName>
    <definedName name="FETTE_15.000Bh" localSheetId="17">#REF!</definedName>
    <definedName name="FETTE_15.000Bh" localSheetId="13">#REF!</definedName>
    <definedName name="FETTE_15.000Bh">#REF!</definedName>
    <definedName name="FETTE_20.000Bh" localSheetId="20">#REF!</definedName>
    <definedName name="FETTE_20.000Bh" localSheetId="16">#REF!</definedName>
    <definedName name="FETTE_20.000Bh" localSheetId="17">#REF!</definedName>
    <definedName name="FETTE_20.000Bh" localSheetId="13">#REF!</definedName>
    <definedName name="FETTE_20.000Bh">#REF!</definedName>
    <definedName name="FETTE_250Bh" localSheetId="20">#REF!</definedName>
    <definedName name="FETTE_250Bh" localSheetId="16">#REF!</definedName>
    <definedName name="FETTE_250Bh" localSheetId="17">#REF!</definedName>
    <definedName name="FETTE_250Bh" localSheetId="13">#REF!</definedName>
    <definedName name="FETTE_250Bh">#REF!</definedName>
    <definedName name="FETTE_3.000Bh" localSheetId="20">#REF!</definedName>
    <definedName name="FETTE_3.000Bh" localSheetId="16">#REF!</definedName>
    <definedName name="FETTE_3.000Bh" localSheetId="17">#REF!</definedName>
    <definedName name="FETTE_3.000Bh" localSheetId="13">#REF!</definedName>
    <definedName name="FETTE_3.000Bh">#REF!</definedName>
    <definedName name="FETTE_30.000Bh" localSheetId="20">#REF!</definedName>
    <definedName name="FETTE_30.000Bh" localSheetId="16">#REF!</definedName>
    <definedName name="FETTE_30.000Bh" localSheetId="17">#REF!</definedName>
    <definedName name="FETTE_30.000Bh" localSheetId="13">#REF!</definedName>
    <definedName name="FETTE_30.000Bh">#REF!</definedName>
    <definedName name="FETTE_5.000Bh" localSheetId="20">#REF!</definedName>
    <definedName name="FETTE_5.000Bh" localSheetId="16">#REF!</definedName>
    <definedName name="FETTE_5.000Bh" localSheetId="17">#REF!</definedName>
    <definedName name="FETTE_5.000Bh" localSheetId="13">#REF!</definedName>
    <definedName name="FETTE_5.000Bh">#REF!</definedName>
    <definedName name="FETTE_500Bh" localSheetId="20">#REF!</definedName>
    <definedName name="FETTE_500Bh" localSheetId="16">#REF!</definedName>
    <definedName name="FETTE_500Bh" localSheetId="17">#REF!</definedName>
    <definedName name="FETTE_500Bh" localSheetId="13">#REF!</definedName>
    <definedName name="FETTE_500Bh">#REF!</definedName>
    <definedName name="FETTE_7.500Bh" localSheetId="20">#REF!</definedName>
    <definedName name="FETTE_7.500Bh" localSheetId="16">#REF!</definedName>
    <definedName name="FETTE_7.500Bh" localSheetId="17">#REF!</definedName>
    <definedName name="FETTE_7.500Bh" localSheetId="13">#REF!</definedName>
    <definedName name="FETTE_7.500Bh">#REF!</definedName>
    <definedName name="FM">#REF!</definedName>
    <definedName name="FM_1">#REF!</definedName>
    <definedName name="FM_2">#REF!</definedName>
    <definedName name="FO">#REF!</definedName>
    <definedName name="Formaletas" localSheetId="20">#REF!</definedName>
    <definedName name="Formaletas" localSheetId="16">#REF!</definedName>
    <definedName name="Formaletas" localSheetId="17">#REF!</definedName>
    <definedName name="Formaletas" localSheetId="13">#REF!</definedName>
    <definedName name="Formaletas">#REF!</definedName>
    <definedName name="Format">#REF!</definedName>
    <definedName name="Formato" localSheetId="20">#REF!</definedName>
    <definedName name="Formato" localSheetId="16">#REF!</definedName>
    <definedName name="Formato" localSheetId="17">#REF!</definedName>
    <definedName name="Formato" localSheetId="13">#REF!</definedName>
    <definedName name="Formato">#REF!</definedName>
    <definedName name="Formato1" localSheetId="20">#REF!</definedName>
    <definedName name="Formato1" localSheetId="16">#REF!</definedName>
    <definedName name="Formato1" localSheetId="17">#REF!</definedName>
    <definedName name="Formato1" localSheetId="13">#REF!</definedName>
    <definedName name="Formato1">#REF!</definedName>
    <definedName name="fp">1.59</definedName>
    <definedName name="FREMDL_Zeit_1.000Bh" localSheetId="20">#REF!</definedName>
    <definedName name="FREMDL_Zeit_1.000Bh" localSheetId="16">#REF!</definedName>
    <definedName name="FREMDL_Zeit_1.000Bh" localSheetId="17">#REF!</definedName>
    <definedName name="FREMDL_Zeit_1.000Bh" localSheetId="13">#REF!</definedName>
    <definedName name="FREMDL_Zeit_1.000Bh">#REF!</definedName>
    <definedName name="FREMDL_Zeit_10.000Bh" localSheetId="20">#REF!</definedName>
    <definedName name="FREMDL_Zeit_10.000Bh" localSheetId="16">#REF!</definedName>
    <definedName name="FREMDL_Zeit_10.000Bh" localSheetId="17">#REF!</definedName>
    <definedName name="FREMDL_Zeit_10.000Bh" localSheetId="13">#REF!</definedName>
    <definedName name="FREMDL_Zeit_10.000Bh">#REF!</definedName>
    <definedName name="FREMDL_Zeit_100Bh" localSheetId="20">#REF!</definedName>
    <definedName name="FREMDL_Zeit_100Bh" localSheetId="16">#REF!</definedName>
    <definedName name="FREMDL_Zeit_100Bh" localSheetId="17">#REF!</definedName>
    <definedName name="FREMDL_Zeit_100Bh" localSheetId="13">#REF!</definedName>
    <definedName name="FREMDL_Zeit_100Bh">#REF!</definedName>
    <definedName name="FREMDL_Zeit_10Bh" localSheetId="20">#REF!</definedName>
    <definedName name="FREMDL_Zeit_10Bh" localSheetId="16">#REF!</definedName>
    <definedName name="FREMDL_Zeit_10Bh" localSheetId="17">#REF!</definedName>
    <definedName name="FREMDL_Zeit_10Bh" localSheetId="13">#REF!</definedName>
    <definedName name="FREMDL_Zeit_10Bh">#REF!</definedName>
    <definedName name="FREMDL_Zeit_15.000Bh" localSheetId="20">#REF!</definedName>
    <definedName name="FREMDL_Zeit_15.000Bh" localSheetId="16">#REF!</definedName>
    <definedName name="FREMDL_Zeit_15.000Bh" localSheetId="17">#REF!</definedName>
    <definedName name="FREMDL_Zeit_15.000Bh" localSheetId="13">#REF!</definedName>
    <definedName name="FREMDL_Zeit_15.000Bh">#REF!</definedName>
    <definedName name="FREMDL_Zeit_20.000Bh" localSheetId="20">#REF!</definedName>
    <definedName name="FREMDL_Zeit_20.000Bh" localSheetId="16">#REF!</definedName>
    <definedName name="FREMDL_Zeit_20.000Bh" localSheetId="17">#REF!</definedName>
    <definedName name="FREMDL_Zeit_20.000Bh" localSheetId="13">#REF!</definedName>
    <definedName name="FREMDL_Zeit_20.000Bh">#REF!</definedName>
    <definedName name="FREMDL_Zeit_250Bh" localSheetId="20">#REF!</definedName>
    <definedName name="FREMDL_Zeit_250Bh" localSheetId="16">#REF!</definedName>
    <definedName name="FREMDL_Zeit_250Bh" localSheetId="17">#REF!</definedName>
    <definedName name="FREMDL_Zeit_250Bh" localSheetId="13">#REF!</definedName>
    <definedName name="FREMDL_Zeit_250Bh">#REF!</definedName>
    <definedName name="FREMDL_Zeit_3.000Bh" localSheetId="20">#REF!</definedName>
    <definedName name="FREMDL_Zeit_3.000Bh" localSheetId="16">#REF!</definedName>
    <definedName name="FREMDL_Zeit_3.000Bh" localSheetId="17">#REF!</definedName>
    <definedName name="FREMDL_Zeit_3.000Bh" localSheetId="13">#REF!</definedName>
    <definedName name="FREMDL_Zeit_3.000Bh">#REF!</definedName>
    <definedName name="FREMDL_Zeit_30.000Bh" localSheetId="20">#REF!</definedName>
    <definedName name="FREMDL_Zeit_30.000Bh" localSheetId="16">#REF!</definedName>
    <definedName name="FREMDL_Zeit_30.000Bh" localSheetId="17">#REF!</definedName>
    <definedName name="FREMDL_Zeit_30.000Bh" localSheetId="13">#REF!</definedName>
    <definedName name="FREMDL_Zeit_30.000Bh">#REF!</definedName>
    <definedName name="FREMDL_Zeit_5.000Bh" localSheetId="20">#REF!</definedName>
    <definedName name="FREMDL_Zeit_5.000Bh" localSheetId="16">#REF!</definedName>
    <definedName name="FREMDL_Zeit_5.000Bh" localSheetId="17">#REF!</definedName>
    <definedName name="FREMDL_Zeit_5.000Bh" localSheetId="13">#REF!</definedName>
    <definedName name="FREMDL_Zeit_5.000Bh">#REF!</definedName>
    <definedName name="FREMDL_Zeit_500Bh" localSheetId="20">#REF!</definedName>
    <definedName name="FREMDL_Zeit_500Bh" localSheetId="16">#REF!</definedName>
    <definedName name="FREMDL_Zeit_500Bh" localSheetId="17">#REF!</definedName>
    <definedName name="FREMDL_Zeit_500Bh" localSheetId="13">#REF!</definedName>
    <definedName name="FREMDL_Zeit_500Bh">#REF!</definedName>
    <definedName name="FREMDL_Zeit_7.500Bh" localSheetId="20">#REF!</definedName>
    <definedName name="FREMDL_Zeit_7.500Bh" localSheetId="16">#REF!</definedName>
    <definedName name="FREMDL_Zeit_7.500Bh" localSheetId="17">#REF!</definedName>
    <definedName name="FREMDL_Zeit_7.500Bh" localSheetId="13">#REF!</definedName>
    <definedName name="FREMDL_Zeit_7.500Bh">#REF!</definedName>
    <definedName name="G" localSheetId="20">#REF!</definedName>
    <definedName name="G" localSheetId="16">#REF!</definedName>
    <definedName name="G" localSheetId="17">#REF!</definedName>
    <definedName name="G" localSheetId="13">#REF!</definedName>
    <definedName name="G">#REF!</definedName>
    <definedName name="GastosViajes">#REF!</definedName>
    <definedName name="Geosinteticos" localSheetId="20">#REF!</definedName>
    <definedName name="Geosinteticos" localSheetId="16">#REF!</definedName>
    <definedName name="Geosinteticos" localSheetId="17">#REF!</definedName>
    <definedName name="Geosinteticos" localSheetId="13">#REF!</definedName>
    <definedName name="Geosinteticos">#REF!</definedName>
    <definedName name="GETROEL_1.000Bh" localSheetId="20">#REF!</definedName>
    <definedName name="GETROEL_1.000Bh" localSheetId="16">#REF!</definedName>
    <definedName name="GETROEL_1.000Bh" localSheetId="17">#REF!</definedName>
    <definedName name="GETROEL_1.000Bh" localSheetId="13">#REF!</definedName>
    <definedName name="GETROEL_1.000Bh">#REF!</definedName>
    <definedName name="GETROEL_10.000Bh" localSheetId="20">#REF!</definedName>
    <definedName name="GETROEL_10.000Bh" localSheetId="16">#REF!</definedName>
    <definedName name="GETROEL_10.000Bh" localSheetId="17">#REF!</definedName>
    <definedName name="GETROEL_10.000Bh" localSheetId="13">#REF!</definedName>
    <definedName name="GETROEL_10.000Bh">#REF!</definedName>
    <definedName name="GETROEL_100Bh" localSheetId="20">#REF!</definedName>
    <definedName name="GETROEL_100Bh" localSheetId="16">#REF!</definedName>
    <definedName name="GETROEL_100Bh" localSheetId="17">#REF!</definedName>
    <definedName name="GETROEL_100Bh" localSheetId="13">#REF!</definedName>
    <definedName name="GETROEL_100Bh">#REF!</definedName>
    <definedName name="GETROEL_10Bh" localSheetId="20">#REF!</definedName>
    <definedName name="GETROEL_10Bh" localSheetId="16">#REF!</definedName>
    <definedName name="GETROEL_10Bh" localSheetId="17">#REF!</definedName>
    <definedName name="GETROEL_10Bh" localSheetId="13">#REF!</definedName>
    <definedName name="GETROEL_10Bh">#REF!</definedName>
    <definedName name="GETROEL_15.000Bh" localSheetId="20">#REF!</definedName>
    <definedName name="GETROEL_15.000Bh" localSheetId="16">#REF!</definedName>
    <definedName name="GETROEL_15.000Bh" localSheetId="17">#REF!</definedName>
    <definedName name="GETROEL_15.000Bh" localSheetId="13">#REF!</definedName>
    <definedName name="GETROEL_15.000Bh">#REF!</definedName>
    <definedName name="GETROEL_20.000Bh" localSheetId="20">#REF!</definedName>
    <definedName name="GETROEL_20.000Bh" localSheetId="16">#REF!</definedName>
    <definedName name="GETROEL_20.000Bh" localSheetId="17">#REF!</definedName>
    <definedName name="GETROEL_20.000Bh" localSheetId="13">#REF!</definedName>
    <definedName name="GETROEL_20.000Bh">#REF!</definedName>
    <definedName name="GETROEL_250Bh" localSheetId="20">#REF!</definedName>
    <definedName name="GETROEL_250Bh" localSheetId="16">#REF!</definedName>
    <definedName name="GETROEL_250Bh" localSheetId="17">#REF!</definedName>
    <definedName name="GETROEL_250Bh" localSheetId="13">#REF!</definedName>
    <definedName name="GETROEL_250Bh">#REF!</definedName>
    <definedName name="GETROEL_3.000Bh" localSheetId="20">#REF!</definedName>
    <definedName name="GETROEL_3.000Bh" localSheetId="16">#REF!</definedName>
    <definedName name="GETROEL_3.000Bh" localSheetId="17">#REF!</definedName>
    <definedName name="GETROEL_3.000Bh" localSheetId="13">#REF!</definedName>
    <definedName name="GETROEL_3.000Bh">#REF!</definedName>
    <definedName name="GETROEL_30.000Bh" localSheetId="20">#REF!</definedName>
    <definedName name="GETROEL_30.000Bh" localSheetId="16">#REF!</definedName>
    <definedName name="GETROEL_30.000Bh" localSheetId="17">#REF!</definedName>
    <definedName name="GETROEL_30.000Bh" localSheetId="13">#REF!</definedName>
    <definedName name="GETROEL_30.000Bh">#REF!</definedName>
    <definedName name="GETROEL_5.000Bh" localSheetId="20">#REF!</definedName>
    <definedName name="GETROEL_5.000Bh" localSheetId="16">#REF!</definedName>
    <definedName name="GETROEL_5.000Bh" localSheetId="17">#REF!</definedName>
    <definedName name="GETROEL_5.000Bh" localSheetId="13">#REF!</definedName>
    <definedName name="GETROEL_5.000Bh">#REF!</definedName>
    <definedName name="GETROEL_500Bh" localSheetId="20">#REF!</definedName>
    <definedName name="GETROEL_500Bh" localSheetId="16">#REF!</definedName>
    <definedName name="GETROEL_500Bh" localSheetId="17">#REF!</definedName>
    <definedName name="GETROEL_500Bh" localSheetId="13">#REF!</definedName>
    <definedName name="GETROEL_500Bh">#REF!</definedName>
    <definedName name="GETROEL_7.500Bh" localSheetId="20">#REF!</definedName>
    <definedName name="GETROEL_7.500Bh" localSheetId="16">#REF!</definedName>
    <definedName name="GETROEL_7.500Bh" localSheetId="17">#REF!</definedName>
    <definedName name="GETROEL_7.500Bh" localSheetId="13">#REF!</definedName>
    <definedName name="GETROEL_7.500Bh">#REF!</definedName>
    <definedName name="GG">#REF!</definedName>
    <definedName name="GRAB_Zeit_1.000Bh" localSheetId="20">#REF!</definedName>
    <definedName name="GRAB_Zeit_1.000Bh" localSheetId="16">#REF!</definedName>
    <definedName name="GRAB_Zeit_1.000Bh" localSheetId="17">#REF!</definedName>
    <definedName name="GRAB_Zeit_1.000Bh" localSheetId="13">#REF!</definedName>
    <definedName name="GRAB_Zeit_1.000Bh">#REF!</definedName>
    <definedName name="GRAB_Zeit_10.000Bh" localSheetId="20">#REF!</definedName>
    <definedName name="GRAB_Zeit_10.000Bh" localSheetId="16">#REF!</definedName>
    <definedName name="GRAB_Zeit_10.000Bh" localSheetId="17">#REF!</definedName>
    <definedName name="GRAB_Zeit_10.000Bh" localSheetId="13">#REF!</definedName>
    <definedName name="GRAB_Zeit_10.000Bh">#REF!</definedName>
    <definedName name="GRAB_Zeit_100Bh" localSheetId="20">#REF!</definedName>
    <definedName name="GRAB_Zeit_100Bh" localSheetId="16">#REF!</definedName>
    <definedName name="GRAB_Zeit_100Bh" localSheetId="17">#REF!</definedName>
    <definedName name="GRAB_Zeit_100Bh" localSheetId="13">#REF!</definedName>
    <definedName name="GRAB_Zeit_100Bh">#REF!</definedName>
    <definedName name="GRAB_Zeit_10Bh" localSheetId="20">#REF!</definedName>
    <definedName name="GRAB_Zeit_10Bh" localSheetId="16">#REF!</definedName>
    <definedName name="GRAB_Zeit_10Bh" localSheetId="17">#REF!</definedName>
    <definedName name="GRAB_Zeit_10Bh" localSheetId="13">#REF!</definedName>
    <definedName name="GRAB_Zeit_10Bh">#REF!</definedName>
    <definedName name="GRAB_Zeit_15.000Bh" localSheetId="20">#REF!</definedName>
    <definedName name="GRAB_Zeit_15.000Bh" localSheetId="16">#REF!</definedName>
    <definedName name="GRAB_Zeit_15.000Bh" localSheetId="17">#REF!</definedName>
    <definedName name="GRAB_Zeit_15.000Bh" localSheetId="13">#REF!</definedName>
    <definedName name="GRAB_Zeit_15.000Bh">#REF!</definedName>
    <definedName name="GRAB_Zeit_20.000Bh" localSheetId="20">#REF!</definedName>
    <definedName name="GRAB_Zeit_20.000Bh" localSheetId="16">#REF!</definedName>
    <definedName name="GRAB_Zeit_20.000Bh" localSheetId="17">#REF!</definedName>
    <definedName name="GRAB_Zeit_20.000Bh" localSheetId="13">#REF!</definedName>
    <definedName name="GRAB_Zeit_20.000Bh">#REF!</definedName>
    <definedName name="GRAB_Zeit_250Bh" localSheetId="20">#REF!</definedName>
    <definedName name="GRAB_Zeit_250Bh" localSheetId="16">#REF!</definedName>
    <definedName name="GRAB_Zeit_250Bh" localSheetId="17">#REF!</definedName>
    <definedName name="GRAB_Zeit_250Bh" localSheetId="13">#REF!</definedName>
    <definedName name="GRAB_Zeit_250Bh">#REF!</definedName>
    <definedName name="GRAB_Zeit_3.000Bh" localSheetId="20">#REF!</definedName>
    <definedName name="GRAB_Zeit_3.000Bh" localSheetId="16">#REF!</definedName>
    <definedName name="GRAB_Zeit_3.000Bh" localSheetId="17">#REF!</definedName>
    <definedName name="GRAB_Zeit_3.000Bh" localSheetId="13">#REF!</definedName>
    <definedName name="GRAB_Zeit_3.000Bh">#REF!</definedName>
    <definedName name="GRAB_Zeit_30.000Bh" localSheetId="20">#REF!</definedName>
    <definedName name="GRAB_Zeit_30.000Bh" localSheetId="16">#REF!</definedName>
    <definedName name="GRAB_Zeit_30.000Bh" localSheetId="17">#REF!</definedName>
    <definedName name="GRAB_Zeit_30.000Bh" localSheetId="13">#REF!</definedName>
    <definedName name="GRAB_Zeit_30.000Bh">#REF!</definedName>
    <definedName name="GRAB_Zeit_5.000Bh" localSheetId="20">#REF!</definedName>
    <definedName name="GRAB_Zeit_5.000Bh" localSheetId="16">#REF!</definedName>
    <definedName name="GRAB_Zeit_5.000Bh" localSheetId="17">#REF!</definedName>
    <definedName name="GRAB_Zeit_5.000Bh" localSheetId="13">#REF!</definedName>
    <definedName name="GRAB_Zeit_5.000Bh">#REF!</definedName>
    <definedName name="GRAB_Zeit_500Bh" localSheetId="20">#REF!</definedName>
    <definedName name="GRAB_Zeit_500Bh" localSheetId="16">#REF!</definedName>
    <definedName name="GRAB_Zeit_500Bh" localSheetId="17">#REF!</definedName>
    <definedName name="GRAB_Zeit_500Bh" localSheetId="13">#REF!</definedName>
    <definedName name="GRAB_Zeit_500Bh">#REF!</definedName>
    <definedName name="GRAB_Zeit_7.500Bh" localSheetId="20">#REF!</definedName>
    <definedName name="GRAB_Zeit_7.500Bh" localSheetId="16">#REF!</definedName>
    <definedName name="GRAB_Zeit_7.500Bh" localSheetId="17">#REF!</definedName>
    <definedName name="GRAB_Zeit_7.500Bh" localSheetId="13">#REF!</definedName>
    <definedName name="GRAB_Zeit_7.500Bh">#REF!</definedName>
    <definedName name="_xlnm.Recorder">#REF!</definedName>
    <definedName name="Graf.">#REF!</definedName>
    <definedName name="h" localSheetId="20">#REF!</definedName>
    <definedName name="h" localSheetId="16">#REF!</definedName>
    <definedName name="h" localSheetId="17">#REF!</definedName>
    <definedName name="h" localSheetId="13">#REF!</definedName>
    <definedName name="h">#REF!</definedName>
    <definedName name="h.EXC" localSheetId="20">#REF!</definedName>
    <definedName name="h.EXC" localSheetId="16">#REF!</definedName>
    <definedName name="h.EXC" localSheetId="17">#REF!</definedName>
    <definedName name="h.EXC" localSheetId="13">#REF!</definedName>
    <definedName name="h.EXC">#REF!</definedName>
    <definedName name="h.LOM" localSheetId="20">#REF!</definedName>
    <definedName name="h.LOM" localSheetId="16">#REF!</definedName>
    <definedName name="h.LOM" localSheetId="17">#REF!</definedName>
    <definedName name="h.LOM" localSheetId="13">#REF!</definedName>
    <definedName name="h.LOM">#REF!</definedName>
    <definedName name="H.LOMO" localSheetId="20">#REF!</definedName>
    <definedName name="H.LOMO" localSheetId="16">#REF!</definedName>
    <definedName name="H.LOMO" localSheetId="17">#REF!</definedName>
    <definedName name="H.LOMO" localSheetId="13">#REF!</definedName>
    <definedName name="H.LOMO">#REF!</definedName>
    <definedName name="h.POZ" localSheetId="20">#REF!</definedName>
    <definedName name="h.POZ" localSheetId="16">#REF!</definedName>
    <definedName name="h.POZ" localSheetId="17">#REF!</definedName>
    <definedName name="h.POZ" localSheetId="13">#REF!</definedName>
    <definedName name="h.POZ">#REF!</definedName>
    <definedName name="HACER" localSheetId="20">#REF!</definedName>
    <definedName name="HACER" localSheetId="16">#REF!</definedName>
    <definedName name="HACER" localSheetId="17">#REF!</definedName>
    <definedName name="HACER" localSheetId="13">#REF!</definedName>
    <definedName name="HACER">#REF!</definedName>
    <definedName name="Header">#REF!</definedName>
    <definedName name="hggkjok">#REF!</definedName>
    <definedName name="HM" localSheetId="20">#REF!</definedName>
    <definedName name="HM" localSheetId="16">#REF!</definedName>
    <definedName name="HM" localSheetId="17">#REF!</definedName>
    <definedName name="HM" localSheetId="13">#REF!</definedName>
    <definedName name="HM">#REF!</definedName>
    <definedName name="HOJA1" localSheetId="20">#REF!</definedName>
    <definedName name="HOJA1" localSheetId="16">#REF!</definedName>
    <definedName name="HOJA1" localSheetId="17">#REF!</definedName>
    <definedName name="HOJA1" localSheetId="13">#REF!</definedName>
    <definedName name="HOJA1">#REF!</definedName>
    <definedName name="HonoraProfesionales">#REF!</definedName>
    <definedName name="HonoraTecnicos">#REF!</definedName>
    <definedName name="HYDROEL_1.000Bh" localSheetId="20">#REF!</definedName>
    <definedName name="HYDROEL_1.000Bh" localSheetId="16">#REF!</definedName>
    <definedName name="HYDROEL_1.000Bh" localSheetId="17">#REF!</definedName>
    <definedName name="HYDROEL_1.000Bh" localSheetId="13">#REF!</definedName>
    <definedName name="HYDROEL_1.000Bh">#REF!</definedName>
    <definedName name="HYDROEL_10.000Bh" localSheetId="20">#REF!</definedName>
    <definedName name="HYDROEL_10.000Bh" localSheetId="16">#REF!</definedName>
    <definedName name="HYDROEL_10.000Bh" localSheetId="17">#REF!</definedName>
    <definedName name="HYDROEL_10.000Bh" localSheetId="13">#REF!</definedName>
    <definedName name="HYDROEL_10.000Bh">#REF!</definedName>
    <definedName name="HYDROEL_100Bh" localSheetId="20">#REF!</definedName>
    <definedName name="HYDROEL_100Bh" localSheetId="16">#REF!</definedName>
    <definedName name="HYDROEL_100Bh" localSheetId="17">#REF!</definedName>
    <definedName name="HYDROEL_100Bh" localSheetId="13">#REF!</definedName>
    <definedName name="HYDROEL_100Bh">#REF!</definedName>
    <definedName name="HYDROEL_10Bh" localSheetId="20">#REF!</definedName>
    <definedName name="HYDROEL_10Bh" localSheetId="16">#REF!</definedName>
    <definedName name="HYDROEL_10Bh" localSheetId="17">#REF!</definedName>
    <definedName name="HYDROEL_10Bh" localSheetId="13">#REF!</definedName>
    <definedName name="HYDROEL_10Bh">#REF!</definedName>
    <definedName name="HYDROEL_15.000Bh" localSheetId="20">#REF!</definedName>
    <definedName name="HYDROEL_15.000Bh" localSheetId="16">#REF!</definedName>
    <definedName name="HYDROEL_15.000Bh" localSheetId="17">#REF!</definedName>
    <definedName name="HYDROEL_15.000Bh" localSheetId="13">#REF!</definedName>
    <definedName name="HYDROEL_15.000Bh">#REF!</definedName>
    <definedName name="HYDROEL_20.000Bh" localSheetId="20">#REF!</definedName>
    <definedName name="HYDROEL_20.000Bh" localSheetId="16">#REF!</definedName>
    <definedName name="HYDROEL_20.000Bh" localSheetId="17">#REF!</definedName>
    <definedName name="HYDROEL_20.000Bh" localSheetId="13">#REF!</definedName>
    <definedName name="HYDROEL_20.000Bh">#REF!</definedName>
    <definedName name="HYDROEL_250Bh" localSheetId="20">#REF!</definedName>
    <definedName name="HYDROEL_250Bh" localSheetId="16">#REF!</definedName>
    <definedName name="HYDROEL_250Bh" localSheetId="17">#REF!</definedName>
    <definedName name="HYDROEL_250Bh" localSheetId="13">#REF!</definedName>
    <definedName name="HYDROEL_250Bh">#REF!</definedName>
    <definedName name="HYDROEL_3.000Bh" localSheetId="20">#REF!</definedName>
    <definedName name="HYDROEL_3.000Bh" localSheetId="16">#REF!</definedName>
    <definedName name="HYDROEL_3.000Bh" localSheetId="17">#REF!</definedName>
    <definedName name="HYDROEL_3.000Bh" localSheetId="13">#REF!</definedName>
    <definedName name="HYDROEL_3.000Bh">#REF!</definedName>
    <definedName name="HYDROEL_30.000Bh" localSheetId="20">#REF!</definedName>
    <definedName name="HYDROEL_30.000Bh" localSheetId="16">#REF!</definedName>
    <definedName name="HYDROEL_30.000Bh" localSheetId="17">#REF!</definedName>
    <definedName name="HYDROEL_30.000Bh" localSheetId="13">#REF!</definedName>
    <definedName name="HYDROEL_30.000Bh">#REF!</definedName>
    <definedName name="HYDROEL_5.000Bh" localSheetId="20">#REF!</definedName>
    <definedName name="HYDROEL_5.000Bh" localSheetId="16">#REF!</definedName>
    <definedName name="HYDROEL_5.000Bh" localSheetId="17">#REF!</definedName>
    <definedName name="HYDROEL_5.000Bh" localSheetId="13">#REF!</definedName>
    <definedName name="HYDROEL_5.000Bh">#REF!</definedName>
    <definedName name="HYDROEL_500Bh" localSheetId="20">#REF!</definedName>
    <definedName name="HYDROEL_500Bh" localSheetId="16">#REF!</definedName>
    <definedName name="HYDROEL_500Bh" localSheetId="17">#REF!</definedName>
    <definedName name="HYDROEL_500Bh" localSheetId="13">#REF!</definedName>
    <definedName name="HYDROEL_500Bh">#REF!</definedName>
    <definedName name="HYDROEL_7.500Bh" localSheetId="20">#REF!</definedName>
    <definedName name="HYDROEL_7.500Bh" localSheetId="16">#REF!</definedName>
    <definedName name="HYDROEL_7.500Bh" localSheetId="17">#REF!</definedName>
    <definedName name="HYDROEL_7.500Bh" localSheetId="13">#REF!</definedName>
    <definedName name="HYDROEL_7.500Bh">#REF!</definedName>
    <definedName name="i" localSheetId="20">#REF!</definedName>
    <definedName name="i" localSheetId="16">#REF!</definedName>
    <definedName name="i" localSheetId="17">#REF!</definedName>
    <definedName name="i" localSheetId="13">#REF!</definedName>
    <definedName name="i">#REF!</definedName>
    <definedName name="ID_APU_NUEVOS">#REF!</definedName>
    <definedName name="ID_CAP_SUB_ORDENADOR">#REF!</definedName>
    <definedName name="ID_CAPITULO">#REF!</definedName>
    <definedName name="ID_CAPITULO_DEL_ITEM">#REF!</definedName>
    <definedName name="ID_CAPITULO_ORDENADO">#REF!</definedName>
    <definedName name="ID_INTERCEPTOR">#REF!</definedName>
    <definedName name="ID_ITEM">#REF!</definedName>
    <definedName name="ID_SUBCAPITULO">#REF!</definedName>
    <definedName name="ID_SUBCAPITULO_DEL_ITEM">#REF!</definedName>
    <definedName name="ID_TRAMO_CC">#REF!</definedName>
    <definedName name="ID_TRAMO_CONEXIONES">#REF!</definedName>
    <definedName name="ID_TRAMO_POZO">#REF!</definedName>
    <definedName name="ID_TRAMOS">#REF!</definedName>
    <definedName name="ID_TRAMOS_SUSPENDER">#REF!</definedName>
    <definedName name="im" localSheetId="20">#REF!</definedName>
    <definedName name="im" localSheetId="16">#REF!</definedName>
    <definedName name="im" localSheetId="17">#REF!</definedName>
    <definedName name="im" localSheetId="13">#REF!</definedName>
    <definedName name="im">#REF!</definedName>
    <definedName name="Impermeabilizantes" localSheetId="20">#REF!</definedName>
    <definedName name="Impermeabilizantes" localSheetId="16">#REF!</definedName>
    <definedName name="Impermeabilizantes" localSheetId="17">#REF!</definedName>
    <definedName name="Impermeabilizantes" localSheetId="13">#REF!</definedName>
    <definedName name="Impermeabilizantes">#REF!</definedName>
    <definedName name="ImpPolizasConsultoria">#REF!</definedName>
    <definedName name="ImpPolizasObra">#REF!</definedName>
    <definedName name="Imprev" localSheetId="20">#REF!</definedName>
    <definedName name="Imprev" localSheetId="16">#REF!</definedName>
    <definedName name="Imprev" localSheetId="17">#REF!</definedName>
    <definedName name="Imprev" localSheetId="13">#REF!</definedName>
    <definedName name="Imprev">#REF!</definedName>
    <definedName name="INDIVIDUALES" localSheetId="20">#REF!</definedName>
    <definedName name="INDIVIDUALES" localSheetId="16">#REF!</definedName>
    <definedName name="INDIVIDUALES" localSheetId="17">#REF!</definedName>
    <definedName name="INDIVIDUALES" localSheetId="13">#REF!</definedName>
    <definedName name="INDIVIDUALES">#REF!</definedName>
    <definedName name="inf" localSheetId="20">#REF!</definedName>
    <definedName name="inf" localSheetId="16">#REF!</definedName>
    <definedName name="inf" localSheetId="17">#REF!</definedName>
    <definedName name="inf" localSheetId="13">#REF!</definedName>
    <definedName name="inf">#REF!</definedName>
    <definedName name="Informe" localSheetId="20" hidden="1">{#N/A,#N/A,FALSE,"PROPON.2001"}</definedName>
    <definedName name="Informe" localSheetId="16" hidden="1">{#N/A,#N/A,FALSE,"PROPON.2001"}</definedName>
    <definedName name="Informe" localSheetId="17" hidden="1">{#N/A,#N/A,FALSE,"PROPON.2001"}</definedName>
    <definedName name="Informe" localSheetId="6" hidden="1">{#N/A,#N/A,FALSE,"PROPON.2001"}</definedName>
    <definedName name="Informe" localSheetId="7" hidden="1">{#N/A,#N/A,FALSE,"PROPON.2001"}</definedName>
    <definedName name="Informe" localSheetId="8" hidden="1">{#N/A,#N/A,FALSE,"PROPON.2001"}</definedName>
    <definedName name="Informe" localSheetId="9" hidden="1">{#N/A,#N/A,FALSE,"PROPON.2001"}</definedName>
    <definedName name="Informe" localSheetId="10" hidden="1">{#N/A,#N/A,FALSE,"PROPON.2001"}</definedName>
    <definedName name="Informe" localSheetId="11" hidden="1">{#N/A,#N/A,FALSE,"PROPON.2001"}</definedName>
    <definedName name="Informe" localSheetId="13" hidden="1">{#N/A,#N/A,FALSE,"PROPON.2001"}</definedName>
    <definedName name="Informe" hidden="1">{#N/A,#N/A,FALSE,"PROPON.2001"}</definedName>
    <definedName name="Inst.Electricas" localSheetId="20">#REF!</definedName>
    <definedName name="Inst.Electricas" localSheetId="16">#REF!</definedName>
    <definedName name="Inst.Electricas" localSheetId="17">#REF!</definedName>
    <definedName name="Inst.Electricas" localSheetId="13">#REF!</definedName>
    <definedName name="Inst.Electricas">#REF!</definedName>
    <definedName name="Inst.Hidrosanitarias" localSheetId="20">#REF!</definedName>
    <definedName name="Inst.Hidrosanitarias" localSheetId="16">#REF!</definedName>
    <definedName name="Inst.Hidrosanitarias" localSheetId="17">#REF!</definedName>
    <definedName name="Inst.Hidrosanitarias" localSheetId="13">#REF!</definedName>
    <definedName name="Inst.Hidrosanitarias">#REF!</definedName>
    <definedName name="INSUMOS" localSheetId="20">#REF!</definedName>
    <definedName name="INSUMOS" localSheetId="16">#REF!</definedName>
    <definedName name="INSUMOS" localSheetId="17">#REF!</definedName>
    <definedName name="INSUMOS" localSheetId="13">#REF!</definedName>
    <definedName name="INSUMOS">#REF!</definedName>
    <definedName name="INTDISEÑO">#REF!</definedName>
    <definedName name="INTERCEPTOR_PRESUPUESTO">#REF!</definedName>
    <definedName name="Interventor">#REF!</definedName>
    <definedName name="Io">#REF!</definedName>
    <definedName name="iopi">#REF!</definedName>
    <definedName name="IR" localSheetId="20">#REF!</definedName>
    <definedName name="IR" localSheetId="16">#REF!</definedName>
    <definedName name="IR" localSheetId="17">#REF!</definedName>
    <definedName name="IR" localSheetId="13">#REF!</definedName>
    <definedName name="IR">#REF!</definedName>
    <definedName name="IR_CUMMIN_1.000Bh" localSheetId="20">#REF!</definedName>
    <definedName name="IR_CUMMIN_1.000Bh" localSheetId="16">#REF!</definedName>
    <definedName name="IR_CUMMIN_1.000Bh" localSheetId="17">#REF!</definedName>
    <definedName name="IR_CUMMIN_1.000Bh" localSheetId="13">#REF!</definedName>
    <definedName name="IR_CUMMIN_1.000Bh">#REF!</definedName>
    <definedName name="IR_CUMMIN_10.000Bh" localSheetId="20">#REF!</definedName>
    <definedName name="IR_CUMMIN_10.000Bh" localSheetId="16">#REF!</definedName>
    <definedName name="IR_CUMMIN_10.000Bh" localSheetId="17">#REF!</definedName>
    <definedName name="IR_CUMMIN_10.000Bh" localSheetId="13">#REF!</definedName>
    <definedName name="IR_CUMMIN_10.000Bh">#REF!</definedName>
    <definedName name="IR_CUMMIN_100Bh" localSheetId="20">#REF!</definedName>
    <definedName name="IR_CUMMIN_100Bh" localSheetId="16">#REF!</definedName>
    <definedName name="IR_CUMMIN_100Bh" localSheetId="17">#REF!</definedName>
    <definedName name="IR_CUMMIN_100Bh" localSheetId="13">#REF!</definedName>
    <definedName name="IR_CUMMIN_100Bh">#REF!</definedName>
    <definedName name="IR_CUMMIN_10Bh" localSheetId="20">#REF!</definedName>
    <definedName name="IR_CUMMIN_10Bh" localSheetId="16">#REF!</definedName>
    <definedName name="IR_CUMMIN_10Bh" localSheetId="17">#REF!</definedName>
    <definedName name="IR_CUMMIN_10Bh" localSheetId="13">#REF!</definedName>
    <definedName name="IR_CUMMIN_10Bh">#REF!</definedName>
    <definedName name="IR_CUMMIN_15.000Bh" localSheetId="20">#REF!</definedName>
    <definedName name="IR_CUMMIN_15.000Bh" localSheetId="16">#REF!</definedName>
    <definedName name="IR_CUMMIN_15.000Bh" localSheetId="17">#REF!</definedName>
    <definedName name="IR_CUMMIN_15.000Bh" localSheetId="13">#REF!</definedName>
    <definedName name="IR_CUMMIN_15.000Bh">#REF!</definedName>
    <definedName name="IR_CUMMIN_20.000Bh" localSheetId="20">#REF!</definedName>
    <definedName name="IR_CUMMIN_20.000Bh" localSheetId="16">#REF!</definedName>
    <definedName name="IR_CUMMIN_20.000Bh" localSheetId="17">#REF!</definedName>
    <definedName name="IR_CUMMIN_20.000Bh" localSheetId="13">#REF!</definedName>
    <definedName name="IR_CUMMIN_20.000Bh">#REF!</definedName>
    <definedName name="IR_CUMMIN_250Bh" localSheetId="20">#REF!</definedName>
    <definedName name="IR_CUMMIN_250Bh" localSheetId="16">#REF!</definedName>
    <definedName name="IR_CUMMIN_250Bh" localSheetId="17">#REF!</definedName>
    <definedName name="IR_CUMMIN_250Bh" localSheetId="13">#REF!</definedName>
    <definedName name="IR_CUMMIN_250Bh">#REF!</definedName>
    <definedName name="IR_CUMMIN_3.000Bh" localSheetId="20">#REF!</definedName>
    <definedName name="IR_CUMMIN_3.000Bh" localSheetId="16">#REF!</definedName>
    <definedName name="IR_CUMMIN_3.000Bh" localSheetId="17">#REF!</definedName>
    <definedName name="IR_CUMMIN_3.000Bh" localSheetId="13">#REF!</definedName>
    <definedName name="IR_CUMMIN_3.000Bh">#REF!</definedName>
    <definedName name="IR_CUMMIN_30.000Bh" localSheetId="20">#REF!</definedName>
    <definedName name="IR_CUMMIN_30.000Bh" localSheetId="16">#REF!</definedName>
    <definedName name="IR_CUMMIN_30.000Bh" localSheetId="17">#REF!</definedName>
    <definedName name="IR_CUMMIN_30.000Bh" localSheetId="13">#REF!</definedName>
    <definedName name="IR_CUMMIN_30.000Bh">#REF!</definedName>
    <definedName name="IR_CUMMIN_5.000Bh" localSheetId="20">#REF!</definedName>
    <definedName name="IR_CUMMIN_5.000Bh" localSheetId="16">#REF!</definedName>
    <definedName name="IR_CUMMIN_5.000Bh" localSheetId="17">#REF!</definedName>
    <definedName name="IR_CUMMIN_5.000Bh" localSheetId="13">#REF!</definedName>
    <definedName name="IR_CUMMIN_5.000Bh">#REF!</definedName>
    <definedName name="IR_CUMMIN_500Bh" localSheetId="20">#REF!</definedName>
    <definedName name="IR_CUMMIN_500Bh" localSheetId="16">#REF!</definedName>
    <definedName name="IR_CUMMIN_500Bh" localSheetId="17">#REF!</definedName>
    <definedName name="IR_CUMMIN_500Bh" localSheetId="13">#REF!</definedName>
    <definedName name="IR_CUMMIN_500Bh">#REF!</definedName>
    <definedName name="IR_CUMMIN_7.500Bh" localSheetId="20">#REF!</definedName>
    <definedName name="IR_CUMMIN_7.500Bh" localSheetId="16">#REF!</definedName>
    <definedName name="IR_CUMMIN_7.500Bh" localSheetId="17">#REF!</definedName>
    <definedName name="IR_CUMMIN_7.500Bh" localSheetId="13">#REF!</definedName>
    <definedName name="IR_CUMMIN_7.500Bh">#REF!</definedName>
    <definedName name="IR_ELEKTR_1.000Bh" localSheetId="20">#REF!</definedName>
    <definedName name="IR_ELEKTR_1.000Bh" localSheetId="16">#REF!</definedName>
    <definedName name="IR_ELEKTR_1.000Bh" localSheetId="17">#REF!</definedName>
    <definedName name="IR_ELEKTR_1.000Bh" localSheetId="13">#REF!</definedName>
    <definedName name="IR_ELEKTR_1.000Bh">#REF!</definedName>
    <definedName name="IR_ELEKTR_10.000Bh" localSheetId="20">#REF!</definedName>
    <definedName name="IR_ELEKTR_10.000Bh" localSheetId="16">#REF!</definedName>
    <definedName name="IR_ELEKTR_10.000Bh" localSheetId="17">#REF!</definedName>
    <definedName name="IR_ELEKTR_10.000Bh" localSheetId="13">#REF!</definedName>
    <definedName name="IR_ELEKTR_10.000Bh">#REF!</definedName>
    <definedName name="IR_ELEKTR_100Bh" localSheetId="20">#REF!</definedName>
    <definedName name="IR_ELEKTR_100Bh" localSheetId="16">#REF!</definedName>
    <definedName name="IR_ELEKTR_100Bh" localSheetId="17">#REF!</definedName>
    <definedName name="IR_ELEKTR_100Bh" localSheetId="13">#REF!</definedName>
    <definedName name="IR_ELEKTR_100Bh">#REF!</definedName>
    <definedName name="IR_ELEKTR_10Bh" localSheetId="20">#REF!</definedName>
    <definedName name="IR_ELEKTR_10Bh" localSheetId="16">#REF!</definedName>
    <definedName name="IR_ELEKTR_10Bh" localSheetId="17">#REF!</definedName>
    <definedName name="IR_ELEKTR_10Bh" localSheetId="13">#REF!</definedName>
    <definedName name="IR_ELEKTR_10Bh">#REF!</definedName>
    <definedName name="IR_ELEKTR_15.000Bh" localSheetId="20">#REF!</definedName>
    <definedName name="IR_ELEKTR_15.000Bh" localSheetId="16">#REF!</definedName>
    <definedName name="IR_ELEKTR_15.000Bh" localSheetId="17">#REF!</definedName>
    <definedName name="IR_ELEKTR_15.000Bh" localSheetId="13">#REF!</definedName>
    <definedName name="IR_ELEKTR_15.000Bh">#REF!</definedName>
    <definedName name="IR_ELEKTR_20.000Bh" localSheetId="20">#REF!</definedName>
    <definedName name="IR_ELEKTR_20.000Bh" localSheetId="16">#REF!</definedName>
    <definedName name="IR_ELEKTR_20.000Bh" localSheetId="17">#REF!</definedName>
    <definedName name="IR_ELEKTR_20.000Bh" localSheetId="13">#REF!</definedName>
    <definedName name="IR_ELEKTR_20.000Bh">#REF!</definedName>
    <definedName name="IR_ELEKTR_250Bh" localSheetId="20">#REF!</definedName>
    <definedName name="IR_ELEKTR_250Bh" localSheetId="16">#REF!</definedName>
    <definedName name="IR_ELEKTR_250Bh" localSheetId="17">#REF!</definedName>
    <definedName name="IR_ELEKTR_250Bh" localSheetId="13">#REF!</definedName>
    <definedName name="IR_ELEKTR_250Bh">#REF!</definedName>
    <definedName name="IR_ELEKTR_3.000Bh" localSheetId="20">#REF!</definedName>
    <definedName name="IR_ELEKTR_3.000Bh" localSheetId="16">#REF!</definedName>
    <definedName name="IR_ELEKTR_3.000Bh" localSheetId="17">#REF!</definedName>
    <definedName name="IR_ELEKTR_3.000Bh" localSheetId="13">#REF!</definedName>
    <definedName name="IR_ELEKTR_3.000Bh">#REF!</definedName>
    <definedName name="IR_ELEKTR_30.000Bh" localSheetId="20">#REF!</definedName>
    <definedName name="IR_ELEKTR_30.000Bh" localSheetId="16">#REF!</definedName>
    <definedName name="IR_ELEKTR_30.000Bh" localSheetId="17">#REF!</definedName>
    <definedName name="IR_ELEKTR_30.000Bh" localSheetId="13">#REF!</definedName>
    <definedName name="IR_ELEKTR_30.000Bh">#REF!</definedName>
    <definedName name="IR_ELEKTR_5.000Bh" localSheetId="20">#REF!</definedName>
    <definedName name="IR_ELEKTR_5.000Bh" localSheetId="16">#REF!</definedName>
    <definedName name="IR_ELEKTR_5.000Bh" localSheetId="17">#REF!</definedName>
    <definedName name="IR_ELEKTR_5.000Bh" localSheetId="13">#REF!</definedName>
    <definedName name="IR_ELEKTR_5.000Bh">#REF!</definedName>
    <definedName name="IR_ELEKTR_500Bh" localSheetId="20">#REF!</definedName>
    <definedName name="IR_ELEKTR_500Bh" localSheetId="16">#REF!</definedName>
    <definedName name="IR_ELEKTR_500Bh" localSheetId="17">#REF!</definedName>
    <definedName name="IR_ELEKTR_500Bh" localSheetId="13">#REF!</definedName>
    <definedName name="IR_ELEKTR_500Bh">#REF!</definedName>
    <definedName name="IR_ELEKTR_7.500Bh" localSheetId="20">#REF!</definedName>
    <definedName name="IR_ELEKTR_7.500Bh" localSheetId="16">#REF!</definedName>
    <definedName name="IR_ELEKTR_7.500Bh" localSheetId="17">#REF!</definedName>
    <definedName name="IR_ELEKTR_7.500Bh" localSheetId="13">#REF!</definedName>
    <definedName name="IR_ELEKTR_7.500Bh">#REF!</definedName>
    <definedName name="IR_FILTER_OuK_10.000Bh" localSheetId="20">#REF!</definedName>
    <definedName name="IR_FILTER_OuK_10.000Bh" localSheetId="16">#REF!</definedName>
    <definedName name="IR_FILTER_OuK_10.000Bh" localSheetId="17">#REF!</definedName>
    <definedName name="IR_FILTER_OuK_10.000Bh" localSheetId="13">#REF!</definedName>
    <definedName name="IR_FILTER_OuK_10.000Bh">#REF!</definedName>
    <definedName name="IR_FILTER_OuK_1000Bh" localSheetId="20">#REF!</definedName>
    <definedName name="IR_FILTER_OuK_1000Bh" localSheetId="16">#REF!</definedName>
    <definedName name="IR_FILTER_OuK_1000Bh" localSheetId="17">#REF!</definedName>
    <definedName name="IR_FILTER_OuK_1000Bh" localSheetId="13">#REF!</definedName>
    <definedName name="IR_FILTER_OuK_1000Bh">#REF!</definedName>
    <definedName name="IR_FILTER_OuK_100Bh" localSheetId="20">#REF!</definedName>
    <definedName name="IR_FILTER_OuK_100Bh" localSheetId="16">#REF!</definedName>
    <definedName name="IR_FILTER_OuK_100Bh" localSheetId="17">#REF!</definedName>
    <definedName name="IR_FILTER_OuK_100Bh" localSheetId="13">#REF!</definedName>
    <definedName name="IR_FILTER_OuK_100Bh">#REF!</definedName>
    <definedName name="IR_FILTER_OuK_10Bh" localSheetId="20">#REF!</definedName>
    <definedName name="IR_FILTER_OuK_10Bh" localSheetId="16">#REF!</definedName>
    <definedName name="IR_FILTER_OuK_10Bh" localSheetId="17">#REF!</definedName>
    <definedName name="IR_FILTER_OuK_10Bh" localSheetId="13">#REF!</definedName>
    <definedName name="IR_FILTER_OuK_10Bh">#REF!</definedName>
    <definedName name="IR_FILTER_OuK_15.000Bh" localSheetId="20">#REF!</definedName>
    <definedName name="IR_FILTER_OuK_15.000Bh" localSheetId="16">#REF!</definedName>
    <definedName name="IR_FILTER_OuK_15.000Bh" localSheetId="17">#REF!</definedName>
    <definedName name="IR_FILTER_OuK_15.000Bh" localSheetId="13">#REF!</definedName>
    <definedName name="IR_FILTER_OuK_15.000Bh">#REF!</definedName>
    <definedName name="IR_FILTER_OuK_20.000Bh" localSheetId="20">#REF!</definedName>
    <definedName name="IR_FILTER_OuK_20.000Bh" localSheetId="16">#REF!</definedName>
    <definedName name="IR_FILTER_OuK_20.000Bh" localSheetId="17">#REF!</definedName>
    <definedName name="IR_FILTER_OuK_20.000Bh" localSheetId="13">#REF!</definedName>
    <definedName name="IR_FILTER_OuK_20.000Bh">#REF!</definedName>
    <definedName name="IR_FILTER_OuK_250Bh" localSheetId="20">#REF!</definedName>
    <definedName name="IR_FILTER_OuK_250Bh" localSheetId="16">#REF!</definedName>
    <definedName name="IR_FILTER_OuK_250Bh" localSheetId="17">#REF!</definedName>
    <definedName name="IR_FILTER_OuK_250Bh" localSheetId="13">#REF!</definedName>
    <definedName name="IR_FILTER_OuK_250Bh">#REF!</definedName>
    <definedName name="IR_FILTER_OuK_30.000Bh" localSheetId="20">#REF!</definedName>
    <definedName name="IR_FILTER_OuK_30.000Bh" localSheetId="16">#REF!</definedName>
    <definedName name="IR_FILTER_OuK_30.000Bh" localSheetId="17">#REF!</definedName>
    <definedName name="IR_FILTER_OuK_30.000Bh" localSheetId="13">#REF!</definedName>
    <definedName name="IR_FILTER_OuK_30.000Bh">#REF!</definedName>
    <definedName name="IR_FILTER_OuK_3000Bh" localSheetId="20">#REF!</definedName>
    <definedName name="IR_FILTER_OuK_3000Bh" localSheetId="16">#REF!</definedName>
    <definedName name="IR_FILTER_OuK_3000Bh" localSheetId="17">#REF!</definedName>
    <definedName name="IR_FILTER_OuK_3000Bh" localSheetId="13">#REF!</definedName>
    <definedName name="IR_FILTER_OuK_3000Bh">#REF!</definedName>
    <definedName name="IR_FILTER_OuK_5000Bh" localSheetId="20">#REF!</definedName>
    <definedName name="IR_FILTER_OuK_5000Bh" localSheetId="16">#REF!</definedName>
    <definedName name="IR_FILTER_OuK_5000Bh" localSheetId="17">#REF!</definedName>
    <definedName name="IR_FILTER_OuK_5000Bh" localSheetId="13">#REF!</definedName>
    <definedName name="IR_FILTER_OuK_5000Bh">#REF!</definedName>
    <definedName name="IR_FILTER_OuK_500Bh" localSheetId="20">#REF!</definedName>
    <definedName name="IR_FILTER_OuK_500Bh" localSheetId="16">#REF!</definedName>
    <definedName name="IR_FILTER_OuK_500Bh" localSheetId="17">#REF!</definedName>
    <definedName name="IR_FILTER_OuK_500Bh" localSheetId="13">#REF!</definedName>
    <definedName name="IR_FILTER_OuK_500Bh">#REF!</definedName>
    <definedName name="IR_FILTER_OuK_7500Bh" localSheetId="20">#REF!</definedName>
    <definedName name="IR_FILTER_OuK_7500Bh" localSheetId="16">#REF!</definedName>
    <definedName name="IR_FILTER_OuK_7500Bh" localSheetId="17">#REF!</definedName>
    <definedName name="IR_FILTER_OuK_7500Bh" localSheetId="13">#REF!</definedName>
    <definedName name="IR_FILTER_OuK_7500Bh">#REF!</definedName>
    <definedName name="IR_FREMDL_1.000Bh" localSheetId="20">#REF!</definedName>
    <definedName name="IR_FREMDL_1.000Bh" localSheetId="16">#REF!</definedName>
    <definedName name="IR_FREMDL_1.000Bh" localSheetId="17">#REF!</definedName>
    <definedName name="IR_FREMDL_1.000Bh" localSheetId="13">#REF!</definedName>
    <definedName name="IR_FREMDL_1.000Bh">#REF!</definedName>
    <definedName name="IR_FREMDL_10.000Bh" localSheetId="20">#REF!</definedName>
    <definedName name="IR_FREMDL_10.000Bh" localSheetId="16">#REF!</definedName>
    <definedName name="IR_FREMDL_10.000Bh" localSheetId="17">#REF!</definedName>
    <definedName name="IR_FREMDL_10.000Bh" localSheetId="13">#REF!</definedName>
    <definedName name="IR_FREMDL_10.000Bh">#REF!</definedName>
    <definedName name="IR_FREMDL_100Bh" localSheetId="20">#REF!</definedName>
    <definedName name="IR_FREMDL_100Bh" localSheetId="16">#REF!</definedName>
    <definedName name="IR_FREMDL_100Bh" localSheetId="17">#REF!</definedName>
    <definedName name="IR_FREMDL_100Bh" localSheetId="13">#REF!</definedName>
    <definedName name="IR_FREMDL_100Bh">#REF!</definedName>
    <definedName name="IR_FREMDL_10Bh" localSheetId="20">#REF!</definedName>
    <definedName name="IR_FREMDL_10Bh" localSheetId="16">#REF!</definedName>
    <definedName name="IR_FREMDL_10Bh" localSheetId="17">#REF!</definedName>
    <definedName name="IR_FREMDL_10Bh" localSheetId="13">#REF!</definedName>
    <definedName name="IR_FREMDL_10Bh">#REF!</definedName>
    <definedName name="IR_FREMDL_15.000Bh" localSheetId="20">#REF!</definedName>
    <definedName name="IR_FREMDL_15.000Bh" localSheetId="16">#REF!</definedName>
    <definedName name="IR_FREMDL_15.000Bh" localSheetId="17">#REF!</definedName>
    <definedName name="IR_FREMDL_15.000Bh" localSheetId="13">#REF!</definedName>
    <definedName name="IR_FREMDL_15.000Bh">#REF!</definedName>
    <definedName name="IR_FREMDL_20.000Bh" localSheetId="20">#REF!</definedName>
    <definedName name="IR_FREMDL_20.000Bh" localSheetId="16">#REF!</definedName>
    <definedName name="IR_FREMDL_20.000Bh" localSheetId="17">#REF!</definedName>
    <definedName name="IR_FREMDL_20.000Bh" localSheetId="13">#REF!</definedName>
    <definedName name="IR_FREMDL_20.000Bh">#REF!</definedName>
    <definedName name="IR_FREMDL_250Bh" localSheetId="20">#REF!</definedName>
    <definedName name="IR_FREMDL_250Bh" localSheetId="16">#REF!</definedName>
    <definedName name="IR_FREMDL_250Bh" localSheetId="17">#REF!</definedName>
    <definedName name="IR_FREMDL_250Bh" localSheetId="13">#REF!</definedName>
    <definedName name="IR_FREMDL_250Bh">#REF!</definedName>
    <definedName name="IR_FREMDL_3.000Bh" localSheetId="20">#REF!</definedName>
    <definedName name="IR_FREMDL_3.000Bh" localSheetId="16">#REF!</definedName>
    <definedName name="IR_FREMDL_3.000Bh" localSheetId="17">#REF!</definedName>
    <definedName name="IR_FREMDL_3.000Bh" localSheetId="13">#REF!</definedName>
    <definedName name="IR_FREMDL_3.000Bh">#REF!</definedName>
    <definedName name="IR_FREMDL_5.000Bh" localSheetId="20">#REF!</definedName>
    <definedName name="IR_FREMDL_5.000Bh" localSheetId="16">#REF!</definedName>
    <definedName name="IR_FREMDL_5.000Bh" localSheetId="17">#REF!</definedName>
    <definedName name="IR_FREMDL_5.000Bh" localSheetId="13">#REF!</definedName>
    <definedName name="IR_FREMDL_5.000Bh">#REF!</definedName>
    <definedName name="IR_FREMDL_500Bh" localSheetId="20">#REF!</definedName>
    <definedName name="IR_FREMDL_500Bh" localSheetId="16">#REF!</definedName>
    <definedName name="IR_FREMDL_500Bh" localSheetId="17">#REF!</definedName>
    <definedName name="IR_FREMDL_500Bh" localSheetId="13">#REF!</definedName>
    <definedName name="IR_FREMDL_500Bh">#REF!</definedName>
    <definedName name="IR_FREMDL_7.500Bh" localSheetId="20">#REF!</definedName>
    <definedName name="IR_FREMDL_7.500Bh" localSheetId="16">#REF!</definedName>
    <definedName name="IR_FREMDL_7.500Bh" localSheetId="17">#REF!</definedName>
    <definedName name="IR_FREMDL_7.500Bh" localSheetId="13">#REF!</definedName>
    <definedName name="IR_FREMDL_7.500Bh">#REF!</definedName>
    <definedName name="IR_LAUFW_1.000Bh" localSheetId="20">#REF!</definedName>
    <definedName name="IR_LAUFW_1.000Bh" localSheetId="16">#REF!</definedName>
    <definedName name="IR_LAUFW_1.000Bh" localSheetId="17">#REF!</definedName>
    <definedName name="IR_LAUFW_1.000Bh" localSheetId="13">#REF!</definedName>
    <definedName name="IR_LAUFW_1.000Bh">#REF!</definedName>
    <definedName name="IR_LAUFW_10.000Bh" localSheetId="20">#REF!</definedName>
    <definedName name="IR_LAUFW_10.000Bh" localSheetId="16">#REF!</definedName>
    <definedName name="IR_LAUFW_10.000Bh" localSheetId="17">#REF!</definedName>
    <definedName name="IR_LAUFW_10.000Bh" localSheetId="13">#REF!</definedName>
    <definedName name="IR_LAUFW_10.000Bh">#REF!</definedName>
    <definedName name="IR_LAUFW_100Bh" localSheetId="20">#REF!</definedName>
    <definedName name="IR_LAUFW_100Bh" localSheetId="16">#REF!</definedName>
    <definedName name="IR_LAUFW_100Bh" localSheetId="17">#REF!</definedName>
    <definedName name="IR_LAUFW_100Bh" localSheetId="13">#REF!</definedName>
    <definedName name="IR_LAUFW_100Bh">#REF!</definedName>
    <definedName name="IR_LAUFW_10Bh" localSheetId="20">#REF!</definedName>
    <definedName name="IR_LAUFW_10Bh" localSheetId="16">#REF!</definedName>
    <definedName name="IR_LAUFW_10Bh" localSheetId="17">#REF!</definedName>
    <definedName name="IR_LAUFW_10Bh" localSheetId="13">#REF!</definedName>
    <definedName name="IR_LAUFW_10Bh">#REF!</definedName>
    <definedName name="IR_LAUFW_15.000Bh" localSheetId="20">#REF!</definedName>
    <definedName name="IR_LAUFW_15.000Bh" localSheetId="16">#REF!</definedName>
    <definedName name="IR_LAUFW_15.000Bh" localSheetId="17">#REF!</definedName>
    <definedName name="IR_LAUFW_15.000Bh" localSheetId="13">#REF!</definedName>
    <definedName name="IR_LAUFW_15.000Bh">#REF!</definedName>
    <definedName name="IR_LAUFW_20.000Bh" localSheetId="20">#REF!</definedName>
    <definedName name="IR_LAUFW_20.000Bh" localSheetId="16">#REF!</definedName>
    <definedName name="IR_LAUFW_20.000Bh" localSheetId="17">#REF!</definedName>
    <definedName name="IR_LAUFW_20.000Bh" localSheetId="13">#REF!</definedName>
    <definedName name="IR_LAUFW_20.000Bh">#REF!</definedName>
    <definedName name="IR_LAUFW_250Bh" localSheetId="20">#REF!</definedName>
    <definedName name="IR_LAUFW_250Bh" localSheetId="16">#REF!</definedName>
    <definedName name="IR_LAUFW_250Bh" localSheetId="17">#REF!</definedName>
    <definedName name="IR_LAUFW_250Bh" localSheetId="13">#REF!</definedName>
    <definedName name="IR_LAUFW_250Bh">#REF!</definedName>
    <definedName name="IR_LAUFW_3.000Bh" localSheetId="20">#REF!</definedName>
    <definedName name="IR_LAUFW_3.000Bh" localSheetId="16">#REF!</definedName>
    <definedName name="IR_LAUFW_3.000Bh" localSheetId="17">#REF!</definedName>
    <definedName name="IR_LAUFW_3.000Bh" localSheetId="13">#REF!</definedName>
    <definedName name="IR_LAUFW_3.000Bh">#REF!</definedName>
    <definedName name="IR_LAUFW_30.000Bh" localSheetId="20">#REF!</definedName>
    <definedName name="IR_LAUFW_30.000Bh" localSheetId="16">#REF!</definedName>
    <definedName name="IR_LAUFW_30.000Bh" localSheetId="17">#REF!</definedName>
    <definedName name="IR_LAUFW_30.000Bh" localSheetId="13">#REF!</definedName>
    <definedName name="IR_LAUFW_30.000Bh">#REF!</definedName>
    <definedName name="IR_LAUFW_5.000Bh" localSheetId="20">#REF!</definedName>
    <definedName name="IR_LAUFW_5.000Bh" localSheetId="16">#REF!</definedName>
    <definedName name="IR_LAUFW_5.000Bh" localSheetId="17">#REF!</definedName>
    <definedName name="IR_LAUFW_5.000Bh" localSheetId="13">#REF!</definedName>
    <definedName name="IR_LAUFW_5.000Bh">#REF!</definedName>
    <definedName name="IR_LAUFW_500Bh" localSheetId="20">#REF!</definedName>
    <definedName name="IR_LAUFW_500Bh" localSheetId="16">#REF!</definedName>
    <definedName name="IR_LAUFW_500Bh" localSheetId="17">#REF!</definedName>
    <definedName name="IR_LAUFW_500Bh" localSheetId="13">#REF!</definedName>
    <definedName name="IR_LAUFW_500Bh">#REF!</definedName>
    <definedName name="IR_LAUFW_7.500Bh" localSheetId="20">#REF!</definedName>
    <definedName name="IR_LAUFW_7.500Bh" localSheetId="16">#REF!</definedName>
    <definedName name="IR_LAUFW_7.500Bh" localSheetId="17">#REF!</definedName>
    <definedName name="IR_LAUFW_7.500Bh" localSheetId="13">#REF!</definedName>
    <definedName name="IR_LAUFW_7.500Bh">#REF!</definedName>
    <definedName name="IR_OK_CUM_10" localSheetId="20">#REF!</definedName>
    <definedName name="IR_OK_CUM_10" localSheetId="16">#REF!</definedName>
    <definedName name="IR_OK_CUM_10" localSheetId="17">#REF!</definedName>
    <definedName name="IR_OK_CUM_10" localSheetId="13">#REF!</definedName>
    <definedName name="IR_OK_CUM_10">#REF!</definedName>
    <definedName name="IR_OK_CUM_100" localSheetId="20">#REF!</definedName>
    <definedName name="IR_OK_CUM_100" localSheetId="16">#REF!</definedName>
    <definedName name="IR_OK_CUM_100" localSheetId="17">#REF!</definedName>
    <definedName name="IR_OK_CUM_100" localSheetId="13">#REF!</definedName>
    <definedName name="IR_OK_CUM_100">#REF!</definedName>
    <definedName name="IR_OK_CUM_1000" localSheetId="20">#REF!</definedName>
    <definedName name="IR_OK_CUM_1000" localSheetId="16">#REF!</definedName>
    <definedName name="IR_OK_CUM_1000" localSheetId="17">#REF!</definedName>
    <definedName name="IR_OK_CUM_1000" localSheetId="13">#REF!</definedName>
    <definedName name="IR_OK_CUM_1000">#REF!</definedName>
    <definedName name="IR_OK_CUM_10000" localSheetId="20">#REF!</definedName>
    <definedName name="IR_OK_CUM_10000" localSheetId="16">#REF!</definedName>
    <definedName name="IR_OK_CUM_10000" localSheetId="17">#REF!</definedName>
    <definedName name="IR_OK_CUM_10000" localSheetId="13">#REF!</definedName>
    <definedName name="IR_OK_CUM_10000">#REF!</definedName>
    <definedName name="IR_OK_CUM_101" localSheetId="20">#REF!</definedName>
    <definedName name="IR_OK_CUM_101" localSheetId="16">#REF!</definedName>
    <definedName name="IR_OK_CUM_101" localSheetId="17">#REF!</definedName>
    <definedName name="IR_OK_CUM_101" localSheetId="13">#REF!</definedName>
    <definedName name="IR_OK_CUM_101">#REF!</definedName>
    <definedName name="IR_OK_CUM_10Bh" localSheetId="20">#REF!</definedName>
    <definedName name="IR_OK_CUM_10Bh" localSheetId="16">#REF!</definedName>
    <definedName name="IR_OK_CUM_10Bh" localSheetId="17">#REF!</definedName>
    <definedName name="IR_OK_CUM_10Bh" localSheetId="13">#REF!</definedName>
    <definedName name="IR_OK_CUM_10Bh">#REF!</definedName>
    <definedName name="IR_OK_CUM_11" localSheetId="20">#REF!</definedName>
    <definedName name="IR_OK_CUM_11" localSheetId="16">#REF!</definedName>
    <definedName name="IR_OK_CUM_11" localSheetId="17">#REF!</definedName>
    <definedName name="IR_OK_CUM_11" localSheetId="13">#REF!</definedName>
    <definedName name="IR_OK_CUM_11">#REF!</definedName>
    <definedName name="IR_OK_CUM_15000" localSheetId="20">#REF!</definedName>
    <definedName name="IR_OK_CUM_15000" localSheetId="16">#REF!</definedName>
    <definedName name="IR_OK_CUM_15000" localSheetId="17">#REF!</definedName>
    <definedName name="IR_OK_CUM_15000" localSheetId="13">#REF!</definedName>
    <definedName name="IR_OK_CUM_15000">#REF!</definedName>
    <definedName name="IR_OK_CUM_20000" localSheetId="20">#REF!</definedName>
    <definedName name="IR_OK_CUM_20000" localSheetId="16">#REF!</definedName>
    <definedName name="IR_OK_CUM_20000" localSheetId="17">#REF!</definedName>
    <definedName name="IR_OK_CUM_20000" localSheetId="13">#REF!</definedName>
    <definedName name="IR_OK_CUM_20000">#REF!</definedName>
    <definedName name="IR_OK_CUM_250" localSheetId="20">#REF!</definedName>
    <definedName name="IR_OK_CUM_250" localSheetId="16">#REF!</definedName>
    <definedName name="IR_OK_CUM_250" localSheetId="17">#REF!</definedName>
    <definedName name="IR_OK_CUM_250" localSheetId="13">#REF!</definedName>
    <definedName name="IR_OK_CUM_250">#REF!</definedName>
    <definedName name="IR_OK_CUM_3000" localSheetId="20">#REF!</definedName>
    <definedName name="IR_OK_CUM_3000" localSheetId="16">#REF!</definedName>
    <definedName name="IR_OK_CUM_3000" localSheetId="17">#REF!</definedName>
    <definedName name="IR_OK_CUM_3000" localSheetId="13">#REF!</definedName>
    <definedName name="IR_OK_CUM_3000">#REF!</definedName>
    <definedName name="IR_OK_CUM_30000" localSheetId="20">#REF!</definedName>
    <definedName name="IR_OK_CUM_30000" localSheetId="16">#REF!</definedName>
    <definedName name="IR_OK_CUM_30000" localSheetId="17">#REF!</definedName>
    <definedName name="IR_OK_CUM_30000" localSheetId="13">#REF!</definedName>
    <definedName name="IR_OK_CUM_30000">#REF!</definedName>
    <definedName name="IR_OK_CUM_500" localSheetId="20">#REF!</definedName>
    <definedName name="IR_OK_CUM_500" localSheetId="16">#REF!</definedName>
    <definedName name="IR_OK_CUM_500" localSheetId="17">#REF!</definedName>
    <definedName name="IR_OK_CUM_500" localSheetId="13">#REF!</definedName>
    <definedName name="IR_OK_CUM_500">#REF!</definedName>
    <definedName name="IR_OK_CUM_5000" localSheetId="20">#REF!</definedName>
    <definedName name="IR_OK_CUM_5000" localSheetId="16">#REF!</definedName>
    <definedName name="IR_OK_CUM_5000" localSheetId="17">#REF!</definedName>
    <definedName name="IR_OK_CUM_5000" localSheetId="13">#REF!</definedName>
    <definedName name="IR_OK_CUM_5000">#REF!</definedName>
    <definedName name="IR_OK_CUM_7500" localSheetId="20">#REF!</definedName>
    <definedName name="IR_OK_CUM_7500" localSheetId="16">#REF!</definedName>
    <definedName name="IR_OK_CUM_7500" localSheetId="17">#REF!</definedName>
    <definedName name="IR_OK_CUM_7500" localSheetId="13">#REF!</definedName>
    <definedName name="IR_OK_CUM_7500">#REF!</definedName>
    <definedName name="IRCUM_Zeit_1.000Bh" localSheetId="20">#REF!</definedName>
    <definedName name="IRCUM_Zeit_1.000Bh" localSheetId="16">#REF!</definedName>
    <definedName name="IRCUM_Zeit_1.000Bh" localSheetId="17">#REF!</definedName>
    <definedName name="IRCUM_Zeit_1.000Bh" localSheetId="13">#REF!</definedName>
    <definedName name="IRCUM_Zeit_1.000Bh">#REF!</definedName>
    <definedName name="IRCUM_Zeit_10.000Bh" localSheetId="20">#REF!</definedName>
    <definedName name="IRCUM_Zeit_10.000Bh" localSheetId="16">#REF!</definedName>
    <definedName name="IRCUM_Zeit_10.000Bh" localSheetId="17">#REF!</definedName>
    <definedName name="IRCUM_Zeit_10.000Bh" localSheetId="13">#REF!</definedName>
    <definedName name="IRCUM_Zeit_10.000Bh">#REF!</definedName>
    <definedName name="IRCUM_Zeit_100Bh" localSheetId="20">#REF!</definedName>
    <definedName name="IRCUM_Zeit_100Bh" localSheetId="16">#REF!</definedName>
    <definedName name="IRCUM_Zeit_100Bh" localSheetId="17">#REF!</definedName>
    <definedName name="IRCUM_Zeit_100Bh" localSheetId="13">#REF!</definedName>
    <definedName name="IRCUM_Zeit_100Bh">#REF!</definedName>
    <definedName name="IRCUM_Zeit_10Bh" localSheetId="20">#REF!</definedName>
    <definedName name="IRCUM_Zeit_10Bh" localSheetId="16">#REF!</definedName>
    <definedName name="IRCUM_Zeit_10Bh" localSheetId="17">#REF!</definedName>
    <definedName name="IRCUM_Zeit_10Bh" localSheetId="13">#REF!</definedName>
    <definedName name="IRCUM_Zeit_10Bh">#REF!</definedName>
    <definedName name="IRCUM_Zeit_15.000Bh" localSheetId="20">#REF!</definedName>
    <definedName name="IRCUM_Zeit_15.000Bh" localSheetId="16">#REF!</definedName>
    <definedName name="IRCUM_Zeit_15.000Bh" localSheetId="17">#REF!</definedName>
    <definedName name="IRCUM_Zeit_15.000Bh" localSheetId="13">#REF!</definedName>
    <definedName name="IRCUM_Zeit_15.000Bh">#REF!</definedName>
    <definedName name="IRCUM_Zeit_20.000Bh" localSheetId="20">#REF!</definedName>
    <definedName name="IRCUM_Zeit_20.000Bh" localSheetId="16">#REF!</definedName>
    <definedName name="IRCUM_Zeit_20.000Bh" localSheetId="17">#REF!</definedName>
    <definedName name="IRCUM_Zeit_20.000Bh" localSheetId="13">#REF!</definedName>
    <definedName name="IRCUM_Zeit_20.000Bh">#REF!</definedName>
    <definedName name="IRCUM_Zeit_250Bh" localSheetId="20">#REF!</definedName>
    <definedName name="IRCUM_Zeit_250Bh" localSheetId="16">#REF!</definedName>
    <definedName name="IRCUM_Zeit_250Bh" localSheetId="17">#REF!</definedName>
    <definedName name="IRCUM_Zeit_250Bh" localSheetId="13">#REF!</definedName>
    <definedName name="IRCUM_Zeit_250Bh">#REF!</definedName>
    <definedName name="IRCUM_Zeit_3.000Bh" localSheetId="20">#REF!</definedName>
    <definedName name="IRCUM_Zeit_3.000Bh" localSheetId="16">#REF!</definedName>
    <definedName name="IRCUM_Zeit_3.000Bh" localSheetId="17">#REF!</definedName>
    <definedName name="IRCUM_Zeit_3.000Bh" localSheetId="13">#REF!</definedName>
    <definedName name="IRCUM_Zeit_3.000Bh">#REF!</definedName>
    <definedName name="IRCUM_Zeit_30.000Bh" localSheetId="20">#REF!</definedName>
    <definedName name="IRCUM_Zeit_30.000Bh" localSheetId="16">#REF!</definedName>
    <definedName name="IRCUM_Zeit_30.000Bh" localSheetId="17">#REF!</definedName>
    <definedName name="IRCUM_Zeit_30.000Bh" localSheetId="13">#REF!</definedName>
    <definedName name="IRCUM_Zeit_30.000Bh">#REF!</definedName>
    <definedName name="IRCUM_Zeit_5.000Bh" localSheetId="20">#REF!</definedName>
    <definedName name="IRCUM_Zeit_5.000Bh" localSheetId="16">#REF!</definedName>
    <definedName name="IRCUM_Zeit_5.000Bh" localSheetId="17">#REF!</definedName>
    <definedName name="IRCUM_Zeit_5.000Bh" localSheetId="13">#REF!</definedName>
    <definedName name="IRCUM_Zeit_5.000Bh">#REF!</definedName>
    <definedName name="IRCUM_Zeit_500Bh" localSheetId="20">#REF!</definedName>
    <definedName name="IRCUM_Zeit_500Bh" localSheetId="16">#REF!</definedName>
    <definedName name="IRCUM_Zeit_500Bh" localSheetId="17">#REF!</definedName>
    <definedName name="IRCUM_Zeit_500Bh" localSheetId="13">#REF!</definedName>
    <definedName name="IRCUM_Zeit_500Bh">#REF!</definedName>
    <definedName name="IRCUM_Zeit_7.500Bh" localSheetId="20">#REF!</definedName>
    <definedName name="IRCUM_Zeit_7.500Bh" localSheetId="16">#REF!</definedName>
    <definedName name="IRCUM_Zeit_7.500Bh" localSheetId="17">#REF!</definedName>
    <definedName name="IRCUM_Zeit_7.500Bh" localSheetId="13">#REF!</definedName>
    <definedName name="IRCUM_Zeit_7.500Bh">#REF!</definedName>
    <definedName name="IRFILT_OK_Zeit_1.000Bh" localSheetId="20">#REF!</definedName>
    <definedName name="IRFILT_OK_Zeit_1.000Bh" localSheetId="16">#REF!</definedName>
    <definedName name="IRFILT_OK_Zeit_1.000Bh" localSheetId="17">#REF!</definedName>
    <definedName name="IRFILT_OK_Zeit_1.000Bh" localSheetId="13">#REF!</definedName>
    <definedName name="IRFILT_OK_Zeit_1.000Bh">#REF!</definedName>
    <definedName name="IRFILT_OK_Zeit_10.000Bh" localSheetId="20">#REF!</definedName>
    <definedName name="IRFILT_OK_Zeit_10.000Bh" localSheetId="16">#REF!</definedName>
    <definedName name="IRFILT_OK_Zeit_10.000Bh" localSheetId="17">#REF!</definedName>
    <definedName name="IRFILT_OK_Zeit_10.000Bh" localSheetId="13">#REF!</definedName>
    <definedName name="IRFILT_OK_Zeit_10.000Bh">#REF!</definedName>
    <definedName name="IRFILT_OK_Zeit_100Bh" localSheetId="20">#REF!</definedName>
    <definedName name="IRFILT_OK_Zeit_100Bh" localSheetId="16">#REF!</definedName>
    <definedName name="IRFILT_OK_Zeit_100Bh" localSheetId="17">#REF!</definedName>
    <definedName name="IRFILT_OK_Zeit_100Bh" localSheetId="13">#REF!</definedName>
    <definedName name="IRFILT_OK_Zeit_100Bh">#REF!</definedName>
    <definedName name="IRFILT_OK_Zeit_10Bh" localSheetId="20">#REF!</definedName>
    <definedName name="IRFILT_OK_Zeit_10Bh" localSheetId="16">#REF!</definedName>
    <definedName name="IRFILT_OK_Zeit_10Bh" localSheetId="17">#REF!</definedName>
    <definedName name="IRFILT_OK_Zeit_10Bh" localSheetId="13">#REF!</definedName>
    <definedName name="IRFILT_OK_Zeit_10Bh">#REF!</definedName>
    <definedName name="IRFILT_OK_Zeit_15.000Bh" localSheetId="20">#REF!</definedName>
    <definedName name="IRFILT_OK_Zeit_15.000Bh" localSheetId="16">#REF!</definedName>
    <definedName name="IRFILT_OK_Zeit_15.000Bh" localSheetId="17">#REF!</definedName>
    <definedName name="IRFILT_OK_Zeit_15.000Bh" localSheetId="13">#REF!</definedName>
    <definedName name="IRFILT_OK_Zeit_15.000Bh">#REF!</definedName>
    <definedName name="IRFILT_OK_Zeit_20.000Bh" localSheetId="20">#REF!</definedName>
    <definedName name="IRFILT_OK_Zeit_20.000Bh" localSheetId="16">#REF!</definedName>
    <definedName name="IRFILT_OK_Zeit_20.000Bh" localSheetId="17">#REF!</definedName>
    <definedName name="IRFILT_OK_Zeit_20.000Bh" localSheetId="13">#REF!</definedName>
    <definedName name="IRFILT_OK_Zeit_20.000Bh">#REF!</definedName>
    <definedName name="IRFILT_OK_Zeit_250Bh" localSheetId="20">#REF!</definedName>
    <definedName name="IRFILT_OK_Zeit_250Bh" localSheetId="16">#REF!</definedName>
    <definedName name="IRFILT_OK_Zeit_250Bh" localSheetId="17">#REF!</definedName>
    <definedName name="IRFILT_OK_Zeit_250Bh" localSheetId="13">#REF!</definedName>
    <definedName name="IRFILT_OK_Zeit_250Bh">#REF!</definedName>
    <definedName name="IRFILT_OK_Zeit_3.000Bh" localSheetId="20">#REF!</definedName>
    <definedName name="IRFILT_OK_Zeit_3.000Bh" localSheetId="16">#REF!</definedName>
    <definedName name="IRFILT_OK_Zeit_3.000Bh" localSheetId="17">#REF!</definedName>
    <definedName name="IRFILT_OK_Zeit_3.000Bh" localSheetId="13">#REF!</definedName>
    <definedName name="IRFILT_OK_Zeit_3.000Bh">#REF!</definedName>
    <definedName name="IRFILT_OK_Zeit_30.000Bh" localSheetId="20">#REF!</definedName>
    <definedName name="IRFILT_OK_Zeit_30.000Bh" localSheetId="16">#REF!</definedName>
    <definedName name="IRFILT_OK_Zeit_30.000Bh" localSheetId="17">#REF!</definedName>
    <definedName name="IRFILT_OK_Zeit_30.000Bh" localSheetId="13">#REF!</definedName>
    <definedName name="IRFILT_OK_Zeit_30.000Bh">#REF!</definedName>
    <definedName name="IRFILT_OK_Zeit_5.000Bh" localSheetId="20">#REF!</definedName>
    <definedName name="IRFILT_OK_Zeit_5.000Bh" localSheetId="16">#REF!</definedName>
    <definedName name="IRFILT_OK_Zeit_5.000Bh" localSheetId="17">#REF!</definedName>
    <definedName name="IRFILT_OK_Zeit_5.000Bh" localSheetId="13">#REF!</definedName>
    <definedName name="IRFILT_OK_Zeit_5.000Bh">#REF!</definedName>
    <definedName name="IRFILT_OK_Zeit_500Bh" localSheetId="20">#REF!</definedName>
    <definedName name="IRFILT_OK_Zeit_500Bh" localSheetId="16">#REF!</definedName>
    <definedName name="IRFILT_OK_Zeit_500Bh" localSheetId="17">#REF!</definedName>
    <definedName name="IRFILT_OK_Zeit_500Bh" localSheetId="13">#REF!</definedName>
    <definedName name="IRFILT_OK_Zeit_500Bh">#REF!</definedName>
    <definedName name="IRFILT_OK_Zeit_7.500Bh" localSheetId="20">#REF!</definedName>
    <definedName name="IRFILT_OK_Zeit_7.500Bh" localSheetId="16">#REF!</definedName>
    <definedName name="IRFILT_OK_Zeit_7.500Bh" localSheetId="17">#REF!</definedName>
    <definedName name="IRFILT_OK_Zeit_7.500Bh" localSheetId="13">#REF!</definedName>
    <definedName name="IRFILT_OK_Zeit_7.500Bh">#REF!</definedName>
    <definedName name="IRFILTCU_1.000Bh" localSheetId="20">#REF!</definedName>
    <definedName name="IRFILTCU_1.000Bh" localSheetId="16">#REF!</definedName>
    <definedName name="IRFILTCU_1.000Bh" localSheetId="17">#REF!</definedName>
    <definedName name="IRFILTCU_1.000Bh" localSheetId="13">#REF!</definedName>
    <definedName name="IRFILTCU_1.000Bh">#REF!</definedName>
    <definedName name="IRFILTCU_10.000Bh" localSheetId="20">#REF!</definedName>
    <definedName name="IRFILTCU_10.000Bh" localSheetId="16">#REF!</definedName>
    <definedName name="IRFILTCU_10.000Bh" localSheetId="17">#REF!</definedName>
    <definedName name="IRFILTCU_10.000Bh" localSheetId="13">#REF!</definedName>
    <definedName name="IRFILTCU_10.000Bh">#REF!</definedName>
    <definedName name="IRFILTCU_100Bh" localSheetId="20">#REF!</definedName>
    <definedName name="IRFILTCU_100Bh" localSheetId="16">#REF!</definedName>
    <definedName name="IRFILTCU_100Bh" localSheetId="17">#REF!</definedName>
    <definedName name="IRFILTCU_100Bh" localSheetId="13">#REF!</definedName>
    <definedName name="IRFILTCU_100Bh">#REF!</definedName>
    <definedName name="IRFILTCU_10Bh" localSheetId="20">#REF!</definedName>
    <definedName name="IRFILTCU_10Bh" localSheetId="16">#REF!</definedName>
    <definedName name="IRFILTCU_10Bh" localSheetId="17">#REF!</definedName>
    <definedName name="IRFILTCU_10Bh" localSheetId="13">#REF!</definedName>
    <definedName name="IRFILTCU_10Bh">#REF!</definedName>
    <definedName name="IRFILTCU_15.000Bh" localSheetId="20">#REF!</definedName>
    <definedName name="IRFILTCU_15.000Bh" localSheetId="16">#REF!</definedName>
    <definedName name="IRFILTCU_15.000Bh" localSheetId="17">#REF!</definedName>
    <definedName name="IRFILTCU_15.000Bh" localSheetId="13">#REF!</definedName>
    <definedName name="IRFILTCU_15.000Bh">#REF!</definedName>
    <definedName name="IRFILTCU_20.000Bh" localSheetId="20">#REF!</definedName>
    <definedName name="IRFILTCU_20.000Bh" localSheetId="16">#REF!</definedName>
    <definedName name="IRFILTCU_20.000Bh" localSheetId="17">#REF!</definedName>
    <definedName name="IRFILTCU_20.000Bh" localSheetId="13">#REF!</definedName>
    <definedName name="IRFILTCU_20.000Bh">#REF!</definedName>
    <definedName name="IRFILTCU_250Bh" localSheetId="20">#REF!</definedName>
    <definedName name="IRFILTCU_250Bh" localSheetId="16">#REF!</definedName>
    <definedName name="IRFILTCU_250Bh" localSheetId="17">#REF!</definedName>
    <definedName name="IRFILTCU_250Bh" localSheetId="13">#REF!</definedName>
    <definedName name="IRFILTCU_250Bh">#REF!</definedName>
    <definedName name="IRFILTCU_3.000Bh" localSheetId="20">#REF!</definedName>
    <definedName name="IRFILTCU_3.000Bh" localSheetId="16">#REF!</definedName>
    <definedName name="IRFILTCU_3.000Bh" localSheetId="17">#REF!</definedName>
    <definedName name="IRFILTCU_3.000Bh" localSheetId="13">#REF!</definedName>
    <definedName name="IRFILTCU_3.000Bh">#REF!</definedName>
    <definedName name="IRFILTCU_30.000Bh" localSheetId="20">#REF!</definedName>
    <definedName name="IRFILTCU_30.000Bh" localSheetId="16">#REF!</definedName>
    <definedName name="IRFILTCU_30.000Bh" localSheetId="17">#REF!</definedName>
    <definedName name="IRFILTCU_30.000Bh" localSheetId="13">#REF!</definedName>
    <definedName name="IRFILTCU_30.000Bh">#REF!</definedName>
    <definedName name="IRFILTCU_5.000Bh" localSheetId="20">#REF!</definedName>
    <definedName name="IRFILTCU_5.000Bh" localSheetId="16">#REF!</definedName>
    <definedName name="IRFILTCU_5.000Bh" localSheetId="17">#REF!</definedName>
    <definedName name="IRFILTCU_5.000Bh" localSheetId="13">#REF!</definedName>
    <definedName name="IRFILTCU_5.000Bh">#REF!</definedName>
    <definedName name="IRFILTCU_500Bh" localSheetId="20">#REF!</definedName>
    <definedName name="IRFILTCU_500Bh" localSheetId="16">#REF!</definedName>
    <definedName name="IRFILTCU_500Bh" localSheetId="17">#REF!</definedName>
    <definedName name="IRFILTCU_500Bh" localSheetId="13">#REF!</definedName>
    <definedName name="IRFILTCU_500Bh">#REF!</definedName>
    <definedName name="IRFILTCU_7.500Bh" localSheetId="20">#REF!</definedName>
    <definedName name="IRFILTCU_7.500Bh" localSheetId="16">#REF!</definedName>
    <definedName name="IRFILTCU_7.500Bh" localSheetId="17">#REF!</definedName>
    <definedName name="IRFILTCU_7.500Bh" localSheetId="13">#REF!</definedName>
    <definedName name="IRFILTCU_7.500Bh">#REF!</definedName>
    <definedName name="IROuK_1.000Bh" localSheetId="20">#REF!</definedName>
    <definedName name="IROuK_1.000Bh" localSheetId="16">#REF!</definedName>
    <definedName name="IROuK_1.000Bh" localSheetId="17">#REF!</definedName>
    <definedName name="IROuK_1.000Bh" localSheetId="13">#REF!</definedName>
    <definedName name="IROuK_1.000Bh">#REF!</definedName>
    <definedName name="IROuK_10.000Bh" localSheetId="20">#REF!</definedName>
    <definedName name="IROuK_10.000Bh" localSheetId="16">#REF!</definedName>
    <definedName name="IROuK_10.000Bh" localSheetId="17">#REF!</definedName>
    <definedName name="IROuK_10.000Bh" localSheetId="13">#REF!</definedName>
    <definedName name="IROuK_10.000Bh">#REF!</definedName>
    <definedName name="IROuK_100Bh" localSheetId="20">#REF!</definedName>
    <definedName name="IROuK_100Bh" localSheetId="16">#REF!</definedName>
    <definedName name="IROuK_100Bh" localSheetId="17">#REF!</definedName>
    <definedName name="IROuK_100Bh" localSheetId="13">#REF!</definedName>
    <definedName name="IROuK_100Bh">#REF!</definedName>
    <definedName name="IROuK_10Bh" localSheetId="20">#REF!</definedName>
    <definedName name="IROuK_10Bh" localSheetId="16">#REF!</definedName>
    <definedName name="IROuK_10Bh" localSheetId="17">#REF!</definedName>
    <definedName name="IROuK_10Bh" localSheetId="13">#REF!</definedName>
    <definedName name="IROuK_10Bh">#REF!</definedName>
    <definedName name="IROuK_15.000Bh" localSheetId="20">#REF!</definedName>
    <definedName name="IROuK_15.000Bh" localSheetId="16">#REF!</definedName>
    <definedName name="IROuK_15.000Bh" localSheetId="17">#REF!</definedName>
    <definedName name="IROuK_15.000Bh" localSheetId="13">#REF!</definedName>
    <definedName name="IROuK_15.000Bh">#REF!</definedName>
    <definedName name="IROuK_20.000Bh" localSheetId="20">#REF!</definedName>
    <definedName name="IROuK_20.000Bh" localSheetId="16">#REF!</definedName>
    <definedName name="IROuK_20.000Bh" localSheetId="17">#REF!</definedName>
    <definedName name="IROuK_20.000Bh" localSheetId="13">#REF!</definedName>
    <definedName name="IROuK_20.000Bh">#REF!</definedName>
    <definedName name="IROuK_250Bh" localSheetId="20">#REF!</definedName>
    <definedName name="IROuK_250Bh" localSheetId="16">#REF!</definedName>
    <definedName name="IROuK_250Bh" localSheetId="17">#REF!</definedName>
    <definedName name="IROuK_250Bh" localSheetId="13">#REF!</definedName>
    <definedName name="IROuK_250Bh">#REF!</definedName>
    <definedName name="IROuK_3.000Bh" localSheetId="20">#REF!</definedName>
    <definedName name="IROuK_3.000Bh" localSheetId="16">#REF!</definedName>
    <definedName name="IROuK_3.000Bh" localSheetId="17">#REF!</definedName>
    <definedName name="IROuK_3.000Bh" localSheetId="13">#REF!</definedName>
    <definedName name="IROuK_3.000Bh">#REF!</definedName>
    <definedName name="IROuK_30.000Bh" localSheetId="20">#REF!</definedName>
    <definedName name="IROuK_30.000Bh" localSheetId="16">#REF!</definedName>
    <definedName name="IROuK_30.000Bh" localSheetId="17">#REF!</definedName>
    <definedName name="IROuK_30.000Bh" localSheetId="13">#REF!</definedName>
    <definedName name="IROuK_30.000Bh">#REF!</definedName>
    <definedName name="IROuK_5.000Bh" localSheetId="20">#REF!</definedName>
    <definedName name="IROuK_5.000Bh" localSheetId="16">#REF!</definedName>
    <definedName name="IROuK_5.000Bh" localSheetId="17">#REF!</definedName>
    <definedName name="IROuK_5.000Bh" localSheetId="13">#REF!</definedName>
    <definedName name="IROuK_5.000Bh">#REF!</definedName>
    <definedName name="IROuK_500Bh" localSheetId="20">#REF!</definedName>
    <definedName name="IROuK_500Bh" localSheetId="16">#REF!</definedName>
    <definedName name="IROuK_500Bh" localSheetId="17">#REF!</definedName>
    <definedName name="IROuK_500Bh" localSheetId="13">#REF!</definedName>
    <definedName name="IROuK_500Bh">#REF!</definedName>
    <definedName name="IROuK_7.500Bh" localSheetId="20">#REF!</definedName>
    <definedName name="IROuK_7.500Bh" localSheetId="16">#REF!</definedName>
    <definedName name="IROuK_7.500Bh" localSheetId="17">#REF!</definedName>
    <definedName name="IROuK_7.500Bh" localSheetId="13">#REF!</definedName>
    <definedName name="IROuK_7.500Bh">#REF!</definedName>
    <definedName name="IROuK_Zeit_1.000Bh" localSheetId="20">#REF!</definedName>
    <definedName name="IROuK_Zeit_1.000Bh" localSheetId="16">#REF!</definedName>
    <definedName name="IROuK_Zeit_1.000Bh" localSheetId="17">#REF!</definedName>
    <definedName name="IROuK_Zeit_1.000Bh" localSheetId="13">#REF!</definedName>
    <definedName name="IROuK_Zeit_1.000Bh">#REF!</definedName>
    <definedName name="IROuK_Zeit_10.000Bh" localSheetId="20">#REF!</definedName>
    <definedName name="IROuK_Zeit_10.000Bh" localSheetId="16">#REF!</definedName>
    <definedName name="IROuK_Zeit_10.000Bh" localSheetId="17">#REF!</definedName>
    <definedName name="IROuK_Zeit_10.000Bh" localSheetId="13">#REF!</definedName>
    <definedName name="IROuK_Zeit_10.000Bh">#REF!</definedName>
    <definedName name="IROuK_Zeit_100Bh" localSheetId="20">#REF!</definedName>
    <definedName name="IROuK_Zeit_100Bh" localSheetId="16">#REF!</definedName>
    <definedName name="IROuK_Zeit_100Bh" localSheetId="17">#REF!</definedName>
    <definedName name="IROuK_Zeit_100Bh" localSheetId="13">#REF!</definedName>
    <definedName name="IROuK_Zeit_100Bh">#REF!</definedName>
    <definedName name="IROuK_Zeit_10Bh" localSheetId="20">#REF!</definedName>
    <definedName name="IROuK_Zeit_10Bh" localSheetId="16">#REF!</definedName>
    <definedName name="IROuK_Zeit_10Bh" localSheetId="17">#REF!</definedName>
    <definedName name="IROuK_Zeit_10Bh" localSheetId="13">#REF!</definedName>
    <definedName name="IROuK_Zeit_10Bh">#REF!</definedName>
    <definedName name="IROuK_Zeit_15.000Bh" localSheetId="20">#REF!</definedName>
    <definedName name="IROuK_Zeit_15.000Bh" localSheetId="16">#REF!</definedName>
    <definedName name="IROuK_Zeit_15.000Bh" localSheetId="17">#REF!</definedName>
    <definedName name="IROuK_Zeit_15.000Bh" localSheetId="13">#REF!</definedName>
    <definedName name="IROuK_Zeit_15.000Bh">#REF!</definedName>
    <definedName name="IROuK_Zeit_20.000Bh" localSheetId="20">#REF!</definedName>
    <definedName name="IROuK_Zeit_20.000Bh" localSheetId="16">#REF!</definedName>
    <definedName name="IROuK_Zeit_20.000Bh" localSheetId="17">#REF!</definedName>
    <definedName name="IROuK_Zeit_20.000Bh" localSheetId="13">#REF!</definedName>
    <definedName name="IROuK_Zeit_20.000Bh">#REF!</definedName>
    <definedName name="IROuK_Zeit_250Bh" localSheetId="20">#REF!</definedName>
    <definedName name="IROuK_Zeit_250Bh" localSheetId="16">#REF!</definedName>
    <definedName name="IROuK_Zeit_250Bh" localSheetId="17">#REF!</definedName>
    <definedName name="IROuK_Zeit_250Bh" localSheetId="13">#REF!</definedName>
    <definedName name="IROuK_Zeit_250Bh">#REF!</definedName>
    <definedName name="IROuK_Zeit_3.000Bh" localSheetId="20">#REF!</definedName>
    <definedName name="IROuK_Zeit_3.000Bh" localSheetId="16">#REF!</definedName>
    <definedName name="IROuK_Zeit_3.000Bh" localSheetId="17">#REF!</definedName>
    <definedName name="IROuK_Zeit_3.000Bh" localSheetId="13">#REF!</definedName>
    <definedName name="IROuK_Zeit_3.000Bh">#REF!</definedName>
    <definedName name="IROuK_Zeit_30.000Bh" localSheetId="20">#REF!</definedName>
    <definedName name="IROuK_Zeit_30.000Bh" localSheetId="16">#REF!</definedName>
    <definedName name="IROuK_Zeit_30.000Bh" localSheetId="17">#REF!</definedName>
    <definedName name="IROuK_Zeit_30.000Bh" localSheetId="13">#REF!</definedName>
    <definedName name="IROuK_Zeit_30.000Bh">#REF!</definedName>
    <definedName name="IROuK_Zeit_5.000Bh" localSheetId="20">#REF!</definedName>
    <definedName name="IROuK_Zeit_5.000Bh" localSheetId="16">#REF!</definedName>
    <definedName name="IROuK_Zeit_5.000Bh" localSheetId="17">#REF!</definedName>
    <definedName name="IROuK_Zeit_5.000Bh" localSheetId="13">#REF!</definedName>
    <definedName name="IROuK_Zeit_5.000Bh">#REF!</definedName>
    <definedName name="IROuK_Zeit_500Bh" localSheetId="20">#REF!</definedName>
    <definedName name="IROuK_Zeit_500Bh" localSheetId="16">#REF!</definedName>
    <definedName name="IROuK_Zeit_500Bh" localSheetId="17">#REF!</definedName>
    <definedName name="IROuK_Zeit_500Bh" localSheetId="13">#REF!</definedName>
    <definedName name="IROuK_Zeit_500Bh">#REF!</definedName>
    <definedName name="IROuK_Zeit_7.500Bh" localSheetId="20">#REF!</definedName>
    <definedName name="IROuK_Zeit_7.500Bh" localSheetId="16">#REF!</definedName>
    <definedName name="IROuK_Zeit_7.500Bh" localSheetId="17">#REF!</definedName>
    <definedName name="IROuK_Zeit_7.500Bh" localSheetId="13">#REF!</definedName>
    <definedName name="IROuK_Zeit_7.500Bh">#REF!</definedName>
    <definedName name="IRVERSCH_GRAB_1.000Bh" localSheetId="20">#REF!</definedName>
    <definedName name="IRVERSCH_GRAB_1.000Bh" localSheetId="16">#REF!</definedName>
    <definedName name="IRVERSCH_GRAB_1.000Bh" localSheetId="17">#REF!</definedName>
    <definedName name="IRVERSCH_GRAB_1.000Bh" localSheetId="13">#REF!</definedName>
    <definedName name="IRVERSCH_GRAB_1.000Bh">#REF!</definedName>
    <definedName name="IRVERSCH_GRAB_10.000Bh" localSheetId="20">#REF!</definedName>
    <definedName name="IRVERSCH_GRAB_10.000Bh" localSheetId="16">#REF!</definedName>
    <definedName name="IRVERSCH_GRAB_10.000Bh" localSheetId="17">#REF!</definedName>
    <definedName name="IRVERSCH_GRAB_10.000Bh" localSheetId="13">#REF!</definedName>
    <definedName name="IRVERSCH_GRAB_10.000Bh">#REF!</definedName>
    <definedName name="IRVERSCH_GRAB_100Bh" localSheetId="20">#REF!</definedName>
    <definedName name="IRVERSCH_GRAB_100Bh" localSheetId="16">#REF!</definedName>
    <definedName name="IRVERSCH_GRAB_100Bh" localSheetId="17">#REF!</definedName>
    <definedName name="IRVERSCH_GRAB_100Bh" localSheetId="13">#REF!</definedName>
    <definedName name="IRVERSCH_GRAB_100Bh">#REF!</definedName>
    <definedName name="IRVERSCH_GRAB_10Bh" localSheetId="20">#REF!</definedName>
    <definedName name="IRVERSCH_GRAB_10Bh" localSheetId="16">#REF!</definedName>
    <definedName name="IRVERSCH_GRAB_10Bh" localSheetId="17">#REF!</definedName>
    <definedName name="IRVERSCH_GRAB_10Bh" localSheetId="13">#REF!</definedName>
    <definedName name="IRVERSCH_GRAB_10Bh">#REF!</definedName>
    <definedName name="IRVERSCH_GRAB_15.000Bh" localSheetId="20">#REF!</definedName>
    <definedName name="IRVERSCH_GRAB_15.000Bh" localSheetId="16">#REF!</definedName>
    <definedName name="IRVERSCH_GRAB_15.000Bh" localSheetId="17">#REF!</definedName>
    <definedName name="IRVERSCH_GRAB_15.000Bh" localSheetId="13">#REF!</definedName>
    <definedName name="IRVERSCH_GRAB_15.000Bh">#REF!</definedName>
    <definedName name="IRVERSCH_GRAB_20.000Bh" localSheetId="20">#REF!</definedName>
    <definedName name="IRVERSCH_GRAB_20.000Bh" localSheetId="16">#REF!</definedName>
    <definedName name="IRVERSCH_GRAB_20.000Bh" localSheetId="17">#REF!</definedName>
    <definedName name="IRVERSCH_GRAB_20.000Bh" localSheetId="13">#REF!</definedName>
    <definedName name="IRVERSCH_GRAB_20.000Bh">#REF!</definedName>
    <definedName name="IRVERSCH_GRAB_250Bh" localSheetId="20">#REF!</definedName>
    <definedName name="IRVERSCH_GRAB_250Bh" localSheetId="16">#REF!</definedName>
    <definedName name="IRVERSCH_GRAB_250Bh" localSheetId="17">#REF!</definedName>
    <definedName name="IRVERSCH_GRAB_250Bh" localSheetId="13">#REF!</definedName>
    <definedName name="IRVERSCH_GRAB_250Bh">#REF!</definedName>
    <definedName name="IRVERSCH_GRAB_3.000Bh" localSheetId="20">#REF!</definedName>
    <definedName name="IRVERSCH_GRAB_3.000Bh" localSheetId="16">#REF!</definedName>
    <definedName name="IRVERSCH_GRAB_3.000Bh" localSheetId="17">#REF!</definedName>
    <definedName name="IRVERSCH_GRAB_3.000Bh" localSheetId="13">#REF!</definedName>
    <definedName name="IRVERSCH_GRAB_3.000Bh">#REF!</definedName>
    <definedName name="IRVERSCH_GRAB_30.000Bh" localSheetId="20">#REF!</definedName>
    <definedName name="IRVERSCH_GRAB_30.000Bh" localSheetId="16">#REF!</definedName>
    <definedName name="IRVERSCH_GRAB_30.000Bh" localSheetId="17">#REF!</definedName>
    <definedName name="IRVERSCH_GRAB_30.000Bh" localSheetId="13">#REF!</definedName>
    <definedName name="IRVERSCH_GRAB_30.000Bh">#REF!</definedName>
    <definedName name="IRVERSCH_GRAB_5.000Bh" localSheetId="20">#REF!</definedName>
    <definedName name="IRVERSCH_GRAB_5.000Bh" localSheetId="16">#REF!</definedName>
    <definedName name="IRVERSCH_GRAB_5.000Bh" localSheetId="17">#REF!</definedName>
    <definedName name="IRVERSCH_GRAB_5.000Bh" localSheetId="13">#REF!</definedName>
    <definedName name="IRVERSCH_GRAB_5.000Bh">#REF!</definedName>
    <definedName name="IRVERSCH_GRAB_500Bh" localSheetId="20">#REF!</definedName>
    <definedName name="IRVERSCH_GRAB_500Bh" localSheetId="16">#REF!</definedName>
    <definedName name="IRVERSCH_GRAB_500Bh" localSheetId="17">#REF!</definedName>
    <definedName name="IRVERSCH_GRAB_500Bh" localSheetId="13">#REF!</definedName>
    <definedName name="IRVERSCH_GRAB_500Bh">#REF!</definedName>
    <definedName name="IRVERSCH_GRAB_7.500Bh" localSheetId="20">#REF!</definedName>
    <definedName name="IRVERSCH_GRAB_7.500Bh" localSheetId="16">#REF!</definedName>
    <definedName name="IRVERSCH_GRAB_7.500Bh" localSheetId="17">#REF!</definedName>
    <definedName name="IRVERSCH_GRAB_7.500Bh" localSheetId="13">#REF!</definedName>
    <definedName name="IRVERSCH_GRAB_7.500Bh">#REF!</definedName>
    <definedName name="Item" localSheetId="20">#REF!</definedName>
    <definedName name="Item" localSheetId="16">#REF!</definedName>
    <definedName name="Item" localSheetId="17">#REF!</definedName>
    <definedName name="Item" localSheetId="13">#REF!</definedName>
    <definedName name="Item">#REF!</definedName>
    <definedName name="ITEM_PO">#REF!</definedName>
    <definedName name="ITEM_PRESUPUESTO">#REF!</definedName>
    <definedName name="ITEM2.10">#REF!</definedName>
    <definedName name="ITEM2.11">#REF!</definedName>
    <definedName name="ITEM2.12">#REF!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VA_UTIL">#REF!</definedName>
    <definedName name="IVAConsultoria">#REF!</definedName>
    <definedName name="IVASobreUtilidad">#REF!</definedName>
    <definedName name="IvaSUtl" localSheetId="20">#REF!</definedName>
    <definedName name="IvaSUtl" localSheetId="16">#REF!</definedName>
    <definedName name="IvaSUtl" localSheetId="17">#REF!</definedName>
    <definedName name="IvaSUtl" localSheetId="13">#REF!</definedName>
    <definedName name="IvaSUtl">#REF!</definedName>
    <definedName name="J" localSheetId="20">#REF!</definedName>
    <definedName name="J" localSheetId="16">#REF!</definedName>
    <definedName name="J" localSheetId="17">#REF!</definedName>
    <definedName name="J" localSheetId="13">#REF!</definedName>
    <definedName name="J">#REF!</definedName>
    <definedName name="jaimeto">#REF!</definedName>
    <definedName name="jairo" localSheetId="20">#REF!</definedName>
    <definedName name="jairo" localSheetId="16">#REF!</definedName>
    <definedName name="jairo" localSheetId="17">#REF!</definedName>
    <definedName name="jairo" localSheetId="13">#REF!</definedName>
    <definedName name="jairo">#REF!</definedName>
    <definedName name="jau">#REF!</definedName>
    <definedName name="JJ" localSheetId="20">#REF!</definedName>
    <definedName name="JJ" localSheetId="16">#REF!</definedName>
    <definedName name="JJ" localSheetId="17">#REF!</definedName>
    <definedName name="JJ" localSheetId="13">#REF!</definedName>
    <definedName name="JJ">#REF!</definedName>
    <definedName name="Jornal">#REF!</definedName>
    <definedName name="juan" localSheetId="20">#REF!</definedName>
    <definedName name="juan" localSheetId="16">#REF!</definedName>
    <definedName name="juan" localSheetId="17">#REF!</definedName>
    <definedName name="juan" localSheetId="13">#REF!</definedName>
    <definedName name="juan">#REF!</definedName>
    <definedName name="JUL">#REF!</definedName>
    <definedName name="JUN">#REF!</definedName>
    <definedName name="K" localSheetId="20">#REF!</definedName>
    <definedName name="K" localSheetId="16">#REF!</definedName>
    <definedName name="K" localSheetId="17">#REF!</definedName>
    <definedName name="K" localSheetId="13">#REF!</definedName>
    <definedName name="K">#REF!</definedName>
    <definedName name="K0F1" localSheetId="20">#REF!</definedName>
    <definedName name="K0F1" localSheetId="16">#REF!</definedName>
    <definedName name="K0F1" localSheetId="17">#REF!</definedName>
    <definedName name="K0F1" localSheetId="13">#REF!</definedName>
    <definedName name="K0F1">#REF!</definedName>
    <definedName name="K0F2" localSheetId="20">#REF!</definedName>
    <definedName name="K0F2" localSheetId="16">#REF!</definedName>
    <definedName name="K0F2" localSheetId="17">#REF!</definedName>
    <definedName name="K0F2" localSheetId="13">#REF!</definedName>
    <definedName name="K0F2">#REF!</definedName>
    <definedName name="K10ALO" localSheetId="20">#REF!</definedName>
    <definedName name="K10ALO" localSheetId="16">#REF!</definedName>
    <definedName name="K10ALO" localSheetId="17">#REF!</definedName>
    <definedName name="K10ALO" localSheetId="13">#REF!</definedName>
    <definedName name="K10ALO">#REF!</definedName>
    <definedName name="K11ALO" localSheetId="20">#REF!</definedName>
    <definedName name="K11ALO" localSheetId="16">#REF!</definedName>
    <definedName name="K11ALO" localSheetId="17">#REF!</definedName>
    <definedName name="K11ALO" localSheetId="13">#REF!</definedName>
    <definedName name="K11ALO">#REF!</definedName>
    <definedName name="K1F1" localSheetId="20">#REF!</definedName>
    <definedName name="K1F1" localSheetId="16">#REF!</definedName>
    <definedName name="K1F1" localSheetId="17">#REF!</definedName>
    <definedName name="K1F1" localSheetId="13">#REF!</definedName>
    <definedName name="K1F1">#REF!</definedName>
    <definedName name="K1F2" localSheetId="20">#REF!</definedName>
    <definedName name="K1F2" localSheetId="16">#REF!</definedName>
    <definedName name="K1F2" localSheetId="17">#REF!</definedName>
    <definedName name="K1F2" localSheetId="13">#REF!</definedName>
    <definedName name="K1F2">#REF!</definedName>
    <definedName name="K2F1" localSheetId="20">#REF!</definedName>
    <definedName name="K2F1" localSheetId="16">#REF!</definedName>
    <definedName name="K2F1" localSheetId="17">#REF!</definedName>
    <definedName name="K2F1" localSheetId="13">#REF!</definedName>
    <definedName name="K2F1">#REF!</definedName>
    <definedName name="K2F2" localSheetId="20">#REF!</definedName>
    <definedName name="K2F2" localSheetId="16">#REF!</definedName>
    <definedName name="K2F2" localSheetId="17">#REF!</definedName>
    <definedName name="K2F2" localSheetId="13">#REF!</definedName>
    <definedName name="K2F2">#REF!</definedName>
    <definedName name="K3F1" localSheetId="20">#REF!</definedName>
    <definedName name="K3F1" localSheetId="16">#REF!</definedName>
    <definedName name="K3F1" localSheetId="17">#REF!</definedName>
    <definedName name="K3F1" localSheetId="13">#REF!</definedName>
    <definedName name="K3F1">#REF!</definedName>
    <definedName name="K3F2" localSheetId="20">#REF!</definedName>
    <definedName name="K3F2" localSheetId="16">#REF!</definedName>
    <definedName name="K3F2" localSheetId="17">#REF!</definedName>
    <definedName name="K3F2" localSheetId="13">#REF!</definedName>
    <definedName name="K3F2">#REF!</definedName>
    <definedName name="K4F1" localSheetId="20">#REF!</definedName>
    <definedName name="K4F1" localSheetId="16">#REF!</definedName>
    <definedName name="K4F1" localSheetId="17">#REF!</definedName>
    <definedName name="K4F1" localSheetId="13">#REF!</definedName>
    <definedName name="K4F1">#REF!</definedName>
    <definedName name="K4F2" localSheetId="20">#REF!</definedName>
    <definedName name="K4F2" localSheetId="16">#REF!</definedName>
    <definedName name="K4F2" localSheetId="17">#REF!</definedName>
    <definedName name="K4F2" localSheetId="13">#REF!</definedName>
    <definedName name="K4F2">#REF!</definedName>
    <definedName name="K5F1" localSheetId="20">#REF!</definedName>
    <definedName name="K5F1" localSheetId="16">#REF!</definedName>
    <definedName name="K5F1" localSheetId="17">#REF!</definedName>
    <definedName name="K5F1" localSheetId="13">#REF!</definedName>
    <definedName name="K5F1">#REF!</definedName>
    <definedName name="K5F2" localSheetId="20">#REF!</definedName>
    <definedName name="K5F2" localSheetId="16">#REF!</definedName>
    <definedName name="K5F2" localSheetId="17">#REF!</definedName>
    <definedName name="K5F2" localSheetId="13">#REF!</definedName>
    <definedName name="K5F2">#REF!</definedName>
    <definedName name="K6F1" localSheetId="20">#REF!</definedName>
    <definedName name="K6F1" localSheetId="16">#REF!</definedName>
    <definedName name="K6F1" localSheetId="17">#REF!</definedName>
    <definedName name="K6F1" localSheetId="13">#REF!</definedName>
    <definedName name="K6F1">#REF!</definedName>
    <definedName name="K6F2" localSheetId="20">#REF!</definedName>
    <definedName name="K6F2" localSheetId="16">#REF!</definedName>
    <definedName name="K6F2" localSheetId="17">#REF!</definedName>
    <definedName name="K6F2" localSheetId="13">#REF!</definedName>
    <definedName name="K6F2">#REF!</definedName>
    <definedName name="K7F1" localSheetId="20">#REF!</definedName>
    <definedName name="K7F1" localSheetId="16">#REF!</definedName>
    <definedName name="K7F1" localSheetId="17">#REF!</definedName>
    <definedName name="K7F1" localSheetId="13">#REF!</definedName>
    <definedName name="K7F1">#REF!</definedName>
    <definedName name="K7F2" localSheetId="20">#REF!</definedName>
    <definedName name="K7F2" localSheetId="16">#REF!</definedName>
    <definedName name="K7F2" localSheetId="17">#REF!</definedName>
    <definedName name="K7F2" localSheetId="13">#REF!</definedName>
    <definedName name="K7F2">#REF!</definedName>
    <definedName name="K8ALO" localSheetId="20">#REF!</definedName>
    <definedName name="K8ALO" localSheetId="16">#REF!</definedName>
    <definedName name="K8ALO" localSheetId="17">#REF!</definedName>
    <definedName name="K8ALO" localSheetId="13">#REF!</definedName>
    <definedName name="K8ALO">#REF!</definedName>
    <definedName name="K8F1" localSheetId="20">#REF!</definedName>
    <definedName name="K8F1" localSheetId="16">#REF!</definedName>
    <definedName name="K8F1" localSheetId="17">#REF!</definedName>
    <definedName name="K8F1" localSheetId="13">#REF!</definedName>
    <definedName name="K8F1">#REF!</definedName>
    <definedName name="K8F2" localSheetId="20">#REF!</definedName>
    <definedName name="K8F2" localSheetId="16">#REF!</definedName>
    <definedName name="K8F2" localSheetId="17">#REF!</definedName>
    <definedName name="K8F2" localSheetId="13">#REF!</definedName>
    <definedName name="K8F2">#REF!</definedName>
    <definedName name="K9ALO" localSheetId="20">#REF!</definedName>
    <definedName name="K9ALO" localSheetId="16">#REF!</definedName>
    <definedName name="K9ALO" localSheetId="17">#REF!</definedName>
    <definedName name="K9ALO" localSheetId="13">#REF!</definedName>
    <definedName name="K9ALO">#REF!</definedName>
    <definedName name="KK">#REF!</definedName>
    <definedName name="L" localSheetId="20">#REF!</definedName>
    <definedName name="L" localSheetId="16">#REF!</definedName>
    <definedName name="L" localSheetId="17">#REF!</definedName>
    <definedName name="L" localSheetId="13">#REF!</definedName>
    <definedName name="L">#REF!</definedName>
    <definedName name="L.CARCAMO" localSheetId="20">#REF!</definedName>
    <definedName name="L.CARCAMO" localSheetId="16">#REF!</definedName>
    <definedName name="L.CARCAMO" localSheetId="17">#REF!</definedName>
    <definedName name="L.CARCAMO" localSheetId="13">#REF!</definedName>
    <definedName name="L.CARCAMO">#REF!</definedName>
    <definedName name="L.CIL" localSheetId="20">#REF!</definedName>
    <definedName name="L.CIL" localSheetId="16">#REF!</definedName>
    <definedName name="L.CIL" localSheetId="17">#REF!</definedName>
    <definedName name="L.CIL" localSheetId="13">#REF!</definedName>
    <definedName name="L.CIL">#REF!</definedName>
    <definedName name="L_" localSheetId="20">#REF!</definedName>
    <definedName name="L_" localSheetId="16">#REF!</definedName>
    <definedName name="L_" localSheetId="17">#REF!</definedName>
    <definedName name="L_" localSheetId="13">#REF!</definedName>
    <definedName name="L_">#REF!</definedName>
    <definedName name="L_AMB">#REF!</definedName>
    <definedName name="L_ENSAYOS">#REF!</definedName>
    <definedName name="L_MOD">#REF!</definedName>
    <definedName name="L_MUNI">#REF!</definedName>
    <definedName name="L_OTROS">#REF!</definedName>
    <definedName name="L_PMT">#REF!</definedName>
    <definedName name="L_PROF">#REF!</definedName>
    <definedName name="L_PROF_TEC">#REF!</definedName>
    <definedName name="l_siso">#REF!</definedName>
    <definedName name="L_SOCIAL">#REF!</definedName>
    <definedName name="L_TEC">#REF!</definedName>
    <definedName name="L_TIPO">#REF!</definedName>
    <definedName name="L_TIPO_PROY">#REF!</definedName>
    <definedName name="L_TUB" localSheetId="20">#REF!</definedName>
    <definedName name="L_TUB" localSheetId="16">#REF!</definedName>
    <definedName name="L_TUB" localSheetId="17">#REF!</definedName>
    <definedName name="L_TUB" localSheetId="13">#REF!</definedName>
    <definedName name="L_TUB">#REF!</definedName>
    <definedName name="Ladrillos" localSheetId="20">#REF!</definedName>
    <definedName name="Ladrillos" localSheetId="16">#REF!</definedName>
    <definedName name="Ladrillos" localSheetId="17">#REF!</definedName>
    <definedName name="Ladrillos" localSheetId="13">#REF!</definedName>
    <definedName name="Ladrillos">#REF!</definedName>
    <definedName name="LAUFW_Zeit_1.000Bh" localSheetId="20">#REF!</definedName>
    <definedName name="LAUFW_Zeit_1.000Bh" localSheetId="16">#REF!</definedName>
    <definedName name="LAUFW_Zeit_1.000Bh" localSheetId="17">#REF!</definedName>
    <definedName name="LAUFW_Zeit_1.000Bh" localSheetId="13">#REF!</definedName>
    <definedName name="LAUFW_Zeit_1.000Bh">#REF!</definedName>
    <definedName name="LAUFW_Zeit_10.000Bh" localSheetId="20">#REF!</definedName>
    <definedName name="LAUFW_Zeit_10.000Bh" localSheetId="16">#REF!</definedName>
    <definedName name="LAUFW_Zeit_10.000Bh" localSheetId="17">#REF!</definedName>
    <definedName name="LAUFW_Zeit_10.000Bh" localSheetId="13">#REF!</definedName>
    <definedName name="LAUFW_Zeit_10.000Bh">#REF!</definedName>
    <definedName name="LAUFW_Zeit_100Bh" localSheetId="20">#REF!</definedName>
    <definedName name="LAUFW_Zeit_100Bh" localSheetId="16">#REF!</definedName>
    <definedName name="LAUFW_Zeit_100Bh" localSheetId="17">#REF!</definedName>
    <definedName name="LAUFW_Zeit_100Bh" localSheetId="13">#REF!</definedName>
    <definedName name="LAUFW_Zeit_100Bh">#REF!</definedName>
    <definedName name="LAUFW_Zeit_10Bh" localSheetId="20">#REF!</definedName>
    <definedName name="LAUFW_Zeit_10Bh" localSheetId="16">#REF!</definedName>
    <definedName name="LAUFW_Zeit_10Bh" localSheetId="17">#REF!</definedName>
    <definedName name="LAUFW_Zeit_10Bh" localSheetId="13">#REF!</definedName>
    <definedName name="LAUFW_Zeit_10Bh">#REF!</definedName>
    <definedName name="LAUFW_Zeit_15.000Bh" localSheetId="20">#REF!</definedName>
    <definedName name="LAUFW_Zeit_15.000Bh" localSheetId="16">#REF!</definedName>
    <definedName name="LAUFW_Zeit_15.000Bh" localSheetId="17">#REF!</definedName>
    <definedName name="LAUFW_Zeit_15.000Bh" localSheetId="13">#REF!</definedName>
    <definedName name="LAUFW_Zeit_15.000Bh">#REF!</definedName>
    <definedName name="LAUFW_Zeit_20.000Bh" localSheetId="20">#REF!</definedName>
    <definedName name="LAUFW_Zeit_20.000Bh" localSheetId="16">#REF!</definedName>
    <definedName name="LAUFW_Zeit_20.000Bh" localSheetId="17">#REF!</definedName>
    <definedName name="LAUFW_Zeit_20.000Bh" localSheetId="13">#REF!</definedName>
    <definedName name="LAUFW_Zeit_20.000Bh">#REF!</definedName>
    <definedName name="LAUFW_Zeit_250Bh" localSheetId="20">#REF!</definedName>
    <definedName name="LAUFW_Zeit_250Bh" localSheetId="16">#REF!</definedName>
    <definedName name="LAUFW_Zeit_250Bh" localSheetId="17">#REF!</definedName>
    <definedName name="LAUFW_Zeit_250Bh" localSheetId="13">#REF!</definedName>
    <definedName name="LAUFW_Zeit_250Bh">#REF!</definedName>
    <definedName name="LAUFW_Zeit_3.000Bh" localSheetId="20">#REF!</definedName>
    <definedName name="LAUFW_Zeit_3.000Bh" localSheetId="16">#REF!</definedName>
    <definedName name="LAUFW_Zeit_3.000Bh" localSheetId="17">#REF!</definedName>
    <definedName name="LAUFW_Zeit_3.000Bh" localSheetId="13">#REF!</definedName>
    <definedName name="LAUFW_Zeit_3.000Bh">#REF!</definedName>
    <definedName name="LAUFW_Zeit_30.000Bh" localSheetId="20">#REF!</definedName>
    <definedName name="LAUFW_Zeit_30.000Bh" localSheetId="16">#REF!</definedName>
    <definedName name="LAUFW_Zeit_30.000Bh" localSheetId="17">#REF!</definedName>
    <definedName name="LAUFW_Zeit_30.000Bh" localSheetId="13">#REF!</definedName>
    <definedName name="LAUFW_Zeit_30.000Bh">#REF!</definedName>
    <definedName name="LAUFW_Zeit_5.000Bh" localSheetId="20">#REF!</definedName>
    <definedName name="LAUFW_Zeit_5.000Bh" localSheetId="16">#REF!</definedName>
    <definedName name="LAUFW_Zeit_5.000Bh" localSheetId="17">#REF!</definedName>
    <definedName name="LAUFW_Zeit_5.000Bh" localSheetId="13">#REF!</definedName>
    <definedName name="LAUFW_Zeit_5.000Bh">#REF!</definedName>
    <definedName name="LAUFW_Zeit_500Bh" localSheetId="20">#REF!</definedName>
    <definedName name="LAUFW_Zeit_500Bh" localSheetId="16">#REF!</definedName>
    <definedName name="LAUFW_Zeit_500Bh" localSheetId="17">#REF!</definedName>
    <definedName name="LAUFW_Zeit_500Bh" localSheetId="13">#REF!</definedName>
    <definedName name="LAUFW_Zeit_500Bh">#REF!</definedName>
    <definedName name="LAUFW_Zeit_7.500Bh" localSheetId="20">#REF!</definedName>
    <definedName name="LAUFW_Zeit_7.500Bh" localSheetId="16">#REF!</definedName>
    <definedName name="LAUFW_Zeit_7.500Bh" localSheetId="17">#REF!</definedName>
    <definedName name="LAUFW_Zeit_7.500Bh" localSheetId="13">#REF!</definedName>
    <definedName name="LAUFW_Zeit_7.500Bh">#REF!</definedName>
    <definedName name="LB" localSheetId="20">#REF!</definedName>
    <definedName name="LB" localSheetId="16">#REF!</definedName>
    <definedName name="LB" localSheetId="17">#REF!</definedName>
    <definedName name="LB" localSheetId="13">#REF!</definedName>
    <definedName name="LB">#REF!</definedName>
    <definedName name="Leh" localSheetId="20">#REF!</definedName>
    <definedName name="Leh" localSheetId="16">#REF!</definedName>
    <definedName name="Leh" localSheetId="17">#REF!</definedName>
    <definedName name="Leh" localSheetId="13">#REF!</definedName>
    <definedName name="Leh">#REF!</definedName>
    <definedName name="LFAB" localSheetId="20">#REF!</definedName>
    <definedName name="LFAB" localSheetId="16">#REF!</definedName>
    <definedName name="LFAB" localSheetId="17">#REF!</definedName>
    <definedName name="LFAB" localSheetId="13">#REF!</definedName>
    <definedName name="LFAB">#REF!</definedName>
    <definedName name="LiMo" localSheetId="20">#REF!</definedName>
    <definedName name="LiMo" localSheetId="16">#REF!</definedName>
    <definedName name="LiMo" localSheetId="17">#REF!</definedName>
    <definedName name="LiMo" localSheetId="13">#REF!</definedName>
    <definedName name="LiMo">#REF!</definedName>
    <definedName name="LIMPIO" localSheetId="20">#REF!</definedName>
    <definedName name="LIMPIO" localSheetId="16">#REF!</definedName>
    <definedName name="LIMPIO" localSheetId="17">#REF!</definedName>
    <definedName name="LIMPIO" localSheetId="13">#REF!</definedName>
    <definedName name="LIMPIO">#REF!</definedName>
    <definedName name="listaabril" localSheetId="20">#REF!</definedName>
    <definedName name="listaabril" localSheetId="16">#REF!</definedName>
    <definedName name="listaabril" localSheetId="17">#REF!</definedName>
    <definedName name="listaabril" localSheetId="13">#REF!</definedName>
    <definedName name="listaabril">#REF!</definedName>
    <definedName name="listado1" localSheetId="20" hidden="1">{#N/A,#N/A,FALSE,"PROPON.2001"}</definedName>
    <definedName name="listado1" localSheetId="16" hidden="1">{#N/A,#N/A,FALSE,"PROPON.2001"}</definedName>
    <definedName name="listado1" localSheetId="17" hidden="1">{#N/A,#N/A,FALSE,"PROPON.2001"}</definedName>
    <definedName name="listado1" localSheetId="6" hidden="1">{#N/A,#N/A,FALSE,"PROPON.2001"}</definedName>
    <definedName name="listado1" localSheetId="7" hidden="1">{#N/A,#N/A,FALSE,"PROPON.2001"}</definedName>
    <definedName name="listado1" localSheetId="8" hidden="1">{#N/A,#N/A,FALSE,"PROPON.2001"}</definedName>
    <definedName name="listado1" localSheetId="9" hidden="1">{#N/A,#N/A,FALSE,"PROPON.2001"}</definedName>
    <definedName name="listado1" localSheetId="10" hidden="1">{#N/A,#N/A,FALSE,"PROPON.2001"}</definedName>
    <definedName name="listado1" localSheetId="11" hidden="1">{#N/A,#N/A,FALSE,"PROPON.2001"}</definedName>
    <definedName name="listado1" localSheetId="13" hidden="1">{#N/A,#N/A,FALSE,"PROPON.2001"}</definedName>
    <definedName name="listado1" hidden="1">{#N/A,#N/A,FALSE,"PROPON.2001"}</definedName>
    <definedName name="Lmat" localSheetId="20">#REF!</definedName>
    <definedName name="Lmat" localSheetId="16">#REF!</definedName>
    <definedName name="Lmat" localSheetId="17">#REF!</definedName>
    <definedName name="Lmat" localSheetId="13">#REF!</definedName>
    <definedName name="Lmat">#REF!</definedName>
    <definedName name="Longitud">#REF!</definedName>
    <definedName name="LONGITUD_BAJANTE">#REF!</definedName>
    <definedName name="Longitud1">#REF!</definedName>
    <definedName name="Longitud2">#REF!</definedName>
    <definedName name="LOTE" localSheetId="20">#REF!</definedName>
    <definedName name="LOTE" localSheetId="16">#REF!</definedName>
    <definedName name="LOTE" localSheetId="17">#REF!</definedName>
    <definedName name="LOTE" localSheetId="13">#REF!</definedName>
    <definedName name="LOTE">#REF!</definedName>
    <definedName name="LP">#REF!</definedName>
    <definedName name="Ltr" localSheetId="20">#REF!</definedName>
    <definedName name="Ltr" localSheetId="16">#REF!</definedName>
    <definedName name="Ltr" localSheetId="17">#REF!</definedName>
    <definedName name="Ltr" localSheetId="13">#REF!</definedName>
    <definedName name="Ltr">#REF!</definedName>
    <definedName name="LUZ" localSheetId="20" hidden="1">{#N/A,#N/A,FALSE,"PROPON.2001"}</definedName>
    <definedName name="LUZ" localSheetId="16" hidden="1">{#N/A,#N/A,FALSE,"PROPON.2001"}</definedName>
    <definedName name="LUZ" localSheetId="17" hidden="1">{#N/A,#N/A,FALSE,"PROPON.2001"}</definedName>
    <definedName name="LUZ" localSheetId="6" hidden="1">{#N/A,#N/A,FALSE,"PROPON.2001"}</definedName>
    <definedName name="LUZ" localSheetId="7" hidden="1">{#N/A,#N/A,FALSE,"PROPON.2001"}</definedName>
    <definedName name="LUZ" localSheetId="8" hidden="1">{#N/A,#N/A,FALSE,"PROPON.2001"}</definedName>
    <definedName name="LUZ" localSheetId="9" hidden="1">{#N/A,#N/A,FALSE,"PROPON.2001"}</definedName>
    <definedName name="LUZ" localSheetId="10" hidden="1">{#N/A,#N/A,FALSE,"PROPON.2001"}</definedName>
    <definedName name="LUZ" localSheetId="11" hidden="1">{#N/A,#N/A,FALSE,"PROPON.2001"}</definedName>
    <definedName name="LUZ" localSheetId="13" hidden="1">{#N/A,#N/A,FALSE,"PROPON.2001"}</definedName>
    <definedName name="LUZ" hidden="1">{#N/A,#N/A,FALSE,"PROPON.2001"}</definedName>
    <definedName name="M" localSheetId="20">#REF!</definedName>
    <definedName name="M" localSheetId="16">#REF!</definedName>
    <definedName name="M" localSheetId="17">#REF!</definedName>
    <definedName name="M" localSheetId="13">#REF!</definedName>
    <definedName name="M">#REF!</definedName>
    <definedName name="MA" localSheetId="20">#REF!</definedName>
    <definedName name="MA" localSheetId="16">#REF!</definedName>
    <definedName name="MA" localSheetId="17">#REF!</definedName>
    <definedName name="MA" localSheetId="13">#REF!</definedName>
    <definedName name="MA">#REF!</definedName>
    <definedName name="Maderas" localSheetId="20">#REF!</definedName>
    <definedName name="Maderas" localSheetId="16">#REF!</definedName>
    <definedName name="Maderas" localSheetId="17">#REF!</definedName>
    <definedName name="Maderas" localSheetId="13">#REF!</definedName>
    <definedName name="Maderas">#REF!</definedName>
    <definedName name="mantenimiento">#REF!</definedName>
    <definedName name="MAR">#REF!</definedName>
    <definedName name="Marca" localSheetId="20">#REF!</definedName>
    <definedName name="Marca" localSheetId="16">#REF!</definedName>
    <definedName name="Marca" localSheetId="17">#REF!</definedName>
    <definedName name="Marca" localSheetId="13">#REF!</definedName>
    <definedName name="Marca">#REF!</definedName>
    <definedName name="MARIA" localSheetId="20" hidden="1">{#N/A,#N/A,FALSE,"PROPON.2001"}</definedName>
    <definedName name="MARIA" localSheetId="16" hidden="1">{#N/A,#N/A,FALSE,"PROPON.2001"}</definedName>
    <definedName name="MARIA" localSheetId="17" hidden="1">{#N/A,#N/A,FALSE,"PROPON.2001"}</definedName>
    <definedName name="MARIA" localSheetId="6" hidden="1">{#N/A,#N/A,FALSE,"PROPON.2001"}</definedName>
    <definedName name="MARIA" localSheetId="7" hidden="1">{#N/A,#N/A,FALSE,"PROPON.2001"}</definedName>
    <definedName name="MARIA" localSheetId="8" hidden="1">{#N/A,#N/A,FALSE,"PROPON.2001"}</definedName>
    <definedName name="MARIA" localSheetId="9" hidden="1">{#N/A,#N/A,FALSE,"PROPON.2001"}</definedName>
    <definedName name="MARIA" localSheetId="10" hidden="1">{#N/A,#N/A,FALSE,"PROPON.2001"}</definedName>
    <definedName name="MARIA" localSheetId="11" hidden="1">{#N/A,#N/A,FALSE,"PROPON.2001"}</definedName>
    <definedName name="MARIA" localSheetId="13" hidden="1">{#N/A,#N/A,FALSE,"PROPON.2001"}</definedName>
    <definedName name="MARIA" hidden="1">{#N/A,#N/A,FALSE,"PROPON.2001"}</definedName>
    <definedName name="MARTA" localSheetId="20" hidden="1">{#N/A,#N/A,FALSE,"PROPON.2001"}</definedName>
    <definedName name="MARTA" localSheetId="16" hidden="1">{#N/A,#N/A,FALSE,"PROPON.2001"}</definedName>
    <definedName name="MARTA" localSheetId="17" hidden="1">{#N/A,#N/A,FALSE,"PROPON.2001"}</definedName>
    <definedName name="MARTA" localSheetId="6" hidden="1">{#N/A,#N/A,FALSE,"PROPON.2001"}</definedName>
    <definedName name="MARTA" localSheetId="7" hidden="1">{#N/A,#N/A,FALSE,"PROPON.2001"}</definedName>
    <definedName name="MARTA" localSheetId="8" hidden="1">{#N/A,#N/A,FALSE,"PROPON.2001"}</definedName>
    <definedName name="MARTA" localSheetId="9" hidden="1">{#N/A,#N/A,FALSE,"PROPON.2001"}</definedName>
    <definedName name="MARTA" localSheetId="10" hidden="1">{#N/A,#N/A,FALSE,"PROPON.2001"}</definedName>
    <definedName name="MARTA" localSheetId="11" hidden="1">{#N/A,#N/A,FALSE,"PROPON.2001"}</definedName>
    <definedName name="MARTA" localSheetId="13" hidden="1">{#N/A,#N/A,FALSE,"PROPON.2001"}</definedName>
    <definedName name="MARTA" hidden="1">{#N/A,#N/A,FALSE,"PROPON.2001"}</definedName>
    <definedName name="MAT" localSheetId="20">#REF!</definedName>
    <definedName name="MAT" localSheetId="16">#REF!</definedName>
    <definedName name="MAT" localSheetId="17">#REF!</definedName>
    <definedName name="MAT" localSheetId="13">#REF!</definedName>
    <definedName name="MAT">#REF!</definedName>
    <definedName name="material">#REF!</definedName>
    <definedName name="MATERIALES" localSheetId="20">#REF!</definedName>
    <definedName name="MATERIALES" localSheetId="16">#REF!</definedName>
    <definedName name="MATERIALES" localSheetId="17">#REF!</definedName>
    <definedName name="MATERIALES" localSheetId="13">#REF!</definedName>
    <definedName name="MATERIALES">#REF!</definedName>
    <definedName name="MAY">#REF!</definedName>
    <definedName name="MCA" localSheetId="20">#REF!</definedName>
    <definedName name="MCA" localSheetId="16">#REF!</definedName>
    <definedName name="MCA" localSheetId="17">#REF!</definedName>
    <definedName name="MCA" localSheetId="13">#REF!</definedName>
    <definedName name="MCA">#REF!</definedName>
    <definedName name="MCC" localSheetId="20">#REF!</definedName>
    <definedName name="MCC" localSheetId="16">#REF!</definedName>
    <definedName name="MCC" localSheetId="17">#REF!</definedName>
    <definedName name="MCC" localSheetId="13">#REF!</definedName>
    <definedName name="MCC">#REF!</definedName>
    <definedName name="Medidor" localSheetId="20">#REF!</definedName>
    <definedName name="Medidor" localSheetId="16">#REF!</definedName>
    <definedName name="Medidor" localSheetId="17">#REF!</definedName>
    <definedName name="Medidor" localSheetId="13">#REF!</definedName>
    <definedName name="Medidor">#REF!</definedName>
    <definedName name="MES_ACTUALIZACION_PPTO">#REF!</definedName>
    <definedName name="meses">#REF!</definedName>
    <definedName name="Mínimo">#REF!</definedName>
    <definedName name="mmm" localSheetId="20" hidden="1">{#N/A,#N/A,FALSE,"PROPON.2001"}</definedName>
    <definedName name="mmm" localSheetId="16" hidden="1">{#N/A,#N/A,FALSE,"PROPON.2001"}</definedName>
    <definedName name="mmm" localSheetId="17" hidden="1">{#N/A,#N/A,FALSE,"PROPON.2001"}</definedName>
    <definedName name="mmm" localSheetId="6" hidden="1">{#N/A,#N/A,FALSE,"PROPON.2001"}</definedName>
    <definedName name="mmm" localSheetId="7" hidden="1">{#N/A,#N/A,FALSE,"PROPON.2001"}</definedName>
    <definedName name="mmm" localSheetId="8" hidden="1">{#N/A,#N/A,FALSE,"PROPON.2001"}</definedName>
    <definedName name="mmm" localSheetId="9" hidden="1">{#N/A,#N/A,FALSE,"PROPON.2001"}</definedName>
    <definedName name="mmm" localSheetId="10" hidden="1">{#N/A,#N/A,FALSE,"PROPON.2001"}</definedName>
    <definedName name="mmm" localSheetId="11" hidden="1">{#N/A,#N/A,FALSE,"PROPON.2001"}</definedName>
    <definedName name="mmm" localSheetId="13" hidden="1">{#N/A,#N/A,FALSE,"PROPON.2001"}</definedName>
    <definedName name="mmm" hidden="1">{#N/A,#N/A,FALSE,"PROPON.2001"}</definedName>
    <definedName name="MO" localSheetId="20">#REF!</definedName>
    <definedName name="MO" localSheetId="16">#REF!</definedName>
    <definedName name="MO" localSheetId="17">#REF!</definedName>
    <definedName name="MO" localSheetId="13">#REF!</definedName>
    <definedName name="MO">#REF!</definedName>
    <definedName name="MORTERO_CONEXIONES">#REF!</definedName>
    <definedName name="MOTORÖL_1.000Bh" localSheetId="20">#REF!</definedName>
    <definedName name="MOTORÖL_1.000Bh" localSheetId="16">#REF!</definedName>
    <definedName name="MOTORÖL_1.000Bh" localSheetId="17">#REF!</definedName>
    <definedName name="MOTORÖL_1.000Bh" localSheetId="13">#REF!</definedName>
    <definedName name="MOTORÖL_1.000Bh">#REF!</definedName>
    <definedName name="MOTORÖL_10.000Bh" localSheetId="20">#REF!</definedName>
    <definedName name="MOTORÖL_10.000Bh" localSheetId="16">#REF!</definedName>
    <definedName name="MOTORÖL_10.000Bh" localSheetId="17">#REF!</definedName>
    <definedName name="MOTORÖL_10.000Bh" localSheetId="13">#REF!</definedName>
    <definedName name="MOTORÖL_10.000Bh">#REF!</definedName>
    <definedName name="MOTORÖL_100Bh" localSheetId="20">#REF!</definedName>
    <definedName name="MOTORÖL_100Bh" localSheetId="16">#REF!</definedName>
    <definedName name="MOTORÖL_100Bh" localSheetId="17">#REF!</definedName>
    <definedName name="MOTORÖL_100Bh" localSheetId="13">#REF!</definedName>
    <definedName name="MOTORÖL_100Bh">#REF!</definedName>
    <definedName name="MOTORÖL_10Bh" localSheetId="20">#REF!</definedName>
    <definedName name="MOTORÖL_10Bh" localSheetId="16">#REF!</definedName>
    <definedName name="MOTORÖL_10Bh" localSheetId="17">#REF!</definedName>
    <definedName name="MOTORÖL_10Bh" localSheetId="13">#REF!</definedName>
    <definedName name="MOTORÖL_10Bh">#REF!</definedName>
    <definedName name="MOTORÖL_15.000Bh" localSheetId="20">#REF!</definedName>
    <definedName name="MOTORÖL_15.000Bh" localSheetId="16">#REF!</definedName>
    <definedName name="MOTORÖL_15.000Bh" localSheetId="17">#REF!</definedName>
    <definedName name="MOTORÖL_15.000Bh" localSheetId="13">#REF!</definedName>
    <definedName name="MOTORÖL_15.000Bh">#REF!</definedName>
    <definedName name="MOTORÖL_20.000Bh" localSheetId="20">#REF!</definedName>
    <definedName name="MOTORÖL_20.000Bh" localSheetId="16">#REF!</definedName>
    <definedName name="MOTORÖL_20.000Bh" localSheetId="17">#REF!</definedName>
    <definedName name="MOTORÖL_20.000Bh" localSheetId="13">#REF!</definedName>
    <definedName name="MOTORÖL_20.000Bh">#REF!</definedName>
    <definedName name="MOTORÖL_250Bh" localSheetId="20">#REF!</definedName>
    <definedName name="MOTORÖL_250Bh" localSheetId="16">#REF!</definedName>
    <definedName name="MOTORÖL_250Bh" localSheetId="17">#REF!</definedName>
    <definedName name="MOTORÖL_250Bh" localSheetId="13">#REF!</definedName>
    <definedName name="MOTORÖL_250Bh">#REF!</definedName>
    <definedName name="MOTORÖL_3.000Bh" localSheetId="20">#REF!</definedName>
    <definedName name="MOTORÖL_3.000Bh" localSheetId="16">#REF!</definedName>
    <definedName name="MOTORÖL_3.000Bh" localSheetId="17">#REF!</definedName>
    <definedName name="MOTORÖL_3.000Bh" localSheetId="13">#REF!</definedName>
    <definedName name="MOTORÖL_3.000Bh">#REF!</definedName>
    <definedName name="MOTORÖL_30.000Bh" localSheetId="20">#REF!</definedName>
    <definedName name="MOTORÖL_30.000Bh" localSheetId="16">#REF!</definedName>
    <definedName name="MOTORÖL_30.000Bh" localSheetId="17">#REF!</definedName>
    <definedName name="MOTORÖL_30.000Bh" localSheetId="13">#REF!</definedName>
    <definedName name="MOTORÖL_30.000Bh">#REF!</definedName>
    <definedName name="MOTORÖL_5.000Bh" localSheetId="20">#REF!</definedName>
    <definedName name="MOTORÖL_5.000Bh" localSheetId="16">#REF!</definedName>
    <definedName name="MOTORÖL_5.000Bh" localSheetId="17">#REF!</definedName>
    <definedName name="MOTORÖL_5.000Bh" localSheetId="13">#REF!</definedName>
    <definedName name="MOTORÖL_5.000Bh">#REF!</definedName>
    <definedName name="MOTORÖL_500Bh" localSheetId="20">#REF!</definedName>
    <definedName name="MOTORÖL_500Bh" localSheetId="16">#REF!</definedName>
    <definedName name="MOTORÖL_500Bh" localSheetId="17">#REF!</definedName>
    <definedName name="MOTORÖL_500Bh" localSheetId="13">#REF!</definedName>
    <definedName name="MOTORÖL_500Bh">#REF!</definedName>
    <definedName name="MOTORÖL_7.500Bh" localSheetId="20">#REF!</definedName>
    <definedName name="MOTORÖL_7.500Bh" localSheetId="16">#REF!</definedName>
    <definedName name="MOTORÖL_7.500Bh" localSheetId="17">#REF!</definedName>
    <definedName name="MOTORÖL_7.500Bh" localSheetId="13">#REF!</definedName>
    <definedName name="MOTORÖL_7.500Bh">#REF!</definedName>
    <definedName name="MTZ_ACOMETIDAS">#REF!</definedName>
    <definedName name="MTZ_APU_NUEVOS">#REF!</definedName>
    <definedName name="MTZ_CANTIDADES">#REF!</definedName>
    <definedName name="MTZ_CANTIDADES_CIMENTACIONES">#REF!</definedName>
    <definedName name="MTZ_DIAMETRO_PULGADA">#REF!</definedName>
    <definedName name="MTZ_ESTRUCTURA_IDU">#REF!</definedName>
    <definedName name="MTZ_ESTRUCTURA_PAVIMENTO">#REF!</definedName>
    <definedName name="MTZ_ESTRUCTURAS">#REF!</definedName>
    <definedName name="MTZ_IMPACTO_URBANO">#REF!</definedName>
    <definedName name="MTZ_JERARQUIA">#REF!</definedName>
    <definedName name="MTZ_LOMGITUD_REAL">#REF!</definedName>
    <definedName name="MTZ_PU_EAB">#REF!</definedName>
    <definedName name="MTZ_SAI_2015">#REF!</definedName>
    <definedName name="MTZ_TRAMOS">#REF!</definedName>
    <definedName name="MU">#REF!</definedName>
    <definedName name="MZ">#REF!</definedName>
    <definedName name="N" localSheetId="20">#REF!</definedName>
    <definedName name="N" localSheetId="16">#REF!</definedName>
    <definedName name="N" localSheetId="17">#REF!</definedName>
    <definedName name="N" localSheetId="13">#REF!</definedName>
    <definedName name="N">#REF!</definedName>
    <definedName name="new" hidden="1">#REF!</definedName>
    <definedName name="NoFacturable">#REF!</definedName>
    <definedName name="NOV">#REF!</definedName>
    <definedName name="NOVAF" localSheetId="20">#REF!</definedName>
    <definedName name="NOVAF" localSheetId="16">#REF!</definedName>
    <definedName name="NOVAF" localSheetId="17">#REF!</definedName>
    <definedName name="NOVAF" localSheetId="13">#REF!</definedName>
    <definedName name="NOVAF">#REF!</definedName>
    <definedName name="np" localSheetId="20">#REF!</definedName>
    <definedName name="np" localSheetId="16">#REF!</definedName>
    <definedName name="np" localSheetId="17">#REF!</definedName>
    <definedName name="np" localSheetId="13">#REF!</definedName>
    <definedName name="np">#REF!</definedName>
    <definedName name="NUNI">#REF!</definedName>
    <definedName name="Ñ" localSheetId="20">#REF!</definedName>
    <definedName name="Ñ" localSheetId="16">#REF!</definedName>
    <definedName name="Ñ" localSheetId="17">#REF!</definedName>
    <definedName name="Ñ" localSheetId="13">#REF!</definedName>
    <definedName name="Ñ">#REF!</definedName>
    <definedName name="o" localSheetId="20">#REF!</definedName>
    <definedName name="o" localSheetId="16">#REF!</definedName>
    <definedName name="o" localSheetId="17">#REF!</definedName>
    <definedName name="o" localSheetId="13">#REF!</definedName>
    <definedName name="o">#REF!</definedName>
    <definedName name="OBRA">#REF!</definedName>
    <definedName name="OBSERV" localSheetId="20">#REF!</definedName>
    <definedName name="OBSERV" localSheetId="16">#REF!</definedName>
    <definedName name="OBSERV" localSheetId="17">#REF!</definedName>
    <definedName name="OBSERV" localSheetId="13">#REF!</definedName>
    <definedName name="OBSERV">#REF!</definedName>
    <definedName name="OCT">#REF!</definedName>
    <definedName name="OF" localSheetId="20">#REF!</definedName>
    <definedName name="OF" localSheetId="16">#REF!</definedName>
    <definedName name="OF" localSheetId="17">#REF!</definedName>
    <definedName name="OF" localSheetId="13">#REF!</definedName>
    <definedName name="OF">#REF!</definedName>
    <definedName name="Oficina">#REF!</definedName>
    <definedName name="OK_FILT_CUM_10" localSheetId="20">#REF!</definedName>
    <definedName name="OK_FILT_CUM_10" localSheetId="16">#REF!</definedName>
    <definedName name="OK_FILT_CUM_10" localSheetId="17">#REF!</definedName>
    <definedName name="OK_FILT_CUM_10" localSheetId="13">#REF!</definedName>
    <definedName name="OK_FILT_CUM_10">#REF!</definedName>
    <definedName name="OK_FILT_CUM_100" localSheetId="20">#REF!</definedName>
    <definedName name="OK_FILT_CUM_100" localSheetId="16">#REF!</definedName>
    <definedName name="OK_FILT_CUM_100" localSheetId="17">#REF!</definedName>
    <definedName name="OK_FILT_CUM_100" localSheetId="13">#REF!</definedName>
    <definedName name="OK_FILT_CUM_100">#REF!</definedName>
    <definedName name="OK_FILT_CUM_1000" localSheetId="20">#REF!</definedName>
    <definedName name="OK_FILT_CUM_1000" localSheetId="16">#REF!</definedName>
    <definedName name="OK_FILT_CUM_1000" localSheetId="17">#REF!</definedName>
    <definedName name="OK_FILT_CUM_1000" localSheetId="13">#REF!</definedName>
    <definedName name="OK_FILT_CUM_1000">#REF!</definedName>
    <definedName name="OK_FILT_CUM_10000" localSheetId="20">#REF!</definedName>
    <definedName name="OK_FILT_CUM_10000" localSheetId="16">#REF!</definedName>
    <definedName name="OK_FILT_CUM_10000" localSheetId="17">#REF!</definedName>
    <definedName name="OK_FILT_CUM_10000" localSheetId="13">#REF!</definedName>
    <definedName name="OK_FILT_CUM_10000">#REF!</definedName>
    <definedName name="OK_FILT_CUM_15000" localSheetId="20">#REF!</definedName>
    <definedName name="OK_FILT_CUM_15000" localSheetId="16">#REF!</definedName>
    <definedName name="OK_FILT_CUM_15000" localSheetId="17">#REF!</definedName>
    <definedName name="OK_FILT_CUM_15000" localSheetId="13">#REF!</definedName>
    <definedName name="OK_FILT_CUM_15000">#REF!</definedName>
    <definedName name="OK_FILT_CUM_20000" localSheetId="20">#REF!</definedName>
    <definedName name="OK_FILT_CUM_20000" localSheetId="16">#REF!</definedName>
    <definedName name="OK_FILT_CUM_20000" localSheetId="17">#REF!</definedName>
    <definedName name="OK_FILT_CUM_20000" localSheetId="13">#REF!</definedName>
    <definedName name="OK_FILT_CUM_20000">#REF!</definedName>
    <definedName name="OK_FILT_CUM_250" localSheetId="20">#REF!</definedName>
    <definedName name="OK_FILT_CUM_250" localSheetId="16">#REF!</definedName>
    <definedName name="OK_FILT_CUM_250" localSheetId="17">#REF!</definedName>
    <definedName name="OK_FILT_CUM_250" localSheetId="13">#REF!</definedName>
    <definedName name="OK_FILT_CUM_250">#REF!</definedName>
    <definedName name="OK_FILT_CUM_3000" localSheetId="20">#REF!</definedName>
    <definedName name="OK_FILT_CUM_3000" localSheetId="16">#REF!</definedName>
    <definedName name="OK_FILT_CUM_3000" localSheetId="17">#REF!</definedName>
    <definedName name="OK_FILT_CUM_3000" localSheetId="13">#REF!</definedName>
    <definedName name="OK_FILT_CUM_3000">#REF!</definedName>
    <definedName name="OK_FILT_CUM_30000" localSheetId="20">#REF!</definedName>
    <definedName name="OK_FILT_CUM_30000" localSheetId="16">#REF!</definedName>
    <definedName name="OK_FILT_CUM_30000" localSheetId="17">#REF!</definedName>
    <definedName name="OK_FILT_CUM_30000" localSheetId="13">#REF!</definedName>
    <definedName name="OK_FILT_CUM_30000">#REF!</definedName>
    <definedName name="OK_FILT_CUM_500" localSheetId="20">#REF!</definedName>
    <definedName name="OK_FILT_CUM_500" localSheetId="16">#REF!</definedName>
    <definedName name="OK_FILT_CUM_500" localSheetId="17">#REF!</definedName>
    <definedName name="OK_FILT_CUM_500" localSheetId="13">#REF!</definedName>
    <definedName name="OK_FILT_CUM_500">#REF!</definedName>
    <definedName name="OK_FILT_CUM_5000" localSheetId="20">#REF!</definedName>
    <definedName name="OK_FILT_CUM_5000" localSheetId="16">#REF!</definedName>
    <definedName name="OK_FILT_CUM_5000" localSheetId="17">#REF!</definedName>
    <definedName name="OK_FILT_CUM_5000" localSheetId="13">#REF!</definedName>
    <definedName name="OK_FILT_CUM_5000">#REF!</definedName>
    <definedName name="OK_FILT_CUM_7500" localSheetId="20">#REF!</definedName>
    <definedName name="OK_FILT_CUM_7500" localSheetId="16">#REF!</definedName>
    <definedName name="OK_FILT_CUM_7500" localSheetId="17">#REF!</definedName>
    <definedName name="OK_FILT_CUM_7500" localSheetId="13">#REF!</definedName>
    <definedName name="OK_FILT_CUM_7500">#REF!</definedName>
    <definedName name="OL" localSheetId="20">#REF!</definedName>
    <definedName name="OL" localSheetId="16">#REF!</definedName>
    <definedName name="OL" localSheetId="17">#REF!</definedName>
    <definedName name="OL" localSheetId="13">#REF!</definedName>
    <definedName name="OL">#REF!</definedName>
    <definedName name="op" localSheetId="20">#REF!</definedName>
    <definedName name="op" localSheetId="16">#REF!</definedName>
    <definedName name="op" localSheetId="17">#REF!</definedName>
    <definedName name="op" localSheetId="13">#REF!</definedName>
    <definedName name="op">#REF!</definedName>
    <definedName name="OrigenConsultoria">#REF!</definedName>
    <definedName name="OrigenObra">#REF!</definedName>
    <definedName name="ORO">#REF!</definedName>
    <definedName name="P" localSheetId="20">#REF!</definedName>
    <definedName name="P" localSheetId="16">#REF!</definedName>
    <definedName name="P" localSheetId="17">#REF!</definedName>
    <definedName name="P" localSheetId="13">#REF!</definedName>
    <definedName name="P">#REF!</definedName>
    <definedName name="PB">#REF!</definedName>
    <definedName name="PEDRO_1" localSheetId="20">#REF!</definedName>
    <definedName name="PEDRO_1" localSheetId="16">#REF!</definedName>
    <definedName name="PEDRO_1" localSheetId="17">#REF!</definedName>
    <definedName name="PEDRO_1" localSheetId="13">#REF!</definedName>
    <definedName name="PEDRO_1">#REF!</definedName>
    <definedName name="PER_PAV" localSheetId="20">#REF!</definedName>
    <definedName name="PER_PAV" localSheetId="16">#REF!</definedName>
    <definedName name="PER_PAV" localSheetId="17">#REF!</definedName>
    <definedName name="PER_PAV" localSheetId="13">#REF!</definedName>
    <definedName name="PER_PAV">#REF!</definedName>
    <definedName name="PercentComplete" localSheetId="20">PercentCompleteBeyond*PeriodInPlan</definedName>
    <definedName name="PercentComplete" localSheetId="16">PercentCompleteBeyond*PeriodInPlan</definedName>
    <definedName name="PercentComplete" localSheetId="17">PercentCompleteBeyond*PeriodInPlan</definedName>
    <definedName name="PercentComplete" localSheetId="6">PercentCompleteBeyond*PeriodInPlan</definedName>
    <definedName name="PercentComplete" localSheetId="7">PercentCompleteBeyond*PeriodInPlan</definedName>
    <definedName name="PercentComplete" localSheetId="10">PercentCompleteBeyond*PeriodInPlan</definedName>
    <definedName name="PercentComplete" localSheetId="11">PercentCompleteBeyond*PeriodInPlan</definedName>
    <definedName name="PercentComplete" localSheetId="13">PercentCompleteBeyond*PeriodInPlan</definedName>
    <definedName name="PercentComplete">PercentCompleteBeyond*PeriodInPlan</definedName>
    <definedName name="PercentCompleteBeyond">(#REF!=MEDIAN(#REF!,#REF!,#REF!+#REF!)*(#REF!&gt;0))*((#REF!&lt;(INT(#REF!+#REF!*#REF!)))+(#REF!=#REF!))*(#REF!&gt;0)</definedName>
    <definedName name="period_selected">#REF!</definedName>
    <definedName name="PeriodInActual">#REF!=MEDIAN(#REF!,#REF!,#REF!+#REF!-1)</definedName>
    <definedName name="PeriodInPlan">#REF!=MEDIAN(#REF!,#REF!,#REF!+#REF!-1)</definedName>
    <definedName name="PersonalProfesional">#REF!</definedName>
    <definedName name="PersonalTecnico">#REF!</definedName>
    <definedName name="PESO14.2">#REF!</definedName>
    <definedName name="PESO14.3">#REF!</definedName>
    <definedName name="PESO14.4">#REF!</definedName>
    <definedName name="Pinturas" localSheetId="20">#REF!</definedName>
    <definedName name="Pinturas" localSheetId="16">#REF!</definedName>
    <definedName name="Pinturas" localSheetId="17">#REF!</definedName>
    <definedName name="Pinturas" localSheetId="13">#REF!</definedName>
    <definedName name="Pinturas">#REF!</definedName>
    <definedName name="PisosEnchapes" localSheetId="20">#REF!</definedName>
    <definedName name="PisosEnchapes" localSheetId="16">#REF!</definedName>
    <definedName name="PisosEnchapes" localSheetId="17">#REF!</definedName>
    <definedName name="PisosEnchapes" localSheetId="13">#REF!</definedName>
    <definedName name="PisosEnchapes">#REF!</definedName>
    <definedName name="Plan" localSheetId="20">PeriodInPlan*(#REF!&gt;0)</definedName>
    <definedName name="Plan" localSheetId="16">PeriodInPlan*(#REF!&gt;0)</definedName>
    <definedName name="Plan" localSheetId="17">PeriodInPlan*(#REF!&gt;0)</definedName>
    <definedName name="Plan" localSheetId="6">PeriodInPlan*(#REF!&gt;0)</definedName>
    <definedName name="Plan" localSheetId="7">PeriodInPlan*(#REF!&gt;0)</definedName>
    <definedName name="Plan" localSheetId="10">PeriodInPlan*(#REF!&gt;0)</definedName>
    <definedName name="Plan" localSheetId="11">PeriodInPlan*(#REF!&gt;0)</definedName>
    <definedName name="Plan" localSheetId="13">PeriodInPlan*(#REF!&gt;0)</definedName>
    <definedName name="Plan">PeriodInPlan*(#REF!&gt;0)</definedName>
    <definedName name="plazo">#REF!</definedName>
    <definedName name="PlazoEnMeses">#REF!</definedName>
    <definedName name="PMT">#REF!</definedName>
    <definedName name="pnp" localSheetId="20">#REF!</definedName>
    <definedName name="pnp" localSheetId="16">#REF!</definedName>
    <definedName name="pnp" localSheetId="17">#REF!</definedName>
    <definedName name="pnp" localSheetId="13">#REF!</definedName>
    <definedName name="pnp">#REF!</definedName>
    <definedName name="PorcentajeUtilidad">#REF!</definedName>
    <definedName name="PORTERIA" localSheetId="20">#REF!</definedName>
    <definedName name="PORTERIA" localSheetId="16">#REF!</definedName>
    <definedName name="PORTERIA" localSheetId="17">#REF!</definedName>
    <definedName name="PORTERIA" localSheetId="13">#REF!</definedName>
    <definedName name="PORTERIA">#REF!</definedName>
    <definedName name="POZ" localSheetId="20">#REF!</definedName>
    <definedName name="POZ" localSheetId="16">#REF!</definedName>
    <definedName name="POZ" localSheetId="17">#REF!</definedName>
    <definedName name="POZ" localSheetId="13">#REF!</definedName>
    <definedName name="POZ">#REF!</definedName>
    <definedName name="POZO" localSheetId="20">#REF!</definedName>
    <definedName name="POZO" localSheetId="16">#REF!</definedName>
    <definedName name="POZO" localSheetId="17">#REF!</definedName>
    <definedName name="POZO" localSheetId="13">#REF!</definedName>
    <definedName name="POZO">#REF!</definedName>
    <definedName name="POZO_PREFABRICADO_H_025">#REF!</definedName>
    <definedName name="POZO_PREFABRICADO_H_05">#REF!</definedName>
    <definedName name="POZO_PREFABRICADO_H_1">#REF!</definedName>
    <definedName name="POZO_VOLUMEN_CONEXION">#REF!</definedName>
    <definedName name="POZO1.2" localSheetId="20">#REF!</definedName>
    <definedName name="POZO1.2" localSheetId="16">#REF!</definedName>
    <definedName name="POZO1.2" localSheetId="17">#REF!</definedName>
    <definedName name="POZO1.2" localSheetId="13">#REF!</definedName>
    <definedName name="POZO1.2">#REF!</definedName>
    <definedName name="POZOS" localSheetId="20">#REF!</definedName>
    <definedName name="POZOS" localSheetId="16">#REF!</definedName>
    <definedName name="POZOS" localSheetId="17">#REF!</definedName>
    <definedName name="POZOS" localSheetId="13">#REF!</definedName>
    <definedName name="POZOS">#REF!</definedName>
    <definedName name="ppppppp">#REF!</definedName>
    <definedName name="PPTO_O1">#REF!</definedName>
    <definedName name="PPTO_O10">#REF!</definedName>
    <definedName name="PPTO_O11">#REF!</definedName>
    <definedName name="PPTO_O2">#REF!</definedName>
    <definedName name="PPTO_O3">#REF!</definedName>
    <definedName name="PPTO_O4">#REF!</definedName>
    <definedName name="PPTO_O5">#REF!</definedName>
    <definedName name="PPTO_O6">#REF!</definedName>
    <definedName name="PPTO_O7">#REF!</definedName>
    <definedName name="PPTO_O8">#REF!</definedName>
    <definedName name="PPTO_O9">#REF!</definedName>
    <definedName name="PPTO_PRECIO_UNITARIO_EAB">#REF!</definedName>
    <definedName name="pptorev">#REF!</definedName>
    <definedName name="pre" localSheetId="20">#REF!</definedName>
    <definedName name="pre" localSheetId="16">#REF!</definedName>
    <definedName name="pre" localSheetId="17">#REF!</definedName>
    <definedName name="pre" localSheetId="13">#REF!</definedName>
    <definedName name="pre">#REF!</definedName>
    <definedName name="precios" localSheetId="20">#REF!</definedName>
    <definedName name="precios" localSheetId="16">#REF!</definedName>
    <definedName name="precios" localSheetId="17">#REF!</definedName>
    <definedName name="precios" localSheetId="13">#REF!</definedName>
    <definedName name="precios">#REF!</definedName>
    <definedName name="preciosvig" localSheetId="20">#REF!</definedName>
    <definedName name="preciosvig" localSheetId="16">#REF!</definedName>
    <definedName name="preciosvig" localSheetId="17">#REF!</definedName>
    <definedName name="preciosvig" localSheetId="13">#REF!</definedName>
    <definedName name="preciosvig">#REF!</definedName>
    <definedName name="Prefabricados" localSheetId="20">#REF!</definedName>
    <definedName name="Prefabricados" localSheetId="16">#REF!</definedName>
    <definedName name="Prefabricados" localSheetId="17">#REF!</definedName>
    <definedName name="Prefabricados" localSheetId="13">#REF!</definedName>
    <definedName name="Prefabricados">#REF!</definedName>
    <definedName name="PrestacionesSeguridadOtros">#REF!</definedName>
    <definedName name="PRESUPUESTADO">#REF!</definedName>
    <definedName name="print">#REF!</definedName>
    <definedName name="Print_Area_2" localSheetId="20">(#REF!,#REF!,#REF!,#REF!)</definedName>
    <definedName name="Print_Area_2" localSheetId="16">(#REF!,#REF!,#REF!,#REF!)</definedName>
    <definedName name="Print_Area_2" localSheetId="17">(#REF!,#REF!,#REF!,#REF!)</definedName>
    <definedName name="Print_Area_2" localSheetId="13">(#REF!,#REF!,#REF!,#REF!)</definedName>
    <definedName name="Print_Area_2">(#REF!,#REF!,#REF!,#REF!)</definedName>
    <definedName name="Print_Area_3" localSheetId="20">(#REF!,#REF!,#REF!,#REF!)</definedName>
    <definedName name="Print_Area_3" localSheetId="16">(#REF!,#REF!,#REF!,#REF!)</definedName>
    <definedName name="Print_Area_3" localSheetId="17">(#REF!,#REF!,#REF!,#REF!)</definedName>
    <definedName name="Print_Area_3" localSheetId="13">(#REF!,#REF!,#REF!,#REF!)</definedName>
    <definedName name="Print_Area_3">(#REF!,#REF!,#REF!,#REF!)</definedName>
    <definedName name="Profesional">#REF!</definedName>
    <definedName name="PROFUNDIDAD_POZO">#REF!</definedName>
    <definedName name="PROGRAMADO" localSheetId="20">#REF!</definedName>
    <definedName name="PROGRAMADO" localSheetId="16">#REF!</definedName>
    <definedName name="PROGRAMADO" localSheetId="17">#REF!</definedName>
    <definedName name="PROGRAMADO" localSheetId="13">#REF!</definedName>
    <definedName name="PROGRAMADO">#REF!</definedName>
    <definedName name="PROP">#REF!</definedName>
    <definedName name="PRORROGA">#REF!</definedName>
    <definedName name="q" localSheetId="20">#REF!</definedName>
    <definedName name="q" localSheetId="16">#REF!</definedName>
    <definedName name="q" localSheetId="17">#REF!</definedName>
    <definedName name="q" localSheetId="13">#REF!</definedName>
    <definedName name="q">#REF!</definedName>
    <definedName name="qa" localSheetId="20">#REF!</definedName>
    <definedName name="qa" localSheetId="16">#REF!</definedName>
    <definedName name="qa" localSheetId="17">#REF!</definedName>
    <definedName name="qa" localSheetId="13">#REF!</definedName>
    <definedName name="qa">#REF!</definedName>
    <definedName name="qqq">#REF!</definedName>
    <definedName name="RawData">#REF!</definedName>
    <definedName name="RDN" localSheetId="20">#REF!</definedName>
    <definedName name="RDN" localSheetId="16">#REF!</definedName>
    <definedName name="RDN" localSheetId="17">#REF!</definedName>
    <definedName name="RDN" localSheetId="13">#REF!</definedName>
    <definedName name="RDN">#REF!</definedName>
    <definedName name="Real" localSheetId="20">(PeriodInActual*(#REF!&gt;0))*PeriodInPlan</definedName>
    <definedName name="Real" localSheetId="16">(PeriodInActual*(#REF!&gt;0))*PeriodInPlan</definedName>
    <definedName name="Real" localSheetId="17">(PeriodInActual*(#REF!&gt;0))*PeriodInPlan</definedName>
    <definedName name="Real" localSheetId="6">(PeriodInActual*(#REF!&gt;0))*PeriodInPlan</definedName>
    <definedName name="Real" localSheetId="7">(PeriodInActual*(#REF!&gt;0))*PeriodInPlan</definedName>
    <definedName name="Real" localSheetId="10">(PeriodInActual*(#REF!&gt;0))*PeriodInPlan</definedName>
    <definedName name="Real" localSheetId="11">(PeriodInActual*(#REF!&gt;0))*PeriodInPlan</definedName>
    <definedName name="Real" localSheetId="13">(PeriodInActual*(#REF!&gt;0))*PeriodInPlan</definedName>
    <definedName name="Real">(PeriodInActual*(#REF!&gt;0))*PeriodInPlan</definedName>
    <definedName name="Región">#REF!</definedName>
    <definedName name="REP.PAV" localSheetId="20">#REF!</definedName>
    <definedName name="REP.PAV" localSheetId="16">#REF!</definedName>
    <definedName name="REP.PAV" localSheetId="17">#REF!</definedName>
    <definedName name="REP.PAV" localSheetId="13">#REF!</definedName>
    <definedName name="REP.PAV">#REF!</definedName>
    <definedName name="REP_E_MOT_10" localSheetId="20">#REF!</definedName>
    <definedName name="REP_E_MOT_10" localSheetId="16">#REF!</definedName>
    <definedName name="REP_E_MOT_10" localSheetId="17">#REF!</definedName>
    <definedName name="REP_E_MOT_10" localSheetId="13">#REF!</definedName>
    <definedName name="REP_E_MOT_10">#REF!</definedName>
    <definedName name="REP_E_MOT_100" localSheetId="20">#REF!</definedName>
    <definedName name="REP_E_MOT_100" localSheetId="16">#REF!</definedName>
    <definedName name="REP_E_MOT_100" localSheetId="17">#REF!</definedName>
    <definedName name="REP_E_MOT_100" localSheetId="13">#REF!</definedName>
    <definedName name="REP_E_MOT_100">#REF!</definedName>
    <definedName name="REP_E_MOT_1000" localSheetId="20">#REF!</definedName>
    <definedName name="REP_E_MOT_1000" localSheetId="16">#REF!</definedName>
    <definedName name="REP_E_MOT_1000" localSheetId="17">#REF!</definedName>
    <definedName name="REP_E_MOT_1000" localSheetId="13">#REF!</definedName>
    <definedName name="REP_E_MOT_1000">#REF!</definedName>
    <definedName name="REP_E_MOT_10000" localSheetId="20">#REF!</definedName>
    <definedName name="REP_E_MOT_10000" localSheetId="16">#REF!</definedName>
    <definedName name="REP_E_MOT_10000" localSheetId="17">#REF!</definedName>
    <definedName name="REP_E_MOT_10000" localSheetId="13">#REF!</definedName>
    <definedName name="REP_E_MOT_10000">#REF!</definedName>
    <definedName name="REP_E_MOT_15000" localSheetId="20">#REF!</definedName>
    <definedName name="REP_E_MOT_15000" localSheetId="16">#REF!</definedName>
    <definedName name="REP_E_MOT_15000" localSheetId="17">#REF!</definedName>
    <definedName name="REP_E_MOT_15000" localSheetId="13">#REF!</definedName>
    <definedName name="REP_E_MOT_15000">#REF!</definedName>
    <definedName name="REP_E_MOT_20000" localSheetId="20">#REF!</definedName>
    <definedName name="REP_E_MOT_20000" localSheetId="16">#REF!</definedName>
    <definedName name="REP_E_MOT_20000" localSheetId="17">#REF!</definedName>
    <definedName name="REP_E_MOT_20000" localSheetId="13">#REF!</definedName>
    <definedName name="REP_E_MOT_20000">#REF!</definedName>
    <definedName name="REP_E_MOT_250" localSheetId="20">#REF!</definedName>
    <definedName name="REP_E_MOT_250" localSheetId="16">#REF!</definedName>
    <definedName name="REP_E_MOT_250" localSheetId="17">#REF!</definedName>
    <definedName name="REP_E_MOT_250" localSheetId="13">#REF!</definedName>
    <definedName name="REP_E_MOT_250">#REF!</definedName>
    <definedName name="REP_E_MOT_3000" localSheetId="20">#REF!</definedName>
    <definedName name="REP_E_MOT_3000" localSheetId="16">#REF!</definedName>
    <definedName name="REP_E_MOT_3000" localSheetId="17">#REF!</definedName>
    <definedName name="REP_E_MOT_3000" localSheetId="13">#REF!</definedName>
    <definedName name="REP_E_MOT_3000">#REF!</definedName>
    <definedName name="REP_E_MOT_30000" localSheetId="20">#REF!</definedName>
    <definedName name="REP_E_MOT_30000" localSheetId="16">#REF!</definedName>
    <definedName name="REP_E_MOT_30000" localSheetId="17">#REF!</definedName>
    <definedName name="REP_E_MOT_30000" localSheetId="13">#REF!</definedName>
    <definedName name="REP_E_MOT_30000">#REF!</definedName>
    <definedName name="REP_E_MOT_500" localSheetId="20">#REF!</definedName>
    <definedName name="REP_E_MOT_500" localSheetId="16">#REF!</definedName>
    <definedName name="REP_E_MOT_500" localSheetId="17">#REF!</definedName>
    <definedName name="REP_E_MOT_500" localSheetId="13">#REF!</definedName>
    <definedName name="REP_E_MOT_500">#REF!</definedName>
    <definedName name="REP_E_MOT_5000" localSheetId="20">#REF!</definedName>
    <definedName name="REP_E_MOT_5000" localSheetId="16">#REF!</definedName>
    <definedName name="REP_E_MOT_5000" localSheetId="17">#REF!</definedName>
    <definedName name="REP_E_MOT_5000" localSheetId="13">#REF!</definedName>
    <definedName name="REP_E_MOT_5000">#REF!</definedName>
    <definedName name="REP_E_MOT_7500" localSheetId="20">#REF!</definedName>
    <definedName name="REP_E_MOT_7500" localSheetId="16">#REF!</definedName>
    <definedName name="REP_E_MOT_7500" localSheetId="17">#REF!</definedName>
    <definedName name="REP_E_MOT_7500" localSheetId="13">#REF!</definedName>
    <definedName name="REP_E_MOT_7500">#REF!</definedName>
    <definedName name="Resistenciaconductor">#REF!</definedName>
    <definedName name="RR" localSheetId="20">#REF!</definedName>
    <definedName name="RR" localSheetId="16">#REF!</definedName>
    <definedName name="RR" localSheetId="17">#REF!</definedName>
    <definedName name="RR" localSheetId="13">#REF!</definedName>
    <definedName name="RR">#REF!</definedName>
    <definedName name="S" localSheetId="20">#REF!</definedName>
    <definedName name="S" localSheetId="16">#REF!</definedName>
    <definedName name="S" localSheetId="17">#REF!</definedName>
    <definedName name="S" localSheetId="13">#REF!</definedName>
    <definedName name="S">#REF!</definedName>
    <definedName name="SALID1">#REF!</definedName>
    <definedName name="SbtPpto" localSheetId="20">#REF!</definedName>
    <definedName name="SbtPpto" localSheetId="16">#REF!</definedName>
    <definedName name="SbtPpto" localSheetId="17">#REF!</definedName>
    <definedName name="SbtPpto" localSheetId="13">#REF!</definedName>
    <definedName name="SbtPpto">#REF!</definedName>
    <definedName name="SDFGVBNM" localSheetId="20">#REF!</definedName>
    <definedName name="SDFGVBNM" localSheetId="16">#REF!</definedName>
    <definedName name="SDFGVBNM" localSheetId="17">#REF!</definedName>
    <definedName name="SDFGVBNM" localSheetId="13">#REF!</definedName>
    <definedName name="SDFGVBNM">#REF!</definedName>
    <definedName name="Segmento">#REF!</definedName>
    <definedName name="SEP">#REF!</definedName>
    <definedName name="SERV_OK_CUM_10" localSheetId="20">#REF!</definedName>
    <definedName name="SERV_OK_CUM_10" localSheetId="16">#REF!</definedName>
    <definedName name="SERV_OK_CUM_10" localSheetId="17">#REF!</definedName>
    <definedName name="SERV_OK_CUM_10" localSheetId="13">#REF!</definedName>
    <definedName name="SERV_OK_CUM_10">#REF!</definedName>
    <definedName name="SERV_OK_CUM_100" localSheetId="20">#REF!</definedName>
    <definedName name="SERV_OK_CUM_100" localSheetId="16">#REF!</definedName>
    <definedName name="SERV_OK_CUM_100" localSheetId="17">#REF!</definedName>
    <definedName name="SERV_OK_CUM_100" localSheetId="13">#REF!</definedName>
    <definedName name="SERV_OK_CUM_100">#REF!</definedName>
    <definedName name="SERV_OK_CUM_1000" localSheetId="20">#REF!</definedName>
    <definedName name="SERV_OK_CUM_1000" localSheetId="16">#REF!</definedName>
    <definedName name="SERV_OK_CUM_1000" localSheetId="17">#REF!</definedName>
    <definedName name="SERV_OK_CUM_1000" localSheetId="13">#REF!</definedName>
    <definedName name="SERV_OK_CUM_1000">#REF!</definedName>
    <definedName name="SERV_OK_CUM_10000" localSheetId="20">#REF!</definedName>
    <definedName name="SERV_OK_CUM_10000" localSheetId="16">#REF!</definedName>
    <definedName name="SERV_OK_CUM_10000" localSheetId="17">#REF!</definedName>
    <definedName name="SERV_OK_CUM_10000" localSheetId="13">#REF!</definedName>
    <definedName name="SERV_OK_CUM_10000">#REF!</definedName>
    <definedName name="SERV_OK_CUM_15000" localSheetId="20">#REF!</definedName>
    <definedName name="SERV_OK_CUM_15000" localSheetId="16">#REF!</definedName>
    <definedName name="SERV_OK_CUM_15000" localSheetId="17">#REF!</definedName>
    <definedName name="SERV_OK_CUM_15000" localSheetId="13">#REF!</definedName>
    <definedName name="SERV_OK_CUM_15000">#REF!</definedName>
    <definedName name="SERV_OK_CUM_20000" localSheetId="20">#REF!</definedName>
    <definedName name="SERV_OK_CUM_20000" localSheetId="16">#REF!</definedName>
    <definedName name="SERV_OK_CUM_20000" localSheetId="17">#REF!</definedName>
    <definedName name="SERV_OK_CUM_20000" localSheetId="13">#REF!</definedName>
    <definedName name="SERV_OK_CUM_20000">#REF!</definedName>
    <definedName name="SERV_OK_CUM_250" localSheetId="20">#REF!</definedName>
    <definedName name="SERV_OK_CUM_250" localSheetId="16">#REF!</definedName>
    <definedName name="SERV_OK_CUM_250" localSheetId="17">#REF!</definedName>
    <definedName name="SERV_OK_CUM_250" localSheetId="13">#REF!</definedName>
    <definedName name="SERV_OK_CUM_250">#REF!</definedName>
    <definedName name="SERV_OK_CUM_3000" localSheetId="20">#REF!</definedName>
    <definedName name="SERV_OK_CUM_3000" localSheetId="16">#REF!</definedName>
    <definedName name="SERV_OK_CUM_3000" localSheetId="17">#REF!</definedName>
    <definedName name="SERV_OK_CUM_3000" localSheetId="13">#REF!</definedName>
    <definedName name="SERV_OK_CUM_3000">#REF!</definedName>
    <definedName name="SERV_OK_CUM_30000" localSheetId="20">#REF!</definedName>
    <definedName name="SERV_OK_CUM_30000" localSheetId="16">#REF!</definedName>
    <definedName name="SERV_OK_CUM_30000" localSheetId="17">#REF!</definedName>
    <definedName name="SERV_OK_CUM_30000" localSheetId="13">#REF!</definedName>
    <definedName name="SERV_OK_CUM_30000">#REF!</definedName>
    <definedName name="SERV_OK_CUM_500" localSheetId="20">#REF!</definedName>
    <definedName name="SERV_OK_CUM_500" localSheetId="16">#REF!</definedName>
    <definedName name="SERV_OK_CUM_500" localSheetId="17">#REF!</definedName>
    <definedName name="SERV_OK_CUM_500" localSheetId="13">#REF!</definedName>
    <definedName name="SERV_OK_CUM_500">#REF!</definedName>
    <definedName name="SERV_OK_CUM_5000" localSheetId="20">#REF!</definedName>
    <definedName name="SERV_OK_CUM_5000" localSheetId="16">#REF!</definedName>
    <definedName name="SERV_OK_CUM_5000" localSheetId="17">#REF!</definedName>
    <definedName name="SERV_OK_CUM_5000" localSheetId="13">#REF!</definedName>
    <definedName name="SERV_OK_CUM_5000">#REF!</definedName>
    <definedName name="SERV_OK_CUM_7500" localSheetId="20">#REF!</definedName>
    <definedName name="SERV_OK_CUM_7500" localSheetId="16">#REF!</definedName>
    <definedName name="SERV_OK_CUM_7500" localSheetId="17">#REF!</definedName>
    <definedName name="SERV_OK_CUM_7500" localSheetId="13">#REF!</definedName>
    <definedName name="SERV_OK_CUM_7500">#REF!</definedName>
    <definedName name="SERVTEILE_E_MOT_10" localSheetId="20">#REF!</definedName>
    <definedName name="SERVTEILE_E_MOT_10" localSheetId="16">#REF!</definedName>
    <definedName name="SERVTEILE_E_MOT_10" localSheetId="17">#REF!</definedName>
    <definedName name="SERVTEILE_E_MOT_10" localSheetId="13">#REF!</definedName>
    <definedName name="SERVTEILE_E_MOT_10">#REF!</definedName>
    <definedName name="SERVTEILE_E_MOT_100" localSheetId="20">#REF!</definedName>
    <definedName name="SERVTEILE_E_MOT_100" localSheetId="16">#REF!</definedName>
    <definedName name="SERVTEILE_E_MOT_100" localSheetId="17">#REF!</definedName>
    <definedName name="SERVTEILE_E_MOT_100" localSheetId="13">#REF!</definedName>
    <definedName name="SERVTEILE_E_MOT_100">#REF!</definedName>
    <definedName name="SERVTEILE_E_MOT_1000" localSheetId="20">#REF!</definedName>
    <definedName name="SERVTEILE_E_MOT_1000" localSheetId="16">#REF!</definedName>
    <definedName name="SERVTEILE_E_MOT_1000" localSheetId="17">#REF!</definedName>
    <definedName name="SERVTEILE_E_MOT_1000" localSheetId="13">#REF!</definedName>
    <definedName name="SERVTEILE_E_MOT_1000">#REF!</definedName>
    <definedName name="SERVTEILE_E_MOT_10000" localSheetId="20">#REF!</definedName>
    <definedName name="SERVTEILE_E_MOT_10000" localSheetId="16">#REF!</definedName>
    <definedName name="SERVTEILE_E_MOT_10000" localSheetId="17">#REF!</definedName>
    <definedName name="SERVTEILE_E_MOT_10000" localSheetId="13">#REF!</definedName>
    <definedName name="SERVTEILE_E_MOT_10000">#REF!</definedName>
    <definedName name="SERVTEILE_E_MOT_15000" localSheetId="20">#REF!</definedName>
    <definedName name="SERVTEILE_E_MOT_15000" localSheetId="16">#REF!</definedName>
    <definedName name="SERVTEILE_E_MOT_15000" localSheetId="17">#REF!</definedName>
    <definedName name="SERVTEILE_E_MOT_15000" localSheetId="13">#REF!</definedName>
    <definedName name="SERVTEILE_E_MOT_15000">#REF!</definedName>
    <definedName name="SERVTEILE_E_MOT_20000" localSheetId="20">#REF!</definedName>
    <definedName name="SERVTEILE_E_MOT_20000" localSheetId="16">#REF!</definedName>
    <definedName name="SERVTEILE_E_MOT_20000" localSheetId="17">#REF!</definedName>
    <definedName name="SERVTEILE_E_MOT_20000" localSheetId="13">#REF!</definedName>
    <definedName name="SERVTEILE_E_MOT_20000">#REF!</definedName>
    <definedName name="SERVTEILE_E_MOT_250" localSheetId="20">#REF!</definedName>
    <definedName name="SERVTEILE_E_MOT_250" localSheetId="16">#REF!</definedName>
    <definedName name="SERVTEILE_E_MOT_250" localSheetId="17">#REF!</definedName>
    <definedName name="SERVTEILE_E_MOT_250" localSheetId="13">#REF!</definedName>
    <definedName name="SERVTEILE_E_MOT_250">#REF!</definedName>
    <definedName name="SERVTEILE_E_MOT_3000" localSheetId="20">#REF!</definedName>
    <definedName name="SERVTEILE_E_MOT_3000" localSheetId="16">#REF!</definedName>
    <definedName name="SERVTEILE_E_MOT_3000" localSheetId="17">#REF!</definedName>
    <definedName name="SERVTEILE_E_MOT_3000" localSheetId="13">#REF!</definedName>
    <definedName name="SERVTEILE_E_MOT_3000">#REF!</definedName>
    <definedName name="SERVTEILE_E_MOT_30000" localSheetId="20">#REF!</definedName>
    <definedName name="SERVTEILE_E_MOT_30000" localSheetId="16">#REF!</definedName>
    <definedName name="SERVTEILE_E_MOT_30000" localSheetId="17">#REF!</definedName>
    <definedName name="SERVTEILE_E_MOT_30000" localSheetId="13">#REF!</definedName>
    <definedName name="SERVTEILE_E_MOT_30000">#REF!</definedName>
    <definedName name="SERVTEILE_E_MOT_3001" localSheetId="20">#REF!</definedName>
    <definedName name="SERVTEILE_E_MOT_3001" localSheetId="16">#REF!</definedName>
    <definedName name="SERVTEILE_E_MOT_3001" localSheetId="17">#REF!</definedName>
    <definedName name="SERVTEILE_E_MOT_3001" localSheetId="13">#REF!</definedName>
    <definedName name="SERVTEILE_E_MOT_3001">#REF!</definedName>
    <definedName name="SERVTEILE_E_MOT_500" localSheetId="20">#REF!</definedName>
    <definedName name="SERVTEILE_E_MOT_500" localSheetId="16">#REF!</definedName>
    <definedName name="SERVTEILE_E_MOT_500" localSheetId="17">#REF!</definedName>
    <definedName name="SERVTEILE_E_MOT_500" localSheetId="13">#REF!</definedName>
    <definedName name="SERVTEILE_E_MOT_500">#REF!</definedName>
    <definedName name="SERVTEILE_E_MOT_5000" localSheetId="20">#REF!</definedName>
    <definedName name="SERVTEILE_E_MOT_5000" localSheetId="16">#REF!</definedName>
    <definedName name="SERVTEILE_E_MOT_5000" localSheetId="17">#REF!</definedName>
    <definedName name="SERVTEILE_E_MOT_5000" localSheetId="13">#REF!</definedName>
    <definedName name="SERVTEILE_E_MOT_5000">#REF!</definedName>
    <definedName name="SERVTEILE_E_MOT_7500" localSheetId="20">#REF!</definedName>
    <definedName name="SERVTEILE_E_MOT_7500" localSheetId="16">#REF!</definedName>
    <definedName name="SERVTEILE_E_MOT_7500" localSheetId="17">#REF!</definedName>
    <definedName name="SERVTEILE_E_MOT_7500" localSheetId="13">#REF!</definedName>
    <definedName name="SERVTEILE_E_MOT_7500">#REF!</definedName>
    <definedName name="SF">#REF!</definedName>
    <definedName name="SGI_V_INDICES_CIRCUITO_CAUSA">#REF!</definedName>
    <definedName name="SHARED_FORMULA_0" localSheetId="20">#N/A</definedName>
    <definedName name="SHARED_FORMULA_0" localSheetId="16">#N/A</definedName>
    <definedName name="SHARED_FORMULA_0" localSheetId="17">#N/A</definedName>
    <definedName name="SHARED_FORMULA_0" localSheetId="13">#N/A</definedName>
    <definedName name="SHARED_FORMULA_0">#N/A</definedName>
    <definedName name="SHARED_FORMULA_1" localSheetId="20">#N/A</definedName>
    <definedName name="SHARED_FORMULA_1" localSheetId="16">#N/A</definedName>
    <definedName name="SHARED_FORMULA_1" localSheetId="17">#N/A</definedName>
    <definedName name="SHARED_FORMULA_1" localSheetId="13">#N/A</definedName>
    <definedName name="SHARED_FORMULA_1">#N/A</definedName>
    <definedName name="SHARED_FORMULA_10" localSheetId="20">#N/A</definedName>
    <definedName name="SHARED_FORMULA_10" localSheetId="16">#N/A</definedName>
    <definedName name="SHARED_FORMULA_10" localSheetId="17">#N/A</definedName>
    <definedName name="SHARED_FORMULA_10" localSheetId="13">#N/A</definedName>
    <definedName name="SHARED_FORMULA_10">#N/A</definedName>
    <definedName name="SHARED_FORMULA_11" localSheetId="20">#N/A</definedName>
    <definedName name="SHARED_FORMULA_11" localSheetId="16">#N/A</definedName>
    <definedName name="SHARED_FORMULA_11" localSheetId="17">#N/A</definedName>
    <definedName name="SHARED_FORMULA_11" localSheetId="13">#N/A</definedName>
    <definedName name="SHARED_FORMULA_11">#N/A</definedName>
    <definedName name="SHARED_FORMULA_12" localSheetId="20">#N/A</definedName>
    <definedName name="SHARED_FORMULA_12" localSheetId="16">#N/A</definedName>
    <definedName name="SHARED_FORMULA_12" localSheetId="17">#N/A</definedName>
    <definedName name="SHARED_FORMULA_12" localSheetId="13">#N/A</definedName>
    <definedName name="SHARED_FORMULA_12">#N/A</definedName>
    <definedName name="SHARED_FORMULA_13" localSheetId="20">#N/A</definedName>
    <definedName name="SHARED_FORMULA_13" localSheetId="16">#N/A</definedName>
    <definedName name="SHARED_FORMULA_13" localSheetId="17">#N/A</definedName>
    <definedName name="SHARED_FORMULA_13" localSheetId="13">#N/A</definedName>
    <definedName name="SHARED_FORMULA_13">#N/A</definedName>
    <definedName name="SHARED_FORMULA_14" localSheetId="20">#N/A</definedName>
    <definedName name="SHARED_FORMULA_14" localSheetId="16">#N/A</definedName>
    <definedName name="SHARED_FORMULA_14" localSheetId="17">#N/A</definedName>
    <definedName name="SHARED_FORMULA_14" localSheetId="13">#N/A</definedName>
    <definedName name="SHARED_FORMULA_14">#N/A</definedName>
    <definedName name="SHARED_FORMULA_15" localSheetId="20">#N/A</definedName>
    <definedName name="SHARED_FORMULA_15" localSheetId="16">#N/A</definedName>
    <definedName name="SHARED_FORMULA_15" localSheetId="17">#N/A</definedName>
    <definedName name="SHARED_FORMULA_15" localSheetId="13">#N/A</definedName>
    <definedName name="SHARED_FORMULA_15">#N/A</definedName>
    <definedName name="SHARED_FORMULA_16" localSheetId="20">#N/A</definedName>
    <definedName name="SHARED_FORMULA_16" localSheetId="16">#N/A</definedName>
    <definedName name="SHARED_FORMULA_16" localSheetId="17">#N/A</definedName>
    <definedName name="SHARED_FORMULA_16" localSheetId="13">#N/A</definedName>
    <definedName name="SHARED_FORMULA_16">#N/A</definedName>
    <definedName name="SHARED_FORMULA_17" localSheetId="20">#N/A</definedName>
    <definedName name="SHARED_FORMULA_17" localSheetId="16">#N/A</definedName>
    <definedName name="SHARED_FORMULA_17" localSheetId="17">#N/A</definedName>
    <definedName name="SHARED_FORMULA_17" localSheetId="13">#N/A</definedName>
    <definedName name="SHARED_FORMULA_17">#N/A</definedName>
    <definedName name="SHARED_FORMULA_18" localSheetId="20">#N/A</definedName>
    <definedName name="SHARED_FORMULA_18" localSheetId="16">#N/A</definedName>
    <definedName name="SHARED_FORMULA_18" localSheetId="17">#N/A</definedName>
    <definedName name="SHARED_FORMULA_18" localSheetId="13">#N/A</definedName>
    <definedName name="SHARED_FORMULA_18">#N/A</definedName>
    <definedName name="SHARED_FORMULA_19" localSheetId="20">#N/A</definedName>
    <definedName name="SHARED_FORMULA_19" localSheetId="16">#N/A</definedName>
    <definedName name="SHARED_FORMULA_19" localSheetId="17">#N/A</definedName>
    <definedName name="SHARED_FORMULA_19" localSheetId="13">#N/A</definedName>
    <definedName name="SHARED_FORMULA_19">#N/A</definedName>
    <definedName name="SHARED_FORMULA_2" localSheetId="20">#N/A</definedName>
    <definedName name="SHARED_FORMULA_2" localSheetId="16">#N/A</definedName>
    <definedName name="SHARED_FORMULA_2" localSheetId="17">#N/A</definedName>
    <definedName name="SHARED_FORMULA_2" localSheetId="13">#N/A</definedName>
    <definedName name="SHARED_FORMULA_2">#N/A</definedName>
    <definedName name="SHARED_FORMULA_20" localSheetId="20">#N/A</definedName>
    <definedName name="SHARED_FORMULA_20" localSheetId="16">#N/A</definedName>
    <definedName name="SHARED_FORMULA_20" localSheetId="17">#N/A</definedName>
    <definedName name="SHARED_FORMULA_20" localSheetId="13">#N/A</definedName>
    <definedName name="SHARED_FORMULA_20">#N/A</definedName>
    <definedName name="SHARED_FORMULA_21" localSheetId="20">#N/A</definedName>
    <definedName name="SHARED_FORMULA_21" localSheetId="16">#N/A</definedName>
    <definedName name="SHARED_FORMULA_21" localSheetId="17">#N/A</definedName>
    <definedName name="SHARED_FORMULA_21" localSheetId="13">#N/A</definedName>
    <definedName name="SHARED_FORMULA_21">#N/A</definedName>
    <definedName name="SHARED_FORMULA_22" localSheetId="20">#N/A</definedName>
    <definedName name="SHARED_FORMULA_22" localSheetId="16">#N/A</definedName>
    <definedName name="SHARED_FORMULA_22" localSheetId="17">#N/A</definedName>
    <definedName name="SHARED_FORMULA_22" localSheetId="13">#N/A</definedName>
    <definedName name="SHARED_FORMULA_22">#N/A</definedName>
    <definedName name="SHARED_FORMULA_23" localSheetId="20">#N/A</definedName>
    <definedName name="SHARED_FORMULA_23" localSheetId="16">#N/A</definedName>
    <definedName name="SHARED_FORMULA_23" localSheetId="17">#N/A</definedName>
    <definedName name="SHARED_FORMULA_23" localSheetId="13">#N/A</definedName>
    <definedName name="SHARED_FORMULA_23">#N/A</definedName>
    <definedName name="SHARED_FORMULA_24" localSheetId="20">#N/A</definedName>
    <definedName name="SHARED_FORMULA_24" localSheetId="16">#N/A</definedName>
    <definedName name="SHARED_FORMULA_24" localSheetId="17">#N/A</definedName>
    <definedName name="SHARED_FORMULA_24" localSheetId="13">#N/A</definedName>
    <definedName name="SHARED_FORMULA_24">#N/A</definedName>
    <definedName name="SHARED_FORMULA_25" localSheetId="20">#N/A</definedName>
    <definedName name="SHARED_FORMULA_25" localSheetId="16">#N/A</definedName>
    <definedName name="SHARED_FORMULA_25" localSheetId="17">#N/A</definedName>
    <definedName name="SHARED_FORMULA_25" localSheetId="13">#N/A</definedName>
    <definedName name="SHARED_FORMULA_25">#N/A</definedName>
    <definedName name="SHARED_FORMULA_26" localSheetId="20">#N/A</definedName>
    <definedName name="SHARED_FORMULA_26" localSheetId="16">#N/A</definedName>
    <definedName name="SHARED_FORMULA_26" localSheetId="17">#N/A</definedName>
    <definedName name="SHARED_FORMULA_26" localSheetId="13">#N/A</definedName>
    <definedName name="SHARED_FORMULA_26">#N/A</definedName>
    <definedName name="SHARED_FORMULA_27" localSheetId="20">#N/A</definedName>
    <definedName name="SHARED_FORMULA_27" localSheetId="16">#N/A</definedName>
    <definedName name="SHARED_FORMULA_27" localSheetId="17">#N/A</definedName>
    <definedName name="SHARED_FORMULA_27" localSheetId="13">#N/A</definedName>
    <definedName name="SHARED_FORMULA_27">#N/A</definedName>
    <definedName name="SHARED_FORMULA_28" localSheetId="20">#N/A</definedName>
    <definedName name="SHARED_FORMULA_28" localSheetId="16">#N/A</definedName>
    <definedName name="SHARED_FORMULA_28" localSheetId="17">#N/A</definedName>
    <definedName name="SHARED_FORMULA_28" localSheetId="13">#N/A</definedName>
    <definedName name="SHARED_FORMULA_28">#N/A</definedName>
    <definedName name="SHARED_FORMULA_29" localSheetId="20">#N/A</definedName>
    <definedName name="SHARED_FORMULA_29" localSheetId="16">#N/A</definedName>
    <definedName name="SHARED_FORMULA_29" localSheetId="17">#N/A</definedName>
    <definedName name="SHARED_FORMULA_29" localSheetId="13">#N/A</definedName>
    <definedName name="SHARED_FORMULA_29">#N/A</definedName>
    <definedName name="SHARED_FORMULA_3" localSheetId="20">#N/A</definedName>
    <definedName name="SHARED_FORMULA_3" localSheetId="16">#N/A</definedName>
    <definedName name="SHARED_FORMULA_3" localSheetId="17">#N/A</definedName>
    <definedName name="SHARED_FORMULA_3" localSheetId="13">#N/A</definedName>
    <definedName name="SHARED_FORMULA_3">#N/A</definedName>
    <definedName name="SHARED_FORMULA_30" localSheetId="20">#N/A</definedName>
    <definedName name="SHARED_FORMULA_30" localSheetId="16">#N/A</definedName>
    <definedName name="SHARED_FORMULA_30" localSheetId="17">#N/A</definedName>
    <definedName name="SHARED_FORMULA_30" localSheetId="13">#N/A</definedName>
    <definedName name="SHARED_FORMULA_30">#N/A</definedName>
    <definedName name="SHARED_FORMULA_31" localSheetId="20">#N/A</definedName>
    <definedName name="SHARED_FORMULA_31" localSheetId="16">#N/A</definedName>
    <definedName name="SHARED_FORMULA_31" localSheetId="17">#N/A</definedName>
    <definedName name="SHARED_FORMULA_31" localSheetId="13">#N/A</definedName>
    <definedName name="SHARED_FORMULA_31">#N/A</definedName>
    <definedName name="SHARED_FORMULA_32" localSheetId="20">#N/A</definedName>
    <definedName name="SHARED_FORMULA_32" localSheetId="16">#N/A</definedName>
    <definedName name="SHARED_FORMULA_32" localSheetId="17">#N/A</definedName>
    <definedName name="SHARED_FORMULA_32" localSheetId="13">#N/A</definedName>
    <definedName name="SHARED_FORMULA_32">#N/A</definedName>
    <definedName name="SHARED_FORMULA_33" localSheetId="20">#N/A</definedName>
    <definedName name="SHARED_FORMULA_33" localSheetId="16">#N/A</definedName>
    <definedName name="SHARED_FORMULA_33" localSheetId="17">#N/A</definedName>
    <definedName name="SHARED_FORMULA_33" localSheetId="13">#N/A</definedName>
    <definedName name="SHARED_FORMULA_33">#N/A</definedName>
    <definedName name="SHARED_FORMULA_34" localSheetId="20">#N/A</definedName>
    <definedName name="SHARED_FORMULA_34" localSheetId="16">#N/A</definedName>
    <definedName name="SHARED_FORMULA_34" localSheetId="17">#N/A</definedName>
    <definedName name="SHARED_FORMULA_34" localSheetId="13">#N/A</definedName>
    <definedName name="SHARED_FORMULA_34">#N/A</definedName>
    <definedName name="SHARED_FORMULA_35" localSheetId="20">#N/A</definedName>
    <definedName name="SHARED_FORMULA_35" localSheetId="16">#N/A</definedName>
    <definedName name="SHARED_FORMULA_35" localSheetId="17">#N/A</definedName>
    <definedName name="SHARED_FORMULA_35" localSheetId="13">#N/A</definedName>
    <definedName name="SHARED_FORMULA_35">#N/A</definedName>
    <definedName name="SHARED_FORMULA_36" localSheetId="20">#N/A</definedName>
    <definedName name="SHARED_FORMULA_36" localSheetId="16">#N/A</definedName>
    <definedName name="SHARED_FORMULA_36" localSheetId="17">#N/A</definedName>
    <definedName name="SHARED_FORMULA_36" localSheetId="13">#N/A</definedName>
    <definedName name="SHARED_FORMULA_36">#N/A</definedName>
    <definedName name="SHARED_FORMULA_37" localSheetId="20">#N/A</definedName>
    <definedName name="SHARED_FORMULA_37" localSheetId="16">#N/A</definedName>
    <definedName name="SHARED_FORMULA_37" localSheetId="17">#N/A</definedName>
    <definedName name="SHARED_FORMULA_37" localSheetId="13">#N/A</definedName>
    <definedName name="SHARED_FORMULA_37">#N/A</definedName>
    <definedName name="SHARED_FORMULA_38" localSheetId="20">#N/A</definedName>
    <definedName name="SHARED_FORMULA_38" localSheetId="16">#N/A</definedName>
    <definedName name="SHARED_FORMULA_38" localSheetId="17">#N/A</definedName>
    <definedName name="SHARED_FORMULA_38" localSheetId="13">#N/A</definedName>
    <definedName name="SHARED_FORMULA_38">#N/A</definedName>
    <definedName name="SHARED_FORMULA_39" localSheetId="20">#N/A</definedName>
    <definedName name="SHARED_FORMULA_39" localSheetId="16">#N/A</definedName>
    <definedName name="SHARED_FORMULA_39" localSheetId="17">#N/A</definedName>
    <definedName name="SHARED_FORMULA_39" localSheetId="13">#N/A</definedName>
    <definedName name="SHARED_FORMULA_39">#N/A</definedName>
    <definedName name="SHARED_FORMULA_4" localSheetId="20">#N/A</definedName>
    <definedName name="SHARED_FORMULA_4" localSheetId="16">#N/A</definedName>
    <definedName name="SHARED_FORMULA_4" localSheetId="17">#N/A</definedName>
    <definedName name="SHARED_FORMULA_4" localSheetId="13">#N/A</definedName>
    <definedName name="SHARED_FORMULA_4">#N/A</definedName>
    <definedName name="SHARED_FORMULA_40" localSheetId="20">#N/A</definedName>
    <definedName name="SHARED_FORMULA_40" localSheetId="16">#N/A</definedName>
    <definedName name="SHARED_FORMULA_40" localSheetId="17">#N/A</definedName>
    <definedName name="SHARED_FORMULA_40" localSheetId="13">#N/A</definedName>
    <definedName name="SHARED_FORMULA_40">#N/A</definedName>
    <definedName name="SHARED_FORMULA_41" localSheetId="20">#N/A</definedName>
    <definedName name="SHARED_FORMULA_41" localSheetId="16">#N/A</definedName>
    <definedName name="SHARED_FORMULA_41" localSheetId="17">#N/A</definedName>
    <definedName name="SHARED_FORMULA_41" localSheetId="13">#N/A</definedName>
    <definedName name="SHARED_FORMULA_41">#N/A</definedName>
    <definedName name="SHARED_FORMULA_42" localSheetId="20">#N/A</definedName>
    <definedName name="SHARED_FORMULA_42" localSheetId="16">#N/A</definedName>
    <definedName name="SHARED_FORMULA_42" localSheetId="17">#N/A</definedName>
    <definedName name="SHARED_FORMULA_42" localSheetId="13">#N/A</definedName>
    <definedName name="SHARED_FORMULA_42">#N/A</definedName>
    <definedName name="SHARED_FORMULA_43" localSheetId="20">#N/A</definedName>
    <definedName name="SHARED_FORMULA_43" localSheetId="16">#N/A</definedName>
    <definedName name="SHARED_FORMULA_43" localSheetId="17">#N/A</definedName>
    <definedName name="SHARED_FORMULA_43" localSheetId="13">#N/A</definedName>
    <definedName name="SHARED_FORMULA_43">#N/A</definedName>
    <definedName name="SHARED_FORMULA_44" localSheetId="20">#N/A</definedName>
    <definedName name="SHARED_FORMULA_44" localSheetId="16">#N/A</definedName>
    <definedName name="SHARED_FORMULA_44" localSheetId="17">#N/A</definedName>
    <definedName name="SHARED_FORMULA_44" localSheetId="13">#N/A</definedName>
    <definedName name="SHARED_FORMULA_44">#N/A</definedName>
    <definedName name="SHARED_FORMULA_45" localSheetId="20">#N/A</definedName>
    <definedName name="SHARED_FORMULA_45" localSheetId="16">#N/A</definedName>
    <definedName name="SHARED_FORMULA_45" localSheetId="17">#N/A</definedName>
    <definedName name="SHARED_FORMULA_45" localSheetId="13">#N/A</definedName>
    <definedName name="SHARED_FORMULA_45">#N/A</definedName>
    <definedName name="SHARED_FORMULA_5" localSheetId="20">#N/A</definedName>
    <definedName name="SHARED_FORMULA_5" localSheetId="16">#N/A</definedName>
    <definedName name="SHARED_FORMULA_5" localSheetId="17">#N/A</definedName>
    <definedName name="SHARED_FORMULA_5" localSheetId="13">#N/A</definedName>
    <definedName name="SHARED_FORMULA_5">#N/A</definedName>
    <definedName name="SHARED_FORMULA_6" localSheetId="20">#N/A</definedName>
    <definedName name="SHARED_FORMULA_6" localSheetId="16">#N/A</definedName>
    <definedName name="SHARED_FORMULA_6" localSheetId="17">#N/A</definedName>
    <definedName name="SHARED_FORMULA_6" localSheetId="13">#N/A</definedName>
    <definedName name="SHARED_FORMULA_6">#N/A</definedName>
    <definedName name="SHARED_FORMULA_7" localSheetId="20">#N/A</definedName>
    <definedName name="SHARED_FORMULA_7" localSheetId="16">#N/A</definedName>
    <definedName name="SHARED_FORMULA_7" localSheetId="17">#N/A</definedName>
    <definedName name="SHARED_FORMULA_7" localSheetId="13">#N/A</definedName>
    <definedName name="SHARED_FORMULA_7">#N/A</definedName>
    <definedName name="SHARED_FORMULA_8" localSheetId="20">#N/A</definedName>
    <definedName name="SHARED_FORMULA_8" localSheetId="16">#N/A</definedName>
    <definedName name="SHARED_FORMULA_8" localSheetId="17">#N/A</definedName>
    <definedName name="SHARED_FORMULA_8" localSheetId="13">#N/A</definedName>
    <definedName name="SHARED_FORMULA_8">#N/A</definedName>
    <definedName name="SHARED_FORMULA_9" localSheetId="20">#N/A</definedName>
    <definedName name="SHARED_FORMULA_9" localSheetId="16">#N/A</definedName>
    <definedName name="SHARED_FORMULA_9" localSheetId="17">#N/A</definedName>
    <definedName name="SHARED_FORMULA_9" localSheetId="13">#N/A</definedName>
    <definedName name="SHARED_FORMULA_9">#N/A</definedName>
    <definedName name="SIKAFLEX_CONEXIONES">#REF!</definedName>
    <definedName name="SJ">#REF!</definedName>
    <definedName name="SM">#REF!</definedName>
    <definedName name="SOCIAL">#REF!</definedName>
    <definedName name="SSS" localSheetId="20">#REF!</definedName>
    <definedName name="SSS" localSheetId="16">#REF!</definedName>
    <definedName name="SSS" localSheetId="17">#REF!</definedName>
    <definedName name="SSS" localSheetId="13">#REF!</definedName>
    <definedName name="SSS">#REF!</definedName>
    <definedName name="st">#REF!</definedName>
    <definedName name="SU">#REF!</definedName>
    <definedName name="SUBESTACIONES">#REF!</definedName>
    <definedName name="SUBTIPOACC" localSheetId="20">#REF!</definedName>
    <definedName name="SUBTIPOACC" localSheetId="16">#REF!</definedName>
    <definedName name="SUBTIPOACC" localSheetId="17">#REF!</definedName>
    <definedName name="SUBTIPOACC" localSheetId="13">#REF!</definedName>
    <definedName name="SUBTIPOACC">#REF!</definedName>
    <definedName name="t" localSheetId="20">#REF!</definedName>
    <definedName name="t" localSheetId="16">#REF!</definedName>
    <definedName name="t" localSheetId="17">#REF!</definedName>
    <definedName name="t" localSheetId="13">#REF!</definedName>
    <definedName name="t">#REF!</definedName>
    <definedName name="T.1_POZ" localSheetId="20">#REF!</definedName>
    <definedName name="T.1_POZ" localSheetId="16">#REF!</definedName>
    <definedName name="T.1_POZ" localSheetId="17">#REF!</definedName>
    <definedName name="T.1_POZ" localSheetId="13">#REF!</definedName>
    <definedName name="T.1_POZ">#REF!</definedName>
    <definedName name="T.3" localSheetId="20">#REF!</definedName>
    <definedName name="T.3" localSheetId="16">#REF!</definedName>
    <definedName name="T.3" localSheetId="17">#REF!</definedName>
    <definedName name="T.3" localSheetId="13">#REF!</definedName>
    <definedName name="T.3">#REF!</definedName>
    <definedName name="T.VIA" localSheetId="20">#REF!</definedName>
    <definedName name="T.VIA" localSheetId="16">#REF!</definedName>
    <definedName name="T.VIA" localSheetId="17">#REF!</definedName>
    <definedName name="T.VIA" localSheetId="13">#REF!</definedName>
    <definedName name="T.VIA">#REF!</definedName>
    <definedName name="T___2_.3_FC_2.2" localSheetId="20">#REF!</definedName>
    <definedName name="T___2_.3_FC_2.2" localSheetId="16">#REF!</definedName>
    <definedName name="T___2_.3_FC_2.2" localSheetId="17">#REF!</definedName>
    <definedName name="T___2_.3_FC_2.2" localSheetId="13">#REF!</definedName>
    <definedName name="T___2_.3_FC_2.2">#REF!</definedName>
    <definedName name="T1_" localSheetId="20">#REF!</definedName>
    <definedName name="T1_" localSheetId="16">#REF!</definedName>
    <definedName name="T1_" localSheetId="17">#REF!</definedName>
    <definedName name="T1_" localSheetId="13">#REF!</definedName>
    <definedName name="T1_">#REF!</definedName>
    <definedName name="T1__2_FC1_5" localSheetId="20">#REF!</definedName>
    <definedName name="T1__2_FC1_5" localSheetId="16">#REF!</definedName>
    <definedName name="T1__2_FC1_5" localSheetId="17">#REF!</definedName>
    <definedName name="T1__2_FC1_5" localSheetId="13">#REF!</definedName>
    <definedName name="T1__2_FC1_5">#REF!</definedName>
    <definedName name="T1__2_FC1_9" localSheetId="20">#REF!</definedName>
    <definedName name="T1__2_FC1_9" localSheetId="16">#REF!</definedName>
    <definedName name="T1__2_FC1_9" localSheetId="17">#REF!</definedName>
    <definedName name="T1__2_FC1_9" localSheetId="13">#REF!</definedName>
    <definedName name="T1__2_FC1_9">#REF!</definedName>
    <definedName name="T1__3__2_FC1_9" localSheetId="20">#REF!</definedName>
    <definedName name="T1__3__2_FC1_9" localSheetId="16">#REF!</definedName>
    <definedName name="T1__3__2_FC1_9" localSheetId="17">#REF!</definedName>
    <definedName name="T1__3__2_FC1_9" localSheetId="13">#REF!</definedName>
    <definedName name="T1__3__2_FC1_9">#REF!</definedName>
    <definedName name="T1_FC_1.5__.2" localSheetId="20">#REF!</definedName>
    <definedName name="T1_FC_1.5__.2" localSheetId="16">#REF!</definedName>
    <definedName name="T1_FC_1.5__.2" localSheetId="17">#REF!</definedName>
    <definedName name="T1_FC_1.5__.2" localSheetId="13">#REF!</definedName>
    <definedName name="T1_FC_1.5__.2">#REF!</definedName>
    <definedName name="T1_FC_1.9__.2" localSheetId="20">#REF!</definedName>
    <definedName name="T1_FC_1.9__.2" localSheetId="16">#REF!</definedName>
    <definedName name="T1_FC_1.9__.2" localSheetId="17">#REF!</definedName>
    <definedName name="T1_FC_1.9__.2" localSheetId="13">#REF!</definedName>
    <definedName name="T1_FC_1.9__.2">#REF!</definedName>
    <definedName name="T1_FC1_5" localSheetId="20">#REF!</definedName>
    <definedName name="T1_FC1_5" localSheetId="16">#REF!</definedName>
    <definedName name="T1_FC1_5" localSheetId="17">#REF!</definedName>
    <definedName name="T1_FC1_5" localSheetId="13">#REF!</definedName>
    <definedName name="T1_FC1_5">#REF!</definedName>
    <definedName name="T1_FC1_9" localSheetId="20">#REF!</definedName>
    <definedName name="T1_FC1_9" localSheetId="16">#REF!</definedName>
    <definedName name="T1_FC1_9" localSheetId="17">#REF!</definedName>
    <definedName name="T1_FC1_9" localSheetId="13">#REF!</definedName>
    <definedName name="T1_FC1_9">#REF!</definedName>
    <definedName name="T1_FC2.2" localSheetId="20">#REF!</definedName>
    <definedName name="T1_FC2.2" localSheetId="16">#REF!</definedName>
    <definedName name="T1_FC2.2" localSheetId="17">#REF!</definedName>
    <definedName name="T1_FC2.2" localSheetId="13">#REF!</definedName>
    <definedName name="T1_FC2.2">#REF!</definedName>
    <definedName name="T11SF15" localSheetId="20">#REF!</definedName>
    <definedName name="T11SF15" localSheetId="16">#REF!</definedName>
    <definedName name="T11SF15" localSheetId="17">#REF!</definedName>
    <definedName name="T11SF15" localSheetId="13">#REF!</definedName>
    <definedName name="T11SF15">#REF!</definedName>
    <definedName name="T11SF19" localSheetId="20">#REF!</definedName>
    <definedName name="T11SF19" localSheetId="16">#REF!</definedName>
    <definedName name="T11SF19" localSheetId="17">#REF!</definedName>
    <definedName name="T11SF19" localSheetId="13">#REF!</definedName>
    <definedName name="T11SF19">#REF!</definedName>
    <definedName name="T12SF15" localSheetId="20">#REF!</definedName>
    <definedName name="T12SF15" localSheetId="16">#REF!</definedName>
    <definedName name="T12SF15" localSheetId="17">#REF!</definedName>
    <definedName name="T12SF15" localSheetId="13">#REF!</definedName>
    <definedName name="T12SF15">#REF!</definedName>
    <definedName name="T12SF19" localSheetId="20">#REF!</definedName>
    <definedName name="T12SF19" localSheetId="16">#REF!</definedName>
    <definedName name="T12SF19" localSheetId="17">#REF!</definedName>
    <definedName name="T12SF19" localSheetId="13">#REF!</definedName>
    <definedName name="T12SF19">#REF!</definedName>
    <definedName name="T1RF15" localSheetId="20">#REF!</definedName>
    <definedName name="T1RF15" localSheetId="16">#REF!</definedName>
    <definedName name="T1RF15" localSheetId="17">#REF!</definedName>
    <definedName name="T1RF15" localSheetId="13">#REF!</definedName>
    <definedName name="T1RF15">#REF!</definedName>
    <definedName name="T1RF19" localSheetId="20">#REF!</definedName>
    <definedName name="T1RF19" localSheetId="16">#REF!</definedName>
    <definedName name="T1RF19" localSheetId="17">#REF!</definedName>
    <definedName name="T1RF19" localSheetId="13">#REF!</definedName>
    <definedName name="T1RF19">#REF!</definedName>
    <definedName name="T2.PVC" localSheetId="20">#REF!</definedName>
    <definedName name="T2.PVC" localSheetId="16">#REF!</definedName>
    <definedName name="T2.PVC" localSheetId="17">#REF!</definedName>
    <definedName name="T2.PVC" localSheetId="13">#REF!</definedName>
    <definedName name="T2.PVC">#REF!</definedName>
    <definedName name="T2_" localSheetId="20">#REF!</definedName>
    <definedName name="T2_" localSheetId="16">#REF!</definedName>
    <definedName name="T2_" localSheetId="17">#REF!</definedName>
    <definedName name="T2_" localSheetId="13">#REF!</definedName>
    <definedName name="T2_">#REF!</definedName>
    <definedName name="T2_.3" localSheetId="20">#REF!</definedName>
    <definedName name="T2_.3" localSheetId="16">#REF!</definedName>
    <definedName name="T2_.3" localSheetId="17">#REF!</definedName>
    <definedName name="T2_.3" localSheetId="13">#REF!</definedName>
    <definedName name="T2_.3">#REF!</definedName>
    <definedName name="T2__2_FC1_5" localSheetId="20">#REF!</definedName>
    <definedName name="T2__2_FC1_5" localSheetId="16">#REF!</definedName>
    <definedName name="T2__2_FC1_5" localSheetId="17">#REF!</definedName>
    <definedName name="T2__2_FC1_5" localSheetId="13">#REF!</definedName>
    <definedName name="T2__2_FC1_5">#REF!</definedName>
    <definedName name="T2__3_FC1_9" localSheetId="20">#REF!</definedName>
    <definedName name="T2__3_FC1_9" localSheetId="16">#REF!</definedName>
    <definedName name="T2__3_FC1_9" localSheetId="17">#REF!</definedName>
    <definedName name="T2__3_FC1_9" localSheetId="13">#REF!</definedName>
    <definedName name="T2__3_FC1_9">#REF!</definedName>
    <definedName name="T2_FC_1.5__.3" localSheetId="20">#REF!</definedName>
    <definedName name="T2_FC_1.5__.3" localSheetId="16">#REF!</definedName>
    <definedName name="T2_FC_1.5__.3" localSheetId="17">#REF!</definedName>
    <definedName name="T2_FC_1.5__.3" localSheetId="13">#REF!</definedName>
    <definedName name="T2_FC_1.5__.3">#REF!</definedName>
    <definedName name="T2_FC_1.5__.3_.2" localSheetId="20">#REF!</definedName>
    <definedName name="T2_FC_1.5__.3_.2" localSheetId="16">#REF!</definedName>
    <definedName name="T2_FC_1.5__.3_.2" localSheetId="17">#REF!</definedName>
    <definedName name="T2_FC_1.5__.3_.2" localSheetId="13">#REF!</definedName>
    <definedName name="T2_FC_1.5__.3_.2">#REF!</definedName>
    <definedName name="T2_FC_1.9__.3" localSheetId="20">#REF!</definedName>
    <definedName name="T2_FC_1.9__.3" localSheetId="16">#REF!</definedName>
    <definedName name="T2_FC_1.9__.3" localSheetId="17">#REF!</definedName>
    <definedName name="T2_FC_1.9__.3" localSheetId="13">#REF!</definedName>
    <definedName name="T2_FC_1.9__.3">#REF!</definedName>
    <definedName name="T2_FC_1.9__.3_.2" localSheetId="20">#REF!</definedName>
    <definedName name="T2_FC_1.9__.3_.2" localSheetId="16">#REF!</definedName>
    <definedName name="T2_FC_1.9__.3_.2" localSheetId="17">#REF!</definedName>
    <definedName name="T2_FC_1.9__.3_.2" localSheetId="13">#REF!</definedName>
    <definedName name="T2_FC_1.9__.3_.2">#REF!</definedName>
    <definedName name="T2_FC1_5" localSheetId="20">#REF!</definedName>
    <definedName name="T2_FC1_5" localSheetId="16">#REF!</definedName>
    <definedName name="T2_FC1_5" localSheetId="17">#REF!</definedName>
    <definedName name="T2_FC1_5" localSheetId="13">#REF!</definedName>
    <definedName name="T2_FC1_5">#REF!</definedName>
    <definedName name="T2_FC1_9" localSheetId="20">#REF!</definedName>
    <definedName name="T2_FC1_9" localSheetId="16">#REF!</definedName>
    <definedName name="T2_FC1_9" localSheetId="17">#REF!</definedName>
    <definedName name="T2_FC1_9" localSheetId="13">#REF!</definedName>
    <definedName name="T2_FC1_9">#REF!</definedName>
    <definedName name="T2_POZ" localSheetId="20">#REF!</definedName>
    <definedName name="T2_POZ" localSheetId="16">#REF!</definedName>
    <definedName name="T2_POZ" localSheetId="17">#REF!</definedName>
    <definedName name="T2_POZ" localSheetId="13">#REF!</definedName>
    <definedName name="T2_POZ">#REF!</definedName>
    <definedName name="T2_RAS" localSheetId="20">#REF!</definedName>
    <definedName name="T2_RAS" localSheetId="16">#REF!</definedName>
    <definedName name="T2_RAS" localSheetId="17">#REF!</definedName>
    <definedName name="T2_RAS" localSheetId="13">#REF!</definedName>
    <definedName name="T2_RAS">#REF!</definedName>
    <definedName name="T21SF15" localSheetId="20">#REF!</definedName>
    <definedName name="T21SF15" localSheetId="16">#REF!</definedName>
    <definedName name="T21SF15" localSheetId="17">#REF!</definedName>
    <definedName name="T21SF15" localSheetId="13">#REF!</definedName>
    <definedName name="T21SF15">#REF!</definedName>
    <definedName name="T21SF19" localSheetId="20">#REF!</definedName>
    <definedName name="T21SF19" localSheetId="16">#REF!</definedName>
    <definedName name="T21SF19" localSheetId="17">#REF!</definedName>
    <definedName name="T21SF19" localSheetId="13">#REF!</definedName>
    <definedName name="T21SF19">#REF!</definedName>
    <definedName name="T22SF15" localSheetId="20">#REF!</definedName>
    <definedName name="T22SF15" localSheetId="16">#REF!</definedName>
    <definedName name="T22SF15" localSheetId="17">#REF!</definedName>
    <definedName name="T22SF15" localSheetId="13">#REF!</definedName>
    <definedName name="T22SF15">#REF!</definedName>
    <definedName name="T22SF19" localSheetId="20">#REF!</definedName>
    <definedName name="T22SF19" localSheetId="16">#REF!</definedName>
    <definedName name="T22SF19" localSheetId="17">#REF!</definedName>
    <definedName name="T22SF19" localSheetId="13">#REF!</definedName>
    <definedName name="T22SF19">#REF!</definedName>
    <definedName name="T2RF15" localSheetId="20">#REF!</definedName>
    <definedName name="T2RF15" localSheetId="16">#REF!</definedName>
    <definedName name="T2RF15" localSheetId="17">#REF!</definedName>
    <definedName name="T2RF15" localSheetId="13">#REF!</definedName>
    <definedName name="T2RF15">#REF!</definedName>
    <definedName name="T2RF19" localSheetId="20">#REF!</definedName>
    <definedName name="T2RF19" localSheetId="16">#REF!</definedName>
    <definedName name="T2RF19" localSheetId="17">#REF!</definedName>
    <definedName name="T2RF19" localSheetId="13">#REF!</definedName>
    <definedName name="T2RF19">#REF!</definedName>
    <definedName name="TABLA" localSheetId="20">#REF!</definedName>
    <definedName name="TABLA" localSheetId="16">#REF!</definedName>
    <definedName name="TABLA" localSheetId="17">#REF!</definedName>
    <definedName name="TABLA" localSheetId="13">#REF!</definedName>
    <definedName name="TABLA">#REF!</definedName>
    <definedName name="tabla2">#REF!</definedName>
    <definedName name="TarifaMT">#REF!</definedName>
    <definedName name="TB">#REF!</definedName>
    <definedName name="TE">#REF!</definedName>
    <definedName name="Tecnico">#REF!</definedName>
    <definedName name="TEILE_E_MOT_10" localSheetId="20">#REF!</definedName>
    <definedName name="TEILE_E_MOT_10" localSheetId="16">#REF!</definedName>
    <definedName name="TEILE_E_MOT_10" localSheetId="17">#REF!</definedName>
    <definedName name="TEILE_E_MOT_10" localSheetId="13">#REF!</definedName>
    <definedName name="TEILE_E_MOT_10">#REF!</definedName>
    <definedName name="TEILE_E_MOT_100" localSheetId="20">#REF!</definedName>
    <definedName name="TEILE_E_MOT_100" localSheetId="16">#REF!</definedName>
    <definedName name="TEILE_E_MOT_100" localSheetId="17">#REF!</definedName>
    <definedName name="TEILE_E_MOT_100" localSheetId="13">#REF!</definedName>
    <definedName name="TEILE_E_MOT_100">#REF!</definedName>
    <definedName name="TEILE_E_MOT_1000" localSheetId="20">#REF!</definedName>
    <definedName name="TEILE_E_MOT_1000" localSheetId="16">#REF!</definedName>
    <definedName name="TEILE_E_MOT_1000" localSheetId="17">#REF!</definedName>
    <definedName name="TEILE_E_MOT_1000" localSheetId="13">#REF!</definedName>
    <definedName name="TEILE_E_MOT_1000">#REF!</definedName>
    <definedName name="TEILE_E_MOT_10000" localSheetId="20">#REF!</definedName>
    <definedName name="TEILE_E_MOT_10000" localSheetId="16">#REF!</definedName>
    <definedName name="TEILE_E_MOT_10000" localSheetId="17">#REF!</definedName>
    <definedName name="TEILE_E_MOT_10000" localSheetId="13">#REF!</definedName>
    <definedName name="TEILE_E_MOT_10000">#REF!</definedName>
    <definedName name="TEILE_E_MOT_15000" localSheetId="20">#REF!</definedName>
    <definedName name="TEILE_E_MOT_15000" localSheetId="16">#REF!</definedName>
    <definedName name="TEILE_E_MOT_15000" localSheetId="17">#REF!</definedName>
    <definedName name="TEILE_E_MOT_15000" localSheetId="13">#REF!</definedName>
    <definedName name="TEILE_E_MOT_15000">#REF!</definedName>
    <definedName name="TEILE_E_MOT_20000" localSheetId="20">#REF!</definedName>
    <definedName name="TEILE_E_MOT_20000" localSheetId="16">#REF!</definedName>
    <definedName name="TEILE_E_MOT_20000" localSheetId="17">#REF!</definedName>
    <definedName name="TEILE_E_MOT_20000" localSheetId="13">#REF!</definedName>
    <definedName name="TEILE_E_MOT_20000">#REF!</definedName>
    <definedName name="TEILE_E_MOT_250" localSheetId="20">#REF!</definedName>
    <definedName name="TEILE_E_MOT_250" localSheetId="16">#REF!</definedName>
    <definedName name="TEILE_E_MOT_250" localSheetId="17">#REF!</definedName>
    <definedName name="TEILE_E_MOT_250" localSheetId="13">#REF!</definedName>
    <definedName name="TEILE_E_MOT_250">#REF!</definedName>
    <definedName name="TEILE_E_MOT_3000" localSheetId="20">#REF!</definedName>
    <definedName name="TEILE_E_MOT_3000" localSheetId="16">#REF!</definedName>
    <definedName name="TEILE_E_MOT_3000" localSheetId="17">#REF!</definedName>
    <definedName name="TEILE_E_MOT_3000" localSheetId="13">#REF!</definedName>
    <definedName name="TEILE_E_MOT_3000">#REF!</definedName>
    <definedName name="TEILE_E_MOT_30000" localSheetId="20">#REF!</definedName>
    <definedName name="TEILE_E_MOT_30000" localSheetId="16">#REF!</definedName>
    <definedName name="TEILE_E_MOT_30000" localSheetId="17">#REF!</definedName>
    <definedName name="TEILE_E_MOT_30000" localSheetId="13">#REF!</definedName>
    <definedName name="TEILE_E_MOT_30000">#REF!</definedName>
    <definedName name="TEILE_E_MOT_500" localSheetId="20">#REF!</definedName>
    <definedName name="TEILE_E_MOT_500" localSheetId="16">#REF!</definedName>
    <definedName name="TEILE_E_MOT_500" localSheetId="17">#REF!</definedName>
    <definedName name="TEILE_E_MOT_500" localSheetId="13">#REF!</definedName>
    <definedName name="TEILE_E_MOT_500">#REF!</definedName>
    <definedName name="TEILE_E_MOT_5000" localSheetId="20">#REF!</definedName>
    <definedName name="TEILE_E_MOT_5000" localSheetId="16">#REF!</definedName>
    <definedName name="TEILE_E_MOT_5000" localSheetId="17">#REF!</definedName>
    <definedName name="TEILE_E_MOT_5000" localSheetId="13">#REF!</definedName>
    <definedName name="TEILE_E_MOT_5000">#REF!</definedName>
    <definedName name="TEILE_E_MOT_7500" localSheetId="20">#REF!</definedName>
    <definedName name="TEILE_E_MOT_7500" localSheetId="16">#REF!</definedName>
    <definedName name="TEILE_E_MOT_7500" localSheetId="17">#REF!</definedName>
    <definedName name="TEILE_E_MOT_7500" localSheetId="13">#REF!</definedName>
    <definedName name="TEILE_E_MOT_7500">#REF!</definedName>
    <definedName name="TIPO" localSheetId="20">#REF!</definedName>
    <definedName name="TIPO" localSheetId="16">#REF!</definedName>
    <definedName name="TIPO" localSheetId="17">#REF!</definedName>
    <definedName name="TIPO" localSheetId="13">#REF!</definedName>
    <definedName name="TIPO">#REF!</definedName>
    <definedName name="TIPO_ESTRUCTURA">#REF!</definedName>
    <definedName name="TIPO_POZO">#REF!</definedName>
    <definedName name="TIPO_TUBERIA">#REF!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tleRegion..BO60">#REF!</definedName>
    <definedName name="titu">#REF!</definedName>
    <definedName name="titu2">#REF!</definedName>
    <definedName name="TITULO" localSheetId="20">#REF!</definedName>
    <definedName name="TITULO" localSheetId="16">#REF!</definedName>
    <definedName name="TITULO" localSheetId="17">#REF!</definedName>
    <definedName name="TITULO" localSheetId="13">#REF!</definedName>
    <definedName name="TITULO">#REF!</definedName>
    <definedName name="_xlnm.Print_Titles" localSheetId="4">'CRITERIOS DE EVALUACIÓN (S)'!$B:$AA,'CRITERIOS DE EVALUACIÓN (S)'!$4:$9</definedName>
    <definedName name="_xlnm.Print_Titles" localSheetId="1">'CRITERIOS HABILITANTES (S)'!$A:$D,'CRITERIOS HABILITANTES (S)'!$1:$7</definedName>
    <definedName name="_xlnm.Print_Titles" localSheetId="3">'EXPERIENCIA ADICIONAL (S)'!$A:$C,'EXPERIENCIA ADICIONAL (S)'!$1:$6</definedName>
    <definedName name="_xlnm.Print_Titles" localSheetId="23">'PERSONAL MINIMO'!$2:$7</definedName>
    <definedName name="Títulos_a_imprimir_IM">#REF!</definedName>
    <definedName name="To">#REF!</definedName>
    <definedName name="tot" localSheetId="20">#REF!</definedName>
    <definedName name="tot" localSheetId="16">#REF!</definedName>
    <definedName name="tot" localSheetId="17">#REF!</definedName>
    <definedName name="tot" localSheetId="13">#REF!</definedName>
    <definedName name="tot">#REF!</definedName>
    <definedName name="Total" localSheetId="20">#REF!</definedName>
    <definedName name="Total" localSheetId="16">#REF!</definedName>
    <definedName name="Total" localSheetId="17">#REF!</definedName>
    <definedName name="Total" localSheetId="13">#REF!</definedName>
    <definedName name="Total">#REF!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R" localSheetId="20">#REF!</definedName>
    <definedName name="TR" localSheetId="16">#REF!</definedName>
    <definedName name="TR" localSheetId="17">#REF!</definedName>
    <definedName name="TR" localSheetId="13">#REF!</definedName>
    <definedName name="TR">#REF!</definedName>
    <definedName name="Tramite">#REF!</definedName>
    <definedName name="TRAMO" localSheetId="20">#REF!</definedName>
    <definedName name="TRAMO" localSheetId="16">#REF!</definedName>
    <definedName name="TRAMO" localSheetId="17">#REF!</definedName>
    <definedName name="TRAMO" localSheetId="13">#REF!</definedName>
    <definedName name="TRAMO">#REF!</definedName>
    <definedName name="TRAMO_CONCRETO_DOMICILIARIA">#REF!</definedName>
    <definedName name="TRAMO_PO">#REF!</definedName>
    <definedName name="TRANS" localSheetId="20">#REF!</definedName>
    <definedName name="TRANS" localSheetId="16">#REF!</definedName>
    <definedName name="TRANS" localSheetId="17">#REF!</definedName>
    <definedName name="TRANS" localSheetId="13">#REF!</definedName>
    <definedName name="TRANS">#REF!</definedName>
    <definedName name="transtub" localSheetId="20">#REF!</definedName>
    <definedName name="transtub" localSheetId="16">#REF!</definedName>
    <definedName name="transtub" localSheetId="17">#REF!</definedName>
    <definedName name="transtub" localSheetId="13">#REF!</definedName>
    <definedName name="transtub">#REF!</definedName>
    <definedName name="TRAT" localSheetId="20">#REF!</definedName>
    <definedName name="TRAT" localSheetId="16">#REF!</definedName>
    <definedName name="TRAT" localSheetId="17">#REF!</definedName>
    <definedName name="TRAT" localSheetId="13">#REF!</definedName>
    <definedName name="TRAT">#REF!</definedName>
    <definedName name="TRIANG" localSheetId="20">#REF!</definedName>
    <definedName name="TRIANG" localSheetId="16">#REF!</definedName>
    <definedName name="TRIANG" localSheetId="17">#REF!</definedName>
    <definedName name="TRIANG" localSheetId="13">#REF!</definedName>
    <definedName name="TRIANG">#REF!</definedName>
    <definedName name="TtlCD" localSheetId="20">#REF!</definedName>
    <definedName name="TtlCD" localSheetId="16">#REF!</definedName>
    <definedName name="TtlCD" localSheetId="17">#REF!</definedName>
    <definedName name="TtlCD" localSheetId="13">#REF!</definedName>
    <definedName name="TtlCD">#REF!</definedName>
    <definedName name="TU">#REF!</definedName>
    <definedName name="TUBERIA" localSheetId="20">#REF!</definedName>
    <definedName name="TUBERIA" localSheetId="16">#REF!</definedName>
    <definedName name="TUBERIA" localSheetId="17">#REF!</definedName>
    <definedName name="TUBERIA" localSheetId="13">#REF!</definedName>
    <definedName name="TUBERIA">#REF!</definedName>
    <definedName name="TUBERIA_300_GRP_CONEXIONES">#REF!</definedName>
    <definedName name="TUBERIA_350_GRP_CONEXIONES">#REF!</definedName>
    <definedName name="TUBERIA_400_GRP_CONEXIONES">#REF!</definedName>
    <definedName name="TUBERIA_450_GRP_CONEXIONES">#REF!</definedName>
    <definedName name="TUBERIA_500_GRP_CONEXIONES">#REF!</definedName>
    <definedName name="U" localSheetId="20">#REF!</definedName>
    <definedName name="U" localSheetId="16">#REF!</definedName>
    <definedName name="U" localSheetId="17">#REF!</definedName>
    <definedName name="U" localSheetId="13">#REF!</definedName>
    <definedName name="U">#REF!</definedName>
    <definedName name="UM">#REF!</definedName>
    <definedName name="UNDS" localSheetId="20">#REF!</definedName>
    <definedName name="UNDS" localSheetId="16">#REF!</definedName>
    <definedName name="UNDS" localSheetId="17">#REF!</definedName>
    <definedName name="UNDS" localSheetId="13">#REF!</definedName>
    <definedName name="UNDS">#REF!</definedName>
    <definedName name="UNIDAD1">#REF!</definedName>
    <definedName name="UNIDAD521">#REF!</definedName>
    <definedName name="US">#REF!</definedName>
    <definedName name="ut" localSheetId="20">#REF!</definedName>
    <definedName name="ut" localSheetId="16">#REF!</definedName>
    <definedName name="ut" localSheetId="17">#REF!</definedName>
    <definedName name="ut" localSheetId="13">#REF!</definedName>
    <definedName name="ut">#REF!</definedName>
    <definedName name="Utilidad" localSheetId="20">#REF!</definedName>
    <definedName name="Utilidad" localSheetId="16">#REF!</definedName>
    <definedName name="Utilidad" localSheetId="17">#REF!</definedName>
    <definedName name="Utilidad" localSheetId="13">#REF!</definedName>
    <definedName name="Utilidad">#REF!</definedName>
    <definedName name="UtilidadObra">#REF!</definedName>
    <definedName name="V" localSheetId="20">#REF!</definedName>
    <definedName name="V" localSheetId="16">#REF!</definedName>
    <definedName name="V" localSheetId="17">#REF!</definedName>
    <definedName name="V" localSheetId="13">#REF!</definedName>
    <definedName name="V">#REF!</definedName>
    <definedName name="ValorTotConsultoria">#REF!</definedName>
    <definedName name="variacion">#REF!</definedName>
    <definedName name="VariosAnalisis" localSheetId="20">#REF!</definedName>
    <definedName name="VariosAnalisis" localSheetId="16">#REF!</definedName>
    <definedName name="VariosAnalisis" localSheetId="17">#REF!</definedName>
    <definedName name="VariosAnalisis" localSheetId="13">#REF!</definedName>
    <definedName name="VariosAnalisis">#REF!</definedName>
    <definedName name="VE">#REF!</definedName>
    <definedName name="Verificación">#REF!</definedName>
    <definedName name="VI">#REF!</definedName>
    <definedName name="VIA" localSheetId="20">#REF!</definedName>
    <definedName name="VIA" localSheetId="16">#REF!</definedName>
    <definedName name="VIA" localSheetId="17">#REF!</definedName>
    <definedName name="VIA" localSheetId="13">#REF!</definedName>
    <definedName name="VIA">#REF!</definedName>
    <definedName name="Viajes">#REF!</definedName>
    <definedName name="VV" localSheetId="20">#REF!</definedName>
    <definedName name="VV" localSheetId="16">#REF!</definedName>
    <definedName name="VV" localSheetId="17">#REF!</definedName>
    <definedName name="VV" localSheetId="13">#REF!</definedName>
    <definedName name="VV">#REF!</definedName>
    <definedName name="W" localSheetId="20">#REF!</definedName>
    <definedName name="W" localSheetId="16">#REF!</definedName>
    <definedName name="W" localSheetId="17">#REF!</definedName>
    <definedName name="W" localSheetId="13">#REF!</definedName>
    <definedName name="W">#REF!</definedName>
    <definedName name="WART_e_MOT_10" localSheetId="20">#REF!</definedName>
    <definedName name="WART_e_MOT_10" localSheetId="16">#REF!</definedName>
    <definedName name="WART_e_MOT_10" localSheetId="17">#REF!</definedName>
    <definedName name="WART_e_MOT_10" localSheetId="13">#REF!</definedName>
    <definedName name="WART_e_MOT_10">#REF!</definedName>
    <definedName name="WART_E_MOT_100" localSheetId="20">#REF!</definedName>
    <definedName name="WART_E_MOT_100" localSheetId="16">#REF!</definedName>
    <definedName name="WART_E_MOT_100" localSheetId="17">#REF!</definedName>
    <definedName name="WART_E_MOT_100" localSheetId="13">#REF!</definedName>
    <definedName name="WART_E_MOT_100">#REF!</definedName>
    <definedName name="WART_E_MOT_1000" localSheetId="20">#REF!</definedName>
    <definedName name="WART_E_MOT_1000" localSheetId="16">#REF!</definedName>
    <definedName name="WART_E_MOT_1000" localSheetId="17">#REF!</definedName>
    <definedName name="WART_E_MOT_1000" localSheetId="13">#REF!</definedName>
    <definedName name="WART_E_MOT_1000">#REF!</definedName>
    <definedName name="WART_E_MOT_10000" localSheetId="20">#REF!</definedName>
    <definedName name="WART_E_MOT_10000" localSheetId="16">#REF!</definedName>
    <definedName name="WART_E_MOT_10000" localSheetId="17">#REF!</definedName>
    <definedName name="WART_E_MOT_10000" localSheetId="13">#REF!</definedName>
    <definedName name="WART_E_MOT_10000">#REF!</definedName>
    <definedName name="WART_E_MOT_15000" localSheetId="20">#REF!</definedName>
    <definedName name="WART_E_MOT_15000" localSheetId="16">#REF!</definedName>
    <definedName name="WART_E_MOT_15000" localSheetId="17">#REF!</definedName>
    <definedName name="WART_E_MOT_15000" localSheetId="13">#REF!</definedName>
    <definedName name="WART_E_MOT_15000">#REF!</definedName>
    <definedName name="WART_E_MOT_20000" localSheetId="20">#REF!</definedName>
    <definedName name="WART_E_MOT_20000" localSheetId="16">#REF!</definedName>
    <definedName name="WART_E_MOT_20000" localSheetId="17">#REF!</definedName>
    <definedName name="WART_E_MOT_20000" localSheetId="13">#REF!</definedName>
    <definedName name="WART_E_MOT_20000">#REF!</definedName>
    <definedName name="WART_E_MOT_250" localSheetId="20">#REF!</definedName>
    <definedName name="WART_E_MOT_250" localSheetId="16">#REF!</definedName>
    <definedName name="WART_E_MOT_250" localSheetId="17">#REF!</definedName>
    <definedName name="WART_E_MOT_250" localSheetId="13">#REF!</definedName>
    <definedName name="WART_E_MOT_250">#REF!</definedName>
    <definedName name="WART_E_MOT_3000" localSheetId="20">#REF!</definedName>
    <definedName name="WART_E_MOT_3000" localSheetId="16">#REF!</definedName>
    <definedName name="WART_E_MOT_3000" localSheetId="17">#REF!</definedName>
    <definedName name="WART_E_MOT_3000" localSheetId="13">#REF!</definedName>
    <definedName name="WART_E_MOT_3000">#REF!</definedName>
    <definedName name="WART_E_MOT_30000" localSheetId="20">#REF!</definedName>
    <definedName name="WART_E_MOT_30000" localSheetId="16">#REF!</definedName>
    <definedName name="WART_E_MOT_30000" localSheetId="17">#REF!</definedName>
    <definedName name="WART_E_MOT_30000" localSheetId="13">#REF!</definedName>
    <definedName name="WART_E_MOT_30000">#REF!</definedName>
    <definedName name="WART_E_MOT_500" localSheetId="20">#REF!</definedName>
    <definedName name="WART_E_MOT_500" localSheetId="16">#REF!</definedName>
    <definedName name="WART_E_MOT_500" localSheetId="17">#REF!</definedName>
    <definedName name="WART_E_MOT_500" localSheetId="13">#REF!</definedName>
    <definedName name="WART_E_MOT_500">#REF!</definedName>
    <definedName name="WART_E_MOT_5000" localSheetId="20">#REF!</definedName>
    <definedName name="WART_E_MOT_5000" localSheetId="16">#REF!</definedName>
    <definedName name="WART_E_MOT_5000" localSheetId="17">#REF!</definedName>
    <definedName name="WART_E_MOT_5000" localSheetId="13">#REF!</definedName>
    <definedName name="WART_E_MOT_5000">#REF!</definedName>
    <definedName name="WART_E_MOT_7500" localSheetId="20">#REF!</definedName>
    <definedName name="WART_E_MOT_7500" localSheetId="16">#REF!</definedName>
    <definedName name="WART_E_MOT_7500" localSheetId="17">#REF!</definedName>
    <definedName name="WART_E_MOT_7500" localSheetId="13">#REF!</definedName>
    <definedName name="WART_E_MOT_7500">#REF!</definedName>
    <definedName name="WART_OK_CUM_10" localSheetId="20">#REF!</definedName>
    <definedName name="WART_OK_CUM_10" localSheetId="16">#REF!</definedName>
    <definedName name="WART_OK_CUM_10" localSheetId="17">#REF!</definedName>
    <definedName name="WART_OK_CUM_10" localSheetId="13">#REF!</definedName>
    <definedName name="WART_OK_CUM_10">#REF!</definedName>
    <definedName name="WART_OK_CUM_100" localSheetId="20">#REF!</definedName>
    <definedName name="WART_OK_CUM_100" localSheetId="16">#REF!</definedName>
    <definedName name="WART_OK_CUM_100" localSheetId="17">#REF!</definedName>
    <definedName name="WART_OK_CUM_100" localSheetId="13">#REF!</definedName>
    <definedName name="WART_OK_CUM_100">#REF!</definedName>
    <definedName name="WART_OK_CUM_1000" localSheetId="20">#REF!</definedName>
    <definedName name="WART_OK_CUM_1000" localSheetId="16">#REF!</definedName>
    <definedName name="WART_OK_CUM_1000" localSheetId="17">#REF!</definedName>
    <definedName name="WART_OK_CUM_1000" localSheetId="13">#REF!</definedName>
    <definedName name="WART_OK_CUM_1000">#REF!</definedName>
    <definedName name="WART_OK_CUM_10000" localSheetId="20">#REF!</definedName>
    <definedName name="WART_OK_CUM_10000" localSheetId="16">#REF!</definedName>
    <definedName name="WART_OK_CUM_10000" localSheetId="17">#REF!</definedName>
    <definedName name="WART_OK_CUM_10000" localSheetId="13">#REF!</definedName>
    <definedName name="WART_OK_CUM_10000">#REF!</definedName>
    <definedName name="WART_OK_CUM_15000" localSheetId="20">#REF!</definedName>
    <definedName name="WART_OK_CUM_15000" localSheetId="16">#REF!</definedName>
    <definedName name="WART_OK_CUM_15000" localSheetId="17">#REF!</definedName>
    <definedName name="WART_OK_CUM_15000" localSheetId="13">#REF!</definedName>
    <definedName name="WART_OK_CUM_15000">#REF!</definedName>
    <definedName name="WART_OK_CUM_20000" localSheetId="20">#REF!</definedName>
    <definedName name="WART_OK_CUM_20000" localSheetId="16">#REF!</definedName>
    <definedName name="WART_OK_CUM_20000" localSheetId="17">#REF!</definedName>
    <definedName name="WART_OK_CUM_20000" localSheetId="13">#REF!</definedName>
    <definedName name="WART_OK_CUM_20000">#REF!</definedName>
    <definedName name="WART_OK_CUM_250" localSheetId="20">#REF!</definedName>
    <definedName name="WART_OK_CUM_250" localSheetId="16">#REF!</definedName>
    <definedName name="WART_OK_CUM_250" localSheetId="17">#REF!</definedName>
    <definedName name="WART_OK_CUM_250" localSheetId="13">#REF!</definedName>
    <definedName name="WART_OK_CUM_250">#REF!</definedName>
    <definedName name="WART_OK_CUM_3000" localSheetId="20">#REF!</definedName>
    <definedName name="WART_OK_CUM_3000" localSheetId="16">#REF!</definedName>
    <definedName name="WART_OK_CUM_3000" localSheetId="17">#REF!</definedName>
    <definedName name="WART_OK_CUM_3000" localSheetId="13">#REF!</definedName>
    <definedName name="WART_OK_CUM_3000">#REF!</definedName>
    <definedName name="WART_OK_CUM_30000" localSheetId="20">#REF!</definedName>
    <definedName name="WART_OK_CUM_30000" localSheetId="16">#REF!</definedName>
    <definedName name="WART_OK_CUM_30000" localSheetId="17">#REF!</definedName>
    <definedName name="WART_OK_CUM_30000" localSheetId="13">#REF!</definedName>
    <definedName name="WART_OK_CUM_30000">#REF!</definedName>
    <definedName name="WART_OK_CUM_500" localSheetId="20">#REF!</definedName>
    <definedName name="WART_OK_CUM_500" localSheetId="16">#REF!</definedName>
    <definedName name="WART_OK_CUM_500" localSheetId="17">#REF!</definedName>
    <definedName name="WART_OK_CUM_500" localSheetId="13">#REF!</definedName>
    <definedName name="WART_OK_CUM_500">#REF!</definedName>
    <definedName name="WART_OK_CUM_5000" localSheetId="20">#REF!</definedName>
    <definedName name="WART_OK_CUM_5000" localSheetId="16">#REF!</definedName>
    <definedName name="WART_OK_CUM_5000" localSheetId="17">#REF!</definedName>
    <definedName name="WART_OK_CUM_5000" localSheetId="13">#REF!</definedName>
    <definedName name="WART_OK_CUM_5000">#REF!</definedName>
    <definedName name="WART_OK_CUM_7500" localSheetId="20">#REF!</definedName>
    <definedName name="WART_OK_CUM_7500" localSheetId="16">#REF!</definedName>
    <definedName name="WART_OK_CUM_7500" localSheetId="17">#REF!</definedName>
    <definedName name="WART_OK_CUM_7500" localSheetId="13">#REF!</definedName>
    <definedName name="WART_OK_CUM_7500">#REF!</definedName>
    <definedName name="wrn.listado." localSheetId="20" hidden="1">{#N/A,#N/A,FALSE,"PROPON.2001"}</definedName>
    <definedName name="wrn.listado." localSheetId="16" hidden="1">{#N/A,#N/A,FALSE,"PROPON.2001"}</definedName>
    <definedName name="wrn.listado." localSheetId="17" hidden="1">{#N/A,#N/A,FALSE,"PROPON.2001"}</definedName>
    <definedName name="wrn.listado." localSheetId="6" hidden="1">{#N/A,#N/A,FALSE,"PROPON.2001"}</definedName>
    <definedName name="wrn.listado." localSheetId="7" hidden="1">{#N/A,#N/A,FALSE,"PROPON.2001"}</definedName>
    <definedName name="wrn.listado." localSheetId="8" hidden="1">{#N/A,#N/A,FALSE,"PROPON.2001"}</definedName>
    <definedName name="wrn.listado." localSheetId="9" hidden="1">{#N/A,#N/A,FALSE,"PROPON.2001"}</definedName>
    <definedName name="wrn.listado." localSheetId="10" hidden="1">{#N/A,#N/A,FALSE,"PROPON.2001"}</definedName>
    <definedName name="wrn.listado." localSheetId="11" hidden="1">{#N/A,#N/A,FALSE,"PROPON.2001"}</definedName>
    <definedName name="wrn.listado." localSheetId="13" hidden="1">{#N/A,#N/A,FALSE,"PROPON.2001"}</definedName>
    <definedName name="wrn.listado." hidden="1">{#N/A,#N/A,FALSE,"PROPON.2001"}</definedName>
    <definedName name="www">#REF!</definedName>
    <definedName name="x" localSheetId="20">#REF!</definedName>
    <definedName name="x" localSheetId="16">#REF!</definedName>
    <definedName name="x" localSheetId="17">#REF!</definedName>
    <definedName name="x" localSheetId="13">#REF!</definedName>
    <definedName name="x">#REF!</definedName>
    <definedName name="XMesCalidades">#REF!</definedName>
    <definedName name="XMesNoFacturables">#REF!</definedName>
    <definedName name="XMesPersonalPromedio">#REF!</definedName>
    <definedName name="XMesProfesionales">#REF!</definedName>
    <definedName name="XMesTecnicos">#REF!</definedName>
    <definedName name="xx">#REF!</definedName>
    <definedName name="xxx">#REF!</definedName>
    <definedName name="xxxx" localSheetId="20">#REF!</definedName>
    <definedName name="xxxx" localSheetId="16">#REF!</definedName>
    <definedName name="xxxx" localSheetId="17">#REF!</definedName>
    <definedName name="xxxx" localSheetId="13">#REF!</definedName>
    <definedName name="xxxx">#REF!</definedName>
    <definedName name="y" localSheetId="20">#REF!</definedName>
    <definedName name="y" localSheetId="16">#REF!</definedName>
    <definedName name="y" localSheetId="17">#REF!</definedName>
    <definedName name="y" localSheetId="13">#REF!</definedName>
    <definedName name="y">#REF!</definedName>
    <definedName name="Z" localSheetId="20">#REF!</definedName>
    <definedName name="Z" localSheetId="16">#REF!</definedName>
    <definedName name="Z" localSheetId="17">#REF!</definedName>
    <definedName name="Z" localSheetId="13">#REF!</definedName>
    <definedName name="Z">#REF!</definedName>
    <definedName name="Z_0814AEEB_8FF2_453A_A01F_15432BB1C9A3_.wvu.Cols" localSheetId="4" hidden="1">'CRITERIOS DE EVALUACIÓN (S)'!$D:$E</definedName>
    <definedName name="Z_0814AEEB_8FF2_453A_A01F_15432BB1C9A3_.wvu.Cols" localSheetId="8" hidden="1">'Personal Prop 3 - Form 11'!$G:$H</definedName>
    <definedName name="Z_0814AEEB_8FF2_453A_A01F_15432BB1C9A3_.wvu.Cols" localSheetId="9" hidden="1">'Personal Prop 4 - Form 11'!$G:$H</definedName>
    <definedName name="Z_0814AEEB_8FF2_453A_A01F_15432BB1C9A3_.wvu.Cols" localSheetId="10" hidden="1">'Personal prop 5 - Form 11'!$A:$A</definedName>
    <definedName name="Z_0814AEEB_8FF2_453A_A01F_15432BB1C9A3_.wvu.Cols" localSheetId="11" hidden="1">'Personal Prop 6 - Form 11 '!$G:$H</definedName>
    <definedName name="Z_0814AEEB_8FF2_453A_A01F_15432BB1C9A3_.wvu.Cols" localSheetId="14" hidden="1">'Tabla de Puntaje'!$F:$G</definedName>
    <definedName name="Z_0814AEEB_8FF2_453A_A01F_15432BB1C9A3_.wvu.FilterData" localSheetId="20" hidden="1">'$ Prop 06'!$B$10:$H$28</definedName>
    <definedName name="Z_0814AEEB_8FF2_453A_A01F_15432BB1C9A3_.wvu.FilterData" localSheetId="16" hidden="1">'$ Prop 2 Subsane'!$B$10:$H$28</definedName>
    <definedName name="Z_0814AEEB_8FF2_453A_A01F_15432BB1C9A3_.wvu.FilterData" localSheetId="17" hidden="1">'$ Prop 3 Subsane'!$B$10:$H$28</definedName>
    <definedName name="Z_0814AEEB_8FF2_453A_A01F_15432BB1C9A3_.wvu.FilterData" localSheetId="4" hidden="1">'CRITERIOS DE EVALUACIÓN (S)'!$B$10:$AA$83</definedName>
    <definedName name="Z_0814AEEB_8FF2_453A_A01F_15432BB1C9A3_.wvu.FilterData" localSheetId="1" hidden="1">'CRITERIOS HABILITANTES (S)'!$A$8:$X$83</definedName>
    <definedName name="Z_0814AEEB_8FF2_453A_A01F_15432BB1C9A3_.wvu.FilterData" localSheetId="3" hidden="1">'EXPERIENCIA ADICIONAL (S)'!$A$8:$X$43</definedName>
    <definedName name="Z_0814AEEB_8FF2_453A_A01F_15432BB1C9A3_.wvu.FilterData" localSheetId="23" hidden="1">'PERSONAL MINIMO'!$B$6:$S$22</definedName>
    <definedName name="Z_0814AEEB_8FF2_453A_A01F_15432BB1C9A3_.wvu.FilterData" localSheetId="6" hidden="1">'Personal Prop 1 - Form 11'!$A$6:$H$19</definedName>
    <definedName name="Z_0814AEEB_8FF2_453A_A01F_15432BB1C9A3_.wvu.FilterData" localSheetId="7" hidden="1">'Personal Prop 2 - Form 11'!$A$6:$H$19</definedName>
    <definedName name="Z_0814AEEB_8FF2_453A_A01F_15432BB1C9A3_.wvu.FilterData" localSheetId="8" hidden="1">'Personal Prop 3 - Form 11'!$A$6:$H$19</definedName>
    <definedName name="Z_0814AEEB_8FF2_453A_A01F_15432BB1C9A3_.wvu.FilterData" localSheetId="9" hidden="1">'Personal Prop 4 - Form 11'!$A$6:$H$19</definedName>
    <definedName name="Z_0814AEEB_8FF2_453A_A01F_15432BB1C9A3_.wvu.FilterData" localSheetId="10" hidden="1">'Personal prop 5 - Form 11'!$A$6:$H$19</definedName>
    <definedName name="Z_0814AEEB_8FF2_453A_A01F_15432BB1C9A3_.wvu.FilterData" localSheetId="11" hidden="1">'Personal Prop 6 - Form 11 '!$A$6:$H$19</definedName>
    <definedName name="Z_0814AEEB_8FF2_453A_A01F_15432BB1C9A3_.wvu.FilterData" localSheetId="13" hidden="1">'PO Presup Edif Multiple'!$B$10:$H$28</definedName>
    <definedName name="Z_0814AEEB_8FF2_453A_A01F_15432BB1C9A3_.wvu.PrintArea" localSheetId="20" hidden="1">'$ Prop 06'!$B$2:$H$49</definedName>
    <definedName name="Z_0814AEEB_8FF2_453A_A01F_15432BB1C9A3_.wvu.PrintArea" localSheetId="16" hidden="1">'$ Prop 2 Subsane'!$B$2:$H$51</definedName>
    <definedName name="Z_0814AEEB_8FF2_453A_A01F_15432BB1C9A3_.wvu.PrintArea" localSheetId="17" hidden="1">'$ Prop 3 Subsane'!$B$2:$R$49</definedName>
    <definedName name="Z_0814AEEB_8FF2_453A_A01F_15432BB1C9A3_.wvu.PrintArea" localSheetId="4" hidden="1">'CRITERIOS DE EVALUACIÓN (S)'!$B$2:$AA$53</definedName>
    <definedName name="Z_0814AEEB_8FF2_453A_A01F_15432BB1C9A3_.wvu.PrintArea" localSheetId="1" hidden="1">'CRITERIOS HABILITANTES (S)'!$A$1:$X$91</definedName>
    <definedName name="Z_0814AEEB_8FF2_453A_A01F_15432BB1C9A3_.wvu.PrintArea" localSheetId="3" hidden="1">'EXPERIENCIA ADICIONAL (S)'!$A$1:$X$42</definedName>
    <definedName name="Z_0814AEEB_8FF2_453A_A01F_15432BB1C9A3_.wvu.PrintArea" localSheetId="23" hidden="1">'PERSONAL MINIMO'!$B$2:$S$22</definedName>
    <definedName name="Z_0814AEEB_8FF2_453A_A01F_15432BB1C9A3_.wvu.PrintArea" localSheetId="6" hidden="1">'Personal Prop 1 - Form 11'!$B$2:$U$26</definedName>
    <definedName name="Z_0814AEEB_8FF2_453A_A01F_15432BB1C9A3_.wvu.PrintArea" localSheetId="7" hidden="1">'Personal Prop 2 - Form 11'!$B$2:$U$26</definedName>
    <definedName name="Z_0814AEEB_8FF2_453A_A01F_15432BB1C9A3_.wvu.PrintArea" localSheetId="8" hidden="1">'Personal Prop 3 - Form 11'!$B$2:$U$26</definedName>
    <definedName name="Z_0814AEEB_8FF2_453A_A01F_15432BB1C9A3_.wvu.PrintArea" localSheetId="9" hidden="1">'Personal Prop 4 - Form 11'!$B$2:$U$26</definedName>
    <definedName name="Z_0814AEEB_8FF2_453A_A01F_15432BB1C9A3_.wvu.PrintArea" localSheetId="10" hidden="1">'Personal prop 5 - Form 11'!$B$2:$U$26</definedName>
    <definedName name="Z_0814AEEB_8FF2_453A_A01F_15432BB1C9A3_.wvu.PrintArea" localSheetId="11" hidden="1">'Personal Prop 6 - Form 11 '!$B$2:$U$26</definedName>
    <definedName name="Z_0814AEEB_8FF2_453A_A01F_15432BB1C9A3_.wvu.PrintArea" localSheetId="12" hidden="1">'Personal Prop 7 - Form 11'!$A$1:$R$25</definedName>
    <definedName name="Z_0814AEEB_8FF2_453A_A01F_15432BB1C9A3_.wvu.PrintArea" localSheetId="13" hidden="1">'PO Presup Edif Multiple'!$B$2:$H$49</definedName>
    <definedName name="Z_0814AEEB_8FF2_453A_A01F_15432BB1C9A3_.wvu.PrintArea" localSheetId="5" hidden="1">'Resumen Propuestas'!$B$1:$M$49</definedName>
    <definedName name="Z_0814AEEB_8FF2_453A_A01F_15432BB1C9A3_.wvu.PrintArea" localSheetId="14" hidden="1">'Tabla de Puntaje'!$B$1:$G$29</definedName>
    <definedName name="Z_0814AEEB_8FF2_453A_A01F_15432BB1C9A3_.wvu.PrintTitles" localSheetId="4" hidden="1">'CRITERIOS DE EVALUACIÓN (S)'!$B:$AA,'CRITERIOS DE EVALUACIÓN (S)'!$4:$9</definedName>
    <definedName name="Z_0814AEEB_8FF2_453A_A01F_15432BB1C9A3_.wvu.PrintTitles" localSheetId="1" hidden="1">'CRITERIOS HABILITANTES (S)'!$A:$D,'CRITERIOS HABILITANTES (S)'!$1:$7</definedName>
    <definedName name="Z_0814AEEB_8FF2_453A_A01F_15432BB1C9A3_.wvu.PrintTitles" localSheetId="3" hidden="1">'EXPERIENCIA ADICIONAL (S)'!$A:$C,'EXPERIENCIA ADICIONAL (S)'!$1:$6</definedName>
    <definedName name="Z_0814AEEB_8FF2_453A_A01F_15432BB1C9A3_.wvu.PrintTitles" localSheetId="23" hidden="1">'PERSONAL MINIMO'!$2:$7</definedName>
    <definedName name="Z_0814AEEB_8FF2_453A_A01F_15432BB1C9A3_.wvu.Rows" localSheetId="10" hidden="1">'Personal prop 5 - Form 11'!$1:$1</definedName>
    <definedName name="Z_0814AEEB_8FF2_453A_A01F_15432BB1C9A3_.wvu.Rows" localSheetId="12" hidden="1">'Personal Prop 7 - Form 11'!$8:$8</definedName>
    <definedName name="Z_0814AEEB_8FF2_453A_A01F_15432BB1C9A3_.wvu.Rows" localSheetId="0" hidden="1">SMMLV!$4:$32</definedName>
    <definedName name="Z_0814AEEB_8FF2_453A_A01F_15432BB1C9A3_.wvu.Rows" localSheetId="14" hidden="1">'Tabla de Puntaje'!$22:$24</definedName>
    <definedName name="Z_0A9E834B_B7B4_436F_A40A_A498EE0E126B_.wvu.FilterData" localSheetId="20" hidden="1">'$ Prop 06'!$B$10:$H$28</definedName>
    <definedName name="Z_0A9E834B_B7B4_436F_A40A_A498EE0E126B_.wvu.FilterData" localSheetId="16" hidden="1">'$ Prop 2 Subsane'!$B$10:$H$28</definedName>
    <definedName name="Z_0A9E834B_B7B4_436F_A40A_A498EE0E126B_.wvu.FilterData" localSheetId="17" hidden="1">'$ Prop 3 Subsane'!$B$10:$H$28</definedName>
    <definedName name="Z_0A9E834B_B7B4_436F_A40A_A498EE0E126B_.wvu.FilterData" localSheetId="23" hidden="1">'PERSONAL MINIMO'!$A$6:$F$18</definedName>
    <definedName name="Z_0A9E834B_B7B4_436F_A40A_A498EE0E126B_.wvu.FilterData" localSheetId="6" hidden="1">'Personal Prop 1 - Form 11'!$A$6:$E$19</definedName>
    <definedName name="Z_0A9E834B_B7B4_436F_A40A_A498EE0E126B_.wvu.FilterData" localSheetId="7" hidden="1">'Personal Prop 2 - Form 11'!$A$6:$E$19</definedName>
    <definedName name="Z_0A9E834B_B7B4_436F_A40A_A498EE0E126B_.wvu.FilterData" localSheetId="8" hidden="1">'Personal Prop 3 - Form 11'!$A$6:$E$19</definedName>
    <definedName name="Z_0A9E834B_B7B4_436F_A40A_A498EE0E126B_.wvu.FilterData" localSheetId="9" hidden="1">'Personal Prop 4 - Form 11'!$A$6:$E$19</definedName>
    <definedName name="Z_0A9E834B_B7B4_436F_A40A_A498EE0E126B_.wvu.FilterData" localSheetId="10" hidden="1">'Personal prop 5 - Form 11'!$A$6:$E$19</definedName>
    <definedName name="Z_0A9E834B_B7B4_436F_A40A_A498EE0E126B_.wvu.FilterData" localSheetId="11" hidden="1">'Personal Prop 6 - Form 11 '!$A$6:$E$19</definedName>
    <definedName name="Z_0A9E834B_B7B4_436F_A40A_A498EE0E126B_.wvu.FilterData" localSheetId="13" hidden="1">'PO Presup Edif Multiple'!$B$10:$H$28</definedName>
    <definedName name="Z_0A9E834B_B7B4_436F_A40A_A498EE0E126B_.wvu.PrintArea" localSheetId="20" hidden="1">'$ Prop 06'!$B$2:$H$43</definedName>
    <definedName name="Z_0A9E834B_B7B4_436F_A40A_A498EE0E126B_.wvu.PrintArea" localSheetId="16" hidden="1">'$ Prop 2 Subsane'!$B$2:$H$43</definedName>
    <definedName name="Z_0A9E834B_B7B4_436F_A40A_A498EE0E126B_.wvu.PrintArea" localSheetId="17" hidden="1">'$ Prop 3 Subsane'!$B$2:$H$43</definedName>
    <definedName name="Z_0A9E834B_B7B4_436F_A40A_A498EE0E126B_.wvu.PrintArea" localSheetId="13" hidden="1">'PO Presup Edif Multiple'!$B$2:$H$43</definedName>
    <definedName name="Z_E709EEE5_4439_47F3_80A2_1744E8E6077E_.wvu.Cols" localSheetId="4" hidden="1">'CRITERIOS DE EVALUACIÓN (S)'!$D:$E,'CRITERIOS DE EVALUACIÓN (S)'!$H:$L,'CRITERIOS DE EVALUACIÓN (S)'!$Q:$S,'CRITERIOS DE EVALUACIÓN (S)'!$Z:$AA</definedName>
    <definedName name="Z_E709EEE5_4439_47F3_80A2_1744E8E6077E_.wvu.Cols" localSheetId="8" hidden="1">'Personal Prop 3 - Form 11'!$G:$H</definedName>
    <definedName name="Z_E709EEE5_4439_47F3_80A2_1744E8E6077E_.wvu.Cols" localSheetId="9" hidden="1">'Personal Prop 4 - Form 11'!$G:$H</definedName>
    <definedName name="Z_E709EEE5_4439_47F3_80A2_1744E8E6077E_.wvu.Cols" localSheetId="10" hidden="1">'Personal prop 5 - Form 11'!$A:$A</definedName>
    <definedName name="Z_E709EEE5_4439_47F3_80A2_1744E8E6077E_.wvu.Cols" localSheetId="11" hidden="1">'Personal Prop 6 - Form 11 '!$G:$H</definedName>
    <definedName name="Z_E709EEE5_4439_47F3_80A2_1744E8E6077E_.wvu.Cols" localSheetId="14" hidden="1">'Tabla de Puntaje'!$F:$G</definedName>
    <definedName name="Z_E709EEE5_4439_47F3_80A2_1744E8E6077E_.wvu.FilterData" localSheetId="20" hidden="1">'$ Prop 06'!$B$10:$H$28</definedName>
    <definedName name="Z_E709EEE5_4439_47F3_80A2_1744E8E6077E_.wvu.FilterData" localSheetId="16" hidden="1">'$ Prop 2 Subsane'!$B$10:$H$28</definedName>
    <definedName name="Z_E709EEE5_4439_47F3_80A2_1744E8E6077E_.wvu.FilterData" localSheetId="17" hidden="1">'$ Prop 3 Subsane'!$B$10:$H$28</definedName>
    <definedName name="Z_E709EEE5_4439_47F3_80A2_1744E8E6077E_.wvu.FilterData" localSheetId="4" hidden="1">'CRITERIOS DE EVALUACIÓN (S)'!$B$10:$AA$83</definedName>
    <definedName name="Z_E709EEE5_4439_47F3_80A2_1744E8E6077E_.wvu.FilterData" localSheetId="1" hidden="1">'CRITERIOS HABILITANTES (S)'!$A$8:$X$83</definedName>
    <definedName name="Z_E709EEE5_4439_47F3_80A2_1744E8E6077E_.wvu.FilterData" localSheetId="3" hidden="1">'EXPERIENCIA ADICIONAL (S)'!$A$8:$X$43</definedName>
    <definedName name="Z_E709EEE5_4439_47F3_80A2_1744E8E6077E_.wvu.FilterData" localSheetId="23" hidden="1">'PERSONAL MINIMO'!$B$6:$S$22</definedName>
    <definedName name="Z_E709EEE5_4439_47F3_80A2_1744E8E6077E_.wvu.FilterData" localSheetId="6" hidden="1">'Personal Prop 1 - Form 11'!$A$6:$H$19</definedName>
    <definedName name="Z_E709EEE5_4439_47F3_80A2_1744E8E6077E_.wvu.FilterData" localSheetId="7" hidden="1">'Personal Prop 2 - Form 11'!$A$6:$H$19</definedName>
    <definedName name="Z_E709EEE5_4439_47F3_80A2_1744E8E6077E_.wvu.FilterData" localSheetId="8" hidden="1">'Personal Prop 3 - Form 11'!$A$6:$H$19</definedName>
    <definedName name="Z_E709EEE5_4439_47F3_80A2_1744E8E6077E_.wvu.FilterData" localSheetId="9" hidden="1">'Personal Prop 4 - Form 11'!$A$6:$H$19</definedName>
    <definedName name="Z_E709EEE5_4439_47F3_80A2_1744E8E6077E_.wvu.FilterData" localSheetId="10" hidden="1">'Personal prop 5 - Form 11'!$A$6:$H$19</definedName>
    <definedName name="Z_E709EEE5_4439_47F3_80A2_1744E8E6077E_.wvu.FilterData" localSheetId="11" hidden="1">'Personal Prop 6 - Form 11 '!$A$6:$H$19</definedName>
    <definedName name="Z_E709EEE5_4439_47F3_80A2_1744E8E6077E_.wvu.FilterData" localSheetId="13" hidden="1">'PO Presup Edif Multiple'!$B$10:$H$28</definedName>
    <definedName name="Z_E709EEE5_4439_47F3_80A2_1744E8E6077E_.wvu.PrintArea" localSheetId="20" hidden="1">'$ Prop 06'!$B$2:$H$49</definedName>
    <definedName name="Z_E709EEE5_4439_47F3_80A2_1744E8E6077E_.wvu.PrintArea" localSheetId="16" hidden="1">'$ Prop 2 Subsane'!$B$2:$H$51</definedName>
    <definedName name="Z_E709EEE5_4439_47F3_80A2_1744E8E6077E_.wvu.PrintArea" localSheetId="17" hidden="1">'$ Prop 3 Subsane'!$B$2:$R$49</definedName>
    <definedName name="Z_E709EEE5_4439_47F3_80A2_1744E8E6077E_.wvu.PrintArea" localSheetId="4" hidden="1">'CRITERIOS DE EVALUACIÓN (S)'!$B$2:$AA$53</definedName>
    <definedName name="Z_E709EEE5_4439_47F3_80A2_1744E8E6077E_.wvu.PrintArea" localSheetId="1" hidden="1">'CRITERIOS HABILITANTES (S)'!$A$1:$X$91</definedName>
    <definedName name="Z_E709EEE5_4439_47F3_80A2_1744E8E6077E_.wvu.PrintArea" localSheetId="3" hidden="1">'EXPERIENCIA ADICIONAL (S)'!$A$1:$X$42</definedName>
    <definedName name="Z_E709EEE5_4439_47F3_80A2_1744E8E6077E_.wvu.PrintArea" localSheetId="23" hidden="1">'PERSONAL MINIMO'!$B$2:$S$22</definedName>
    <definedName name="Z_E709EEE5_4439_47F3_80A2_1744E8E6077E_.wvu.PrintArea" localSheetId="6" hidden="1">'Personal Prop 1 - Form 11'!$B$2:$U$26</definedName>
    <definedName name="Z_E709EEE5_4439_47F3_80A2_1744E8E6077E_.wvu.PrintArea" localSheetId="7" hidden="1">'Personal Prop 2 - Form 11'!$B$2:$U$26</definedName>
    <definedName name="Z_E709EEE5_4439_47F3_80A2_1744E8E6077E_.wvu.PrintArea" localSheetId="8" hidden="1">'Personal Prop 3 - Form 11'!$B$2:$U$26</definedName>
    <definedName name="Z_E709EEE5_4439_47F3_80A2_1744E8E6077E_.wvu.PrintArea" localSheetId="9" hidden="1">'Personal Prop 4 - Form 11'!$B$2:$U$26</definedName>
    <definedName name="Z_E709EEE5_4439_47F3_80A2_1744E8E6077E_.wvu.PrintArea" localSheetId="10" hidden="1">'Personal prop 5 - Form 11'!$B$2:$U$26</definedName>
    <definedName name="Z_E709EEE5_4439_47F3_80A2_1744E8E6077E_.wvu.PrintArea" localSheetId="11" hidden="1">'Personal Prop 6 - Form 11 '!$B$2:$U$26</definedName>
    <definedName name="Z_E709EEE5_4439_47F3_80A2_1744E8E6077E_.wvu.PrintArea" localSheetId="12" hidden="1">'Personal Prop 7 - Form 11'!$A$1:$R$25</definedName>
    <definedName name="Z_E709EEE5_4439_47F3_80A2_1744E8E6077E_.wvu.PrintArea" localSheetId="13" hidden="1">'PO Presup Edif Multiple'!$B$2:$H$49</definedName>
    <definedName name="Z_E709EEE5_4439_47F3_80A2_1744E8E6077E_.wvu.PrintArea" localSheetId="5" hidden="1">'Resumen Propuestas'!$B$1:$M$49</definedName>
    <definedName name="Z_E709EEE5_4439_47F3_80A2_1744E8E6077E_.wvu.PrintArea" localSheetId="14" hidden="1">'Tabla de Puntaje'!$B$1:$G$29</definedName>
    <definedName name="Z_E709EEE5_4439_47F3_80A2_1744E8E6077E_.wvu.PrintTitles" localSheetId="4" hidden="1">'CRITERIOS DE EVALUACIÓN (S)'!$B:$AA,'CRITERIOS DE EVALUACIÓN (S)'!$4:$9</definedName>
    <definedName name="Z_E709EEE5_4439_47F3_80A2_1744E8E6077E_.wvu.PrintTitles" localSheetId="1" hidden="1">'CRITERIOS HABILITANTES (S)'!$A:$D,'CRITERIOS HABILITANTES (S)'!$1:$7</definedName>
    <definedName name="Z_E709EEE5_4439_47F3_80A2_1744E8E6077E_.wvu.PrintTitles" localSheetId="3" hidden="1">'EXPERIENCIA ADICIONAL (S)'!$A:$C,'EXPERIENCIA ADICIONAL (S)'!$1:$6</definedName>
    <definedName name="Z_E709EEE5_4439_47F3_80A2_1744E8E6077E_.wvu.PrintTitles" localSheetId="23" hidden="1">'PERSONAL MINIMO'!$2:$7</definedName>
    <definedName name="Z_E709EEE5_4439_47F3_80A2_1744E8E6077E_.wvu.Rows" localSheetId="10" hidden="1">'Personal prop 5 - Form 11'!$1:$1</definedName>
    <definedName name="Z_E709EEE5_4439_47F3_80A2_1744E8E6077E_.wvu.Rows" localSheetId="12" hidden="1">'Personal Prop 7 - Form 11'!$8:$8</definedName>
    <definedName name="Z_E709EEE5_4439_47F3_80A2_1744E8E6077E_.wvu.Rows" localSheetId="0" hidden="1">SMMLV!$4:$32</definedName>
    <definedName name="Z_E709EEE5_4439_47F3_80A2_1744E8E6077E_.wvu.Rows" localSheetId="14" hidden="1">'Tabla de Puntaje'!$22:$24</definedName>
    <definedName name="Z_EB956A04_D837_456F_857E_08B870C900A0_.wvu.FilterData" localSheetId="20" hidden="1">'$ Prop 06'!$B$10:$H$28</definedName>
    <definedName name="Z_EB956A04_D837_456F_857E_08B870C900A0_.wvu.FilterData" localSheetId="16" hidden="1">'$ Prop 2 Subsane'!$B$10:$H$28</definedName>
    <definedName name="Z_EB956A04_D837_456F_857E_08B870C900A0_.wvu.FilterData" localSheetId="17" hidden="1">'$ Prop 3 Subsane'!$B$10:$H$28</definedName>
    <definedName name="Z_EB956A04_D837_456F_857E_08B870C900A0_.wvu.FilterData" localSheetId="13" hidden="1">'PO Presup Edif Multiple'!$B$10:$H$28</definedName>
    <definedName name="Z_EB956A04_D837_456F_857E_08B870C900A0_.wvu.PrintArea" localSheetId="20" hidden="1">'$ Prop 06'!$B$2:$H$43</definedName>
    <definedName name="Z_EB956A04_D837_456F_857E_08B870C900A0_.wvu.PrintArea" localSheetId="16" hidden="1">'$ Prop 2 Subsane'!$B$2:$H$43</definedName>
    <definedName name="Z_EB956A04_D837_456F_857E_08B870C900A0_.wvu.PrintArea" localSheetId="17" hidden="1">'$ Prop 3 Subsane'!$B$2:$H$43</definedName>
    <definedName name="Z_EB956A04_D837_456F_857E_08B870C900A0_.wvu.PrintArea" localSheetId="13" hidden="1">'PO Presup Edif Multiple'!$B$2:$H$43</definedName>
    <definedName name="Z_F98EBD86_C24A_49C5_852E_753464232705_.wvu.FilterData" localSheetId="20" hidden="1">'$ Prop 06'!$B$10:$H$28</definedName>
    <definedName name="Z_F98EBD86_C24A_49C5_852E_753464232705_.wvu.FilterData" localSheetId="16" hidden="1">'$ Prop 2 Subsane'!$B$10:$H$28</definedName>
    <definedName name="Z_F98EBD86_C24A_49C5_852E_753464232705_.wvu.FilterData" localSheetId="17" hidden="1">'$ Prop 3 Subsane'!$B$10:$H$28</definedName>
    <definedName name="Z_F98EBD86_C24A_49C5_852E_753464232705_.wvu.FilterData" localSheetId="23" hidden="1">'PERSONAL MINIMO'!$A$6:$F$18</definedName>
    <definedName name="Z_F98EBD86_C24A_49C5_852E_753464232705_.wvu.FilterData" localSheetId="6" hidden="1">'Personal Prop 1 - Form 11'!$A$6:$E$19</definedName>
    <definedName name="Z_F98EBD86_C24A_49C5_852E_753464232705_.wvu.FilterData" localSheetId="7" hidden="1">'Personal Prop 2 - Form 11'!$A$6:$E$19</definedName>
    <definedName name="Z_F98EBD86_C24A_49C5_852E_753464232705_.wvu.FilterData" localSheetId="8" hidden="1">'Personal Prop 3 - Form 11'!$A$6:$E$19</definedName>
    <definedName name="Z_F98EBD86_C24A_49C5_852E_753464232705_.wvu.FilterData" localSheetId="9" hidden="1">'Personal Prop 4 - Form 11'!$A$6:$E$19</definedName>
    <definedName name="Z_F98EBD86_C24A_49C5_852E_753464232705_.wvu.FilterData" localSheetId="10" hidden="1">'Personal prop 5 - Form 11'!$A$6:$E$19</definedName>
    <definedName name="Z_F98EBD86_C24A_49C5_852E_753464232705_.wvu.FilterData" localSheetId="11" hidden="1">'Personal Prop 6 - Form 11 '!$A$6:$E$19</definedName>
    <definedName name="Z_F98EBD86_C24A_49C5_852E_753464232705_.wvu.FilterData" localSheetId="13" hidden="1">'PO Presup Edif Multiple'!$B$10:$H$28</definedName>
    <definedName name="Z_F98EBD86_C24A_49C5_852E_753464232705_.wvu.PrintArea" localSheetId="20" hidden="1">'$ Prop 06'!$B$2:$H$43</definedName>
    <definedName name="Z_F98EBD86_C24A_49C5_852E_753464232705_.wvu.PrintArea" localSheetId="16" hidden="1">'$ Prop 2 Subsane'!$B$2:$H$43</definedName>
    <definedName name="Z_F98EBD86_C24A_49C5_852E_753464232705_.wvu.PrintArea" localSheetId="17" hidden="1">'$ Prop 3 Subsane'!$B$2:$H$43</definedName>
    <definedName name="Z_F98EBD86_C24A_49C5_852E_753464232705_.wvu.PrintArea" localSheetId="13" hidden="1">'PO Presup Edif Multiple'!$B$2:$H$43</definedName>
    <definedName name="Zeit10" localSheetId="20">#REF!</definedName>
    <definedName name="Zeit10" localSheetId="16">#REF!</definedName>
    <definedName name="Zeit10" localSheetId="17">#REF!</definedName>
    <definedName name="Zeit10" localSheetId="13">#REF!</definedName>
    <definedName name="Zeit10">#REF!</definedName>
    <definedName name="Zeit100" localSheetId="20">#REF!</definedName>
    <definedName name="Zeit100" localSheetId="16">#REF!</definedName>
    <definedName name="Zeit100" localSheetId="17">#REF!</definedName>
    <definedName name="Zeit100" localSheetId="13">#REF!</definedName>
    <definedName name="Zeit100">#REF!</definedName>
    <definedName name="Zeit1000" localSheetId="20">#REF!</definedName>
    <definedName name="Zeit1000" localSheetId="16">#REF!</definedName>
    <definedName name="Zeit1000" localSheetId="17">#REF!</definedName>
    <definedName name="Zeit1000" localSheetId="13">#REF!</definedName>
    <definedName name="Zeit1000">#REF!</definedName>
    <definedName name="Zeit10000" localSheetId="20">#REF!</definedName>
    <definedName name="Zeit10000" localSheetId="16">#REF!</definedName>
    <definedName name="Zeit10000" localSheetId="17">#REF!</definedName>
    <definedName name="Zeit10000" localSheetId="13">#REF!</definedName>
    <definedName name="Zeit10000">#REF!</definedName>
    <definedName name="Zeit15000" localSheetId="20">#REF!</definedName>
    <definedName name="Zeit15000" localSheetId="16">#REF!</definedName>
    <definedName name="Zeit15000" localSheetId="17">#REF!</definedName>
    <definedName name="Zeit15000" localSheetId="13">#REF!</definedName>
    <definedName name="Zeit15000">#REF!</definedName>
    <definedName name="Zeit20000" localSheetId="20">#REF!</definedName>
    <definedName name="Zeit20000" localSheetId="16">#REF!</definedName>
    <definedName name="Zeit20000" localSheetId="17">#REF!</definedName>
    <definedName name="Zeit20000" localSheetId="13">#REF!</definedName>
    <definedName name="Zeit20000">#REF!</definedName>
    <definedName name="Zeit250" localSheetId="20">#REF!</definedName>
    <definedName name="Zeit250" localSheetId="16">#REF!</definedName>
    <definedName name="Zeit250" localSheetId="17">#REF!</definedName>
    <definedName name="Zeit250" localSheetId="13">#REF!</definedName>
    <definedName name="Zeit250">#REF!</definedName>
    <definedName name="Zeit3000" localSheetId="20">#REF!</definedName>
    <definedName name="Zeit3000" localSheetId="16">#REF!</definedName>
    <definedName name="Zeit3000" localSheetId="17">#REF!</definedName>
    <definedName name="Zeit3000" localSheetId="13">#REF!</definedName>
    <definedName name="Zeit3000">#REF!</definedName>
    <definedName name="Zeit30000" localSheetId="20">#REF!</definedName>
    <definedName name="Zeit30000" localSheetId="16">#REF!</definedName>
    <definedName name="Zeit30000" localSheetId="17">#REF!</definedName>
    <definedName name="Zeit30000" localSheetId="13">#REF!</definedName>
    <definedName name="Zeit30000">#REF!</definedName>
    <definedName name="Zeit500" localSheetId="20">#REF!</definedName>
    <definedName name="Zeit500" localSheetId="16">#REF!</definedName>
    <definedName name="Zeit500" localSheetId="17">#REF!</definedName>
    <definedName name="Zeit500" localSheetId="13">#REF!</definedName>
    <definedName name="Zeit500">#REF!</definedName>
    <definedName name="Zeit5000" localSheetId="20">#REF!</definedName>
    <definedName name="Zeit5000" localSheetId="16">#REF!</definedName>
    <definedName name="Zeit5000" localSheetId="17">#REF!</definedName>
    <definedName name="Zeit5000" localSheetId="13">#REF!</definedName>
    <definedName name="Zeit5000">#REF!</definedName>
    <definedName name="Zeit7500" localSheetId="20">#REF!</definedName>
    <definedName name="Zeit7500" localSheetId="16">#REF!</definedName>
    <definedName name="Zeit7500" localSheetId="17">#REF!</definedName>
    <definedName name="Zeit7500" localSheetId="13">#REF!</definedName>
    <definedName name="Zeit7500">#REF!</definedName>
  </definedNames>
  <calcPr calcId="191029"/>
  <customWorkbookViews>
    <customWorkbookView name="HABILITADOS" guid="{E709EEE5-4439-47F3-80A2-1744E8E6077E}" maximized="1" xWindow="-8" yWindow="-8" windowWidth="1616" windowHeight="876" tabRatio="857" activeSheetId="2"/>
    <customWorkbookView name="TODOS LOS PROPONENTES" guid="{0814AEEB-8FF2-453A-A01F-15432BB1C9A3}" maximized="1" xWindow="-8" yWindow="-8" windowWidth="1616" windowHeight="876" tabRatio="857"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27" roundtripDataChecksum="w1L1iLqYiHRDIDVBmF5cMxJg8iZpzf06nU+ZiDH82YQ="/>
    </ext>
  </extLst>
</workbook>
</file>

<file path=xl/calcChain.xml><?xml version="1.0" encoding="utf-8"?>
<calcChain xmlns="http://schemas.openxmlformats.org/spreadsheetml/2006/main">
  <c r="K68" i="2" l="1"/>
  <c r="Q17" i="6"/>
  <c r="Q77" i="6" s="1"/>
  <c r="H36" i="33"/>
  <c r="H38" i="33" s="1"/>
  <c r="H35" i="33"/>
  <c r="H34" i="33"/>
  <c r="H33" i="33"/>
  <c r="H32" i="33"/>
  <c r="G23" i="33"/>
  <c r="H23" i="33" s="1"/>
  <c r="G22" i="33"/>
  <c r="H22" i="33" s="1"/>
  <c r="G21" i="33"/>
  <c r="H21" i="33" s="1"/>
  <c r="G20" i="33"/>
  <c r="H20" i="33" s="1"/>
  <c r="G19" i="33"/>
  <c r="H19" i="33" s="1"/>
  <c r="G18" i="33"/>
  <c r="H18" i="33" s="1"/>
  <c r="G17" i="33"/>
  <c r="H17" i="33" s="1"/>
  <c r="G16" i="33"/>
  <c r="H16" i="33" s="1"/>
  <c r="G15" i="33"/>
  <c r="H15" i="33" s="1"/>
  <c r="G14" i="33"/>
  <c r="H14" i="33" s="1"/>
  <c r="G13" i="33"/>
  <c r="H13" i="33" s="1"/>
  <c r="G12" i="33"/>
  <c r="H12" i="33" s="1"/>
  <c r="H11" i="33"/>
  <c r="H24" i="33" l="1"/>
  <c r="H26" i="33" s="1"/>
  <c r="H27" i="33" s="1"/>
  <c r="H28" i="33" s="1"/>
  <c r="H39" i="33"/>
  <c r="H40" i="33" s="1"/>
  <c r="H42" i="33" l="1"/>
  <c r="H77" i="6"/>
  <c r="H49" i="6"/>
  <c r="F25" i="32"/>
  <c r="E25" i="32"/>
  <c r="D25" i="32"/>
  <c r="Z79" i="6"/>
  <c r="W17" i="6"/>
  <c r="Z72" i="6" s="1"/>
  <c r="Z74" i="6"/>
  <c r="AC74" i="6" s="1"/>
  <c r="Z73" i="6"/>
  <c r="AC73" i="6" s="1"/>
  <c r="W49" i="6"/>
  <c r="W15" i="6"/>
  <c r="R25" i="31"/>
  <c r="R29" i="31"/>
  <c r="R30" i="31"/>
  <c r="R32" i="31"/>
  <c r="R33" i="31"/>
  <c r="R34" i="31"/>
  <c r="R35" i="31"/>
  <c r="R36" i="31"/>
  <c r="R37" i="31"/>
  <c r="R38" i="31"/>
  <c r="R39" i="31"/>
  <c r="R40" i="31"/>
  <c r="R41" i="31"/>
  <c r="P36" i="31"/>
  <c r="P38" i="31" s="1"/>
  <c r="P35" i="31"/>
  <c r="P34" i="31"/>
  <c r="P33" i="31"/>
  <c r="P32" i="31"/>
  <c r="O23" i="31"/>
  <c r="P23" i="31" s="1"/>
  <c r="O22" i="31"/>
  <c r="P22" i="31" s="1"/>
  <c r="O21" i="31"/>
  <c r="P21" i="31" s="1"/>
  <c r="O20" i="31"/>
  <c r="P20" i="31" s="1"/>
  <c r="O19" i="31"/>
  <c r="P19" i="31" s="1"/>
  <c r="O18" i="31"/>
  <c r="P18" i="31" s="1"/>
  <c r="O17" i="31"/>
  <c r="P17" i="31" s="1"/>
  <c r="O16" i="31"/>
  <c r="P16" i="31" s="1"/>
  <c r="O15" i="31"/>
  <c r="P15" i="31" s="1"/>
  <c r="O14" i="31"/>
  <c r="P14" i="31" s="1"/>
  <c r="O13" i="31"/>
  <c r="P13" i="31" s="1"/>
  <c r="O12" i="31"/>
  <c r="P12" i="31" s="1"/>
  <c r="P11" i="31"/>
  <c r="H35" i="31"/>
  <c r="H34" i="31"/>
  <c r="H33" i="31"/>
  <c r="H32" i="31"/>
  <c r="H36" i="31" s="1"/>
  <c r="H38" i="31" s="1"/>
  <c r="G23" i="31"/>
  <c r="H23" i="31" s="1"/>
  <c r="G22" i="31"/>
  <c r="H22" i="31" s="1"/>
  <c r="G21" i="31"/>
  <c r="H21" i="31" s="1"/>
  <c r="G20" i="31"/>
  <c r="H20" i="31" s="1"/>
  <c r="G19" i="31"/>
  <c r="H19" i="31" s="1"/>
  <c r="G18" i="31"/>
  <c r="H18" i="31" s="1"/>
  <c r="G17" i="31"/>
  <c r="H17" i="31" s="1"/>
  <c r="G16" i="31"/>
  <c r="H16" i="31" s="1"/>
  <c r="G15" i="31"/>
  <c r="H15" i="31" s="1"/>
  <c r="G14" i="31"/>
  <c r="H14" i="31" s="1"/>
  <c r="G13" i="31"/>
  <c r="H13" i="31" s="1"/>
  <c r="G12" i="31"/>
  <c r="H12" i="31" s="1"/>
  <c r="H11" i="31"/>
  <c r="R14" i="31" l="1"/>
  <c r="R23" i="31"/>
  <c r="R15" i="31"/>
  <c r="R18" i="31"/>
  <c r="R22" i="31"/>
  <c r="R16" i="31"/>
  <c r="R19" i="31"/>
  <c r="R17" i="31"/>
  <c r="R20" i="31"/>
  <c r="R21" i="31"/>
  <c r="R12" i="31"/>
  <c r="R13" i="31"/>
  <c r="P24" i="31"/>
  <c r="R11" i="31"/>
  <c r="Z75" i="6"/>
  <c r="AC72" i="6"/>
  <c r="AC75" i="6" s="1"/>
  <c r="P39" i="31"/>
  <c r="P40" i="31" s="1"/>
  <c r="H24" i="31"/>
  <c r="H26" i="31" s="1"/>
  <c r="H39" i="31"/>
  <c r="H40" i="31" s="1"/>
  <c r="P26" i="31" l="1"/>
  <c r="R24" i="31"/>
  <c r="H27" i="31"/>
  <c r="H28" i="31" s="1"/>
  <c r="H42" i="31" s="1"/>
  <c r="Q39" i="2"/>
  <c r="T39" i="2"/>
  <c r="Z39" i="2"/>
  <c r="Z52" i="2"/>
  <c r="T52" i="2"/>
  <c r="Q52" i="2"/>
  <c r="H52" i="2"/>
  <c r="K52" i="2"/>
  <c r="H39" i="2"/>
  <c r="K39" i="2"/>
  <c r="Q22" i="2"/>
  <c r="Q21" i="2"/>
  <c r="Z22" i="2"/>
  <c r="Z21" i="2"/>
  <c r="Z20" i="2"/>
  <c r="Q20" i="2"/>
  <c r="T20" i="2"/>
  <c r="T22" i="2"/>
  <c r="T21" i="2"/>
  <c r="H23" i="2"/>
  <c r="H24" i="2" s="1"/>
  <c r="H25" i="2" s="1"/>
  <c r="N32" i="9"/>
  <c r="Q12" i="2" s="1"/>
  <c r="W32" i="9"/>
  <c r="Z12" i="2" s="1"/>
  <c r="W15" i="9"/>
  <c r="Z11" i="2" s="1"/>
  <c r="Q32" i="9"/>
  <c r="T12" i="2" s="1"/>
  <c r="Q15" i="9"/>
  <c r="T11" i="2" s="1"/>
  <c r="T13" i="2" s="1"/>
  <c r="T14" i="2" s="1"/>
  <c r="T15" i="2" s="1"/>
  <c r="T23" i="2" l="1"/>
  <c r="T24" i="2" s="1"/>
  <c r="T25" i="2" s="1"/>
  <c r="R26" i="31"/>
  <c r="P27" i="31"/>
  <c r="Z13" i="2"/>
  <c r="Z14" i="2" s="1"/>
  <c r="Z15" i="2" s="1"/>
  <c r="Z23" i="2"/>
  <c r="Z24" i="2" s="1"/>
  <c r="Z25" i="2" s="1"/>
  <c r="Q23" i="2"/>
  <c r="Q24" i="2" s="1"/>
  <c r="Q25" i="2" s="1"/>
  <c r="W52" i="2"/>
  <c r="N52" i="2"/>
  <c r="W39" i="2"/>
  <c r="N39" i="2"/>
  <c r="AC39" i="2" l="1"/>
  <c r="P28" i="31"/>
  <c r="R27" i="31"/>
  <c r="AC52" i="2"/>
  <c r="N15" i="9"/>
  <c r="Q11" i="2" s="1"/>
  <c r="Q13" i="2" s="1"/>
  <c r="Q14" i="2" s="1"/>
  <c r="Q15" i="2" s="1"/>
  <c r="H15" i="9"/>
  <c r="E32" i="9"/>
  <c r="E15" i="9"/>
  <c r="N22" i="2"/>
  <c r="P12" i="13"/>
  <c r="R28" i="31" l="1"/>
  <c r="P42" i="31"/>
  <c r="R42" i="31" s="1"/>
  <c r="K11" i="2"/>
  <c r="K21" i="2"/>
  <c r="H35" i="17"/>
  <c r="H34" i="17"/>
  <c r="H33" i="17"/>
  <c r="H32" i="17"/>
  <c r="H36" i="17" s="1"/>
  <c r="H38" i="17" s="1"/>
  <c r="G23" i="17"/>
  <c r="H23" i="17" s="1"/>
  <c r="G22" i="17"/>
  <c r="H22" i="17" s="1"/>
  <c r="G21" i="17"/>
  <c r="H21" i="17" s="1"/>
  <c r="G20" i="17"/>
  <c r="H20" i="17" s="1"/>
  <c r="G19" i="17"/>
  <c r="H19" i="17" s="1"/>
  <c r="G18" i="17"/>
  <c r="H18" i="17" s="1"/>
  <c r="G17" i="17"/>
  <c r="H17" i="17" s="1"/>
  <c r="G16" i="17"/>
  <c r="H16" i="17" s="1"/>
  <c r="G15" i="17"/>
  <c r="H15" i="17" s="1"/>
  <c r="G14" i="17"/>
  <c r="H14" i="17" s="1"/>
  <c r="G13" i="17"/>
  <c r="H13" i="17" s="1"/>
  <c r="G12" i="17"/>
  <c r="H12" i="17" s="1"/>
  <c r="H11" i="17"/>
  <c r="H39" i="17" l="1"/>
  <c r="H40" i="17" s="1"/>
  <c r="H24" i="17"/>
  <c r="H26" i="17" s="1"/>
  <c r="H27" i="17" l="1"/>
  <c r="H28" i="17" s="1"/>
  <c r="H42" i="17" s="1"/>
  <c r="W22" i="2" l="1"/>
  <c r="W21" i="2"/>
  <c r="W20" i="2"/>
  <c r="N20" i="2"/>
  <c r="H11" i="15"/>
  <c r="G12" i="15"/>
  <c r="H12" i="15" s="1"/>
  <c r="G13" i="15"/>
  <c r="H13" i="15" s="1"/>
  <c r="G14" i="15"/>
  <c r="H14" i="15" s="1"/>
  <c r="G15" i="15"/>
  <c r="H15" i="15" s="1"/>
  <c r="G16" i="15"/>
  <c r="H16" i="15" s="1"/>
  <c r="G17" i="15"/>
  <c r="H17" i="15" s="1"/>
  <c r="G18" i="15"/>
  <c r="H18" i="15"/>
  <c r="G19" i="15"/>
  <c r="H19" i="15"/>
  <c r="G20" i="15"/>
  <c r="H20" i="15" s="1"/>
  <c r="G21" i="15"/>
  <c r="H21" i="15"/>
  <c r="G22" i="15"/>
  <c r="H22" i="15" s="1"/>
  <c r="G23" i="15"/>
  <c r="H23" i="15"/>
  <c r="D32" i="15"/>
  <c r="H32" i="15"/>
  <c r="H36" i="15" s="1"/>
  <c r="H38" i="15" s="1"/>
  <c r="D33" i="15"/>
  <c r="H33" i="15"/>
  <c r="D34" i="15"/>
  <c r="H34" i="15"/>
  <c r="D35" i="15"/>
  <c r="H35" i="15"/>
  <c r="W23" i="2" l="1"/>
  <c r="W24" i="2" s="1"/>
  <c r="W25" i="2" s="1"/>
  <c r="H39" i="15"/>
  <c r="H24" i="15"/>
  <c r="H26" i="15" s="1"/>
  <c r="J38" i="15" s="1"/>
  <c r="H27" i="15" l="1"/>
  <c r="J39" i="15" s="1"/>
  <c r="J40" i="15" s="1"/>
  <c r="H40" i="15"/>
  <c r="T32" i="9"/>
  <c r="W12" i="2" s="1"/>
  <c r="T15" i="9"/>
  <c r="W11" i="2" s="1"/>
  <c r="K32" i="9"/>
  <c r="N12" i="2" s="1"/>
  <c r="K17" i="9"/>
  <c r="N21" i="2" s="1"/>
  <c r="N23" i="2" s="1"/>
  <c r="N24" i="2" s="1"/>
  <c r="N25" i="2" s="1"/>
  <c r="K15" i="9"/>
  <c r="N11" i="2" s="1"/>
  <c r="W13" i="2" l="1"/>
  <c r="N13" i="2"/>
  <c r="N14" i="2" s="1"/>
  <c r="N15" i="2" s="1"/>
  <c r="H28" i="15"/>
  <c r="H42" i="15" s="1"/>
  <c r="E7" i="16" s="1"/>
  <c r="W77" i="6"/>
  <c r="W78" i="6" s="1"/>
  <c r="W32" i="6"/>
  <c r="W79" i="6" s="1"/>
  <c r="T77" i="6"/>
  <c r="T78" i="6" s="1"/>
  <c r="T49" i="6"/>
  <c r="T32" i="6"/>
  <c r="T15" i="6"/>
  <c r="N77" i="6"/>
  <c r="N78" i="6" s="1"/>
  <c r="K77" i="6"/>
  <c r="K78" i="6" s="1"/>
  <c r="Q78" i="6"/>
  <c r="Q49" i="6"/>
  <c r="Q32" i="6"/>
  <c r="Q15" i="6"/>
  <c r="G29" i="12"/>
  <c r="D29" i="12"/>
  <c r="N49" i="6"/>
  <c r="N32" i="6"/>
  <c r="N79" i="6" s="1"/>
  <c r="N15" i="6"/>
  <c r="K32" i="6"/>
  <c r="K15" i="6"/>
  <c r="H32" i="6"/>
  <c r="H15" i="6"/>
  <c r="E15" i="6"/>
  <c r="H78" i="6"/>
  <c r="E77" i="6"/>
  <c r="E78" i="6" s="1"/>
  <c r="E66" i="6"/>
  <c r="E49" i="6"/>
  <c r="E32" i="6"/>
  <c r="Z78" i="2"/>
  <c r="Z79" i="2" s="1"/>
  <c r="Z74" i="2"/>
  <c r="Z75" i="2" s="1"/>
  <c r="Z68" i="2"/>
  <c r="Z69" i="2" s="1"/>
  <c r="Z67" i="2"/>
  <c r="Z57" i="2"/>
  <c r="W79" i="2"/>
  <c r="W75" i="2"/>
  <c r="W67" i="2"/>
  <c r="T78" i="2"/>
  <c r="T79" i="2" s="1"/>
  <c r="T75" i="2"/>
  <c r="T67" i="2"/>
  <c r="Q78" i="2"/>
  <c r="Q79" i="2" s="1"/>
  <c r="Q75" i="2"/>
  <c r="Q68" i="2"/>
  <c r="Q67" i="2"/>
  <c r="Q57" i="2"/>
  <c r="Q26" i="2"/>
  <c r="N79" i="2"/>
  <c r="N75" i="2"/>
  <c r="N67" i="2"/>
  <c r="Z87" i="2" l="1"/>
  <c r="Q79" i="6"/>
  <c r="Q80" i="6" s="1"/>
  <c r="Q83" i="6" s="1"/>
  <c r="U2" i="2" s="1"/>
  <c r="Q53" i="2"/>
  <c r="Q85" i="2"/>
  <c r="Q87" i="2"/>
  <c r="T87" i="2"/>
  <c r="N87" i="2"/>
  <c r="W87" i="2"/>
  <c r="H79" i="6"/>
  <c r="K79" i="6"/>
  <c r="K80" i="6" s="1"/>
  <c r="K83" i="6" s="1"/>
  <c r="O2" i="2" s="1"/>
  <c r="T79" i="6"/>
  <c r="T80" i="6" s="1"/>
  <c r="T83" i="6" s="1"/>
  <c r="X2" i="2" s="1"/>
  <c r="W14" i="2"/>
  <c r="H67" i="15"/>
  <c r="H55" i="15"/>
  <c r="H57" i="15" s="1"/>
  <c r="W80" i="6"/>
  <c r="W83" i="6" s="1"/>
  <c r="AA2" i="2" s="1"/>
  <c r="N80" i="6"/>
  <c r="N83" i="6" s="1"/>
  <c r="R2" i="2" s="1"/>
  <c r="H80" i="6"/>
  <c r="H83" i="6" s="1"/>
  <c r="L2" i="2" s="1"/>
  <c r="E79" i="6"/>
  <c r="E80" i="6" s="1"/>
  <c r="Z26" i="2"/>
  <c r="Z85" i="2" s="1"/>
  <c r="T26" i="2"/>
  <c r="T85" i="2" s="1"/>
  <c r="N26" i="2"/>
  <c r="N85" i="2" s="1"/>
  <c r="K78" i="2"/>
  <c r="K79" i="2" s="1"/>
  <c r="K74" i="2"/>
  <c r="K75" i="2" s="1"/>
  <c r="K67" i="2"/>
  <c r="K57" i="2"/>
  <c r="K23" i="2"/>
  <c r="K24" i="2" s="1"/>
  <c r="K25" i="2" s="1"/>
  <c r="AC25" i="2" s="1"/>
  <c r="K20" i="2"/>
  <c r="H20" i="2"/>
  <c r="H78" i="2"/>
  <c r="H79" i="2" s="1"/>
  <c r="H74" i="2"/>
  <c r="H75" i="2" s="1"/>
  <c r="H57" i="2"/>
  <c r="H67" i="2"/>
  <c r="H68" i="2" s="1"/>
  <c r="H69" i="2" s="1"/>
  <c r="AC20" i="2" l="1"/>
  <c r="Z89" i="2"/>
  <c r="K87" i="2"/>
  <c r="N89" i="2"/>
  <c r="T89" i="2"/>
  <c r="Q89" i="2"/>
  <c r="H87" i="2"/>
  <c r="Z53" i="2"/>
  <c r="W15" i="2"/>
  <c r="W26" i="2" s="1"/>
  <c r="W85" i="2" s="1"/>
  <c r="W89" i="2" s="1"/>
  <c r="H13" i="2"/>
  <c r="H14" i="2" s="1"/>
  <c r="H15" i="2" s="1"/>
  <c r="E83" i="6"/>
  <c r="I2" i="2" s="1"/>
  <c r="H26" i="2" l="1"/>
  <c r="K13" i="2"/>
  <c r="K14" i="2" s="1"/>
  <c r="K15" i="2" s="1"/>
  <c r="AC15" i="2" s="1"/>
  <c r="H53" i="2" l="1"/>
  <c r="H85" i="2"/>
  <c r="K26" i="2"/>
  <c r="K85" i="2" s="1"/>
  <c r="K89" i="2" s="1"/>
  <c r="AC85" i="2" l="1"/>
  <c r="H89" i="2"/>
  <c r="AC89" i="2" s="1"/>
  <c r="AC26" i="2"/>
  <c r="K53" i="2"/>
  <c r="AC53" i="2" s="1"/>
  <c r="AC8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JaimeGomez</author>
  </authors>
  <commentList>
    <comment ref="H5" authorId="0" shapeId="0" xr:uid="{DF97B7A3-2658-4691-BD4C-6A07B509AF7A}">
      <text>
        <r>
          <rPr>
            <sz val="9"/>
            <color indexed="81"/>
            <rFont val="Tahoma"/>
            <family val="2"/>
          </rPr>
          <t xml:space="preserve">
</t>
        </r>
      </text>
    </comment>
    <comment ref="C23" authorId="0" shapeId="0" xr:uid="{C2A331EC-67CD-4D2E-B587-A84FACDEFBCB}">
      <text>
        <r>
          <rPr>
            <sz val="9"/>
            <color indexed="81"/>
            <rFont val="Tahoma"/>
            <family val="2"/>
          </rPr>
          <t xml:space="preserve">
</t>
        </r>
      </text>
    </comment>
    <comment ref="C40" authorId="0" shapeId="0" xr:uid="{9E49611A-B1F6-4D2F-867B-1F0AE7DA193A}">
      <text>
        <r>
          <rPr>
            <sz val="9"/>
            <color indexed="81"/>
            <rFont val="Tahoma"/>
            <family val="2"/>
          </rPr>
          <t xml:space="preserve">
</t>
        </r>
      </text>
    </comment>
    <comment ref="C57" authorId="0" shapeId="0" xr:uid="{68FE96DE-ED5E-4510-95B3-C551AD6766F7}">
      <text>
        <r>
          <rPr>
            <sz val="9"/>
            <color indexed="81"/>
            <rFont val="Tahoma"/>
            <family val="2"/>
          </rPr>
          <t xml:space="preserve">
</t>
        </r>
      </text>
    </comment>
    <comment ref="C74" authorId="0" shapeId="0" xr:uid="{1DFAE3DD-4A7F-4C1F-8BBE-C6ED2A95542C}">
      <text>
        <r>
          <rPr>
            <sz val="9"/>
            <color indexed="81"/>
            <rFont val="Tahoma"/>
            <family val="2"/>
          </rPr>
          <t xml:space="preserve">
</t>
        </r>
      </text>
    </comment>
    <comment ref="Z95" authorId="0" shapeId="0" xr:uid="{C84AE8ED-A994-4807-A862-27F7001D0336}">
      <text>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JaimeGomez</author>
  </authors>
  <commentList>
    <comment ref="H5" authorId="0" shapeId="0" xr:uid="{5F39FA7E-0D08-473D-909A-0D58A47135BD}">
      <text>
        <r>
          <rPr>
            <sz val="9"/>
            <color indexed="81"/>
            <rFont val="Tahoma"/>
            <family val="2"/>
          </rPr>
          <t xml:space="preserve">
</t>
        </r>
      </text>
    </comment>
    <comment ref="I20" authorId="0" shapeId="0" xr:uid="{914DD643-531E-4E34-BABD-2F394203D5AE}">
      <text>
        <r>
          <rPr>
            <sz val="9"/>
            <color indexed="81"/>
            <rFont val="Tahoma"/>
            <family val="2"/>
          </rPr>
          <t xml:space="preserve">
</t>
        </r>
      </text>
    </comment>
    <comment ref="C23" authorId="0" shapeId="0" xr:uid="{46DE338E-6B35-4742-9E4E-7290851BE5FB}">
      <text>
        <r>
          <rPr>
            <sz val="9"/>
            <color indexed="81"/>
            <rFont val="Tahoma"/>
            <family val="2"/>
          </rPr>
          <t xml:space="preserve">
</t>
        </r>
      </text>
    </comment>
    <comment ref="C40" authorId="0" shapeId="0" xr:uid="{4C6648F5-03B0-4CB4-85C0-E546123C2456}">
      <text>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JaimeGomez</author>
  </authors>
  <commentList>
    <comment ref="C16" authorId="0" shapeId="0" xr:uid="{FBEF3633-3E20-4935-BA1C-93BA111DC1D3}">
      <text>
        <r>
          <rPr>
            <sz val="9"/>
            <color indexed="81"/>
            <rFont val="Tahoma"/>
            <family val="2"/>
          </rPr>
          <t xml:space="preserve">
</t>
        </r>
      </text>
    </comment>
    <comment ref="C21" authorId="0" shapeId="0" xr:uid="{B2FA320F-FF6C-4C92-B9E7-520D1CB21CE5}">
      <text>
        <r>
          <rPr>
            <sz val="9"/>
            <color indexed="81"/>
            <rFont val="Tahoma"/>
            <family val="2"/>
          </rPr>
          <t xml:space="preserve">
</t>
        </r>
      </text>
    </comment>
    <comment ref="B27" authorId="0" shapeId="0" xr:uid="{78D90881-49DA-44BC-8806-742ADCCB64FA}">
      <text>
        <r>
          <rPr>
            <sz val="9"/>
            <color indexed="81"/>
            <rFont val="Tahoma"/>
            <family val="2"/>
          </rPr>
          <t xml:space="preserve">
</t>
        </r>
      </text>
    </comment>
    <comment ref="B40" authorId="0" shapeId="0" xr:uid="{EF61A49D-ACD1-46F0-B372-45E987482501}">
      <text>
        <r>
          <rPr>
            <sz val="9"/>
            <color indexed="81"/>
            <rFont val="Tahoma"/>
            <family val="2"/>
          </rPr>
          <t xml:space="preserve">
</t>
        </r>
      </text>
    </comment>
    <comment ref="C54" authorId="0" shapeId="0" xr:uid="{5F59F811-2F6A-4E50-9EAE-9F93F232B434}">
      <text>
        <r>
          <rPr>
            <sz val="9"/>
            <color indexed="81"/>
            <rFont val="Tahoma"/>
            <family val="2"/>
          </rPr>
          <t xml:space="preserve">
</t>
        </r>
      </text>
    </comment>
    <comment ref="C64" authorId="0" shapeId="0" xr:uid="{E34AD3FC-D3C4-4E18-91F0-D55DDEFBB235}">
      <text>
        <r>
          <rPr>
            <sz val="9"/>
            <color indexed="81"/>
            <rFont val="Tahoma"/>
            <family val="2"/>
          </rPr>
          <t xml:space="preserve">
</t>
        </r>
      </text>
    </comment>
    <comment ref="C72" authorId="0" shapeId="0" xr:uid="{36762EAA-7228-483C-999C-54CC7A23615B}">
      <text/>
    </comment>
    <comment ref="C76" authorId="0" shapeId="0" xr:uid="{4A2C368B-087B-498E-916F-C9C103D64E10}">
      <text>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tc={8E7E8D99-36A0-434E-9757-E69DF073287F}</author>
  </authors>
  <commentList>
    <comment ref="P15" authorId="0" shapeId="0" xr:uid="{8E7E8D99-36A0-434E-9757-E69DF073287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ESTE PROFESIONAL DEBE SER REEMPLAZADO PORQUE NO CUMPLE REQUISITOS POSTGRADO
</t>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<sst xmlns="http://schemas.openxmlformats.org/spreadsheetml/2006/main" count="3488" uniqueCount="1454">
  <si>
    <t>OBSERVACIÓN</t>
  </si>
  <si>
    <t>Suma Contratos Adicionales</t>
  </si>
  <si>
    <t>Áreas Diseñadas Contrato Adicional 1</t>
  </si>
  <si>
    <t>Áreas Diseñadas Contrato Adicional 2</t>
  </si>
  <si>
    <t>Suma Áreas Diseñadas Contratos Adicionales</t>
  </si>
  <si>
    <t xml:space="preserve">Puntaje x Acreditación de areas diseñadas en contratos adicionales </t>
  </si>
  <si>
    <t>Puntaje x Acreditación de actividades específicas</t>
  </si>
  <si>
    <t>Puntaje x Acreditación de valores de contratos adicionales</t>
  </si>
  <si>
    <t>CRITERIO EVALUACIÓN</t>
  </si>
  <si>
    <t>SUBCRITERIO</t>
  </si>
  <si>
    <t>EVALUACIÓN DE INFORMACIÓN APORTADA</t>
  </si>
  <si>
    <t>DESCRIPCIÓN</t>
  </si>
  <si>
    <t>Diseño estructural (5)</t>
  </si>
  <si>
    <t>Diseño arquitectónico (5)</t>
  </si>
  <si>
    <t>Diseño de redes hidrosanitarias (5)</t>
  </si>
  <si>
    <t>Diseño de redes eléctricas y complementarias (5)</t>
  </si>
  <si>
    <t>Coordinador de Diseños</t>
  </si>
  <si>
    <t>Arquitecto</t>
  </si>
  <si>
    <t>Ingeniero especialista en Estructuras</t>
  </si>
  <si>
    <t>Ingeniero especialista en Hidráulica y RCI</t>
  </si>
  <si>
    <t>Ingeniero Electricista y de Redes especiales complementarias</t>
  </si>
  <si>
    <t>Ingeniero Ambiental (PGIO - PMT)</t>
  </si>
  <si>
    <t>Ingeniero civil o arquitecto (Programación y Presupuesto)</t>
  </si>
  <si>
    <t>No requiere Posgrado</t>
  </si>
  <si>
    <t>Se otorgarán hasta 20 puntos por formación académica adicional del equipo mínimo, asignando 4 puntos por cada profesional con posgrado adicional o con título de maestría o doctorado, sin acumulación de puntajes por persona.</t>
  </si>
  <si>
    <t>NO</t>
  </si>
  <si>
    <t>Se otorgarán hasta 20 puntos por experiencia adicional del equipo mínimo, asignando 4 puntos por cada profesional que acredite proyectos adicionales distintos a los exigidos como requisito habilitante.</t>
  </si>
  <si>
    <t>Se asignará puntaje a los proponentes según el origen de su oferta, en cumplimiento de la Ley 816 de 2003 y el Decreto 1082 de 2015, como apoyo a la industria nacional.</t>
  </si>
  <si>
    <t>Apoyo a la Industria Nacional</t>
  </si>
  <si>
    <t>FORMATO 8 - No 4</t>
  </si>
  <si>
    <t>2.3.2</t>
  </si>
  <si>
    <t>Personal mínimo requerido</t>
  </si>
  <si>
    <t>No</t>
  </si>
  <si>
    <t>Cargo a Desempeñar</t>
  </si>
  <si>
    <t>Formación Académica</t>
  </si>
  <si>
    <t>Experiencia General Mínima Requerida (Años)</t>
  </si>
  <si>
    <t>Experiencia Específica</t>
  </si>
  <si>
    <t>Nombre</t>
  </si>
  <si>
    <t>Documento de Identidad</t>
  </si>
  <si>
    <t>Hojas de Vida</t>
  </si>
  <si>
    <t>Profesión</t>
  </si>
  <si>
    <t>Diplomas y Acta  de pregrado</t>
  </si>
  <si>
    <t xml:space="preserve">Tarjeta Profesional </t>
  </si>
  <si>
    <t>Certificado de vigencia TP</t>
  </si>
  <si>
    <t>Especialización</t>
  </si>
  <si>
    <t>Diplomas y actas de posgrado aplicables para perfiles solicitados</t>
  </si>
  <si>
    <t>Certificaciones Habilitantes</t>
  </si>
  <si>
    <t>Certificaciones Formación  Adicional</t>
  </si>
  <si>
    <t>Certificaciones Experiencia Adicional</t>
  </si>
  <si>
    <t>Carta de Intención</t>
  </si>
  <si>
    <t>Adjuntar copia de la cedula de ciudadanía</t>
  </si>
  <si>
    <t>Titulo</t>
  </si>
  <si>
    <t>Copia de la Tarjeta Profesional</t>
  </si>
  <si>
    <t>Certificado de vigencia actualizado</t>
  </si>
  <si>
    <t>Diplomas y actas de posgrado o especialización  aplicables para perfiles solicitados</t>
  </si>
  <si>
    <t>Certificaciones expedidas por el contratante con la información requerida para la validación, incluidos objeto, áreas y valores</t>
  </si>
  <si>
    <t>Diplomas y actas de posgrado o especialización aplicables para perfiles solicitados</t>
  </si>
  <si>
    <t>Adjuntar Carta Firmada</t>
  </si>
  <si>
    <t>Director de Proyecto</t>
  </si>
  <si>
    <t>Arquitecto o Ingeniero Civil  con matrícula profesional vigente con especialización en Diseño o  Gerencia de Proyectos o afines</t>
  </si>
  <si>
    <t>Igual o superior a diez (10) años, contados a partir de la fecha de expedición de la matrícula o tarjeta profesional y con anterioridad a la fecha de cierre del presente proceso de selección, debidamente acreditados mediante certificados adjuntos a la propuesta; dichos documentos deben venir acompañados del Certificado de Vigencia y Antecedentes Disciplinarios expedido por COPNIA o el CPNAA.</t>
  </si>
  <si>
    <t>Como director y/o coordinador o gerente de proyectos de consultoría en la elaboración de estudios y diseños para la construcción o adecuación o ampliación de infraestructura para los usos referenciados en tabla J.1.1-1 del título J de la NSR-10 de clasificación Comercial Y/O Institucional y/o lugares de reunión de uso público o privado con área mínima de 6.000 metros cuadrados.</t>
  </si>
  <si>
    <t>Ver anexo 1 - Numeral 1</t>
  </si>
  <si>
    <t>Ver anexo 1 - Numeral 2</t>
  </si>
  <si>
    <t>Ver anexo 1 - Numeral 3</t>
  </si>
  <si>
    <t>Ver anexo 1 - Numeral 4</t>
  </si>
  <si>
    <t>Ver anexo 1 - Numeral 5</t>
  </si>
  <si>
    <t>Ver anexo 1 - Numeral 6</t>
  </si>
  <si>
    <t>Ver anexo 1 - Numeral 7</t>
  </si>
  <si>
    <t>Ver anexo 1 - Numeral 8</t>
  </si>
  <si>
    <t>Ver anexo 1 - Numeral 9</t>
  </si>
  <si>
    <t>Ver anexo 1 - Numeral 10</t>
  </si>
  <si>
    <t xml:space="preserve">La experiencia, tanto general como específica deberán ser acreditados mediante certificados adjuntos a la propuesta, según sea establecido en los documentos de Estudios Previos.
</t>
  </si>
  <si>
    <t>Arquitecto o Ingeniero Civil o Ingeniero Industrial con especialización en diseño o gerencia de proyectos o afines</t>
  </si>
  <si>
    <t>Igual o superior a ocho (8) años, contados a partir de la fecha de expedición de la matrícula o tarjeta profesional y con anterioridad a la fecha de cierre del presente proceso de selección, debidamente acreditados mediante certificados adjuntos a la propuesta; dichos documentos deben venir acompañados del Certificado de Vigencia y Antecedentes Disciplinarios expedido por COPNIA o el CPNAA.</t>
  </si>
  <si>
    <t xml:space="preserve">Como coordinador de diseños y/o de proyectos de consultoría en la elaboración de estudios y diseños para la construcción o adecuación o ampliación de infraestructura para los usos referenciados en tabla J.1.1-1 del título J de la NSR-10 de clasificación Comercial Y/O Institucional o lugares de reunión de uso público o privado con área mínima de 6.000 metros cuadrados.
</t>
  </si>
  <si>
    <t>Ver anexo 2 - Numeral 1</t>
  </si>
  <si>
    <t>Ver anexo 2 - Numeral 2</t>
  </si>
  <si>
    <t>Ver anexo 2 - Numeral 3</t>
  </si>
  <si>
    <t>Ver anexo 2 - Numeral 4</t>
  </si>
  <si>
    <t>Ver anexo 2 - Numeral 5</t>
  </si>
  <si>
    <t>Ver anexo 2 - Numeral 6</t>
  </si>
  <si>
    <t>Ver anexo 2 - Numeral 7</t>
  </si>
  <si>
    <t>Ver anexo 2 - Numeral 8</t>
  </si>
  <si>
    <t>Ver anexo 2 - Numeral 9</t>
  </si>
  <si>
    <t>Ver anexo 2 - Numeral 10</t>
  </si>
  <si>
    <t xml:space="preserve">Arquitecto </t>
  </si>
  <si>
    <t>Arquitecto con matrícula profesional vigente</t>
  </si>
  <si>
    <t>Igual o superior a ocho (8) años a partir de la fecha de expedición de la matrícula o tarjeta profesional y con anterioridad a la fecha de cierre del presente proceso de selección, los cuales deberán venir debidamente certificados en la propuesta; Se requiere que allegue Certificado de Vigencia del CPNAA.</t>
  </si>
  <si>
    <t>Experiencia específica certificada de mínimo dos (2) proyectos de consultoría de estudios y diseños arquitectónicos de edificaciones de uso institucional o comercial o lugares de reunión, cuya área sumada sea igual o superior a 6.000 m2.</t>
  </si>
  <si>
    <t>Ver anexo 3 - Numeral 1</t>
  </si>
  <si>
    <t>Ver anexo 3 - Numeral 2</t>
  </si>
  <si>
    <t>Ver anexo 3 - Numeral 3</t>
  </si>
  <si>
    <t>Ver anexo 3 - Numeral 4</t>
  </si>
  <si>
    <t>Ver anexo 3 - Numeral 5</t>
  </si>
  <si>
    <t>Ver anexo 3 - Numeral 6</t>
  </si>
  <si>
    <t>Ver anexo 3 - Numeral 7</t>
  </si>
  <si>
    <t>Ver anexo 3 - Numeral 8</t>
  </si>
  <si>
    <t>Ver anexo 3 - Numeral 9</t>
  </si>
  <si>
    <t>Ver anexo 3 - Numeral 10</t>
  </si>
  <si>
    <t xml:space="preserve">Ingeniero civil, con título de formación avanzada en modalidad de especialización en ESTRUCTURAS, </t>
  </si>
  <si>
    <t>con experiencia profesional general igual o superior a ocho (8) años contados a partir de la expedición de la matrícula o tarjeta profesional y con anterioridad a la fecha de cierre del presente proceso de selección</t>
  </si>
  <si>
    <t>Experiencia específica certificada de diseño estructural, reforzamiento o estudios de vulnerabilidad sísmica en mínimo tres (3) edificaciones, cuya área sumada sea igual o superior a 6.000 m2</t>
  </si>
  <si>
    <t>Ver anexo 4 - Numeral 1</t>
  </si>
  <si>
    <t>Ver anexo 4 - Numeral 2</t>
  </si>
  <si>
    <t>Ver anexo 4 - Numeral 3</t>
  </si>
  <si>
    <t>Ver anexo 4 - Numeral 4</t>
  </si>
  <si>
    <t>Ver anexo 4 - Numeral 5</t>
  </si>
  <si>
    <t>Ver anexo 4 - Numeral 6</t>
  </si>
  <si>
    <t>Ver anexo 4 - Numeral 7</t>
  </si>
  <si>
    <t>Ver anexo 4 - Numeral 8</t>
  </si>
  <si>
    <t>Ver anexo 4 - Numeral 9</t>
  </si>
  <si>
    <t>Ver anexo 4 - Numeral 10</t>
  </si>
  <si>
    <t xml:space="preserve">Ingeniero civil o ingeniero hidráulico o ingeniero hidrosanitario o ingeniero sanitario o afines, con título de formación avanzada en modalidad de especialización en hidráulica, con matrícula profesional vigente.
</t>
  </si>
  <si>
    <t>Con experiencia profesional general igual o superior a ocho (8) años contados a partir de la expedición de la matrícula o tarjeta profesional y con anterioridad a la fecha de cierre del presente proceso de selección</t>
  </si>
  <si>
    <t>Experiencia específica certificada de mínimo tres (3) proyectos de consultoría de estudios y diseños de redes hidrosanitarias de edificaciones, en edificaciones cuya área sumada sea igual o superior a 6.000 m2.</t>
  </si>
  <si>
    <t>Ver anexo 5 - Numeral 1</t>
  </si>
  <si>
    <t>Ver anexo 5 - Numeral 2</t>
  </si>
  <si>
    <t>Ver anexo 5 - Numeral 3</t>
  </si>
  <si>
    <t>Ver anexo 5 - Numeral  4</t>
  </si>
  <si>
    <t>Ver anexo 5 - Numeral  5</t>
  </si>
  <si>
    <t>Ver anexo 5 - Numeral  6</t>
  </si>
  <si>
    <t>Ver anexo 5 - Numeral  7</t>
  </si>
  <si>
    <t>Ver anexo 5 - Numeral  8</t>
  </si>
  <si>
    <t>Ver anexo 5 - Numeral  9</t>
  </si>
  <si>
    <t>Ver anexo 5 - Numeral  10</t>
  </si>
  <si>
    <t xml:space="preserve">Profesional en ingeniería eléctrica  con posgrado en áreas relacionadas o afines al componente eléctrico </t>
  </si>
  <si>
    <t>Igual o superior a ocho (8) años contados a partir de la expedición de la matrícula o tarjeta profesional y con anterioridad a la fecha de cierre del presente proceso de selección.</t>
  </si>
  <si>
    <t>Experiencia específica certificada de mínimo tres (3) proyectos de consultoría de estudios y diseños de redes eléctricas y de voz y datos, en edificaciones cuya área sumada sea igual o superior a 6.000 m2).</t>
  </si>
  <si>
    <t>Ver anexo 6 - Numeral 1</t>
  </si>
  <si>
    <t>Ver anexo 6 - Numeral 2</t>
  </si>
  <si>
    <t>Ver anexo 6 - Numeral 3</t>
  </si>
  <si>
    <t>Ver anexo 6 - Numeral 4</t>
  </si>
  <si>
    <t>Ver anexo 6 - Numeral 5</t>
  </si>
  <si>
    <t>Ver anexo 6 - Numeral 6</t>
  </si>
  <si>
    <t>Ver anexo 6 - Numeral 7</t>
  </si>
  <si>
    <t>Ver anexo 6 - Numeral 8</t>
  </si>
  <si>
    <t>Ver anexo 6 - Numeral 9</t>
  </si>
  <si>
    <t>Ver anexo 6 - Numeral 10</t>
  </si>
  <si>
    <t xml:space="preserve">Ingeniero Mecánico </t>
  </si>
  <si>
    <t xml:space="preserve">Ingeniero Mecánico con matrícula profesional vigente. </t>
  </si>
  <si>
    <t>Experiencia específica certificada de mínimo dos (2) proyectos de consultoría de estudios y diseños de redes HVAC en edificaciones cuya área sumada sea igual o superior a 3.000 m2.</t>
  </si>
  <si>
    <t>Ver anexo 7 - Numeral 1</t>
  </si>
  <si>
    <t>Ver anexo 7 - Numeral 2</t>
  </si>
  <si>
    <t>Ver anexo 7 - Numeral 3</t>
  </si>
  <si>
    <t>Ver anexo 7 - Numeral 4</t>
  </si>
  <si>
    <t>Ver anexo 7 - Numeral 5</t>
  </si>
  <si>
    <t>Ver anexo 7 - Numeral 6</t>
  </si>
  <si>
    <t>Ver anexo 7 - Numeral 7</t>
  </si>
  <si>
    <t>Ver anexo 7 - Numeral 8</t>
  </si>
  <si>
    <t>Ver anexo 7 - Numeral 9</t>
  </si>
  <si>
    <t>Ver anexo 7 - Numeral 10</t>
  </si>
  <si>
    <t>Ingeniero Ambiental con matrícula profesional vigente</t>
  </si>
  <si>
    <t>Experiencia específica certificada de mínimo tres (3) proyectos de consultoría de estudios y diseños para elaborar Planes de Gestión Integral de Obra y Planes de manejo de Trafico para proyectos de Infraestructura cuya área sumada sea igual o superior a
6.000 m2.</t>
  </si>
  <si>
    <t>Ver anexo 8 - Numeral 1</t>
  </si>
  <si>
    <t>Ver anexo 8 - Numeral 2</t>
  </si>
  <si>
    <t>Ver anexo 8 - Numeral 3</t>
  </si>
  <si>
    <t>Ver anexo 8 - Numeral 4</t>
  </si>
  <si>
    <t>Ver anexo 8 - Numeral 5</t>
  </si>
  <si>
    <t>Ver anexo 8 - Numeral 6</t>
  </si>
  <si>
    <t>Ver anexo 8 - Numeral 7</t>
  </si>
  <si>
    <t>Ver anexo 8 - Numeral 8</t>
  </si>
  <si>
    <t>Ver anexo 8 - Numeral 9</t>
  </si>
  <si>
    <t>Ver anexo 8 - Numeral 10</t>
  </si>
  <si>
    <t>Arquitecto o Ingeniero civil o administrador de obras civiles con matrícula profesional vigente</t>
  </si>
  <si>
    <t>Igual o superior a cinco (5) años a partir de la expedición de la matrícula.</t>
  </si>
  <si>
    <r>
      <t xml:space="preserve">Acreditar con </t>
    </r>
    <r>
      <rPr>
        <b/>
        <sz val="12"/>
        <color rgb="FFFF0000"/>
        <rFont val="Arial"/>
        <family val="2"/>
        <scheme val="minor"/>
      </rPr>
      <t xml:space="preserve"> </t>
    </r>
    <r>
      <rPr>
        <sz val="12"/>
        <color theme="1"/>
        <rFont val="Arial"/>
        <family val="2"/>
        <scheme val="minor"/>
      </rPr>
      <t xml:space="preserve"> (3) certificados como coordinador o responsable de elaboración del componente presupuestal y programación para obras y/o estudios y diseños para la construcción o adecuación o ampliación o reforzamiento de infraestructura, cuya área sumada sea igual o superior a 6.000 m2.
</t>
    </r>
  </si>
  <si>
    <t>Ver anexo 9 - Numeral 1</t>
  </si>
  <si>
    <t>Ver anexo 9 - Numeral 2</t>
  </si>
  <si>
    <t>Ver anexo 9 - Numeral 3</t>
  </si>
  <si>
    <t>Ver anexo 9 - Numeral 4</t>
  </si>
  <si>
    <t>Ver anexo 9 - Numeral 5</t>
  </si>
  <si>
    <t>Ver anexo 9 - Numeral 6</t>
  </si>
  <si>
    <t>Ver anexo 9 - Numeral 7</t>
  </si>
  <si>
    <t>Ver anexo 9 - Numeral 8</t>
  </si>
  <si>
    <t>Ver anexo 9 - Numeral 9</t>
  </si>
  <si>
    <t>Ver anexo 9 - Numeral 10</t>
  </si>
  <si>
    <t>Notas</t>
  </si>
  <si>
    <t>Por cada Integrante del equipo de trabajo mínimo requerido, preparar y presentar un anexo donde en forma consecutiva se adjunten los soportes correspondientes a cada columna para la validación tanto habilitante como adicional de acuerdo a las exigencias del pliego</t>
  </si>
  <si>
    <t>Número total de trabajadores de la planta de personal del proponente</t>
  </si>
  <si>
    <t>Número mínimo de trabajadores con discapacidad exigido</t>
  </si>
  <si>
    <t xml:space="preserve">Cumple con requisito para el otrogamiento de puntos </t>
  </si>
  <si>
    <t>Número de trabajadores en condición de discapacidad vinculados</t>
  </si>
  <si>
    <t>La entidad otorgará 1 punto (equivalente al 1% del total) a los proponentes que acrediten la vinculación de trabajadores con discapacidad en su planta de personal, conforme a la Ley 1618 de 2013 y el Decreto 1082 de 2015. Para ello, deberán certificar el número total de empleados y acreditar, mediante certificado vigente del Ministerio de Trabajo, el cumplimiento del número mínimo exigido según el tamaño de su planta de personal.</t>
  </si>
  <si>
    <t>Vinculación de personal con discapacidad</t>
  </si>
  <si>
    <t>Servicios nacionales o provenientes de países con acuerdos de trato nacional para compra estatales con Colombia (10 Puntos)</t>
  </si>
  <si>
    <t>Servicios extranjeros sin aplicación de principio de reciprocidad con incorporación de servicios o componentes nacionales (5 Puntos)</t>
  </si>
  <si>
    <t>Servicios extranjeros sin aplicación de principio de reciprocidad y sin componentes nacionales (0 Puntos)</t>
  </si>
  <si>
    <t xml:space="preserve">Ingeniero Electricista y de Redes especiales </t>
  </si>
  <si>
    <t>Emprendimiento Mujeres</t>
  </si>
  <si>
    <t>Formato de acreditación entregado en oferta y sin requerimientos de subsanación</t>
  </si>
  <si>
    <t>Se otorgarán 0,25 puntos a proponentes que acrediten ser emprendimiento o empresa de mujeres con domicilio en Colombia, según el Decreto 1082 de 2015. En propuestas plurales, al menos un integrante debe cumplir esta condición con una participación mínima del 10%.</t>
  </si>
  <si>
    <t>Se otorgarán 0,25 puntos a los proponentes que acrediten ser Mipyme domiciliadas en Colombia, según el Decreto 1082 de 2015, presentando el certificado vigente del RUP. En propuestas plurales, al menos un integrante debe cumplir esta condición con una participación mínima del 10%.</t>
  </si>
  <si>
    <t>Mipyme</t>
  </si>
  <si>
    <t>RUP de empresa Mipyme entregado en oferta y sin requerimientos de subsanación</t>
  </si>
  <si>
    <t>Total Puntaje Obtenido (D + E + F + G + H + I + J)</t>
  </si>
  <si>
    <t>REVISIÓN DE LOS CRITERIOS DE EVALUACIÓN DE LAS OFERTAS</t>
  </si>
  <si>
    <t>Porcentaje de participación del integrante que acredita la vinculación de personal con discapacidad (Minimo 40%)</t>
  </si>
  <si>
    <t>Porcentaje de participación del intergante que acredita el emprendimiento de empresa mujer (Minimo 10%)</t>
  </si>
  <si>
    <t>Porcentaje de participación del intergante que acredita la condición de Mipyme (Minimo 10%)</t>
  </si>
  <si>
    <t>Ing civil o arquitecto (Programación y Presupuesto)</t>
  </si>
  <si>
    <t>VALORACIÓN</t>
  </si>
  <si>
    <t>Consultoría en estudios y diseños de edificaciones institucionales o comerciales</t>
  </si>
  <si>
    <t>Consultoría incluye diseño arquitectónico y estructural.</t>
  </si>
  <si>
    <t>Objeto Contrato</t>
  </si>
  <si>
    <t>Entidad Contratante</t>
  </si>
  <si>
    <t>Contrato Reportado en el RUP</t>
  </si>
  <si>
    <t>Registro RUP con codigo UNSPSC (80101600, 81101500, 81101600, 81101700)</t>
  </si>
  <si>
    <t>Todos los integrantes del proponente acreditan experiencia relacionada con el objeto contractual.</t>
  </si>
  <si>
    <t>% Participación Proponente</t>
  </si>
  <si>
    <t>La Certificación cumple con los requisitos previstos en el pliego</t>
  </si>
  <si>
    <t>Certificación emitida por una persona autorizada de la entidad contratante</t>
  </si>
  <si>
    <t>Contrato No. 1</t>
  </si>
  <si>
    <t>Contrato No. 2</t>
  </si>
  <si>
    <t>Año de Terminación</t>
  </si>
  <si>
    <t>Valor Contrato (Pesos)</t>
  </si>
  <si>
    <t>Valor Contrato (SMMLV)</t>
  </si>
  <si>
    <t>La experiencia y soportes presentados se consideran validos</t>
  </si>
  <si>
    <t>Área total de diseño en los contratos aportados considerados validos</t>
  </si>
  <si>
    <t>El valor total de los contratos aportados para el proceso considerados validos expresado en SMMLV.</t>
  </si>
  <si>
    <t>Criterios Habilitantes Experiencia Proponente</t>
  </si>
  <si>
    <t>REQUISITOS TÉCNICOS HABILITANTES</t>
  </si>
  <si>
    <t>No. Contrato</t>
  </si>
  <si>
    <t>Contratista</t>
  </si>
  <si>
    <t>Año</t>
  </si>
  <si>
    <t>Salario Mínimo</t>
  </si>
  <si>
    <t>Variación vs año anterior</t>
  </si>
  <si>
    <t>26.67%</t>
  </si>
  <si>
    <t>30.00%</t>
  </si>
  <si>
    <t>24.98%</t>
  </si>
  <si>
    <t>22.00%</t>
  </si>
  <si>
    <t>20.00%</t>
  </si>
  <si>
    <t>23.99%</t>
  </si>
  <si>
    <t>25.00%</t>
  </si>
  <si>
    <t>26.99%</t>
  </si>
  <si>
    <t>26.01%</t>
  </si>
  <si>
    <t>26.07%</t>
  </si>
  <si>
    <t>26.04%</t>
  </si>
  <si>
    <t>25.03%</t>
  </si>
  <si>
    <t>21.09%</t>
  </si>
  <si>
    <t>20.50%</t>
  </si>
  <si>
    <t>19.50%</t>
  </si>
  <si>
    <t>21.02%</t>
  </si>
  <si>
    <t>18.50%</t>
  </si>
  <si>
    <t>16.01%</t>
  </si>
  <si>
    <t>10.00%</t>
  </si>
  <si>
    <t>9.96%</t>
  </si>
  <si>
    <t>8.04%</t>
  </si>
  <si>
    <t>7.44%</t>
  </si>
  <si>
    <t>7.83%</t>
  </si>
  <si>
    <t>6.56%</t>
  </si>
  <si>
    <t>6.95%</t>
  </si>
  <si>
    <t>6.30%</t>
  </si>
  <si>
    <t>6.41%</t>
  </si>
  <si>
    <t>7.67%</t>
  </si>
  <si>
    <t>3.64%</t>
  </si>
  <si>
    <t>4.00%</t>
  </si>
  <si>
    <t>5.81%</t>
  </si>
  <si>
    <t>4.02%</t>
  </si>
  <si>
    <t>4.50%</t>
  </si>
  <si>
    <t>4.60%</t>
  </si>
  <si>
    <t>7.00%</t>
  </si>
  <si>
    <t>5.90%</t>
  </si>
  <si>
    <t>6.00%</t>
  </si>
  <si>
    <t>3.50%</t>
  </si>
  <si>
    <t>10.07%</t>
  </si>
  <si>
    <t>16.00%</t>
  </si>
  <si>
    <t>12.07%</t>
  </si>
  <si>
    <t>9.50%</t>
  </si>
  <si>
    <t>SI</t>
  </si>
  <si>
    <t>Un solo proponente que acredita el 100%</t>
  </si>
  <si>
    <t>Se calcula a partir de SMMLV del año 2019</t>
  </si>
  <si>
    <t>Área total de diseño (m2)</t>
  </si>
  <si>
    <t>Valor según certificación</t>
  </si>
  <si>
    <t>Valor Contrato Adicional 1 (SMMLV)</t>
  </si>
  <si>
    <t>Valor Contrato Adicional 2 (SMMLV)</t>
  </si>
  <si>
    <t>Contrato No. 3</t>
  </si>
  <si>
    <t>Los contratos adicionales son menores a dos veces el presupuesto oficial, por lo que la asignación de puntaje se realiza de forma proporcional según la fórmula establecida en los pliegos.</t>
  </si>
  <si>
    <t>N/A</t>
  </si>
  <si>
    <t>PROCESO DE CONTRATACIÓN No. INFI-SCM-01-2026</t>
  </si>
  <si>
    <t>REALIZACIÓN DE LA CONSULTORÍA DE ESTUDIOS Y DISEÑOS TÉCNICOS, A NIVEL DE FASE 3 PARA EL NUEVO EDIFICIO MULTIPLE DE LA PLAZA DE MERCADO DE MANIZALES, A CONSTRUIRSE EN UN LOTE UBICADO ENTRE CALLES 23 Y 24 Y ENTRE CARRERAS 14 Y 15 DE PROPIEDAD DE INFIMANIZALES</t>
  </si>
  <si>
    <t>PROPONENTE 1 : CONSORCIO GALERIA</t>
  </si>
  <si>
    <t>PROPONENTE 2: CONSORCIO AR+AL2</t>
  </si>
  <si>
    <t>PROPONENTE 4: CONSORCIO ARQUITECTURA Y ESPACIO PÚBLICO</t>
  </si>
  <si>
    <t>PROPONENTE 5: MAURICIO OTERO LAVADO</t>
  </si>
  <si>
    <t>PROPONENTE 7: CONSORCIO MANIZALES PLAZA DE MERCADO</t>
  </si>
  <si>
    <t>El Área aportada es igual o superior a doce mil metros cuadrados (12.000 m2)</t>
  </si>
  <si>
    <t>El minimo exigido es 12.000 m2</t>
  </si>
  <si>
    <t>Valor minimo exigido 572,50 SMMLV</t>
  </si>
  <si>
    <t>El valor total de los contratos aportados es mayor o igual al 100% del presupuesto oficial del proceso, expresado en SMMLV.</t>
  </si>
  <si>
    <t>Valor de contratos aportados superior o igual al exigido</t>
  </si>
  <si>
    <t>2.4.1 Experiencia específica adicional a la mínima habilitante del proponente (Máximo 48,5)</t>
  </si>
  <si>
    <t xml:space="preserve">Se otorgarán hasta 20 puntos, distribuidos según las actividades acreditadas por el proponente en los contratos presentados como experiencia específica adicional. En  cualquiera de los dos contratos aportados para evaluacion de experiencia especifica adicional. </t>
  </si>
  <si>
    <t>Se otorgarán hasta 5 puntos si el área total de los dos contratos aportados es igual o superior a 12.000 m²; si es menor, el puntaje se calculará proporcionalmente.</t>
  </si>
  <si>
    <t>2.4.2 Formación Académica adicional del equipo de trabajo (Máximo 20 puntos)</t>
  </si>
  <si>
    <t>Posgrado en Diseño o Gerencia de Proyectos o afines</t>
  </si>
  <si>
    <t>Posgrado en Diseño arquitectonico o afines</t>
  </si>
  <si>
    <t>Diseñador urbano y paisajista</t>
  </si>
  <si>
    <t xml:space="preserve">Posgrado en urbanismo y/o paisajismo </t>
  </si>
  <si>
    <t>Posgrado Adicional Afin o Maestria o Doctorado</t>
  </si>
  <si>
    <t>Ingeniero estructural</t>
  </si>
  <si>
    <t>Posgrado en Estructuras</t>
  </si>
  <si>
    <t>Posgrado en hidráulica o afines</t>
  </si>
  <si>
    <t>Ingeniero Hidráulico y RCI</t>
  </si>
  <si>
    <t>Modelador BIM</t>
  </si>
  <si>
    <t>Acreditacion en desarrollo Humano en herramientas de dibujo arquitectonico y modelacion BIM con al menos 320 horas</t>
  </si>
  <si>
    <t>Posgrado en áreas relacionadas o afines al componente eléctrico o de redes especiales complementarias</t>
  </si>
  <si>
    <t>Ingeniero mecánico HVAC</t>
  </si>
  <si>
    <t>Ingeniero redes de gas</t>
  </si>
  <si>
    <t>2.4.3 Experiencia especifica adicional del equipo de trabajo (Máximo 20 puntos)</t>
  </si>
  <si>
    <t>2.4.4 Apoyo a la industria nacional ((Máximo 10 puntos)</t>
  </si>
  <si>
    <t>2.4.8 Incentivo a la vinculación de personal con discapacidad (Máximo 1 punto)</t>
  </si>
  <si>
    <t>2.4.10 Criterios diferenciales para emprendimientos y empresas de mujeres (Máximo 0,25 puntos)</t>
  </si>
  <si>
    <t>2.4.11 Criterios diferenciales para mipyme (Máximo 0,25 puntos)</t>
  </si>
  <si>
    <t>2.4.5 promocion de servicios nacionales o  contrato nacional</t>
  </si>
  <si>
    <t>2.4.6. acreditacion del puntaje por servicios nacionales o contrato nacional</t>
  </si>
  <si>
    <t>2.4.7 incorporacion del componente nacional en servicios extranjeros</t>
  </si>
  <si>
    <t>2.4.9 factor de sostenibilidad</t>
  </si>
  <si>
    <t>2.4.12 reduccion de puntaje por incumplimiento de contrato</t>
  </si>
  <si>
    <t>PUNTAJE MÁXIMO</t>
  </si>
  <si>
    <t>Total</t>
  </si>
  <si>
    <t>9 factor de sostenibilidad</t>
  </si>
  <si>
    <t>Reduccion de puntaje por incumplimiento de contrato</t>
  </si>
  <si>
    <t>incorporacion del componente nacional en servicios extranjeros</t>
  </si>
  <si>
    <t>creditacion del puntaje por servicios nacionales o contrato nacional</t>
  </si>
  <si>
    <t>promocion de servicios nacionales o  contrato nacional</t>
  </si>
  <si>
    <t>Según lo expuesto, para la evaluación de las propuestas se establecen los siguientes criterios que determinarán una asignación máxima de cien (100) puntos distribuidos así:</t>
  </si>
  <si>
    <t>CM 001-2023</t>
  </si>
  <si>
    <t>ALCALDÍA DE RIOSUCIO</t>
  </si>
  <si>
    <t>JORGE EDUARDO ALVAREZ GALLEGO</t>
  </si>
  <si>
    <t>Se calcula a partir de SMMLV del año 2023</t>
  </si>
  <si>
    <t>ELABORAR ESTUDIOS Y DISEÑOS PARA EL MEJORAMIENYO, REMODELACION  Y CONSTUCCION DE LOS ESCENARIOS DEPORTIVOS REQUERIDOS PARA LA REALIZACION DE LOS JUEGOS DEPORTIVOS NACIONALES 2023 EN EL MUNICIPIO DE MANIZALES</t>
  </si>
  <si>
    <t>03062020-0623</t>
  </si>
  <si>
    <t>DEPARTAMENTO DE CALDAS</t>
  </si>
  <si>
    <t>NO APARECE AREA PARA VERIFICAR NI EN EL FORMATO 3A, NI EN LA CERTICACION NI EN EL RUP</t>
  </si>
  <si>
    <t>ESTUDIOS Y DISEÑOS PARA LA CONSTRUCCION DE UNA PISCINA SEMIOLIMPLICA CON SUS AREAS COMPLEMENTARIAS</t>
  </si>
  <si>
    <t>SE REPORTA EN LA CERTIFICACION COMO "ESTUDIOS Y DISEÑOS PARA LA CONSTRUCCION DE UNA PISCINA SEMIOLIMPLICA CON SUS AREAS COMPLEMENTARIAS"  QUE NO PERMITEN VERIFICAR QUE SEA UNA EDIFICACION NI QUE INCLUYE COMO OBRAS COMPLEMENTARIAS</t>
  </si>
  <si>
    <t>NO ES VERIFICABLE EN LA CERTIFICACION</t>
  </si>
  <si>
    <t>ANOTACION 164 - PAGINA 295</t>
  </si>
  <si>
    <t>Codigo UNSPSC: 81101500 Y 81101700</t>
  </si>
  <si>
    <t>SECRETARIO DE PLANEACION Y OBRAS PUBLICAS DE RIOSUCIO</t>
  </si>
  <si>
    <t>No Cumple con todos los requisitos</t>
  </si>
  <si>
    <t>La certificación no cumple con todos los requerimientos</t>
  </si>
  <si>
    <t>Contrato No. 4</t>
  </si>
  <si>
    <t>Se calcula a partir de SMMLV del año 2020</t>
  </si>
  <si>
    <t>ANOTACION 141 PAGINA 250</t>
  </si>
  <si>
    <t>CERIFICACION SECOP II 03062020-0623</t>
  </si>
  <si>
    <t>NO SE PUEDE VERIFICAR AREA</t>
  </si>
  <si>
    <t>NO RELACIONA</t>
  </si>
  <si>
    <t>DISEÑO Y CONSTRUCCION DE REDES ELECTRICAS DE BAJA TENSION, TELECOMUNICACIONES Y SISTEMAS AFINES PARA LA PLANTA DE PRODUCCION FASE II Y FASE III Y EDIFICIO ADMINISTRATIVO HADA INTERNACIONAL</t>
  </si>
  <si>
    <t>HADA INTERNACIONAL</t>
  </si>
  <si>
    <t xml:space="preserve">JC ECHEVERRY INGENIERIA SAS </t>
  </si>
  <si>
    <t>CALCULO PARA EL 2019 DIFIERE DEL REGISTRADO EN EL RUP DE 161,23</t>
  </si>
  <si>
    <t>AREA TOMADA DE LA CERTIFICACION - NO APARECE AREA EN EL RUP</t>
  </si>
  <si>
    <t xml:space="preserve">Elaboración de consultoría y/o estudios y diseños de 
infraestructura de edificaciones de uso institucional o comercial o lugares de reunión/ </t>
  </si>
  <si>
    <t>NO LO INCLUYE LA CERTIFICACION EXPRESAMENTE</t>
  </si>
  <si>
    <t>ANOTACION 020  PAGINA 47</t>
  </si>
  <si>
    <t>VICEPRESIDENTE DE OPERACIONES CONTRATANTE</t>
  </si>
  <si>
    <t xml:space="preserve"> NO DETALLA OBJETO ESPECIFICO</t>
  </si>
  <si>
    <t>NO PRESENTA</t>
  </si>
  <si>
    <t>DISEÑO DE LAS REDES ELECTRICAS DE MEDIA Y BAJA TENSION, TELECOMUNICACIONES, DATA CENTER, SISTEMA DE DETECCION DE HUMOS PARA LA AOBRA DEL CENTRO DE ATENCION AL ADULTO MAYOR EL PARAISO DE MANIZALES, UBICADA EN LA VEREDA LA PALMA CASERIO SAN ISIDRO CALDAS</t>
  </si>
  <si>
    <t>ASOCIACION SOCIEDAD SAN VICENTE DE PAUL DE MANIZALES</t>
  </si>
  <si>
    <t>VALOR TOMADO DEL RUP - PAGINA 16</t>
  </si>
  <si>
    <t>AREA TOMADA DE LA CERIFICACION</t>
  </si>
  <si>
    <t>ANOTACION 003 PAGINA 16</t>
  </si>
  <si>
    <t>REP LEGAL ASOCIACION SAN VICENTE DE PAUL MANIZALES</t>
  </si>
  <si>
    <t xml:space="preserve"> NO DETALLA OBJETO ESPECIFICO  SIMILAR AL SOLICITADO</t>
  </si>
  <si>
    <t>PROPONENTE HABILITADO</t>
  </si>
  <si>
    <t>ELABORACION DE ESTUDIOS Y DISEÑOS REQUERIDOS PARA LA OBTENCION DE LICENCIAS DE CONSTRUCCION EN CUALQUIERA DE SUS MODALIDADES Y/O LICENCIAS DE URBANISMO, JUNTO CON LOS PERMISOS Y APROBACIONES NECESARIOS PARA LA CONSTRUCCION DE UN COLEGIO NUEVO EN EL PREDIO DENOMINADO CARDENAL LUQUE LOCALIDAD ENGATIVA DEL DISTRITO CAPITAL</t>
  </si>
  <si>
    <t>ALCALDIA MAYOR DE BOGOTA</t>
  </si>
  <si>
    <t>MARTINEZ ARQUITECTURA SAS</t>
  </si>
  <si>
    <t>EN EL RUP MUESTRA 1,215,09 CALCULADO EN PESOS DEL 2022</t>
  </si>
  <si>
    <t>NI EN LA CERTIFICACION NI EN EL RUP APARECE AREA DE DISEÑO. - SE MUETSRA UN VALOR DE 7,600 M2 EN FORMATO 3A</t>
  </si>
  <si>
    <t>Elaboración de consultoría y/o estudios y diseños de infraestructura de edificaciones de uso institucional o comercial o lugares de reunión/</t>
  </si>
  <si>
    <t>ANOTACION 10 - PAGINA 7 DE MARTINEZ ARQUITECTURA SAS</t>
  </si>
  <si>
    <t>SECRETARIA DE EDUCACION - ALCALDIA MAYOR DE BOGOTA DC</t>
  </si>
  <si>
    <t xml:space="preserve">Elaboración de estudios y diseño requeridos para la obtención de licencias de construcción en cualquiera de sus modalidades Y/O  licencias de urbanismo junto con los permisos y aprobaciones necesarios para la construcción del colegio nuevo en diferentes localidades del distrito capital </t>
  </si>
  <si>
    <t xml:space="preserve">Alcaldía mayor de Bogotá Secretaría de Educación del distrito </t>
  </si>
  <si>
    <t xml:space="preserve">Martínez arquitectura SAS </t>
  </si>
  <si>
    <t>TOMADA DEL CERTIFICADO</t>
  </si>
  <si>
    <t>ANOTACION 8  PAGINA 7</t>
  </si>
  <si>
    <t>INTEGRANTES</t>
  </si>
  <si>
    <t xml:space="preserve">JORGE EDIUARDO ALVAREZ GALLEGO   50% 
JC ECHEVERRY INGENIERA  SAS             50% </t>
  </si>
  <si>
    <t>ALCUADRADO ARQUITECTOS SAS   50%
MARTINEZ ARQUITECTURA  SAS     50%</t>
  </si>
  <si>
    <t>MARIO ANDRES CABRERA PINZON  100 %</t>
  </si>
  <si>
    <t>MAURICIO OTERO LAVADO     100%</t>
  </si>
  <si>
    <t>FGN-NC-0243-2020</t>
  </si>
  <si>
    <t xml:space="preserve">Fiscalía General de la nación </t>
  </si>
  <si>
    <t xml:space="preserve">MC arquitectos SA </t>
  </si>
  <si>
    <t xml:space="preserve"> CALCULADO A PESOS DEL 2021</t>
  </si>
  <si>
    <t>FISCALIA GENERAL DE LA NACION</t>
  </si>
  <si>
    <t>NO CUMPLE CON TODOS LOS REQUISITOS</t>
  </si>
  <si>
    <t>CUMPLE CON LOS REQUISITOS</t>
  </si>
  <si>
    <t>2018-8300</t>
  </si>
  <si>
    <t xml:space="preserve">Realizar la consultoría para la elaboración de los estudios diseños obtención de permisos aprobación y licencias de construcción Y/O urbanismo de un centro de desarrollo comunitario en la ciudad de Bogotá distrito capital </t>
  </si>
  <si>
    <t xml:space="preserve"> Secretaria Distrital de integración social</t>
  </si>
  <si>
    <t>MC ARQUITECTOS SA</t>
  </si>
  <si>
    <t>CALCULADO PARA 2019</t>
  </si>
  <si>
    <t>SECRETARIA DISTRITAL DE INTEGRACION SOCIAL - ALCALDIA MAYOR DE BOGOTA</t>
  </si>
  <si>
    <t>PROPONENTE 3: MC ARQUITECTOS SA</t>
  </si>
  <si>
    <t>TOMADO D ELA CERTIFICACION</t>
  </si>
  <si>
    <t>CARLOS PUERTA AGUDELO     50%
VERONICA ORTIZ MURCIA       50%</t>
  </si>
  <si>
    <t>237-2009</t>
  </si>
  <si>
    <t xml:space="preserve">Elaboración y desarrollo de los diseños arquitectónicos urbanísticos y detalles constructivos completos del proyecto parque biblioteca parque para la cultura y la vida 12 de octubre y la realización de los estudios y diseños técnicos completos para la construcción del parque biblioteca </t>
  </si>
  <si>
    <t>EDU</t>
  </si>
  <si>
    <t>VERONICA ORTIZ MURCIA</t>
  </si>
  <si>
    <t>ANOTACION 6 - PAGINA 56</t>
  </si>
  <si>
    <t>codigo UNSPSC (80101600, 81101500, 81101600, 81101700)</t>
  </si>
  <si>
    <t>GERNETE AUXILIAR DE PROYECTOS URBANOS EDU</t>
  </si>
  <si>
    <t>FNTC-044-2017</t>
  </si>
  <si>
    <t xml:space="preserve">Realizar los estudios y diseño del centro de interpretación reserva de la Biosfera SEA flowers San Andrés </t>
  </si>
  <si>
    <t>FONTUR</t>
  </si>
  <si>
    <t xml:space="preserve">VERONICA ORTIZ MURCIA    </t>
  </si>
  <si>
    <t>CALCULADO CON SMLV DE 2017 DIFIERE DEL DATO DEL RUP QUE ES 373,33</t>
  </si>
  <si>
    <t>ANOTACION  35 - PAGINA 81</t>
  </si>
  <si>
    <t xml:space="preserve">REPRESENTANTE LEGAL  FONTUR </t>
  </si>
  <si>
    <t>548-2013</t>
  </si>
  <si>
    <t xml:space="preserve">Elaboración de los diseños arquitectónicos de estudios técnicos topografía suelos estructurales eléctricos comunicaciones hidráulicos hidrosanitarios paisajismo asesoría bioclimática presupuesto y especificaciones y detalles construidos completos para la construcción del proyecto de bloque administrativo y de laboratorios con un area es de 9320 m2 </t>
  </si>
  <si>
    <t>universidad nacional de colombia</t>
  </si>
  <si>
    <t>CARLOS PUERTA AGUDELO</t>
  </si>
  <si>
    <t>CALCULADO CON SMLV DE 2014</t>
  </si>
  <si>
    <t>ANOTACION 6 - PAGINA 7</t>
  </si>
  <si>
    <t>UNIVERSIDAD NACIONAL DE COLOMBIA</t>
  </si>
  <si>
    <t xml:space="preserve">CALCULADO CON SMLV DE 2012 </t>
  </si>
  <si>
    <t>PROPONENTE</t>
  </si>
  <si>
    <t>MAURICIO OTERO LAVADO</t>
  </si>
  <si>
    <t>Mauricio Otero Lavado (CALI)</t>
  </si>
  <si>
    <t>CRITERIOS</t>
  </si>
  <si>
    <t xml:space="preserve">Acreditacion de máximo dos (2) contratos adicionales a los contratos habilitantes que tengan por objeto la realizacion de consultoría Y/O la  elaboración de estudios y diseños de infraestructura de edificaciones de uso institucional o comercial o lugares de reunión, y cuyo sumatoria del valor total contratado sea igual o superior a dos (2) veces el presupuesto oficial del presente proceso de selección </t>
  </si>
  <si>
    <t xml:space="preserve">Puntaje por acreditación de ejecución de diseño estructural.  </t>
  </si>
  <si>
    <t>Puntaje por acreditación de ejecución de diseño arquitectónico</t>
  </si>
  <si>
    <t>Puntaje por acreditación de ejecución de diseño de redes hidrosanitarias.</t>
  </si>
  <si>
    <t xml:space="preserve">Puntaje por acreditación de ejecución de diseño de redes eléctricas y complementarias. </t>
  </si>
  <si>
    <t>Profesional 1 del equipo mínimo propuesto, que acredite uno o más títulos de posgrado adicionales al exigido</t>
  </si>
  <si>
    <t>Profesional 2 del equipo mínimo propuesto, que acredite uno o más títulos de posgrado adicionales al exigido</t>
  </si>
  <si>
    <t>Profesional 3 del equipo mínimo propuesto, que acredite uno o más títulos de posgrado adicionales al exigido</t>
  </si>
  <si>
    <t>Profesional 4 del equipo mínimo propuesto, que acredite uno o más títulos de posgrado adicionales al exigido</t>
  </si>
  <si>
    <t>Profesional 5 del equipo mínimo propuesto, que acredite uno o más títulos de posgrado adicionales al exigido</t>
  </si>
  <si>
    <t xml:space="preserve">Profesional 1 del equipo mínimo propuesto, que acredite uno o más proyectos adicionales de experiencia específica, diferente a los presentados como requisitos habilitantes. </t>
  </si>
  <si>
    <t xml:space="preserve">Profesional 2 del equipo mínimo propuesto, que acredite uno o más proyectos adicionales de experiencia específica, diferente a los presentados como requisitos habilitantes. </t>
  </si>
  <si>
    <t xml:space="preserve">Profesional 3 del equipo mínimo propuesto, que acredite uno o más proyectos adicionales de experiencia específica, diferente a los presentados como requisitos habilitantes. </t>
  </si>
  <si>
    <t xml:space="preserve">Profesional 4 del equipo mínimo propuesto, que acredite uno o más proyectos adicionales de experiencia específica, diferente a los presentados como requisitos habilitantes. </t>
  </si>
  <si>
    <t xml:space="preserve">Profesional 5 del equipo mínimo propuesto, que acredite uno o más proyectos adicionales de experiencia específica, diferente a los presentados como requisitos habilitantes. </t>
  </si>
  <si>
    <t>2.4.4 Apoyo a la industria nacional (maximo 10 puntos según tabla adjunta al pliego)</t>
  </si>
  <si>
    <t>2.4.5 Promoción de servicios nacionales o con trato nacional</t>
  </si>
  <si>
    <t>2.4.6 Acreditación del puntaje por servicios nacionales o con trato nacional</t>
  </si>
  <si>
    <t xml:space="preserve">2.4.7 Incorporación de componente nacional en servicios extranjeros </t>
  </si>
  <si>
    <t xml:space="preserve">2.4.9 Factor de Sostenibilidad </t>
  </si>
  <si>
    <t>2.4.8 Incentivo a la vinculación de personal con discapacidad</t>
  </si>
  <si>
    <t xml:space="preserve">2.4.10 Criterios diferenciales para emprendimientos y empresas de mujeres </t>
  </si>
  <si>
    <t>2.4.11  Criterios diferenciales para MiPymes.</t>
  </si>
  <si>
    <t>2.4.3 Experiencia adicional del equipo de trabajo. (maximo 20 puntos)</t>
  </si>
  <si>
    <t>2.4.1 Experiencia específica adicional del proponente. (maximo 47,5 puntos)</t>
  </si>
  <si>
    <t>2.4.2 Formación académica adicional del equipo de trabajo. (maximo 20 puntos)</t>
  </si>
  <si>
    <t>REVISIÓN DE LOS CRITERIOS DE EXPERIENCOA HABILITANTES (FORMATOS 3 A  DE LAS PROPUESTAS)</t>
  </si>
  <si>
    <t>REVISIÓN DE LOS CRITERIOS DE EXPERIENCIA ESPECIFICA ADICIONAL A LA MINIMA HABILITANTES  (FORMATOS 3 B  DE LAS PROPUESTAS)</t>
  </si>
  <si>
    <t>DAVID VALLEJO OSORIO                            33 %
JUAN PABLO FRANCO TORO                    34 %
JUAN CARLOS RODRIGUEZ IZQUIERDO   33 %</t>
  </si>
  <si>
    <t>JOHN ALEJANDRO RICO VARGAS  49 %
KARENA MEDINA PALLAN               51 %</t>
  </si>
  <si>
    <t>Formato 11</t>
  </si>
  <si>
    <t>Formacion y Experiencia del equipo de trabajo</t>
  </si>
  <si>
    <t>No.</t>
  </si>
  <si>
    <t>Experiencia General Mínima Requerida (años)</t>
  </si>
  <si>
    <t>Experiencia Específica (años)</t>
  </si>
  <si>
    <t>Cantidad</t>
  </si>
  <si>
    <t>Dedicación</t>
  </si>
  <si>
    <t>Diplomas y/o Acta  de pregrado</t>
  </si>
  <si>
    <t>Diplomas y/o actas de posgrado 
(aplicables para perfiles solicitados)</t>
  </si>
  <si>
    <t>Diplomas y actas de posgrado o especializacion  aplicables para perfiles solicitados</t>
  </si>
  <si>
    <t>Diplomas y actas de posgrado o especializacion aplicables para perfiles solicitados</t>
  </si>
  <si>
    <t>Arquitecto o Ingeniero Civil  con matrícula profesional vigente con Postgrado en Diseño o  Gerencia de Proyectos o afines</t>
  </si>
  <si>
    <t>Igual o superior a diez (10) años, contados a partir de la fecha de expedición de la matrícula o tarjeta profesional y con anterioridad a la fecha de cierre del presente proceso de selección, debidamente acreditados mediante certificados adjuntos a la propuesta.</t>
  </si>
  <si>
    <t>Experiencia específica certificada de participación como gerente y/o director y/o coordinador en  máximo tres (3) proyectos de consultoría de estudios y diseños para la construcción o adecuación o ampliación de infraestructura para los usos referenciados en tabla J.1.1-1 del título J de la NSR-10 de clasificación Comercial Y/O Institucional y/o lugares de reunión de uso público o privado, cuya área sumada sea igual o superior a 6.000 m2.</t>
  </si>
  <si>
    <t>Arquitecto o Ingeniero Civil o Ingeniero Industrial con Postgrado en diseño o gerencia de proyectos o afines</t>
  </si>
  <si>
    <t>Igual o superior a ocho (8) años, contados a partir de la fecha de expedición de la matrícula o tarjeta profesional y con anterioridad a la fecha de cierre del presente proceso de selección, debidamente acreditados mediante certificados adjuntos a la propuesta.</t>
  </si>
  <si>
    <t>Experiencia específica certificada de participación como coordinador, en  máximo tres (3) proyectos de consultoría de estudios y diseños para la construcción o adecuación o ampliación de infraestructura para los usos referenciados en tabla J.1.1-1 del título J de la NSR-10 de clasificación Comercial Y/O Institucional y/o lugares de reunión de uso público o privado, cuya área sumada sea igual o superior a 6.000 m2.</t>
  </si>
  <si>
    <t>Arquitecto Diseñador</t>
  </si>
  <si>
    <t>Arquitecto con Postgrado en Diseño Arquitectonico o afines</t>
  </si>
  <si>
    <t>Experiencia específica certificada de participación en  máximo tres (3) proyectos de diseños arquitectónicos para la construcción o adecuación o ampliación de infraestructura para los usos referenciados en tabla J.1.1-1 del título J de la NSR-10 de clasificación Comercial Y/O Institucional y/o lugares de reunión de uso público o privado, cuya área sumada sea igual o superior a 6.000 m2.</t>
  </si>
  <si>
    <t>Diseñador Urbano y Paisajista</t>
  </si>
  <si>
    <t>Arquitecto con Postgrado en  Urbanismo y/o Paisajismo</t>
  </si>
  <si>
    <t>Experiencia específica certificada de participación en  máximo tres (3) proyectos de diseños arquitectónicos Urbanísticos y/o Paisajistyicos para la construcción o adecuación o ampliación de infraestructura para los usos referenciados en tabla J.1.1-1 del título J de la NSR-10 de clasificación Comercial Y/O Institucional y/o lugares de reunión de uso público o privado, cuya área sumada sea igual o superior a 6.000 m2.</t>
  </si>
  <si>
    <t>Arquitecto o Ingeniero Civil con formación en Educacion Informal o en Educacion para el Trabajo y el desarrollo Humano  en  herramientas de dibujo arquitectonico (AUTODESK, otras) y modelación BIM, debidamente acreditadas, con al menos 320 horas de formacion acumulada.</t>
  </si>
  <si>
    <t>Igual o superior a cinco (5) años contados a partir de la expedición de la matrícula o tarjeta profesional y con anterioridad a la fecha de cierre del presente proceso de selección, debidamente acreditados mediante certificados adjuntos a la propuesta</t>
  </si>
  <si>
    <t>Experiencia específica certificada de participación en  máximo tres (3) proyectos de Modelación BIM de proyectos de construcción o adecuación o ampliación de infraestructura  de uso público o privado, cuya área sumada sea igual o superior a 6.000 m2.</t>
  </si>
  <si>
    <t>Ingeniero  Estructural</t>
  </si>
  <si>
    <t>Ingeniero civil, con Postgrado en Estructuras</t>
  </si>
  <si>
    <t xml:space="preserve">Experiencia específica certificada de participación en  máximo tres (3) proyectos de diseño estructural, reforzamiento o estudios de vulnerabilidad sísmica para la construcción o adecuación o ampliación de infraestructura para los usos referenciados en tabla J.1.1-1 del título J de la NSR-10 de clasificación Comercial Y/O Institucional y/o lugares de reunión de uso público o privado, cuya área sumada sea igual o superior a 6.000 m2.
</t>
  </si>
  <si>
    <t>Ingeniero  Hidráulico y RCI</t>
  </si>
  <si>
    <t xml:space="preserve">Ingeniero civil o ingeniero hidráulico o ingeniero hidrosanitario o ingeniero sanitario o afines, con Postgrado  en hidráulica o afines 
</t>
  </si>
  <si>
    <t>Experiencia específica certificada de participación en máximo tres (3) proyectos de consultoría de estudios y diseños de redes hidrosanitarias y Redes Contraincendios de edificaciones, cuya área sumada sea igual o superior a 6.000 m2.</t>
  </si>
  <si>
    <t xml:space="preserve">Ingeniero Electricista y de redes especiales </t>
  </si>
  <si>
    <t>Profesional en ingeniería eléctrica  con Posgrado en áreas relacionadas o afines al componente eléctrico o de redes especiales complementarias</t>
  </si>
  <si>
    <t>Experiencia específica certificada de participación en máximo tres (3) proyectos de consultoría de estudios y diseños de redes eléctricas, voz , datos y redes especiales para edificaciones, cuya área sumada sea igual o superior a 6.000 m2.</t>
  </si>
  <si>
    <t>Ingeniero Mecánico HVAC</t>
  </si>
  <si>
    <t>Experiencia específica certificada de participación en máximo tres (3) proyectos de consultoría de estudios y diseños de redes HVAC  para edificaciones, cuya área sumada sea igual o superior a 3.000 m2.</t>
  </si>
  <si>
    <t>Ingeniero Redes de Gas</t>
  </si>
  <si>
    <t>Ingeniero civil o ingeniero hidráulico o ingeniero mecánico o afines</t>
  </si>
  <si>
    <t>Experiencia específica certificada de participación en máximo tres (3) proyectos de consultoría de estudios y diseños de redes de gas  para edificaciones, cuya área sumada sea igual o superior a 6.000 m2.</t>
  </si>
  <si>
    <t>Ingeniero Ambiental  (PGIO - PMT)</t>
  </si>
  <si>
    <t xml:space="preserve">Ingeniero ambiental </t>
  </si>
  <si>
    <t>Experiencia específica certificada de participación en máximo tres (3) proyectos de estudios  para elaborar los Planes de Gestión Integral de Obra y Planes  de manejo de Trafico para edificaciones, cuya área sumada sea igual o superior a 3.000 m2.</t>
  </si>
  <si>
    <t>Profesional de  Programación y Presupuestos</t>
  </si>
  <si>
    <t>Arquitecto o Ingeniero civil o administrador de obras civiles</t>
  </si>
  <si>
    <t>Experiencia específica certificada de participación en máximo tres (3) proyectos de estudios  para elaboración del componente presupuestal y de programación de edificaciones, cuya área sumada sea igual o superior a 6.000 m2.</t>
  </si>
  <si>
    <t>Por cada Integrante del equipo de trabajo minimo requerido, preparar y presentar un anexo, en el cual  se presente en forma consecutiva  los soportes correspondientes a cada columna para la validacion tanto habilitante como adicional de acuerdo a las exigencias del pliego</t>
  </si>
  <si>
    <t>Puntaje maximo, si acredita que  el área sumada de los dos (2) contratos aportados para evaluación de experiencia específica adicional, es igual o superior a 12,000 metros cuadrados</t>
  </si>
  <si>
    <t>FUV.PSP.1995.0764-2021</t>
  </si>
  <si>
    <t>FUNDACION UNIVERSIDAD DEL VALLE</t>
  </si>
  <si>
    <t>CALCULADO CON SMMLV DE 2021</t>
  </si>
  <si>
    <t>ANOTACION 53 PAGINA 19</t>
  </si>
  <si>
    <t>DIRECTOR EJECUTIVO FUNDACION UNIVERSIDAD DEL VALLE</t>
  </si>
  <si>
    <t>Realizar los estudios técnicos fase 3 correspondientes a la segunda fase del proyecto de restauración integral de la Casa Soto de la Universidad del Valle en el municipio de Guadalajara de BUGA</t>
  </si>
  <si>
    <t>050,050,3,021,012,931,2024</t>
  </si>
  <si>
    <t>UNIVERSIDAD DEL VALLE</t>
  </si>
  <si>
    <t>CALCULADO CON SMMLV DE 2021 DIFIERE DEL VALOR DEL RUP DE 178,51</t>
  </si>
  <si>
    <t>TOMADA DE LA CERTIFICACION APORTADA</t>
  </si>
  <si>
    <t>ANOTACION  78  PAGINA 29</t>
  </si>
  <si>
    <t>002-2017</t>
  </si>
  <si>
    <t>Diagnóstico y estudios para la elaboración del plan de ordenamiento físico de la Ciudad de la Universitaria, estudios y diseños técnicos para una nueva construcción de un bloque de aulas en la Ciudad de la Universitaria y estudios y diseños adecuación, modernización de la sede centro ubicada en los predios de la carrera 26#30-58 , 26#30-40 Y CALLE 31#25-43 DEL MUNICIPIO DE TULUA</t>
  </si>
  <si>
    <t>UNIDAD CENTRAL DEL VALLE DEL CAUCA</t>
  </si>
  <si>
    <t>CONSORCIO UCEVA (MAURICIO OTERO LAVADO 50% Y  JAMIRSON CUELLAR 50%)</t>
  </si>
  <si>
    <t>CALCULADO EN SMMLV DE 2018</t>
  </si>
  <si>
    <t xml:space="preserve">Elaboración de consultoría y/o estudios y diseños de infraestructura de edificaciones de uso institucional o comercial o lugares de reunión/ </t>
  </si>
  <si>
    <t>Realizar la consultoría para la elaboración De los estudios, diseños obtención de permisos y aprobaciones y licencias de construcción del Centro de Desarrollo Comunitario CDC María Goretti BARIOS UNIDOS EN LA CIUDAD DE BOGOTA</t>
  </si>
  <si>
    <t>2018-9254</t>
  </si>
  <si>
    <t>SECRETARIA DE INTEGRACION SOCIAL - ALCALDIA MAYOR DE BOGOTA</t>
  </si>
  <si>
    <t>GRUPO M&amp;M CONSULTORIA SAS</t>
  </si>
  <si>
    <t>PROPONENTE 6: GRUPO M&amp;M CONSULTORIA SAS</t>
  </si>
  <si>
    <t>CALCULADO SON SMMLV DE 2019</t>
  </si>
  <si>
    <t>ANOTACION 7 PAGINA 38</t>
  </si>
  <si>
    <t>SECRETARIA GENERAL INTEGRACION SOCIAL</t>
  </si>
  <si>
    <t>SUOERINTENDENCIA DE NOTARIADO Y REGISTRO</t>
  </si>
  <si>
    <t>Realizar los estudios técnicos trámites y obtención de licencias de construcción de 6 oficinas de registro de instrumentos públicos</t>
  </si>
  <si>
    <t>CALCULADO CON SMMLV DE 2020</t>
  </si>
  <si>
    <t>ANOTACION 17 PAGINA 52</t>
  </si>
  <si>
    <t>SUPERINTENDENCIA DE NOTARIADO Y REGISTRO - DIRECTORA DE CONTRATACION</t>
  </si>
  <si>
    <t>UNIVERSIDAD DEL CAUCA</t>
  </si>
  <si>
    <t>Servicio de consultoría para realizar el diagnóstico estudios y diseños fase 3 Para la construcción de las obras que brindarán ampliación de la capacidad operativa De las aulas de las facultades de Ciencias contables Económicas y administrativas Ingeniería civil y ingeniería electrónica y telecomunicaciones De la Universidad del Cauca ubicada en la carrera 2 con calle 15 del municipio de Popayán - CAUCA</t>
  </si>
  <si>
    <t>CALCULADO SMMLV DE 2022</t>
  </si>
  <si>
    <t>Registro RUP con al menos 2 codigo UNSPSC (80101600, 81101500, 81101600, 81101700)</t>
  </si>
  <si>
    <t>ANOTACION  47  PAGINA 115</t>
  </si>
  <si>
    <t>UNIVERSIDAD DEL CAUCA - VICERECTORIA ADMINISTRATIVA</t>
  </si>
  <si>
    <t>ELABORAR LOS ESTUDIOS Y DISEÑOS PARA LA CONSTRUCCION DE LA ESTACION DE POLICIA EN LA COMUNA CIUDADELA DEL NORTE DEL MUNICIPIO DE MANIZALES</t>
  </si>
  <si>
    <t>17-05-03-03-29</t>
  </si>
  <si>
    <t>ALCALDIA DE MANIZALES</t>
  </si>
  <si>
    <t>DAVID VALLEJO OSORIO</t>
  </si>
  <si>
    <t>CALCULADO CON SMMLV DE 2017</t>
  </si>
  <si>
    <t>ANOTACION 20 PAGINA 38</t>
  </si>
  <si>
    <t>Codigo UNSPSC (80101600, 81101600, 81101700)</t>
  </si>
  <si>
    <t>ALCALDIA DE MANIZALES - SECRETARIA DE OBRAS PUBLICAS</t>
  </si>
  <si>
    <t>UNSPSC (80101600, 81101500, 81101600, 81101700)</t>
  </si>
  <si>
    <t>Área inferior a la exigida</t>
  </si>
  <si>
    <t>El oferente suministró 5 contratos en el formato 3ª, de los cuales se descartaron 2 puesto que como indica el procedimiento en el pliego de condiciones pagina 45, si el proponente aporta más contratos de los exigidos, se toman los 3 más recientes.   De los 3 contratos se descarta 1, debido a  que suministra una certificación por parte de un consorciado lo cual no se permite como está estipulado en el pliego pagina 47.</t>
  </si>
  <si>
    <t xml:space="preserve">Consultoría para los estudios y diseños Trámite y obtención de licencia de construcción para la sede única de la Fiscalía General de la nación en la ciudad de Popayán Cauca </t>
  </si>
  <si>
    <t>Estudios y diseños en el desarrollo de los proyectos de la fundación universidad de el marco administrativo número 1995 de 2020 para realizar los estudios técnicos de las deportivas y panamericanos Miguel Grajales, Piscinas Hernando Botero, O¨ Byrne, Coliseo de Voleibol Francisco Chois, Canchas Voleyplaya, Coliseo Evangelista Mora, Bolera mundialista, Coliseo El Pueblo, Patinódromo Mundialista , Velódromo Alcides Nieto Patiño, Skate Park Cálida,  Skateboarding y diseño urbanístico de espacios públicos sobre la calle novena de la unidad deportivo Jaime Aparicio</t>
  </si>
  <si>
    <t>Registro RUP con código UNSPSC (80101600, 81101500, 81101600, 81101700)</t>
  </si>
  <si>
    <t>Código UNSPSC: 81101500 Y 81101700</t>
  </si>
  <si>
    <t>Código UNSPSC: 80101600 y 81101500</t>
  </si>
  <si>
    <t>código UNSPSC (80101600, 81101500, 81101600, 81101700)</t>
  </si>
  <si>
    <t>Código UNSPSC 80101600, 81101500</t>
  </si>
  <si>
    <t>Código UNSPSC: 80101600 Y 81101500</t>
  </si>
  <si>
    <t>Código UNSPSC 80101600, 81101500, 81101700</t>
  </si>
  <si>
    <t xml:space="preserve">Fondo adaptación </t>
  </si>
  <si>
    <t>115 de 2015</t>
  </si>
  <si>
    <t>FICUCIARIA SCOTIABANK COLPATRIA S.A.</t>
  </si>
  <si>
    <t xml:space="preserve">Consultoría para la ejecución del diseño arquitectónico y estudios y diseños técnicos complementarios para la construcción de la nueva sede del comando de Departamento de Policía Caldas y área de apoyo para la Policía Metropolitana de Manizales a ubicarse en el municipio de Chinchiná </t>
  </si>
  <si>
    <t>TOMADA DE LA CERTIFICACION</t>
  </si>
  <si>
    <t>ANOTACION 28 PAGINA 32</t>
  </si>
  <si>
    <t>FONDO ADAPTACION - SECRETARIA GENERAL</t>
  </si>
  <si>
    <t xml:space="preserve">El consultor se compromete a la elaboración de los estudios y diseños estudios detallado de amenaza y análisis de riesgo Desarrollo de diseños estudios técnicos presupuesto Sensibilización y trámites de licencias y permiso de proyectos educativos en el Departamento de Cundinamarca y vaya que se vieron afectados por el fenómeno de la niña 2010 2011 </t>
  </si>
  <si>
    <t>AREA CONSTRUIDA BAJO CUBIERTA QUE SE SOLICITA VALIDAR CON ALGUN DOCUMENTO ADICIONAL</t>
  </si>
  <si>
    <t>LA CERTIFICACION APORTADA EN EL FORMATO 3 B CON NUMERTO DE ANOTACION 65, NO ES CLARA NI PERMITE EXPRESAMENTE VERIFICART LAS EXIGENCIAS DEL PLIEGO PARA EL AREA DISEÑADA</t>
  </si>
  <si>
    <t>ANOTACION  65 PAGINA 76</t>
  </si>
  <si>
    <t>FICUCIARIA SCOTIABANK COLPATRIA S.A.- APODERADA</t>
  </si>
  <si>
    <t>NO PERMITE LA VALIDACION DE LAS EXIGENCIAS DE AREA S Y ALCANCES</t>
  </si>
  <si>
    <t>21000633 H3 01, 02 Y 03 DE 2021</t>
  </si>
  <si>
    <t>UNIDAD ADMINISTRATIVA DE LA AERONAUTICA CIVIL</t>
  </si>
  <si>
    <t>EN SALARIOS DE 2021</t>
  </si>
  <si>
    <t>ANOTACION 53 PAGINA 124</t>
  </si>
  <si>
    <t>UNIDAD ADMINISTRATIVA DE LA AERONAUTICA CIVIL - DIRECTOR DE INFRAESTRUCTURA</t>
  </si>
  <si>
    <t>PN DIRAF # 06-3-10059-19</t>
  </si>
  <si>
    <t>POLICIA NACIONAL</t>
  </si>
  <si>
    <t>CALCULADO CON SMMLV DE 2020 DIFIERE DEL VALOR DEL RUP DE 540,9</t>
  </si>
  <si>
    <t>ANOTACION  8 PAGINA 39</t>
  </si>
  <si>
    <t>09</t>
  </si>
  <si>
    <t>08</t>
  </si>
  <si>
    <t>07</t>
  </si>
  <si>
    <t>05</t>
  </si>
  <si>
    <t>ESPECIALISTA EN GERENCIA DE PROYECTOS DE CONSTRUCCION</t>
  </si>
  <si>
    <t>06</t>
  </si>
  <si>
    <t>03</t>
  </si>
  <si>
    <t>04</t>
  </si>
  <si>
    <t>INGENIERO CIVIL</t>
  </si>
  <si>
    <t>01</t>
  </si>
  <si>
    <t>02</t>
  </si>
  <si>
    <t>ARTHUR ANDRES RUEDA ORDUZ</t>
  </si>
  <si>
    <t>GERENCIA DE LA SEGURIDAD Y SALUD EN EL TRABAJO</t>
  </si>
  <si>
    <t>INGENIERA AMBIENTAL</t>
  </si>
  <si>
    <t>JENNIFFER RODRIGUEZ GAMBOA</t>
  </si>
  <si>
    <t>ESPECIALISTA EN RECURSOS HIDRAULICOS Y MEDIO AMBIENTE</t>
  </si>
  <si>
    <t>JUAN PABLO SANTANA MORALES</t>
  </si>
  <si>
    <t>MAGISTER EN GESTION DE PROYECTOS</t>
  </si>
  <si>
    <t>INGENIERO MECANICO</t>
  </si>
  <si>
    <t>NILKAR SANTAMARIA DIAZ</t>
  </si>
  <si>
    <t>ESPECIALIZACION EN PROYECTOS DE ENERGIA</t>
  </si>
  <si>
    <t>INGENIERO ELECTRICISTA</t>
  </si>
  <si>
    <t>ALEJANDRO ESTEBAN ZAPATA RODRIGUEZ</t>
  </si>
  <si>
    <t>10</t>
  </si>
  <si>
    <t>ESPECIALISTA EN INGENIERIA HIDRAULICA Y AMBIENTAL</t>
  </si>
  <si>
    <t>INGENIERO SANITARIO Y AMBIENTAL</t>
  </si>
  <si>
    <t>FREDY ANDERSON CHACON</t>
  </si>
  <si>
    <t>03.1</t>
  </si>
  <si>
    <t>ESPECIALISTA EN ESTRUCTURAS</t>
  </si>
  <si>
    <t>JAIRO ANDRES MEZA ROSAS</t>
  </si>
  <si>
    <t>ESPECIALISTA TECNOLOGICO EN METODOLOGIA BIM PARA EL DESARROLLO DE PROYECTOS DE LA EDIFICACION</t>
  </si>
  <si>
    <t>ARQUITECTA</t>
  </si>
  <si>
    <t>MARIA FERNANDA FORERO</t>
  </si>
  <si>
    <t>ARQUITECTO</t>
  </si>
  <si>
    <t>RICARDO EFRAIN SANTACRUZ</t>
  </si>
  <si>
    <t>JOHN ALEJANDRO RICO VARGAS</t>
  </si>
  <si>
    <t>ESPECIALISTA EN GERENCIA DE CONSTRUCCIONES</t>
  </si>
  <si>
    <t>CARLOS VILLALOBOS</t>
  </si>
  <si>
    <t>ESPECIALISTA EN GERENCIA DE PROYECTOS</t>
  </si>
  <si>
    <t>FELIPE STAND VILLARREAL</t>
  </si>
  <si>
    <t>Se asignarán hasta 22,5 puntos a quienes acrediten hasta dos (2) contratos de consultoría en diseños de edificaciones institucionales o comerciales o lugares de reunión, cuyo valor total sea igual o superior a dos (2) veces el  presupuesto oficial; si es menor, el puntaje se calculará con una fórmula proporcional.</t>
  </si>
  <si>
    <t>80% PO</t>
  </si>
  <si>
    <t>100% PO</t>
  </si>
  <si>
    <t>SMMLV 2026</t>
  </si>
  <si>
    <t>Ing. Apoyo Tecnico INFIMANIZALES</t>
  </si>
  <si>
    <t>Arq. Asesora de Proyectos INFIMANIZALES</t>
  </si>
  <si>
    <t>Alvaro Trujillo Buitrago</t>
  </si>
  <si>
    <t>Patricia Cubillos Lopez</t>
  </si>
  <si>
    <t>Enero de 2026</t>
  </si>
  <si>
    <t xml:space="preserve">TOTAL  COSTOS </t>
  </si>
  <si>
    <t xml:space="preserve">VALOR TOTAL OTROS COSTOS DIRECTOS </t>
  </si>
  <si>
    <t>VALOR DEL IVA SOBRE UTILIDAD</t>
  </si>
  <si>
    <t>COSTO BASICO  SIN IVA</t>
  </si>
  <si>
    <t>FACTOR MULTIPLICADOR</t>
  </si>
  <si>
    <t>SUBTOTAL OTROS COSTOS</t>
  </si>
  <si>
    <t>MES</t>
  </si>
  <si>
    <t>Otros costos logística, comunicaciones, equipos, software.</t>
  </si>
  <si>
    <t>GL</t>
  </si>
  <si>
    <t>Estudio de suelos y Geotecnia</t>
  </si>
  <si>
    <t>Comisión topográfica (Topógrafo, + cadeneros + estación)</t>
  </si>
  <si>
    <t>Gastos funcionamiento equipo de trabajo y  oficinas</t>
  </si>
  <si>
    <t>VALOR PARCIAL</t>
  </si>
  <si>
    <t>CANTIDAD MESES</t>
  </si>
  <si>
    <t>APLICACIÓN MES</t>
  </si>
  <si>
    <t>CANT</t>
  </si>
  <si>
    <t>VALOR</t>
  </si>
  <si>
    <t>UN</t>
  </si>
  <si>
    <t>CONCEPTO</t>
  </si>
  <si>
    <t>OTROS COSTOS DIRECTOS</t>
  </si>
  <si>
    <t>VALOR COSTOS DE PERSONAL (CON IVA)</t>
  </si>
  <si>
    <t>VALOR DEL IVA</t>
  </si>
  <si>
    <t>COSTO BASICO PERSONAL (SIN IVA)</t>
  </si>
  <si>
    <t>COSTO SALARIO BASE PERSONAL</t>
  </si>
  <si>
    <t>Apoyo Admninistrativo</t>
  </si>
  <si>
    <t>Secretaria</t>
  </si>
  <si>
    <t>Profesional Universitario</t>
  </si>
  <si>
    <t>Ingeniero civil / Arquitecto Presupuesto y Programación</t>
  </si>
  <si>
    <t>Ingeniero  en Redes de Gas</t>
  </si>
  <si>
    <t>Ingeniero  Mecanico de redes HVAC</t>
  </si>
  <si>
    <t>Profesional Especializado</t>
  </si>
  <si>
    <t xml:space="preserve">Ingeniero especialista Electricista  y de Redes Especiales </t>
  </si>
  <si>
    <t>Director Proyecto</t>
  </si>
  <si>
    <t xml:space="preserve">CANT 
</t>
  </si>
  <si>
    <t>REMUNERACIÓN MENSUAL 
(Pesos 2026)</t>
  </si>
  <si>
    <t>CATEGORIA</t>
  </si>
  <si>
    <t>PERSONAL</t>
  </si>
  <si>
    <t>COSTOS DE PERSONAL CON DEDICACION AL PROYECTO</t>
  </si>
  <si>
    <t>Cinco (5 meses)</t>
  </si>
  <si>
    <r>
      <rPr>
        <b/>
        <sz val="14"/>
        <color theme="1"/>
        <rFont val="Arial"/>
        <family val="2"/>
        <scheme val="minor"/>
      </rPr>
      <t>PLAZO:</t>
    </r>
    <r>
      <rPr>
        <sz val="14"/>
        <color theme="1"/>
        <rFont val="Arial"/>
        <family val="2"/>
        <scheme val="minor"/>
      </rPr>
      <t xml:space="preserve">   </t>
    </r>
  </si>
  <si>
    <t xml:space="preserve">Se incluyen entre otros, sin limitarse a ello, los diseños arquitectónicos y estructurales  los estudios de redes eléctricas, voz y datos, detección de incendios, redes hidrosanitarias, red contraincendios,  infraestructura de refrigeración o cuartos fríos, y seguridad humana y la definición de especificaciones técnicas, análisis de precios unitarios, cálculo de cantidades de obra y preparación de presupuestos y cronogramas de ejecución de obras   para el nuevo Edificio y los diseños urbanistico y de Paisajismo complementarios en el perimetro del edificio. </t>
  </si>
  <si>
    <t>ALCANCE:</t>
  </si>
  <si>
    <t>El proyecto se enmarca en “Realización de la consultoría de estudios y diseños técnicos, a nivel de fase 3 para el nuevo Edificio Múltiple de la plaza de mercado de Manizales, a construirse en un lote ubicado entre calles 23 y 24 y entre carreras 14 y 15 de propiedad de Infimanizales.”</t>
  </si>
  <si>
    <t>PROYECTO:</t>
  </si>
  <si>
    <t>CALCULO DEL VALOR  DE LA CONSULTORÍA DE ESTUDIOS Y DISEÑOS</t>
  </si>
  <si>
    <t>MARIO ANDRES CABRERA PINZON</t>
  </si>
  <si>
    <t xml:space="preserve">GERENCIA DE PROYECTOS </t>
  </si>
  <si>
    <t>MAESTRIA EN GERENCIA DE PROYECTOS</t>
  </si>
  <si>
    <t>Formacion y Experiencia del equipo de trabajo - PROPONENTE 3</t>
  </si>
  <si>
    <t>(D) Puntaje Experiencia Específica Adicional (D = A + B + C)</t>
  </si>
  <si>
    <t>ALVARO ALFONSO MAESTRE CRUZ</t>
  </si>
  <si>
    <t>SI
31 OCT DE 2007</t>
  </si>
  <si>
    <t>GERENCIA Y CONTROL DE LA CONSTRUCCION DE 2008</t>
  </si>
  <si>
    <t>DIANA CAROLINA ROJAS SANCHEZ</t>
  </si>
  <si>
    <t xml:space="preserve">SI
</t>
  </si>
  <si>
    <t>SI 
02 ABRIL 2008</t>
  </si>
  <si>
    <t>SI
26 MAYO 2005</t>
  </si>
  <si>
    <t>MAGISTER EN ARQUITECTURA</t>
  </si>
  <si>
    <t>MAGISTER EN ARQUITECTURA UN</t>
  </si>
  <si>
    <t>VALOR OFERTA ECONOMICA</t>
  </si>
  <si>
    <t>PRESUPUESTO OFICIAL</t>
  </si>
  <si>
    <t>PROCESO INFI-SCM-001-2026</t>
  </si>
  <si>
    <t>GERMAN MAURICIO FONSECA BARRERA</t>
  </si>
  <si>
    <t>SI
26 EBERO 2006</t>
  </si>
  <si>
    <t>PROPUESTA ECONOMICA  DE LA CONSULTORÍA DE ESTUDIOS Y DISEÑOS</t>
  </si>
  <si>
    <t>Febrero de 2026</t>
  </si>
  <si>
    <t>Proponente:GRUPO M&amp;M CONSULTORIA SAS</t>
  </si>
  <si>
    <t>ESPECIALISTA DISEÑO URBANO</t>
  </si>
  <si>
    <t>MAGISTER EN DISEÑO URBANO</t>
  </si>
  <si>
    <t>Proponente</t>
  </si>
  <si>
    <t>DANIEL NARANJO APARICIO</t>
  </si>
  <si>
    <t>SI
27 NOV 2008</t>
  </si>
  <si>
    <t>NA</t>
  </si>
  <si>
    <t>SI
15 OCT 2013</t>
  </si>
  <si>
    <t>MAGISTER EN  ESTRUCTURAS</t>
  </si>
  <si>
    <t>JUAN GUILLERMO ARDILA VALENCIA</t>
  </si>
  <si>
    <t>CARLOS ARTURO REY VELAZCO</t>
  </si>
  <si>
    <t>SI
25 OCT 2007</t>
  </si>
  <si>
    <t>MAESTRIA EN CIENCIAS E INGENIERIA DEL AGUA - CONVALIDADA EN COLOMBIA</t>
  </si>
  <si>
    <t>JORGE ISAZA TELLES</t>
  </si>
  <si>
    <t>DIEGO ALEJANDRO LEGUIZAMO MARTINEZ</t>
  </si>
  <si>
    <t>SI
10 OCT 2005</t>
  </si>
  <si>
    <t>LEONARDO ENRIQUE RODRIGUEZ MEDRANO</t>
  </si>
  <si>
    <t>SI
19 ABRIL 2007</t>
  </si>
  <si>
    <t>LADY MILENA BENAVIDEZ POSADA</t>
  </si>
  <si>
    <t>INGENIERA AMBIENTAL Y SANITARIA</t>
  </si>
  <si>
    <t>SI
21 OCT 2014</t>
  </si>
  <si>
    <t>NOICOLAS PINZON POLANIA</t>
  </si>
  <si>
    <t>SI
12 OCT 2017</t>
  </si>
  <si>
    <t>SI9</t>
  </si>
  <si>
    <t>03
18 AGO 2002</t>
  </si>
  <si>
    <t>02
19 MAR 2004</t>
  </si>
  <si>
    <t>03
MAGISTER EN PLANEACION URBANA Y REGIONAL</t>
  </si>
  <si>
    <t>VERIFICADO</t>
  </si>
  <si>
    <t>MASTER EN DISEÑO, ARTE Y ESPACIO PUBLICO
CCONVALIDADO EN COLOMBIA</t>
  </si>
  <si>
    <t xml:space="preserve">02
22 JUL 2005
</t>
  </si>
  <si>
    <t>MASTER EN DISEÑO URBANO,
CONVALIDADO</t>
  </si>
  <si>
    <t xml:space="preserve">03
04 MAYO 2006
</t>
  </si>
  <si>
    <t xml:space="preserve">https://www.mcarquitectos.com/inicio </t>
  </si>
  <si>
    <t xml:space="preserve">https://grupomym.com.co/proyectos/ </t>
  </si>
  <si>
    <t>03
25 AGO 2017</t>
  </si>
  <si>
    <t>(44+136) HORAS +ESPECIALIZACION</t>
  </si>
  <si>
    <t>David Vallejo
Juan Pablo Franco Toro
Juan Carlos Rodríguez Izquierdo (MANIZALES)</t>
  </si>
  <si>
    <t>04
MAGISTER N INGENIERIA CIVIL</t>
  </si>
  <si>
    <t>02.1
17 JUN 2004</t>
  </si>
  <si>
    <t>03
29 DIC 2017</t>
  </si>
  <si>
    <t>05
MAGISTER EN RECURSOS HIDRAULICOS</t>
  </si>
  <si>
    <t>02
25 FEB DE 2011</t>
  </si>
  <si>
    <t>03
14 JULIO 2011</t>
  </si>
  <si>
    <t>11</t>
  </si>
  <si>
    <t>12</t>
  </si>
  <si>
    <t>03
20 AGO 2009</t>
  </si>
  <si>
    <t>031
5 DIC 2011</t>
  </si>
  <si>
    <t xml:space="preserve">03
20 KMAYO 2010
</t>
  </si>
  <si>
    <t>Antigüedad</t>
  </si>
  <si>
    <t>03 RUP 65 COLPATRIA CHINCHINA.pdf</t>
  </si>
  <si>
    <t>Experiencia Adicional a la Minima Exigida</t>
  </si>
  <si>
    <t>HABILITACION TECNICA</t>
  </si>
  <si>
    <t xml:space="preserve">NO </t>
  </si>
  <si>
    <t>HABILITADA</t>
  </si>
  <si>
    <t>Carlos Puerta Agudelo y 
Verónica Ortiz Murcia (ENVIGADO)</t>
  </si>
  <si>
    <t>CONSORCIO GALERIA</t>
  </si>
  <si>
    <t>CONSORCIO AR+AL2</t>
  </si>
  <si>
    <t>CONSORCIO ARQUITECTURA Y ESPACIO PÚBLICO</t>
  </si>
  <si>
    <t>CONSORCIO MANIZALES PLAZA DE MERCADO</t>
  </si>
  <si>
    <t>Rep Legal 
Mario Andrés Cabrera Pinzón (BOGOTA)</t>
  </si>
  <si>
    <t>PROPUESTA ECONOMICA</t>
  </si>
  <si>
    <t>Jorge Eduardo Álvarez Gallego y 
JC Echeverri SAS (MANIZALES)</t>
  </si>
  <si>
    <t>SI - PDF</t>
  </si>
  <si>
    <t>SI - EXCEL</t>
  </si>
  <si>
    <t xml:space="preserve">JARRISON FERNANDO MEZA GALVEZ </t>
  </si>
  <si>
    <t>Ver anexo 1</t>
  </si>
  <si>
    <t xml:space="preserve">INGENIERO CIVIL </t>
  </si>
  <si>
    <t xml:space="preserve">ESPECIALIZACION EN GERENCIA DE PROYECTOS </t>
  </si>
  <si>
    <t>ESPECIALIZACI{ÓN EN PATOLOGIA DE LA CONSTRUCCIÓN</t>
  </si>
  <si>
    <t xml:space="preserve">JOSE LUIS LOPEZ ALVAREZ </t>
  </si>
  <si>
    <t>Ver anexo 2</t>
  </si>
  <si>
    <t>INGENIERO EN TRANSPORTES Y VIAS</t>
  </si>
  <si>
    <t xml:space="preserve">ESPECIALIZACIÓN EN GERENCIA DE PROYECTOS </t>
  </si>
  <si>
    <t>CAMILO ERNESTO MEJIA CLAVIJO</t>
  </si>
  <si>
    <t>Ver anexo 3</t>
  </si>
  <si>
    <t xml:space="preserve">ARQUITECTO </t>
  </si>
  <si>
    <t>JORGE HUMBERTO ARCILA LOSADA</t>
  </si>
  <si>
    <t>Ver anexo 4</t>
  </si>
  <si>
    <t>0000001040 CALDAS, EXP. 1979</t>
  </si>
  <si>
    <t>MAGISTER EN ARQUITECTURA DEL PAISAJE</t>
  </si>
  <si>
    <t xml:space="preserve"> DOCTOR ARQUITECTO </t>
  </si>
  <si>
    <t xml:space="preserve">MANUEL FERNANDO SALAZAR ALZATE </t>
  </si>
  <si>
    <t>Ver anexo 5</t>
  </si>
  <si>
    <t>A255552010-1060647241</t>
  </si>
  <si>
    <t>MAGISTER EN CONSTRUCCION</t>
  </si>
  <si>
    <t xml:space="preserve">ERIKA RINCON VIDAL </t>
  </si>
  <si>
    <t>Ver anexo 6</t>
  </si>
  <si>
    <t xml:space="preserve">INGENIERA CIVIL </t>
  </si>
  <si>
    <t xml:space="preserve">ESPECIALIZACIÓN EN ESTRUCTURAS </t>
  </si>
  <si>
    <t xml:space="preserve">EDUARDO ANDRES BRAND RUIZ </t>
  </si>
  <si>
    <t>Ver anexo 7</t>
  </si>
  <si>
    <t>17202-098715</t>
  </si>
  <si>
    <t xml:space="preserve">ESPECIALISTA EN INGENIERIA HIDRAULICA Y AMBIENTAL </t>
  </si>
  <si>
    <t xml:space="preserve">LUISA FERNANDA ECHEVERRY CARDONA </t>
  </si>
  <si>
    <t>Ver anexo 8</t>
  </si>
  <si>
    <t>CL205-112829</t>
  </si>
  <si>
    <t xml:space="preserve">MAGISTER EN INGENIERIA </t>
  </si>
  <si>
    <t xml:space="preserve">ROBERTO D’ANETRA NOVOA </t>
  </si>
  <si>
    <t>Ver anexo 9</t>
  </si>
  <si>
    <t xml:space="preserve">INGENIERO MECANICO </t>
  </si>
  <si>
    <t xml:space="preserve">AT230-58566 </t>
  </si>
  <si>
    <t xml:space="preserve">MAESTRIA EN SOSTENIBILIDAD Y EFICIENCIA ENERGETICA  Y ESPECIALIZACION EN GERENCIA DE PROYECTOS </t>
  </si>
  <si>
    <t xml:space="preserve">JULIAN GIOVANNY BEODYA GOMEZ </t>
  </si>
  <si>
    <t>Ver anexo 10</t>
  </si>
  <si>
    <t xml:space="preserve"> CL205-112816</t>
  </si>
  <si>
    <t xml:space="preserve">PAULO CESAR MEJIA VALENCIA </t>
  </si>
  <si>
    <t>Ver anexo 11</t>
  </si>
  <si>
    <t xml:space="preserve">INGENIERO DE SANEAMIENTO Y DESARROLLO AMBIENTAL </t>
  </si>
  <si>
    <t>17854-115680</t>
  </si>
  <si>
    <t xml:space="preserve">LUIS ALEXANDER GOMEZ ARBELAEZ </t>
  </si>
  <si>
    <t>Ver anexo 12</t>
  </si>
  <si>
    <t>A17121999-75080005</t>
  </si>
  <si>
    <t>JUAN CARLOS ARTURO CANCINO DUARTE</t>
  </si>
  <si>
    <t>ANEXO 1. NUMERAL 1.1.1</t>
  </si>
  <si>
    <t>ANEXO 1. NUMERAL 1.1.2</t>
  </si>
  <si>
    <t>ANEXO 1. NUMERAL 1.1.3</t>
  </si>
  <si>
    <t>ANEXO 1. NUMERAL 1.1.4</t>
  </si>
  <si>
    <t>ANEXO 1. NUMERAL 1.1.5</t>
  </si>
  <si>
    <t>GERENCIA DE CONSTRUCCIONES</t>
  </si>
  <si>
    <t>ANEXO 1. NUMERAL 1.1.6</t>
  </si>
  <si>
    <t>ANEXO 1. NUMERAL 1.1.7</t>
  </si>
  <si>
    <t>ANEXO 1. NUMERAL 1.1.8</t>
  </si>
  <si>
    <t>ANEXO 1. NUMERAL 1.1.9</t>
  </si>
  <si>
    <t>ANEXO 1. NUMERAL 1.1.10</t>
  </si>
  <si>
    <t>JORGE ALBERTO DAVILA GOMEZ</t>
  </si>
  <si>
    <t>ANEXO 1. NUMERAL 1.2.1</t>
  </si>
  <si>
    <t>ANEXO 1. NUMERAL 1.2.2</t>
  </si>
  <si>
    <t>ANEXO 1. NUMERAL 1.2.3</t>
  </si>
  <si>
    <t>ANEXO 1. NUMERAL 1.2.4</t>
  </si>
  <si>
    <t>ANEXO 1. NUMERAL 1.2.5</t>
  </si>
  <si>
    <t>ANEXO 1. NUMERAL 1.2.6</t>
  </si>
  <si>
    <t>ANEXO 1. NUMERAL 1.2.7</t>
  </si>
  <si>
    <t>ANEXO 1. NUMERAL 1.2.8</t>
  </si>
  <si>
    <t>ANEXO 1. NUMERAL 1.2.9</t>
  </si>
  <si>
    <t>CARLOS ALBERTO MARTINEZ VALENCIA</t>
  </si>
  <si>
    <t>ANEXO 1. NUMERAL 1.3.1</t>
  </si>
  <si>
    <t>ANEXO 1. NUMERAL 1.3.2</t>
  </si>
  <si>
    <t>ANEXO 1. NUMERAL 1.3.3</t>
  </si>
  <si>
    <t>ANEXO 1. NUMERAL 1.3.4</t>
  </si>
  <si>
    <t>ANEXO 1. NUMERAL 1.3.5</t>
  </si>
  <si>
    <t>ANEXO 1. NUMERAL 1.3.6</t>
  </si>
  <si>
    <t>ANEXO 1. NUMERAL 1.3.7</t>
  </si>
  <si>
    <t>ANEXO 1. NUMERAL 1.3.8</t>
  </si>
  <si>
    <t>ANEXO 1. NUMERAL 1.3.9</t>
  </si>
  <si>
    <t>LUIS ORLANDO TOMBE HURTADO</t>
  </si>
  <si>
    <t>ANEXO 1. NUMERAL 1.4.1</t>
  </si>
  <si>
    <t>ANEXO 1. NUMERAL 1.4.2</t>
  </si>
  <si>
    <t>ANEXO 1. NUMERAL 1.4.3</t>
  </si>
  <si>
    <t>ANEXO 1. NUMERAL 1.4.4</t>
  </si>
  <si>
    <t>ANEXO 1. NUMERAL 1.4.5</t>
  </si>
  <si>
    <t>ESPECIALISTA EN PAISAJISMO</t>
  </si>
  <si>
    <t>ANEXO 1. NUMERAL 1.4.6</t>
  </si>
  <si>
    <t>ANEXO 1. NUMERAL 1.4.7</t>
  </si>
  <si>
    <t>ANEXO 1. NUMERAL 1.4.8</t>
  </si>
  <si>
    <t>ANEXO 1. NUMERAL 1.4.9</t>
  </si>
  <si>
    <t>ANEXO 1. NUMERAL 1.4.10</t>
  </si>
  <si>
    <t>DIEGO ARMANDO MAYORGA NIÑO</t>
  </si>
  <si>
    <t>ANEXO 1. NUMERAL 1.5.1</t>
  </si>
  <si>
    <t>ANEXO 1. NUMERAL 1.5.2</t>
  </si>
  <si>
    <t>ANEXO 1. NUMERAL 1.5.3</t>
  </si>
  <si>
    <t>ANEXO 1. NUMERAL 1.5.4</t>
  </si>
  <si>
    <t>ANEXO 1. NUMERAL 1.5.5</t>
  </si>
  <si>
    <t xml:space="preserve"> MASTER INTERNACIONAL BIM MANAGMENT EN INGENIERA CIVIL GIS</t>
  </si>
  <si>
    <t>ANEXO 1. NUMERAL 1.5.6</t>
  </si>
  <si>
    <t>ANEXO 1. NUMERAL 1.5.7</t>
  </si>
  <si>
    <t>ANEXO 1. NUMERAL 1.5.8</t>
  </si>
  <si>
    <t>ANEXO 1. NUMERAL 1.5.9</t>
  </si>
  <si>
    <t>ANEXO 1. NUMERAL 1.5.10</t>
  </si>
  <si>
    <t>WILMAR ALBERTTO VELEZ FRANCO</t>
  </si>
  <si>
    <t>ANEXO 1. NUMERAL 1.6.1</t>
  </si>
  <si>
    <t>ANEXO 1. NUMERAL 1.6.2</t>
  </si>
  <si>
    <t>ANEXO 1. NUMERAL 1.6.3</t>
  </si>
  <si>
    <t>ANEXO 1. NUMERAL 1.6.4</t>
  </si>
  <si>
    <t>ANEXO 1. NUMERAL 1.6.5</t>
  </si>
  <si>
    <t>ANEXO 1. NUMERAL 1.6.6</t>
  </si>
  <si>
    <t>ANEXO 1. NUMERAL 1.6.7</t>
  </si>
  <si>
    <t>ANEXO 1. NUMERAL 1.6.8</t>
  </si>
  <si>
    <t>ANEXO 1. NUMERAL 1.6.9</t>
  </si>
  <si>
    <t>DIEGO ALEXIS ROJAS HERRERA</t>
  </si>
  <si>
    <t>ANEXO 1. NUMERAL 1.7.1</t>
  </si>
  <si>
    <t>ANEXO 1. NUMERAL 1.7.2</t>
  </si>
  <si>
    <t>ANEXO 1. NUMERAL 1.7.3</t>
  </si>
  <si>
    <t>ANEXO 1. NUMERAL 1.7.4</t>
  </si>
  <si>
    <t>ANEXO 1. NUMERAL 1.7.5</t>
  </si>
  <si>
    <t>ESPECIALISTA EN RECURSO HIDRICO</t>
  </si>
  <si>
    <t>ANEXO 1. NUMERAL 1.7.6</t>
  </si>
  <si>
    <t>ANEXO 1. NUMERAL 1.7.7</t>
  </si>
  <si>
    <t>ANEXO 1. NUMERAL 1.7.8</t>
  </si>
  <si>
    <t>ANEXO 1. NUMERAL 1.7.9</t>
  </si>
  <si>
    <t>JOSE LUIS RODRIGEZ PAZ</t>
  </si>
  <si>
    <t>ANEXO 1. NUMERAL 1.8.1</t>
  </si>
  <si>
    <t>ANEXO 1. NUMERAL 1.8.2</t>
  </si>
  <si>
    <t>ANEXO 1. NUMERAL 1.8.3</t>
  </si>
  <si>
    <t>ANEXO 1. NUMERAL 1.8.4</t>
  </si>
  <si>
    <t>ANEXO 1. NUMERAL 1.8.5</t>
  </si>
  <si>
    <t>ESPECIALISTA TECNICO EN CONSTRUCCIÓN DE REDES DE DISTRIBUCIÓN DE ENERGÍA ELECTRICA DE MEDIA TENSIÓN</t>
  </si>
  <si>
    <t>ANEXO 1. NUMERAL 1.8.6</t>
  </si>
  <si>
    <t>ANEXO 1. NUMERAL 1.8.7</t>
  </si>
  <si>
    <t>ANEXO 1. NUMERAL 1.8.8</t>
  </si>
  <si>
    <t>CARLOS ANDRES SALAZAR BOVEA</t>
  </si>
  <si>
    <t>ANEXO 1. NUMERAL 1.9.1</t>
  </si>
  <si>
    <t>ANEXO 1. NUMERAL 1.9.2</t>
  </si>
  <si>
    <t>ANEXO 1. NUMERAL 1.9.3</t>
  </si>
  <si>
    <t>ANEXO 1. NUMERAL 1.9.4</t>
  </si>
  <si>
    <t>ANEXO 1. NUMERAL 1.9.5</t>
  </si>
  <si>
    <t>NO SOLICITADO</t>
  </si>
  <si>
    <t>ANEXO 1. NUMERAL 1.9.6</t>
  </si>
  <si>
    <t>ANEXO 1. NUMERAL 1.9.7</t>
  </si>
  <si>
    <t>ANEXO 1. NUMERAL 1.9.8</t>
  </si>
  <si>
    <t>ELIECER ABRIL RODRIGUEZ</t>
  </si>
  <si>
    <t>ANEXO 1. NUMERAL 1.10.1</t>
  </si>
  <si>
    <t>ANEXO 1. NUMERAL 1.10.2</t>
  </si>
  <si>
    <t>ANEXO 1. NUMERAL 1.10.3</t>
  </si>
  <si>
    <t>ANEXO 1. NUMERAL 1.10.4</t>
  </si>
  <si>
    <t>ANEXO 1. NUMERAL 1.10.5</t>
  </si>
  <si>
    <t>ANEXO 1. NUMERAL 1.10.6</t>
  </si>
  <si>
    <t>ANEXO 1. NUMERAL 1.10.7</t>
  </si>
  <si>
    <t>DAVID FELIPE HUERTAS PINEDA</t>
  </si>
  <si>
    <t>ANEXO 1. NUMERAL 1.11.1</t>
  </si>
  <si>
    <t>ANEXO 1. NUMERAL 1.11.2</t>
  </si>
  <si>
    <t>INGENIERO AMBIENTAL</t>
  </si>
  <si>
    <t>ANEXO 1. NUMERAL 1.11.3</t>
  </si>
  <si>
    <t>ANEXO 1. NUMERAL 1.11.4</t>
  </si>
  <si>
    <t>ANEXO 1. NUMERAL 1.11.5</t>
  </si>
  <si>
    <t>ANEXO 1. NUMERAL 1.11.6</t>
  </si>
  <si>
    <t>ANEXO 1. NUMERAL 1.11.7</t>
  </si>
  <si>
    <t>CARLOS ALBERTO PLAZA SANCHEZ</t>
  </si>
  <si>
    <t>ANEXO 1. NUMERAL 1.12.1</t>
  </si>
  <si>
    <t>ANEXO 1. NUMERAL 1.12.2</t>
  </si>
  <si>
    <t>ANEXO 1. NUMERAL 1.12.3</t>
  </si>
  <si>
    <t>ANEXO 1. NUMERAL 1.12.4</t>
  </si>
  <si>
    <t>ANEXO 1. NUMERAL 1.12.5</t>
  </si>
  <si>
    <t xml:space="preserve">ESPECIALIZACIÓN ADMINSITRACÓN DE EMPRESAS </t>
  </si>
  <si>
    <t>ANEXO 1. NUMERAL 1.12.6</t>
  </si>
  <si>
    <t>ANEXO 1. NUMERAL 1.12.7</t>
  </si>
  <si>
    <t>ESPECIALIZACIÓN EN FINANZAS</t>
  </si>
  <si>
    <t>ANEXO 1. NUMERAL 1.12.8</t>
  </si>
  <si>
    <t>ANEXO 1. NUMERAL 1.12.9</t>
  </si>
  <si>
    <t>Diplomas y/o Acta de pregrado</t>
  </si>
  <si>
    <t>Diplomas y/o actas de posgrado aplicables para perfiles solicitados</t>
  </si>
  <si>
    <t>Diplomas y/o actas de posgrado o especialización  aplicables para perfiles solicitados</t>
  </si>
  <si>
    <t>Igual o superior a diez (10) años, contados a partir de la fecha de expedición de la matrícula o tarjeta profesional y con anterioridad a la fecha  de cierre del presente proceso de selección, debidamente acreditados mediante certificados adjuntos a la propuesta.</t>
  </si>
  <si>
    <t>Experiencia específica certificada de participación como gerente y/o director y/o coordinador en máximo tres (3) proyectos de consultoría de estudios y diseños para la construcción o adecuación o ampliación de infraestructura para los usos referenciados en tabla J.1.1-1 del título J de la NSR-10 de clasificación Comercial Y/O Institucional y/o lugares de reunión de uso público o privado, cuya área sumada sea igual o superior a 6.000 m2.</t>
  </si>
  <si>
    <t>JUAN CARLOS RODRIGUEZ IZQUIERDO</t>
  </si>
  <si>
    <t>10.136.825 de Pereira</t>
  </si>
  <si>
    <t>si</t>
  </si>
  <si>
    <t>Diploma y acta</t>
  </si>
  <si>
    <t xml:space="preserve"> Master en Direccion de Proyectos                                                                                                               </t>
  </si>
  <si>
    <t>3 Certificados: Pista Atletismo - Centro Comercio Sena - Biblioteca Unilibre</t>
  </si>
  <si>
    <t>2 Certificados: Colegio San Joaquin - Estadio Hernan Ramirez</t>
  </si>
  <si>
    <t>Anexo 00 - APORTA CARTA DEBIDAMENTE FIRMADA</t>
  </si>
  <si>
    <t>Experiencia específica certificada de participación como coordinador, en máximo tres (3) proyectos de consultoría de estudios y diseños para la construcción o adecuación o ampliación de infraestructura para los usos referenciados en tabla J.1.1-1 del título J de la NSR-10 de clasificación Comercial Y/O Institucional y/o lugares de reunión de uso público o privado,
cuya área sumada sea igual o superior a 6.000 m2.</t>
  </si>
  <si>
    <t>YESID ALEXANDER MUNAR CASTAÑEDA</t>
  </si>
  <si>
    <t>79.317.188 de Bogota DC</t>
  </si>
  <si>
    <t>Ingeniero Civil</t>
  </si>
  <si>
    <t>Diploma</t>
  </si>
  <si>
    <t>Especialista en Gerencia de Proyectos</t>
  </si>
  <si>
    <t>3 Certificados: Sena - Empocaldas - Concejo de Bogota</t>
  </si>
  <si>
    <t>Especialista en Estructuras</t>
  </si>
  <si>
    <t>2 Certificados: Inficaldas - Honda</t>
  </si>
  <si>
    <t>Anexo 10- APORTA CARTA DEBIDAMENTE FIRMADA</t>
  </si>
  <si>
    <t>Experiencia específica certificada de participación en máximo tres (3) proyectos de diseños arquitectónicos para la construcción o adecuación o ampliación de infraestructura para los usos referenciados en tabla J.1.1-1 del título J de la NSR-10 de clasificación Comercial Y/O Institucional y/o lugares de reunión de uso público o privado, cuya área sumada sea igual o superior a 6.000 m2.</t>
  </si>
  <si>
    <t>PABLO FRANCO MOLINA</t>
  </si>
  <si>
    <t>10.240.867 de Manizales</t>
  </si>
  <si>
    <t>Especialista en Conservacion y Restauracion del Patrimonio</t>
  </si>
  <si>
    <t>3 Certificados: EMPOCALDAS, INFICALDAS, INVAMA</t>
  </si>
  <si>
    <t>Anexo 10-APORTA CARTA DEBIDAMENTE FIRMADA</t>
  </si>
  <si>
    <t>Diseñador Urbano y
Paisajista</t>
  </si>
  <si>
    <t>Arquitecto con Postgrado en Urbanismo y/o Paisajismo</t>
  </si>
  <si>
    <t>Experiencia específica certificada de participación en máximo tres (3) proyectos de diseños arquitectónicos Urbanísticos y/o Paisajistyicos para la construcción o adecuación o ampliación de infraestructura para los usos referenciados en tabla J.1.1-1 del título J de la NSR-10 de clasificación Comercial Y/O Institucional y/o lugares de reunión de uso público o privado, cuya área sumada sea igual o superior a 6.000 m2.</t>
  </si>
  <si>
    <t>CARLOS MAURICIO GIRALDO QUINTERO</t>
  </si>
  <si>
    <t>10.026.454 de Pereira</t>
  </si>
  <si>
    <t>Especialista en Diseño Urbano</t>
  </si>
  <si>
    <t>3 Certificados. U Tecnologica de Pereira - Alcadia de Barranquilla - UTP</t>
  </si>
  <si>
    <t>2 Certificados: Malecon</t>
  </si>
  <si>
    <t>Arquitecto o Ingeniero Civil con formación en Educacion Informal o en Educacion para el Trabajo y el desarrollo Humano en herramientas de dibujo arquitectonico (AUTODESK, otras) y modelación BIM, debidamente acreditadas, con al menos 320 horas de formacion acumulada.</t>
  </si>
  <si>
    <t>Igual o superior a cinco (5) años, contados a partir de la fecha de expedición de la matrícula o tarjeta profesional y con anterioridad a la fecha de cierre del presente proceso de selección, debidamente acreditados mediante certificados adjuntos a la propuesta.</t>
  </si>
  <si>
    <t>Experiencia específica certificada de participación en máximo tres (3) proyectos de Modelación BIM de proyectos de construcción o adecuación o ampliación de infraestructura de uso público o privado, cuya área sumada sea igual o superior a 6.000 m2.</t>
  </si>
  <si>
    <t>GUSTAVO ADOLFO DUQUE ACEVEDO</t>
  </si>
  <si>
    <t>1.053.781.424 DE Manizales</t>
  </si>
  <si>
    <t>3 Certificados: IPSE - Hospital - Bomberos</t>
  </si>
  <si>
    <t>Ingeniero civil, con Postgrado en
Estructuras</t>
  </si>
  <si>
    <t>Experiencia específica certificada de participación en máximo tres (3) proyectos de diseño estructural, reforzamiento o estudios de vulnerabilidad sísmica para la construcción o adecuación o ampliación de infraestructura para los usos referenciados en tabla J.1.1-1 del título J de la NSR-10 de clasificación Comercial Y/O Institucional y/o lugares de reunión de uso público o privado, cuya área sumada sea igual o superior a 6.000 m2.</t>
  </si>
  <si>
    <t>75.096.478 de Manizales</t>
  </si>
  <si>
    <t>Anexo  2</t>
  </si>
  <si>
    <t>3 Certificados: Inficaldas - Palestina - Escuela Normal</t>
  </si>
  <si>
    <t>2 Certificados: Policia - Ejercito</t>
  </si>
  <si>
    <t xml:space="preserve">Ingeniero civil o ingeniero hidráulico o ingeniero hidrosanitario o ingeniero sanitario o afines, con Postgrado en hidráulica o afines </t>
  </si>
  <si>
    <t>RICARDO JAVIER FORERO TREJOS</t>
  </si>
  <si>
    <t>10.280.097 de Manizales</t>
  </si>
  <si>
    <t>Anexo 2</t>
  </si>
  <si>
    <t>Especialista en Igeniera Hidraulica y Ambiental</t>
  </si>
  <si>
    <t>3 Certificados: Estaciones - Edificio QIQ - Campus Cesar</t>
  </si>
  <si>
    <t>Especialista en Ingenieria Ambiental con Enfasis en Sanitaria</t>
  </si>
  <si>
    <t xml:space="preserve">3 certificados: IPSE - chinchina - nilo </t>
  </si>
  <si>
    <t>Ingeniero Electricista y de Redes especiales</t>
  </si>
  <si>
    <t>Profesional en ingeniería eléctrica  con posgrado en áreas relacionadas o afines al componente eléctrico o de redes especiales complementarias</t>
  </si>
  <si>
    <t>JUAN DAVID MARIN JIMENEZ</t>
  </si>
  <si>
    <t xml:space="preserve">1.060.647.673 de Villamaría </t>
  </si>
  <si>
    <t>Ingeniero Electricista</t>
  </si>
  <si>
    <t>Magister en Ingeniera - Ingeniera Electrica (Meritorio)</t>
  </si>
  <si>
    <t>2 certificado: Varios (Universidad Nacional - UTP) - Serket</t>
  </si>
  <si>
    <t>Doctor en Ingenieria</t>
  </si>
  <si>
    <t>Ingeniero Mecánico</t>
  </si>
  <si>
    <t>Experiencia específica certificada de participación en máximo tres (3) proyectos de consultoría de estudios y diseños de redes HVAC para edificaciones, cuya área sumada sea igual o superior a 3.000 m2</t>
  </si>
  <si>
    <t>DIEGO ALEJANDRO LEGUIZAMO</t>
  </si>
  <si>
    <t>5.822.121 de Ibague</t>
  </si>
  <si>
    <t>Ingeniero Mecanico</t>
  </si>
  <si>
    <t>no aplica</t>
  </si>
  <si>
    <t>Certificados Varios</t>
  </si>
  <si>
    <t>Ingeniero civil o ingeniero hidráulico o
ingeniero mecánico o afines</t>
  </si>
  <si>
    <t>Experiencia específica certificada de participación en máximo tres (3) proyectos de consultoría de estudios y diseños de redes de gas para edificaciones, cuya área sumada sea igual o superior a 6.000 m2.</t>
  </si>
  <si>
    <t>MARIA CAMILA MARQUEZ BEDOYA</t>
  </si>
  <si>
    <t>1.053.860.841 de Manizales</t>
  </si>
  <si>
    <t>Ingeniera Civil</t>
  </si>
  <si>
    <t>2 Certificados: Tabio - Nilo</t>
  </si>
  <si>
    <t>Ingeniero Ambiental</t>
  </si>
  <si>
    <t>Experiencia específica certificada de participación en máximo tres (3) proyectos de estudios para elaborar los Planes de Gestión Integral de Obra y Planes de manejo de Trafico para edificaciones, cuya área sumada sea igual o superior a 3.000 m2.</t>
  </si>
  <si>
    <t>ANDRES FELIPE LOPEZ CHICA</t>
  </si>
  <si>
    <t>75.090.879 de Manizales</t>
  </si>
  <si>
    <t>Ingeniero de Saneamiento y Desarrollo Ambiental</t>
  </si>
  <si>
    <t>Especialista en Gerencia Ocupacional</t>
  </si>
  <si>
    <t>Especialista en Gerencia de la Salud Ocupacional</t>
  </si>
  <si>
    <t>3 certificados: Tabio, Salamina y Nilo</t>
  </si>
  <si>
    <t>Profesional de
Programación y
Presupuestos</t>
  </si>
  <si>
    <t>Arquitecto o Ingeniero civil o administrador de obras civiles.</t>
  </si>
  <si>
    <t>Experiencia específica certificada de participación en máximo tres (3) proyectos de estudios para elaboración del componente presupuestal y de programación de edificaciones, cuya área sumada sea igual o superior a 6.000 m2.</t>
  </si>
  <si>
    <t>ALEXANDER PATIÑO TORRES</t>
  </si>
  <si>
    <t>16.077.530 de Manizales</t>
  </si>
  <si>
    <t>Anexo 6-ESPECIALISTA EN VIAS Y TRANSPORTE</t>
  </si>
  <si>
    <t>Anexo 6</t>
  </si>
  <si>
    <t>2 Certificados: Inficaldas - Empocaldas - Corpocaldas</t>
  </si>
  <si>
    <t>2 certiicados: Tabio- Inficaldas</t>
  </si>
  <si>
    <t>ANDRES FELIPE HINCAPIE MURGUEITIO</t>
  </si>
  <si>
    <t>ANDRES FELIPE HINCAPIE MURGUEITIO
PAGINA 2</t>
  </si>
  <si>
    <t>ANDRES FELIPE HINCAPIE MURGUEITIO
PAGINA 4-7</t>
  </si>
  <si>
    <t>ANDRES FELIPE HINCAPIE MURGUEITIO
PAGINA 9</t>
  </si>
  <si>
    <t>ANDRES FELIPE HINCAPIE MURGUEITIO
PAGINA 13</t>
  </si>
  <si>
    <t>ANDRES FELIPE HINCAPIE MURGUEITIO
PAGINA 15</t>
  </si>
  <si>
    <t>ANDRES FELIPE HINCAPIE MURGUEITIO
PAGINA 17-19</t>
  </si>
  <si>
    <t>ANDRES FELIPE HINCAPIE MURGUEITIO
PAGINA 21-22</t>
  </si>
  <si>
    <t>NO APLICA</t>
  </si>
  <si>
    <t>ANDRES FELIPE HINCAPIE MURGUEITIO
PAGINA 24</t>
  </si>
  <si>
    <t>CHRISTIAN DANIEL FERNANDEZ GUTIERREZ</t>
  </si>
  <si>
    <t>CHRISTIAN DANIEL FERNANDEZ GUTIERREZ
PAGINA 2</t>
  </si>
  <si>
    <t>CHRISTIAN DANIEL FERNANDEZ GUTIERREZ
PAGINA 4-8</t>
  </si>
  <si>
    <t>CHRISTIAN DANIEL FERNANDEZ GUTIERREZ
PAGINA 10-11</t>
  </si>
  <si>
    <t>CHRISTIAN DANIEL FERNANDEZ GUTIERREZ
PAGINA 15</t>
  </si>
  <si>
    <t>ESPECIALISTA EN ADMINISTRACION DE EMPRESAS DE LA CONSTRUCCION</t>
  </si>
  <si>
    <t>CHRISTIAN DANIEL FERNANDEZ GUTIERREZ
PAGINA 17-18</t>
  </si>
  <si>
    <t>CHRISTIAN DANIEL FERNANDEZ GUTIERREZ
PAGINA 20-22</t>
  </si>
  <si>
    <t>CHRISTIAN DANIEL FERNANDEZ GUTIERREZ
PAGINA 26-27</t>
  </si>
  <si>
    <t>CHRISTIAN DANIEL FERNANDEZ GUTIERREZ
PAGINA 29</t>
  </si>
  <si>
    <t>ADRIANA MONTAÑO VILLEGAS</t>
  </si>
  <si>
    <t>ADRIANA MONTAÑO VILLEGAS
PAGINA 2</t>
  </si>
  <si>
    <t>ADRIANA MONTAÑO VILLEGAS
PAGINA 4-5</t>
  </si>
  <si>
    <t>ADRIANA MONTAÑO VILLEGAS
PAGINA 7-8</t>
  </si>
  <si>
    <t>ADRIANA MONTAÑO VILLEGAS
PAGINA 12</t>
  </si>
  <si>
    <t>MASTER OF SCIENSE IN ARCHITECTURE</t>
  </si>
  <si>
    <t>ADRIANA MONTAÑO VILLEGAS
PAGINA 14-18</t>
  </si>
  <si>
    <t>ADRIANA MONTAÑO VILLEGAS
PAGINA 20-24</t>
  </si>
  <si>
    <t>ADRIANA MONTAÑO VILLEGAS
PAGINA 26-30</t>
  </si>
  <si>
    <t>ADRIANA MONTAÑO VILLEGAS
PAGINA 32-33</t>
  </si>
  <si>
    <t>ADRIANA MONTAÑO VILLEGAS
PAGINA 36</t>
  </si>
  <si>
    <t>MAURICIO OTERO LAVADO
PAGINA 2</t>
  </si>
  <si>
    <t>MAURICIO OTERO LAVADO
PAGINA 4-18</t>
  </si>
  <si>
    <t>MAURICIO OTERO LAVADO
PAGINA 20-21</t>
  </si>
  <si>
    <t>MAURICIO OTERO LAVADO
PAGINA 25</t>
  </si>
  <si>
    <t>MAURICIO OTERO LAVADO
PAGINA 27-28</t>
  </si>
  <si>
    <t>MAURICIO OTERO LAVADO
PAGINA 30-38</t>
  </si>
  <si>
    <t>MAURICIO OTERO LAVADO
PAGINA 40-41</t>
  </si>
  <si>
    <t>MAURICIO OTERO LAVADO
PAGINA 43</t>
  </si>
  <si>
    <t>JULIAN ANDRES LOPEZ LUNA</t>
  </si>
  <si>
    <t>JULIAN ANDRES LOPEZ LUNA
PAGINA 2</t>
  </si>
  <si>
    <t>JULIAN ANDRES LOPEZ LUNA
PAGINA 4-11</t>
  </si>
  <si>
    <t>JULIAN ANDRES LOPEZ LUNA
PAGINA 13</t>
  </si>
  <si>
    <t>JULIAN ANDRES LOPEZ LUNA
PAGINA 17</t>
  </si>
  <si>
    <t>MODELACION Y COORDINACION DE PROYECTOS BIM CON AUTODESK REVIT</t>
  </si>
  <si>
    <t>JULIAN ANDRES LOPEZ LUNA
PAGINA 19-21</t>
  </si>
  <si>
    <t>JULIAN ANDRES LOPEZ LUNA
PAGINA 23-25</t>
  </si>
  <si>
    <t>JULIAN ANDRES LOPEZ LUNA
PAGINA 27</t>
  </si>
  <si>
    <t>OSCAR EDUARDO TRIVIÑO AYALA</t>
  </si>
  <si>
    <t>OSCAR EDUARDO TRIVIÑO AYALA
PAGINA 2</t>
  </si>
  <si>
    <t>OSCAR EDUARDO TRIVIÑO AYALA
PAGINA 4</t>
  </si>
  <si>
    <t>OSCAR EDUARDO TRIVIÑO AYALA
PAGINA 6-7</t>
  </si>
  <si>
    <t>OSCAR EDUARDO TRIVIÑO AYALA
PAGINA 11</t>
  </si>
  <si>
    <t>MAGISTER EN INGENIERIA CIVIL CON ENFASIS EN ESTRUCTURAS, SISMICA Y MATERIALES</t>
  </si>
  <si>
    <t>OSCAR EDUARDO TRIVIÑO AYALA
PAGINA 13-15</t>
  </si>
  <si>
    <t>OSCAR EDUARDO TRIVIÑO AYALA
PAGINA 17-20</t>
  </si>
  <si>
    <t>OSCAR EDUARDO TRIVIÑO AYALA
PAGINA 22-24</t>
  </si>
  <si>
    <t>OSCAR EDUARDO TRIVIÑO AYALA
PAGINA 26-29</t>
  </si>
  <si>
    <t>OSCAR EDUARDO TRIVIÑO AYALA
PAGINA 31</t>
  </si>
  <si>
    <t>KEVIN ANDRES TRUJILLO CARDONA</t>
  </si>
  <si>
    <t>KEVIN ANDRES TRUJILLO CARDONA
PAGINA 2</t>
  </si>
  <si>
    <t>KEVIN ANDRES TRUJILLO CARDONA
PAGINA 4-12</t>
  </si>
  <si>
    <t>KEVIN ANDRES TRUJILLO CARDONA
PAGINA 14-15</t>
  </si>
  <si>
    <t>KEVIN ANDRES TRUJILLO CARDONA
PAGINA 20</t>
  </si>
  <si>
    <t>ESPECIALISTA EN RECURSOS HIDRICOS</t>
  </si>
  <si>
    <t>KEVIN ANDRES TRUJILLO CARDONA
PAGINA 22-23</t>
  </si>
  <si>
    <t>KEVIN ANDRES TRUJILLO CARDONA
PAGINA 25-27</t>
  </si>
  <si>
    <t>KEVIN ANDRES TRUJILLO CARDONA
PAGINA 29</t>
  </si>
  <si>
    <t>KEVIN ANDRES TRUJILLO CARDONA
PAGINA 31-32</t>
  </si>
  <si>
    <t>KEVIN ANDRES TRUJILLO CARDONA
PAGINA 34</t>
  </si>
  <si>
    <t>ANDRES FELIPE POLO MEDINA</t>
  </si>
  <si>
    <t>ANDRES FELIPE POLO MEDINA
PAGINA 2</t>
  </si>
  <si>
    <t>ANDRES FELIPE POLO MEDINA
PAGINA 4-14</t>
  </si>
  <si>
    <t>ANDRES FELIPE POLO MEDINA
PAGINA 16-17</t>
  </si>
  <si>
    <t>ANDRES FELIPE POLO MEDINA
PAGINA 21</t>
  </si>
  <si>
    <t>ANDRES FELIPE POLO MEDINA
PAGINA 23</t>
  </si>
  <si>
    <t>ANDRES FELIPE POLO MEDINA
PAGINA 25</t>
  </si>
  <si>
    <t>ANDRES FELIPE POLO MEDINA
PAGINA 27</t>
  </si>
  <si>
    <t>WILSON ARTURO RIOS GARCIA</t>
  </si>
  <si>
    <t>WILSON ARTURO RIOS GARCIA
PAGINA 2</t>
  </si>
  <si>
    <t>WILSON ARTURO RIOS GARCIA
PAGINA 4-5</t>
  </si>
  <si>
    <t>WILSON ARTURO RIOS GARCIA
PAGINA 7</t>
  </si>
  <si>
    <t>WILSON ARTURO RIOS GARCIA
PAGINA 11</t>
  </si>
  <si>
    <t>WILSON ARTURO RIOS GARCIA
PAGINA 13-15</t>
  </si>
  <si>
    <t>WILSON ARTURO RIOS GARCIA
PAGINA 17-18</t>
  </si>
  <si>
    <t>WILSON ARTURO RIOS GARCIA
PAGINA 20-21</t>
  </si>
  <si>
    <t>WILSON ARTURO RIOS GARCIA
PAGINA 23</t>
  </si>
  <si>
    <t>MIGUEL ANGEL ZAFRA FONTAL</t>
  </si>
  <si>
    <t>MIGUEL ANGEL ZAFRA FONTAL
PAGINA 2</t>
  </si>
  <si>
    <t>MIGUEL ANGEL ZAFRA FONTAL
PAGINA 4-7</t>
  </si>
  <si>
    <t>MIGUEL ANGEL ZAFRA FONTAL
PAGINA 9</t>
  </si>
  <si>
    <t>MIGUEL ANGEL ZAFRA FONTAL
PAGINA 13</t>
  </si>
  <si>
    <t>MAGISTER EN ADMINISTRACION DE EMPRESAS</t>
  </si>
  <si>
    <t>MIGUEL ANGEL ZAFRA FONTAL
PAGINA 15</t>
  </si>
  <si>
    <t>MIGUEL ANGEL ZAFRA FONTAL
PAGINA 17-19</t>
  </si>
  <si>
    <t>MIGUEL ANGEL ZAFRA FONTAL
PAGINA 21-24</t>
  </si>
  <si>
    <t>MIGUEL ANGEL ZAFRA FONTAL
PAGINA 26-29</t>
  </si>
  <si>
    <t>MIGUEL ANGEL ZAFRA FONTAL
PAGINA 31</t>
  </si>
  <si>
    <t>GIOVANNA ANDREA WOLF ROA</t>
  </si>
  <si>
    <t>GIOVANNA ANDREA WOLF ROA
PAGINA 2</t>
  </si>
  <si>
    <t>GIOVANNA ANDREA WOLF ROA
PAGINA 4-6</t>
  </si>
  <si>
    <t>GIOVANNA ANDREA WOLF ROA
PAGINA 8</t>
  </si>
  <si>
    <t>GIOVANNA ANDREA WOLF ROA
PAGINA 12</t>
  </si>
  <si>
    <t>ESPECIALISTA EN DERECHO AMBIENTAL</t>
  </si>
  <si>
    <t>GIOVANNA ANDREA WOLF ROA
PAGINA 14</t>
  </si>
  <si>
    <t>GIOVANNA ANDREA WOLF ROA
PAGINA 16-18</t>
  </si>
  <si>
    <t>GIOVANNA ANDREA WOLF ROA
PAGINA 20</t>
  </si>
  <si>
    <t>GIOVANNA ANDREA WOLF ROA
PAGINA 22</t>
  </si>
  <si>
    <t>MARIA JIMENA RODRIGUEZ OBANDO</t>
  </si>
  <si>
    <t>MARIA JIMENA RODRIGUEZ OBANDO
PAGINA 2</t>
  </si>
  <si>
    <t>MARIA JIMENA RODRIGUEZ OBANDO
PAGINA 4</t>
  </si>
  <si>
    <t>INGENIERA CIVIL</t>
  </si>
  <si>
    <t>MARIA JIMENA RODRIGUEZ OBANDO
PAGINA 6-7</t>
  </si>
  <si>
    <t>MARIA JIMENA RODRIGUEZ OBANDO
PAGINA 11</t>
  </si>
  <si>
    <t>MAGISTER EN INGENIERIA CIVIL</t>
  </si>
  <si>
    <t>MARIA JIMENA RODRIGUEZ OBANDO
PAGINA 13-14</t>
  </si>
  <si>
    <t>MARIA JIMENA RODRIGUEZ OBANDO
PAGINA 16-18</t>
  </si>
  <si>
    <t>MARIA JIMENA RODRIGUEZ OBANDO
PAGINA 20-21</t>
  </si>
  <si>
    <t>MARIA JIMENA RODRIGUEZ OBANDO
PAGINA 23</t>
  </si>
  <si>
    <t>FORMULARIO 11 PERSONAL EQUIPO MIN</t>
  </si>
  <si>
    <t>3 - M C ARQUITECTOS\05 PONDERABLES\05 PONDERABLES\01 Experiencia especi╠üfica adicional del proponente\07 RUP 28 FONDO ADAPTACION.pdf</t>
  </si>
  <si>
    <t>NO SE DETALLA EN LA CERTIFICACION ADJUNTA SI INCLUYE DISEÑO ARQ Y EST</t>
  </si>
  <si>
    <t>6 - GRUPO M&amp;M\03_EXPERIENCIA\03_EXPERIENCIA\02_EXPERIENCIA PUNTUABLE\CONTRATO 1_AERONAUTICA CIVIL.pdf</t>
  </si>
  <si>
    <t>6 - GRUPO M&amp;M\03_EXPERIENCIA\03_EXPERIENCIA\02_EXPERIENCIA PUNTUABLE\CONTRATO 2_POLICIA NACIONAL.pdf</t>
  </si>
  <si>
    <t>1 - CONSORCIO GALERIA\FORMATO - EXPERIENCIA GENERAL Y ADICIONAL.pdf</t>
  </si>
  <si>
    <t>2 - CONSORCIO AR+AL2\02_EXP ESPECIFICA PUNTUABLE\02_EXP ESPECIFICA PUNTUABLE\EXP PUNTUABLE 1- Certificacion Colegio Hipotecho.pdf</t>
  </si>
  <si>
    <t>2 - CONSORCIO AR+AL2\02_EXP ESPECIFICA PUNTUABLE\02_EXP ESPECIFICA PUNTUABLE\EXP PUNTUABLE 2_PARQUE PACIFICO\00_CERTIFICADO PARQUE PACÍFICO 2025.pdf</t>
  </si>
  <si>
    <t>4 - CONSORCIO ARQUITECTURA Y ESPACIO URBANO\Experiencia\Experiencia\2-Experiencia adicional\1-Contrato 2-IDRD.pdf</t>
  </si>
  <si>
    <t>4 - CONSORCIO ARQUITECTURA Y ESPACIO URBANO\Experiencia\Experiencia\2-Experiencia adicional\2-Contrato ERUM-Macroproyecto SJ.pdf</t>
  </si>
  <si>
    <t>5 - MAURICIO OTERO LAVADO\PROPONENTE PUNTUABLE\Formato 3 - Experiencia PUNTUABLE.pdf</t>
  </si>
  <si>
    <t>MAXIMO 2 CONTRATOS Y APORTA 3</t>
  </si>
  <si>
    <t>(F) Puntaje Experiencia Específica Adicional Equipo de Trabajo</t>
  </si>
  <si>
    <t>(E) Puntaje Formación Academica Adicional Equipo de Trabajo</t>
  </si>
  <si>
    <t>DISEÑO DE LAS REDES ELECTRICAS EN MEDIA Y BAJA TENSION, TELECOMUNICACIONES, DATA CENTER SISTEMA DE DETECCIÓN DE HUMOS PARA LA OBRA DE LA TORRE EMBLEMATICA MULTIFUNCIONAL Y OBRAS ANEXAS DE LA UNIVERSIDAD DE MANIZALES</t>
  </si>
  <si>
    <t>UNIVERSIDAD DE MANIZALES</t>
  </si>
  <si>
    <t>JC ECHEVERRY INGENIERA  SAS</t>
  </si>
  <si>
    <t>SALARIOS DE 2017</t>
  </si>
  <si>
    <t>ANOTACION 05 PAGINA 19</t>
  </si>
  <si>
    <t>NR</t>
  </si>
  <si>
    <t>UNSPSC  81101500, 81101700)</t>
  </si>
  <si>
    <t>UNIVERSIDAD DE MANIZALES GERENTE TORRE EMBLEMATICA</t>
  </si>
  <si>
    <t>OCO-02-2024</t>
  </si>
  <si>
    <t>UNIVERSIDAD NACIONAL SEDE AMAZONAS</t>
  </si>
  <si>
    <t>REALIZAR LA REVISIÓN, AJUSTE DEL PLAN MAESTRO DE LA SEDE AMAZONÍA Y DISEÑO ARQUITECTÓNICO DE LA NUEVA INFRAESTRUCTURA FASE III, EN EL MARCO DEL PROYECTO DE PLANIFICACIÓN DE LA AMPLIACIÓN DE LA INFRAESTRUCTURA DE LA SEDE AMAZONIA, PARA DAR SOPORTE AL PROGRAMA INTEGRAL DE COBERTURA (PIC).</t>
  </si>
  <si>
    <t>SALARIOS DE 2024</t>
  </si>
  <si>
    <t>NO SE DETALLA EL AREA DE DISEÑO EN LA CERTIFICACION</t>
  </si>
  <si>
    <t>LAS CERTIFICACIONES APORTADAS NO CORRESPONDEN A CONTRATOS QUE CUMPLEN CON LOS REQUERIMIENTOS DEL PLIEGO</t>
  </si>
  <si>
    <t xml:space="preserve">Elaboración de estudios y diseños requeridos para la obtención de licencias de
construcción en cualquiera de sus modalidades y/o licencia de urbanismo, junto con los permisos y aprobaciones necesarios para la construcción de un colegio nuevo en el predio denominado HIPOTECHO Localidad 8 Kennedy del Distrito Capital. </t>
  </si>
  <si>
    <t>CO1.PCCNTR.1242250</t>
  </si>
  <si>
    <t>SECRETARIA DE EDUCACION - ALCALDIA MAYOR DE BOGOTA</t>
  </si>
  <si>
    <t xml:space="preserve">MARTINEZ ARQUITECTURA  SAS  </t>
  </si>
  <si>
    <t>SALARIOS DE 2021</t>
  </si>
  <si>
    <t>ANOTACION  11  PAGINA 8</t>
  </si>
  <si>
    <t>codigo UNSPSC (80101600, 81101500)</t>
  </si>
  <si>
    <t>SECRETARIA DE EDICACION JEFE OFOCONA CONTRATOSS</t>
  </si>
  <si>
    <t>AREA TOMADA DEL CERTIFICADO</t>
  </si>
  <si>
    <t>10.3.4 - 013 - 2021</t>
  </si>
  <si>
    <t xml:space="preserve">REALIZAR LOS DISEÑOS URBANISTICOS, PAISAJISTICOS Y
ARQUITECTÓNICOS DEL PROYECTO PARQUE PACÍFICO DEL DISTRITO
ESPECIAL DE SANTIAGO DE CALI. </t>
  </si>
  <si>
    <t>EMPRESA DE DESARROLLO Y  RENOVACION URBANA EDRU</t>
  </si>
  <si>
    <t xml:space="preserve">ALCUADRADO ARQUITECTOS SAS  </t>
  </si>
  <si>
    <t>SALARIOS DE 2022</t>
  </si>
  <si>
    <t>JEFE OFICINA JURICA DE LA EDRU</t>
  </si>
  <si>
    <t>ANOTACION  15 PAGINA 13</t>
  </si>
  <si>
    <t>3211-2029</t>
  </si>
  <si>
    <t>IDRD</t>
  </si>
  <si>
    <t>CCON SMMLV DE 2028 (EN EL RUP 1,631,27)</t>
  </si>
  <si>
    <t>REALIZAR POR EL SISTEMA DE PRECIO GLOBAL FIJO LOS ESTUDIOS Y DISEÑOS TECNICOS DE INGENERIA Y ARQUITECTURA EN PARQUES EN DIFERENTES ESCALAS DEL SISTEMA DISTRITAL DE PARQUE DE BOGOTA, CON CARGO AL PROYECTO 1082: CONTRUCCION Y ADECUACION DE PARQUES Y EQUIPAMIENTOS PARA TODOS." PARA EL
GRUPO 1</t>
  </si>
  <si>
    <t>(80101600, 81101500, 81101600, 81101700)</t>
  </si>
  <si>
    <t>INTERVENTOR DEL CONTRATO</t>
  </si>
  <si>
    <t>ANOTACION  25  PAGINA 24</t>
  </si>
  <si>
    <t>NO SE MUESTRA AREA A CERTIFICAR DE DISEÑOS DE INFRAESTRUCTURA DE EDIFICACIONES COMO EXIGE EL PLIEGO</t>
  </si>
  <si>
    <t>7 - CONSORCIO MANIZALES PLAZA DE MERCADO\Puntos Adicionales\Puntos Adicionales\01 Experiencia Proponente Puntos\1. CERTIFICACION ESCUELAS.pdf</t>
  </si>
  <si>
    <t>7 - CONSORCIO MANIZALES PLAZA DE MERCADO\Puntos Adicionales\Puntos Adicionales\01 Experiencia Proponente Puntos\2. Certificado Estadio Hernán Ramírez Villegas.pdf</t>
  </si>
  <si>
    <t xml:space="preserve">ELABORAR LOS ESTUDIOS Y DISEÑOS PARA LA AMPLIACION DE LAS PLANTAS FISICAS DE LOS ESTABLECIMIENTOS EDUCATIVOS OFICIALES DE PROPIEDAD DEL MUNICIPIO DE MANIZALES, SEGÚN LISTADO ANEXO </t>
  </si>
  <si>
    <t xml:space="preserve">DAVID VALLEJO OSORIO  </t>
  </si>
  <si>
    <t xml:space="preserve">Desarrollar los estudios y diseños arquitectónicos, estructurales, eléctricos, Hidrosanitarios, de vulnerabilidad sísmica de las tribunas oriental norte y sur, levantamientos generales y topografía general, además de los respectivos presupuestos programaciones y especificaciones técnicas para su construccion, así como la coordinación Objeto del contrato general del proyecto en la fase de consultoría para la modernización en general del estadio Hernán Ramírez Villegas de la ciudad de Pereira </t>
  </si>
  <si>
    <t>CORPORACION DEPORTIVO PEREIRA</t>
  </si>
  <si>
    <t xml:space="preserve">JUAN CARLOS RODRIGUEZ IZQUIERDO   </t>
  </si>
  <si>
    <t xml:space="preserve">NO CUMPLE CON REQUIEITO DEL PLIEGO  DE CONTRATOS CON MENOS DE 10 AÑOS </t>
  </si>
  <si>
    <t>7 - CONSORCIO MANIZALES PLAZA DE MERCADO\Experiencia Proponente\Experiencia Proponente\03 Certificado Contrato 2932-2020 Pista de Atletismo Estadio HRV.pdf</t>
  </si>
  <si>
    <t>7 - CONSORCIO MANIZALES PLAZA DE MERCADO\Experiencia Proponente\Experiencia Proponente\01 CERTIFICADO SALAMINA.pdf</t>
  </si>
  <si>
    <t>SE SELECCIONAN EL 26 Y EL 62</t>
  </si>
  <si>
    <t>5 - MAURICIO OTERO LAVADO\PROPONENTE PUNTUABLE\RUP 26-CERTIFICACION-PARQUE DEPORTIVO.pdf</t>
  </si>
  <si>
    <t>5 - MAURICIO OTERO LAVADO\PROPONENTE PUNTUABLE\RUP 62-CERTIFICACION-VELODROMO.pdf</t>
  </si>
  <si>
    <t>IMDRI INSTITUTO MUNICIPAL DE DEPORTES Y RECREACION DE IBAGUE</t>
  </si>
  <si>
    <t>REVISION, AJUSTE, OPTIMIZACION  J 
COMPLEMENTACIÓN DE ESTUDIOS Y DISEÑO , 
LICENCIA DE CONSTRUCCIÓN y PLIEGOS DE  CONDICIONES PARA OBRA DEL ESCENARI)O PARQUE DEPORTIVO EN 
IBAGUÉ, DE ACUERD ) CON LA DESCRIPCIÓN, ESPECIFICACIONES , DEMÁS CONDICIONES ESTABLECIDAS EN 
EL PLIEGO DE CONDICIONES</t>
  </si>
  <si>
    <t xml:space="preserve">UNION TEMPORAL CO2 ESCENARIOS </t>
  </si>
  <si>
    <t>043-2018</t>
  </si>
  <si>
    <t>SALARIOS DE 2018 (NO APARECE MONTO EN RUP)</t>
  </si>
  <si>
    <t>ANOTACION 26 PAGINA 13</t>
  </si>
  <si>
    <t>(80101600, 81101500)</t>
  </si>
  <si>
    <t>SECRETARIO GENERAL INDRI</t>
  </si>
  <si>
    <t>PENDIENTE DE ACLARACION</t>
  </si>
  <si>
    <t>4589 DE 2021</t>
  </si>
  <si>
    <t>MUNICIPIO DE PEREIRA - SECRETARIA DE DEPORTE Y RECREACION</t>
  </si>
  <si>
    <t>CONSORCIO VELODROMO PEREIRA</t>
  </si>
  <si>
    <t>ESTUDIOS Y DISEÑOS PARA LA CONSTRUCCION Y ADECUACIÓN DE SEIS ESCENARIOS DEPORTIVOS DEL MUNICIPIO DE PEREIRA EN EL MARCO DE LOS JUEGOS DEPORTIVOS NACIONALES EJE CAFETERO 2023” para el GRUPO 3: ESTUDIOS Y DISEÑOS PARA LA CONSTRUCCION DEL ESCENARIO VELODROMO”.</t>
  </si>
  <si>
    <t>ANOTACION  62 PAGINA 22</t>
  </si>
  <si>
    <t xml:space="preserve"> (80101600, 81101500)</t>
  </si>
  <si>
    <t>SECRETARIO DEL DESPACHO - ALCALDIA DE PEREIRA</t>
  </si>
  <si>
    <t>ANOTACION 026 PAGINA 49</t>
  </si>
  <si>
    <t xml:space="preserve">1720277211 CLD
25 MAYO 1999
</t>
  </si>
  <si>
    <t>Ver anexo 1
EL  PROFESIONAL NO CUMPLE LAS EXIGENCIAS MINIMAS DEL PLIEGO PARA ESE CARGO</t>
  </si>
  <si>
    <t>01107-0914
31 DE OCTUBRE DE 2007</t>
  </si>
  <si>
    <t>Ver anexo 2
SOLO APORTA 1 CERTIFICACION ESPECIFICA DE COORDINADOR DE ESTUDIOS Y DISEÑOS SIN AREA VERIFICABLE</t>
  </si>
  <si>
    <t>A17102000-94322043
NO ADJUNTA</t>
  </si>
  <si>
    <t>Ver anexo 3
LAS CERTIFICACIONES APORTADAS NO PERMITEN VALIDAR LAS EXIGENCIAS DEL PLIEGO PARA EL CARGO DE ARQUITECTO DISEÑADOR</t>
  </si>
  <si>
    <t>14775-003-2021</t>
  </si>
  <si>
    <t>REALIZAR LOS ESTUDIOS Y DISEÑOS DE URBANISMO PARA LAS UNDADES DE EJECUCION DEL MACROPROYECTO DE INTERES SOCIAL NACIONAL (MISN) SAN JOSE EN EL MUNICIPIO DE MANIZALES</t>
  </si>
  <si>
    <t>PATRIMONIO AUTONOMO MACROPROYECTO SAN JOSE DE MANIZALES PA MATRIZ (3-1-14775)</t>
  </si>
  <si>
    <t xml:space="preserve"> CONSORCIO ARQUITECTURA Y ESPACIO URBANO</t>
  </si>
  <si>
    <t>(80101600, 81101500, 81101600, 81101700</t>
  </si>
  <si>
    <t xml:space="preserve">SUPERVISOR ERUM </t>
  </si>
  <si>
    <t>NO CUMPLE</t>
  </si>
  <si>
    <t>SE DEBE APORTAR INFORMACION QUE PERMITA PRECISAR SI EL AREA CERTIFICADA ES PARA DISEÑOS COMPLETOS FASE 3 O PARA DESARROLLO DE ESQUEMA BASICO SOLAMENTE COMO AFIRMA LA CERTIFICACION</t>
  </si>
  <si>
    <t>ANOTACION 171  PAGINA  27</t>
  </si>
  <si>
    <t>NI LOS OBJETOS DE LOS CONTRATOS APORTADOS NI LA INFORMACION DE AREAS PARA VALIDACION DE CUMPLIMIENTO DE EXIGENCIAS  ESTAN CLARAMENTE DETALLADAS EN LAS CERTIFICACIONES APORTADAS EN EL FORMATO 3A</t>
  </si>
  <si>
    <t>VALORES DE AREAS INDIVIDUALES TOMADA DE LA CERTIFICACION</t>
  </si>
  <si>
    <t>APROTAR DOCUMENTACION QUE PERMITA DETALLAR AREA DE DISEÑO DE INFRAESTRUCTURA DE EDIFICACIONES EL LOS TRES COLISEOS DISEÑADOS</t>
  </si>
  <si>
    <t>ANOTACION  36 Y 33 PAGINA 34</t>
  </si>
  <si>
    <t>Se solita al proponente aclarar la información consignada para la certificación con anotación 36 y 33, emitida por la ERUM, puesto que para el producto número 3 que es Diseños en Fase III del Edificio Centro Administrativo de la Unidad de ejecución F, relaciona más adelante en la misma certificación que el producto esperado es un esquema básico. Se solicita aclarar el alcance.</t>
  </si>
  <si>
    <t>AREA DE COLISEOS</t>
  </si>
  <si>
    <t>CUMPLE</t>
  </si>
  <si>
    <t>El contratista se obliga para la aerocivil a realizar los estudios y diseños para la construcción de la base SEI de los aeropuertos del Riohacha Valledupar y Mompox por lotes: Lote 1 realizar los estudios de diseños para la construcción de la base SEI del aeropuerto de Riohacha Lote dos realizar los estudios y diseños para la construcción de la base sei  de la aeropuerto de Valledupar lote 3:  realizar los estudios sei  para la construcción de la base sei del aeropuerto de Mompox</t>
  </si>
  <si>
    <t xml:space="preserve">El objeto Terminación de ajustes A los estudios y diseños técnicos ( diseño arquitectónico diseño estructural y de elementos no estructurales diseño de redes hidrosanitarias Diseño mobiliario diseño paisajístico diseñadores eléctricas y voz y datos Diseño de ventilación trámites de licencia y permisoS) Para el comando de Departamento de Policía del Valle DEL  Cauca Buga </t>
  </si>
  <si>
    <t>ANOTACION 014 PAGINA 41</t>
  </si>
  <si>
    <t>AREA  TOTAL DISEÑADA TOMADA DE CERTIFICACION</t>
  </si>
  <si>
    <t>AREA TOMADA DE LA CERTIFICACION</t>
  </si>
  <si>
    <t xml:space="preserve">JORGE EDIUARDO ALVAREZ GALLEGO   50% </t>
  </si>
  <si>
    <t xml:space="preserve">TOMADO DEL CERTIFICADO YA QUE EL RUP MUESTRA 2% </t>
  </si>
  <si>
    <t>Los contartos aportados no son aceptables  para las exigencias del pliego</t>
  </si>
  <si>
    <t>LA CERTIFICACION APORTADA EN EL FORMATO 3 B CON NUMERO DE ANOTACION 28, NO ES CLARA NI PERMITE EXPRESAMENTE VERIFICAR LAS EXIGENCIAS DEL PLIEGO PARA EL OBJETO  ESPECIFICO REQUERIDO</t>
  </si>
  <si>
    <t>(A) Puntos Asignados x Contratos Adicionales</t>
  </si>
  <si>
    <t>(B) Puntos Asignados x Actividades Específicas</t>
  </si>
  <si>
    <t>(C) Puntos Asignados x Áreas Diseño Adicionales</t>
  </si>
  <si>
    <t>Los dos contratos adicionales aportados incluyen diseños arquitectónicos, estructurales y de redes humedas y secas por lo que se otrogan todos los puntos</t>
  </si>
  <si>
    <t>Se requiere informacion complementaria para validar asignacion de puntaje</t>
  </si>
  <si>
    <t>Ninguno de los contratos aportados son validos  para las exigencias del pliego</t>
  </si>
  <si>
    <r>
      <t xml:space="preserve">Martínez Arquitectura  SAS   (50%) y 
Alcuadrado Arquitectos SAS (50%) 
</t>
    </r>
    <r>
      <rPr>
        <sz val="12"/>
        <rFont val="Arial"/>
        <family val="2"/>
      </rPr>
      <t>(CALI)</t>
    </r>
  </si>
  <si>
    <r>
      <t xml:space="preserve">Rep Legal 
John Alejandro Rico Vargas </t>
    </r>
    <r>
      <rPr>
        <sz val="12"/>
        <rFont val="ArialMT"/>
      </rPr>
      <t>(BOGOTA)</t>
    </r>
  </si>
  <si>
    <t>OBSERVACION</t>
  </si>
  <si>
    <t xml:space="preserve">ESPECIALIZACI{ÓN EN PATOLOGIA DE LA CONSTRUCCIÓN
(NO SE ENCUENTRA ESTA  CERTIFICACION ANUNCIADA </t>
  </si>
  <si>
    <t xml:space="preserve">Ver anexo 5
</t>
  </si>
  <si>
    <t>17202-259502
19 sept 2013</t>
  </si>
  <si>
    <t xml:space="preserve">AREA CUBIERTA TOMADA DEL CERTIFICADO </t>
  </si>
  <si>
    <t>3 - M C ARQUITECTOS\02 RUP 69 FISCALIA.pdf</t>
  </si>
  <si>
    <t>3 - M C ARQUITECTOS\04 RUP 59 CDC.pdf</t>
  </si>
  <si>
    <t>HABILITADA SI SUBSANA RUP</t>
  </si>
  <si>
    <t>SUBSANAR VALOR &gt;= po</t>
  </si>
  <si>
    <t xml:space="preserve">Verónica Alejandra Ortiz Murcia </t>
  </si>
  <si>
    <t>SI
06 JULIO 2006</t>
  </si>
  <si>
    <t>Vencida</t>
  </si>
  <si>
    <t>MAESTRIA EN DISEÑO URBANO</t>
  </si>
  <si>
    <t>Carlos Puererta</t>
  </si>
  <si>
    <t>SI
01 SEPT 2011</t>
  </si>
  <si>
    <t>WILMAR EDILSON RAMIREZ PEREZ</t>
  </si>
  <si>
    <t>SI
21 OCT 2002</t>
  </si>
  <si>
    <t>ESPECIALIOZACION EN DISEÑO URBANO</t>
  </si>
  <si>
    <t>JAVIER ESTEBAN HENAO HERRERA</t>
  </si>
  <si>
    <t>SI
03 ABRIL 2006</t>
  </si>
  <si>
    <t>DANILO SEPULVEDA GIRALDO</t>
  </si>
  <si>
    <t>SI
02 FEB 2018</t>
  </si>
  <si>
    <t>SI
350 HORAS</t>
  </si>
  <si>
    <t>FREDY ANTONIO VILLADA VELAZQUEZ</t>
  </si>
  <si>
    <t>SI
17 FEB 2011</t>
  </si>
  <si>
    <t>MAGISTER  EN ESTRUCTURAS</t>
  </si>
  <si>
    <t>JHOAN SEBASTIAN ATEHORTUA MIRA</t>
  </si>
  <si>
    <t>SI
118 AGO 2018</t>
  </si>
  <si>
    <t>ESPECIALISTA EN AGUAS Y SANEAMIENTO AMBIENTAL</t>
  </si>
  <si>
    <t>FORMULACION DE PROYECTOS</t>
  </si>
  <si>
    <t>SI
01 AGO 2006</t>
  </si>
  <si>
    <t>ESPECIALISTA EN ALTA GERENCIA</t>
  </si>
  <si>
    <t>MAGISTER EN ADMINISTRACION</t>
  </si>
  <si>
    <t>MARTIN MARIO CUARTAS OSORIO</t>
  </si>
  <si>
    <t>JOHN JAIRO GOMEZ QUINTERO</t>
  </si>
  <si>
    <t>SI
25 OCT 1989</t>
  </si>
  <si>
    <t>LINDA XIMENA ROBAYO MARTINEZ</t>
  </si>
  <si>
    <t>SI
18 02 2016</t>
  </si>
  <si>
    <t>SI
18 AGO 2018</t>
  </si>
  <si>
    <t>MAURICIO VANEGAS RUBIO</t>
  </si>
  <si>
    <t>ARQUITECTOL</t>
  </si>
  <si>
    <t>SI
15 FEB 1996</t>
  </si>
  <si>
    <t>ANDRES FELIPE HINCAPIE MURGUEITIO
PAGINA 11
24-03-1998</t>
  </si>
  <si>
    <t>CHRISTIAN DANIEL FERNANDEZ GUTIERREZ
PAGINA 13
10-12-2015</t>
  </si>
  <si>
    <t xml:space="preserve">ADRIANA MONTAÑO VILLEGAS
PAGINA 10
6-10-2000
</t>
  </si>
  <si>
    <t>MAURICIO OTERO LAVADO
PAGINA 23
17-4-1997</t>
  </si>
  <si>
    <t>JULIAN ANDRES LOPEZ LUNA
PAGINA 15
20-04-2012</t>
  </si>
  <si>
    <t>OSCAR EDUARDO TRIVIÑO AYALA
PAGINA 9
02-10-2015</t>
  </si>
  <si>
    <t>KEVIN ANDRES TRUJILLO CARDONA
PAGINA 17-18
05-09-2014</t>
  </si>
  <si>
    <t>ANDRES FELIPE POLO MEDINA
PAGINA 19
15-10-203</t>
  </si>
  <si>
    <t>WILSON ARTURO RIOS GARCIA
PAGINA 9
15-11-2013</t>
  </si>
  <si>
    <t>MIGUEL ANGEL ZAFRA FONTAL
PAGINA 11
18-09-2009</t>
  </si>
  <si>
    <t>GIOVANNA ANDREA WOLF ROA
PAGINA 10
27-07-2006</t>
  </si>
  <si>
    <t>MARIA JIMENA RODRIGUEZ OBANDO
PAGINA 9
29-09-2020</t>
  </si>
  <si>
    <r>
      <t xml:space="preserve">CHRISTIAN DANIEL FERNANDEZ GUTIERREZ
PAGINA 24 </t>
    </r>
    <r>
      <rPr>
        <b/>
        <sz val="12"/>
        <color rgb="FFFF0000"/>
        <rFont val="Arial"/>
        <family val="2"/>
        <scheme val="minor"/>
      </rPr>
      <t>curso revit</t>
    </r>
  </si>
  <si>
    <t>17700-55998
27 julio 1995</t>
  </si>
  <si>
    <t>25202-47246
15 julio 1993</t>
  </si>
  <si>
    <t>17700-01312
12 marzo 1980</t>
  </si>
  <si>
    <t>A1741999-10026454
4 abril 1999</t>
  </si>
  <si>
    <t>Magister en Arquitectura y Urbanismo
no adjunta</t>
  </si>
  <si>
    <t>A25912012-1053781424
21 sept 2012</t>
  </si>
  <si>
    <t xml:space="preserve">Arquitecto
</t>
  </si>
  <si>
    <t>17202-113759
16 dic 2004</t>
  </si>
  <si>
    <t xml:space="preserve">25202-44684
19 nov 1992
</t>
  </si>
  <si>
    <t>CL205-69240
31 marzo 2010</t>
  </si>
  <si>
    <t>CN230-45209
10 oct 2005</t>
  </si>
  <si>
    <t>051037-0543090 CLD
17 nov 2020</t>
  </si>
  <si>
    <t>17854-132888
27 julio 2006</t>
  </si>
  <si>
    <t>17202-147490
25 oct 2007</t>
  </si>
  <si>
    <t>El proponente no adjunta certificaciones del registro único de proponentes RUP
SE PUEDE SUBSANAR
SUBSANADO MARZO 5 DE 2026</t>
  </si>
  <si>
    <t>NO SE ADJUNTA RUP Y NO SE PUEDE HACER VALIDACIONES
ANTOTACION 69 RUP PAGINA 83
SE SUBSANA EN MARZO 5</t>
  </si>
  <si>
    <t>NO SE ADJUNTA RUP Y NO SE PUEDE HACER VALIDACIONES
SESUBSANO EN MARZO 5
ANOTACION 59 PAGINA 65</t>
  </si>
  <si>
    <r>
      <rPr>
        <b/>
        <sz val="14"/>
        <color rgb="FFFF0000"/>
        <rFont val="Arial"/>
        <family val="2"/>
        <scheme val="minor"/>
      </rPr>
      <t>PLAZO:</t>
    </r>
    <r>
      <rPr>
        <sz val="14"/>
        <color rgb="FFFF0000"/>
        <rFont val="Arial"/>
        <family val="2"/>
        <scheme val="minor"/>
      </rPr>
      <t xml:space="preserve">   </t>
    </r>
  </si>
  <si>
    <t>SE REEMPLAZAN CONTRATOS 1 Y 3 EN LA SUBSANACION PARA EXPERIENCIA HABILIRANTE</t>
  </si>
  <si>
    <t>RFEALIZAR ESTUDIOS DE VULNERABILIDAD SISMICA, DISEÑO DE REFORZAMIENTO ESTRUCTURAL Y COMPLEMENTARIOS PARA LOS BLOQUES D Y E DE LA INSTITUCION EDUCATIVA INEM BALDOMERO SANIN CANO PROPIEDAD DEL MUNICIPIO DE MANIZALES</t>
  </si>
  <si>
    <t>MUNICIPIO DE MANIZALES</t>
  </si>
  <si>
    <t>CONSORCIO INEM  (20% JUAN PABLO FRANCO)</t>
  </si>
  <si>
    <t>ANOTACION 19 PAGINA 65</t>
  </si>
  <si>
    <t>SECRETARIA DE OBRAS PUBLICAS</t>
  </si>
  <si>
    <t>051-2021</t>
  </si>
  <si>
    <t>ESTUDIOS Y DISEÑOS DELCENTRO DE SERVICIOS Y COMERCIO SENA - PROYECTO PLEC, LOGISTICA Y TRANSPORTE, EN CUMPLIOMIENTO D ELOS CONVENIOS INTERADMINISTRATIVOS 1092 Y 1204 DE 2021 SUSCRITOS CON LA SECDRETARIA DE DESARROLLO ECONOMICO Y COMPETITIVIDAD DEL DEPARTAMENTO DE RISARALDA</t>
  </si>
  <si>
    <t>EDUR</t>
  </si>
  <si>
    <t>CONSORCIO EDUCATIVO (JUAN CARLOS IZQUIERDO 30%)</t>
  </si>
  <si>
    <t xml:space="preserve">ANOTACION  32 PAGINA </t>
  </si>
  <si>
    <t>SE TOMA DEL RUP (EN CERTIFICACION FORMATO 3 A INDICA VALOR DIFERENTE 50%</t>
  </si>
  <si>
    <t>Certificado 1</t>
  </si>
  <si>
    <t>Certificado 2</t>
  </si>
  <si>
    <t>Certificado 3</t>
  </si>
  <si>
    <t>Número del contrato</t>
  </si>
  <si>
    <t>2018-9354</t>
  </si>
  <si>
    <t>1048 DE 2019</t>
  </si>
  <si>
    <t>5.5-31.9/022 de 2020</t>
  </si>
  <si>
    <t>Nombre del contratista</t>
  </si>
  <si>
    <t>Nombre del contratante</t>
  </si>
  <si>
    <t>SECRETARIA DE INEGRACION SOCIAL</t>
  </si>
  <si>
    <t>SUPERINTENDENCIA DE NOTARIADO Y REGISTRO</t>
  </si>
  <si>
    <t>Fecha de expedición del certificado</t>
  </si>
  <si>
    <t>Objeto del contrato</t>
  </si>
  <si>
    <t>Descripción del alcance del contrato</t>
  </si>
  <si>
    <t>Fecha de inicio</t>
  </si>
  <si>
    <t>Fecha de terminación</t>
  </si>
  <si>
    <t>Porcentaje de ejecución</t>
  </si>
  <si>
    <t>Cumplimiento contrato</t>
  </si>
  <si>
    <t>Nota: Si el contrato incluye varios objetos deberá discriminar el correspondiente a la experiencia relacionada para efectos de la evaluación.</t>
  </si>
  <si>
    <t>Valor en Pesos</t>
  </si>
  <si>
    <t>Valor en SMMLV (Según registrado en RUP)</t>
  </si>
  <si>
    <t>Numero de anotación en el RUP. (Pagina)</t>
  </si>
  <si>
    <t>7 (pag 34)</t>
  </si>
  <si>
    <t>17 (pag 68)</t>
  </si>
  <si>
    <t>47 (42)</t>
  </si>
  <si>
    <r>
      <t>SI _</t>
    </r>
    <r>
      <rPr>
        <u/>
        <sz val="14"/>
        <color theme="1"/>
        <rFont val="Tahoma"/>
        <family val="2"/>
      </rPr>
      <t>X</t>
    </r>
    <r>
      <rPr>
        <sz val="14"/>
        <color theme="1"/>
        <rFont val="Tahoma"/>
        <family val="2"/>
      </rPr>
      <t>_ NO ___</t>
    </r>
  </si>
  <si>
    <r>
      <t>SI _</t>
    </r>
    <r>
      <rPr>
        <u/>
        <sz val="14"/>
        <color theme="1"/>
        <rFont val="Tahoma"/>
        <family val="2"/>
      </rPr>
      <t>X</t>
    </r>
    <r>
      <rPr>
        <sz val="14"/>
        <color theme="1"/>
        <rFont val="Tahoma"/>
        <family val="2"/>
      </rPr>
      <t>__ NO ___</t>
    </r>
  </si>
  <si>
    <t>Formato 3A</t>
  </si>
  <si>
    <t>EXPERIENCIA HABILITANTE</t>
  </si>
  <si>
    <t>CONSORCIO EDIFICIO GALERIA MANIZALES</t>
  </si>
  <si>
    <t>INTEGRANTE</t>
  </si>
  <si>
    <t>INTEGRANTE 1</t>
  </si>
  <si>
    <t>Consorcio Alfa</t>
  </si>
  <si>
    <t>Consorcio beta</t>
  </si>
  <si>
    <t>Consorcio gama</t>
  </si>
  <si>
    <t>Porcentaje de participación aplicable al Integrante del Consocio que se certifica en el presente Proceso</t>
  </si>
  <si>
    <t>PARTICIPACION EN EL CONSORCIO PROPONENTE</t>
  </si>
  <si>
    <t>..\2 - CONSORCIO AR+AL2\16_EXPERIENCIA PROPONENTE\01_EXPERIENCIA GENERAL\EXPERIENCIA 1- Colegio Cardenal Luque.pdf</t>
  </si>
  <si>
    <t>..\2 - CONSORCIO AR+AL2\02_EXP ESPECIFICA PUNTUABLE\02_EXP ESPECIFICA PUNTUABLE\EXP PUNTUABLE 2_PARQUE PACIFICO\00_CERTIFICADO PARQUE PACÍFICO 2025.pdf</t>
  </si>
  <si>
    <t>tomada de la poagina 3 del certificado aportado</t>
  </si>
  <si>
    <t xml:space="preserve"> (80101600, 81101500, 81101700)</t>
  </si>
  <si>
    <t>REALIZAR LOS DISEÑOS URBANISTICOS, PAISAJISTICOS Y ARQUITECTÓNICOS DEL PROYECTO PARQUE PACÍFICO DEL DISTRITO ESPECIAL DE SANTIAGO DE CALI. 
Se traslado a experiencia habilitante por solicitud del proponente en el subsane d emarzo 6</t>
  </si>
  <si>
    <t>Se valida objeto con contenido de otrosi y se traslada a experiencia habilitante por solicitud del proponente</t>
  </si>
  <si>
    <t>se traslada contrato de experiencia puntuable a habilitante para subsanar observacion del comité evaluador</t>
  </si>
  <si>
    <t>,</t>
  </si>
  <si>
    <t xml:space="preserve">El proyecto se enmarca en “Realización de la consultoría de estudios y diseños técnicos, a nivel de fase 3 para el nuevo Edificio Múltiple de la plaza de mercado de Manizales, a construirse en un lote ubicado entre calles 23 y 24 y entre carreras 14 y 15 de propiedad de Infimanizales.”
Se incluyen entre otros, sin limitarse a ello, los diseños arquitectónicos y estructurales  los estudios de redes eléctricas, voz y datos, detección de incendios, redes hidrosanitarias, red contraincendios,  infraestructura de refrigeración o cuartos fríos, y seguridad humana y la definición de especificaciones técnicas, análisis de precios unitarios, cálculo de cantidades de obra y preparación de presupuestos y cronogramas de ejecución de obras   para el nuevo Edificio y los diseños urbanistico y de Paisajismo complementarios en el perimetro del edificio. </t>
  </si>
  <si>
    <t>Directivo</t>
  </si>
  <si>
    <t>Ingeniero especialista en Redes de Gas</t>
  </si>
  <si>
    <t>Fecha: 16 de febrero de 2026</t>
  </si>
  <si>
    <t>Proponente: CONSORCIO AR + AL2</t>
  </si>
  <si>
    <t>Firma</t>
  </si>
  <si>
    <t>VALOR OFERTA ECONOMICA
SUBSANADA</t>
  </si>
  <si>
    <t>SUBSANAR VALOR &gt;= po
queda nuevamente por encima de PO</t>
  </si>
  <si>
    <t>..\5 - MAURICIO OTERO LAVADO\PROPONENTE HABILITANTE\RUP 53-CERTIFICACION-JUEGOS PANAMERICANOS JUNIOR CALI.pdf</t>
  </si>
  <si>
    <t>..\5 - MAURICIO OTERO LAVADO\PROPONENTE HABILITANTE\RUP 78-CONTRATO-CASA SOTO.pdf</t>
  </si>
  <si>
    <t>..\5 - MAURICIO OTERO LAVADO\PROPONENTE HABILITANTE\RUP 25-CERTIFICACION-UCEVA.pdf</t>
  </si>
  <si>
    <t>..\5 - MAURICIO OTERO LAVADO\PROPONENTE HABILITANTE\RUP 32-CERTIFICACION GENERAL-MANZANA DEL SABER.pdf</t>
  </si>
  <si>
    <t>..\5 - MAURICIO OTERO LAVADO\PROPONENTE HABILITANTE\RUP 27-CONTRATO-GALERIA.pdf</t>
  </si>
  <si>
    <t>ES UNA AUTOCERTIFICACION
SE SUBSANA EN MARZO 6</t>
  </si>
  <si>
    <t>ANOTACION  25  PAGINA 12</t>
  </si>
  <si>
    <t xml:space="preserve">
SE RECIBE SUBSANE CON INF COMPLETA</t>
  </si>
  <si>
    <t>Adenda 1</t>
  </si>
  <si>
    <t>(G) Puntaje Apoyo a la Industria Nacional</t>
  </si>
  <si>
    <t>(H) Puntaje por incentivo a la vinculación personal con discapacidad</t>
  </si>
  <si>
    <t>(H) Puntaje por factor de sostenibilidad</t>
  </si>
  <si>
    <t>(I) Puntaje por emprendimiento empresa de mujeres</t>
  </si>
  <si>
    <t>(J) Puntaje por Mipyme</t>
  </si>
  <si>
    <t>(J) Reduccion de puntaje por incumplimiento de contrato</t>
  </si>
  <si>
    <t>(H) Puntaje por promocion de servicios nacionales o  contrato nacional</t>
  </si>
  <si>
    <t>(H) Puntaje por servicios nacionales o contrato nacional</t>
  </si>
  <si>
    <t>(H) Puntaje por incorporacion del componente nacional en servicios extranjeros</t>
  </si>
  <si>
    <t>Total Puntaje Obtenido (D + E + F)</t>
  </si>
  <si>
    <t>Total Puntaje Obtenido (D + E + F )</t>
  </si>
  <si>
    <t>HABILITADO ?</t>
  </si>
  <si>
    <t>Total Puntaje Obtenido (G + H + I + J)</t>
  </si>
  <si>
    <r>
      <t xml:space="preserve">Suma Áreas Diseñadas Contratos Adicionales </t>
    </r>
    <r>
      <rPr>
        <b/>
        <sz val="12"/>
        <color theme="1"/>
        <rFont val="Arial"/>
        <family val="2"/>
        <scheme val="minor"/>
      </rPr>
      <t>&gt; 12.000 M2</t>
    </r>
  </si>
  <si>
    <r>
      <t xml:space="preserve">Suma Contratos Adicionales </t>
    </r>
    <r>
      <rPr>
        <b/>
        <sz val="14"/>
        <color theme="1"/>
        <rFont val="Arial"/>
        <family val="2"/>
        <scheme val="minor"/>
      </rPr>
      <t>&gt; 2 Veces* P Oficial = 1,145,0</t>
    </r>
  </si>
  <si>
    <t>NO APARECE AREA DETALLADA  EN CERTIFICACION
EN DOCUMENTO DE SUBSANACION DE MARZO 6, APORTA INF COMPELEMNTARIA QUE PERMITA VERIFICAR AREAS DISEÑADA 
POR SER DISPENDIOSA LA VERIFICACION, SOLO SE HACE EL EJERCICIO ARCIALMENTE EN LAS HOJAS 8 A 11 DE LA CERTIFICACION APORTADA CON EL SUBSANE</t>
  </si>
  <si>
    <t>PROPONENTE 3: 
MC ARQUITECTOS</t>
  </si>
  <si>
    <t>PROPONENTE 5: 
MAURICIO OTERO LAVADO</t>
  </si>
  <si>
    <t>PROPONENTE 6: 
GRUPO M&amp;M</t>
  </si>
  <si>
    <t>PROPONENTE 1 : 
CONSORCIO GALERIA
Jorge Eduardo Álvarez Gallego 50% y 
JC Echeverri SAS 50%</t>
  </si>
  <si>
    <t xml:space="preserve">PROPONENTE 2: 
CONSORCIO AR+AL2
Martínez Arquitectura  SAS   (50%) y 
Alcuadrado Arquitectos SAS (50%) </t>
  </si>
  <si>
    <t>PROPONENTE 4: 
CONSORCIO ARQUITECTURA Y ESPACIO PÚBLICO
Carlos Puerta Agudelo 50%  y 
Verónica Ortiz Murcia 50%</t>
  </si>
  <si>
    <t>PROPONENTE 7:
CONSORCIO MANIZALES PLAZA DE MERCADO
David Vallejo Osorio 33 %
Juan Pablo Franco Toro 34 %
Juan Carlos Rodríguez Izquierdo 33 %</t>
  </si>
  <si>
    <t>PROPONENTE 1 : 
CONSORCIO GALERIA</t>
  </si>
  <si>
    <t>PROPONENTE 2: 
CONSORCIO AR+AL2</t>
  </si>
  <si>
    <t>PROPONENTE 3: 
MC ARQUITECTOS SA</t>
  </si>
  <si>
    <t>PROPONENTE 4: 
CONSORCIO ARQUITECTURA Y ESPACIO URBANO</t>
  </si>
  <si>
    <t>PROPONENTE 7: 
CONSORCIO MANIZALES PLAZA DE MERCADO</t>
  </si>
  <si>
    <t>PROPONENTE 4: 
CONSORCIO ARQUITECTURA Y ESPACIO PÚBLICO</t>
  </si>
  <si>
    <t>PROPONENTE 6: 
GRUPO M&amp;M CONSULTORIA SAS</t>
  </si>
  <si>
    <t>Contrato con mas de 10 años de ejecutado</t>
  </si>
  <si>
    <t>Solo se evalua 1 de los contratos aportados con Anotacion No 35 pagina 81 de uno d elos consorciados</t>
  </si>
  <si>
    <t>LOS CONTRATOS CON ANOTACION 6 DE UNO DE LOS INTEGRANTES DEL CONSORCIO Y 6  DEL OTRO INTEGRANTE EN EL RUP (SEGÚN FORMATO 3 A) SON  DEL AÑO 2009 Y 2013 RESPECTIVAMENTE POR LO CUAL NO SE PUEDEN CONSIDERAR COMO HABILITANTES POR QUE NO FUE EJECUTADO EN LOS ULTIMOS 10 AÑOS (VER PAGINA 35 DEL PLIEGO)</t>
  </si>
  <si>
    <t>JUAN PABLO FRANCO TORO                    34 %
DAVID VALLEJO OSORIO                          33 %
JUAN CARLOS RODRIGUEZ IZQUIERDO   33 %</t>
  </si>
  <si>
    <t>SI
21 OCT 1975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</si>
</sst>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8" formatCode="&quot;$&quot;\ #,##0.00;[Red]\-&quot;$&quot;\ #,##0.00"/>
    <numFmt numFmtId="44" formatCode="_-&quot;$&quot;\ * #,##0.00_-;\-&quot;$&quot;\ * #,##0.00_-;_-&quot;$&quot;\ * &quot;-&quot;??_-;_-@_-"/>
    <numFmt numFmtId="43" formatCode="_-* #,##0.00_-;\-* #,##0.00_-;_-* &quot;-&quot;??_-;_-@_-"/>
    <numFmt numFmtId="164" formatCode="_-* #,##0_-;\-* #,##0_-;_-* &quot;-&quot;??_-;_-@_-"/>
    <numFmt numFmtId="165" formatCode="#,##0.00\ &quot;SMMLV&quot;"/>
    <numFmt numFmtId="166" formatCode="#,##0.00_ ;[Red]\-#,##0.00\ &quot;SMMLV&quot;"/>
    <numFmt numFmtId="167" formatCode="0.0"/>
    <numFmt numFmtId="168" formatCode="#,##0.0\ &quot;SMMLV&quot;"/>
    <numFmt numFmtId="169" formatCode="_-* #,##0.0_-;\-* #,##0.0_-;_-* &quot;-&quot;??_-;_-@_-"/>
    <numFmt numFmtId="170" formatCode="[$$-240A]\ #,##0"/>
    <numFmt numFmtId="171" formatCode="_-&quot;$&quot;\ * #,##0_-;\-&quot;$&quot;\ * #,##0_-;_-&quot;$&quot;\ * &quot;-&quot;??_-;_-@_-"/>
    <numFmt numFmtId="172" formatCode="0.0%"/>
    <numFmt numFmtId="173" formatCode="#,##0.000"/>
    <numFmt numFmtId="174" formatCode="#,##0.0"/>
    <numFmt numFmtId="175" formatCode="[$$-300A]\ #,##0"/>
    <numFmt numFmtId="176" formatCode="#,##0.000_ ;[Red]\-#,##0.000\ &quot;SMMLV&quot;"/>
    <numFmt numFmtId="177" formatCode="0.000"/>
  </numFmts>
  <fonts count="145">
    <font>
      <sz val="12"/>
      <color theme="1"/>
      <name val="Arial"/>
      <scheme val="minor"/>
    </font>
    <font>
      <sz val="12"/>
      <color theme="1"/>
      <name val="Arial"/>
      <family val="2"/>
      <scheme val="minor"/>
    </font>
    <font>
      <sz val="12"/>
      <color theme="1"/>
      <name val="Arial"/>
      <family val="2"/>
      <scheme val="minor"/>
    </font>
    <font>
      <sz val="12"/>
      <color theme="1"/>
      <name val="Arial"/>
      <family val="2"/>
      <scheme val="minor"/>
    </font>
    <font>
      <sz val="12"/>
      <color theme="1"/>
      <name val="Arial"/>
      <family val="2"/>
      <scheme val="minor"/>
    </font>
    <font>
      <sz val="12"/>
      <color theme="1"/>
      <name val="Arial"/>
      <family val="2"/>
      <scheme val="minor"/>
    </font>
    <font>
      <sz val="12"/>
      <color theme="1"/>
      <name val="Arial"/>
      <family val="2"/>
      <scheme val="minor"/>
    </font>
    <font>
      <sz val="12"/>
      <color theme="1"/>
      <name val="Arial"/>
      <family val="2"/>
      <scheme val="minor"/>
    </font>
    <font>
      <sz val="12"/>
      <color theme="1"/>
      <name val="Arial"/>
      <family val="2"/>
      <scheme val="minor"/>
    </font>
    <font>
      <sz val="12"/>
      <color theme="1"/>
      <name val="Arial"/>
      <family val="2"/>
      <scheme val="minor"/>
    </font>
    <font>
      <sz val="12"/>
      <color theme="1"/>
      <name val="Arial"/>
      <family val="2"/>
      <scheme val="minor"/>
    </font>
    <font>
      <sz val="12"/>
      <color theme="1"/>
      <name val="Arial"/>
      <family val="2"/>
      <scheme val="minor"/>
    </font>
    <font>
      <sz val="12"/>
      <color theme="1"/>
      <name val="Arial"/>
      <family val="2"/>
      <scheme val="minor"/>
    </font>
    <font>
      <sz val="12"/>
      <color theme="1"/>
      <name val="Arial"/>
      <family val="2"/>
      <scheme val="minor"/>
    </font>
    <font>
      <sz val="12"/>
      <color theme="1"/>
      <name val="Arial"/>
      <family val="2"/>
      <scheme val="minor"/>
    </font>
    <font>
      <sz val="11"/>
      <color theme="1"/>
      <name val="Arial"/>
      <family val="2"/>
      <scheme val="minor"/>
    </font>
    <font>
      <sz val="12"/>
      <color theme="1"/>
      <name val="Arial"/>
      <family val="2"/>
      <scheme val="minor"/>
    </font>
    <font>
      <sz val="12"/>
      <color theme="1"/>
      <name val="Arial"/>
      <family val="2"/>
      <scheme val="minor"/>
    </font>
    <font>
      <sz val="12"/>
      <color theme="1"/>
      <name val="Arial"/>
      <family val="2"/>
      <scheme val="minor"/>
    </font>
    <font>
      <sz val="11"/>
      <color theme="1"/>
      <name val="Arial"/>
      <family val="2"/>
      <scheme val="minor"/>
    </font>
    <font>
      <b/>
      <sz val="11"/>
      <color theme="1"/>
      <name val="Arial"/>
      <family val="2"/>
      <scheme val="minor"/>
    </font>
    <font>
      <b/>
      <sz val="12"/>
      <color theme="1"/>
      <name val="Arial"/>
      <family val="2"/>
      <scheme val="minor"/>
    </font>
    <font>
      <sz val="12"/>
      <color theme="1"/>
      <name val="Arial"/>
      <family val="2"/>
      <scheme val="minor"/>
    </font>
    <font>
      <sz val="8"/>
      <name val="Arial"/>
      <family val="2"/>
      <scheme val="minor"/>
    </font>
    <font>
      <sz val="12"/>
      <color theme="0"/>
      <name val="Arial"/>
      <family val="2"/>
      <scheme val="minor"/>
    </font>
    <font>
      <sz val="12"/>
      <name val="Arial"/>
      <family val="2"/>
      <scheme val="minor"/>
    </font>
    <font>
      <b/>
      <sz val="12"/>
      <color theme="0"/>
      <name val="Arial"/>
      <family val="2"/>
      <scheme val="minor"/>
    </font>
    <font>
      <b/>
      <sz val="10.5"/>
      <color theme="1"/>
      <name val="Arial"/>
      <family val="2"/>
      <scheme val="minor"/>
    </font>
    <font>
      <b/>
      <sz val="16"/>
      <color theme="1"/>
      <name val="Arial"/>
      <family val="2"/>
      <scheme val="minor"/>
    </font>
    <font>
      <sz val="14"/>
      <color theme="1"/>
      <name val="Arial"/>
      <family val="2"/>
      <scheme val="minor"/>
    </font>
    <font>
      <b/>
      <sz val="18"/>
      <color theme="1"/>
      <name val="Arial"/>
      <family val="2"/>
      <scheme val="minor"/>
    </font>
    <font>
      <sz val="18"/>
      <color theme="1"/>
      <name val="Arial"/>
      <family val="2"/>
      <scheme val="minor"/>
    </font>
    <font>
      <b/>
      <sz val="14"/>
      <color theme="1"/>
      <name val="Arial"/>
      <family val="2"/>
      <scheme val="minor"/>
    </font>
    <font>
      <b/>
      <sz val="12"/>
      <color theme="0" tint="-0.249977111117893"/>
      <name val="Arial"/>
      <family val="2"/>
      <scheme val="minor"/>
    </font>
    <font>
      <sz val="12"/>
      <color theme="0" tint="-0.249977111117893"/>
      <name val="Arial"/>
      <family val="2"/>
      <scheme val="minor"/>
    </font>
    <font>
      <b/>
      <sz val="12"/>
      <color rgb="FFFF0000"/>
      <name val="Arial"/>
      <family val="2"/>
      <scheme val="minor"/>
    </font>
    <font>
      <sz val="20"/>
      <color theme="1"/>
      <name val="Arial"/>
      <family val="2"/>
      <scheme val="minor"/>
    </font>
    <font>
      <sz val="9"/>
      <color indexed="81"/>
      <name val="Tahoma"/>
      <family val="2"/>
    </font>
    <font>
      <b/>
      <sz val="12"/>
      <name val="Arial"/>
      <family val="2"/>
      <scheme val="minor"/>
    </font>
    <font>
      <b/>
      <sz val="10"/>
      <color theme="1"/>
      <name val="Arial"/>
      <family val="2"/>
      <scheme val="minor"/>
    </font>
    <font>
      <sz val="10"/>
      <color theme="1"/>
      <name val="Arial"/>
      <family val="2"/>
      <scheme val="minor"/>
    </font>
    <font>
      <u/>
      <sz val="12"/>
      <color theme="10"/>
      <name val="Arial"/>
      <family val="2"/>
      <scheme val="minor"/>
    </font>
    <font>
      <sz val="8"/>
      <name val="Arial"/>
      <family val="2"/>
      <scheme val="minor"/>
    </font>
    <font>
      <sz val="12"/>
      <color rgb="FFFF0000"/>
      <name val="Arial"/>
      <family val="2"/>
      <scheme val="minor"/>
    </font>
    <font>
      <b/>
      <sz val="10"/>
      <color rgb="FF000000"/>
      <name val="Tahoma"/>
      <family val="2"/>
    </font>
    <font>
      <sz val="10"/>
      <color rgb="FF000000"/>
      <name val="Tahoma"/>
      <family val="2"/>
    </font>
    <font>
      <sz val="12"/>
      <color theme="1"/>
      <name val="Arial"/>
      <family val="2"/>
      <scheme val="minor"/>
    </font>
    <font>
      <b/>
      <sz val="14"/>
      <color theme="0"/>
      <name val="Arial"/>
      <family val="2"/>
      <scheme val="minor"/>
    </font>
    <font>
      <b/>
      <sz val="14"/>
      <color rgb="FFFF0000"/>
      <name val="Arial"/>
      <family val="2"/>
      <scheme val="minor"/>
    </font>
    <font>
      <sz val="16"/>
      <color rgb="FFFF0000"/>
      <name val="Arial"/>
      <family val="2"/>
      <scheme val="minor"/>
    </font>
    <font>
      <sz val="10"/>
      <color rgb="FFFF0000"/>
      <name val="Tahoma"/>
      <family val="2"/>
    </font>
    <font>
      <sz val="11"/>
      <color theme="1"/>
      <name val="Tahoma"/>
      <family val="2"/>
    </font>
    <font>
      <b/>
      <sz val="12"/>
      <color theme="1"/>
      <name val="Tahoma"/>
      <family val="2"/>
    </font>
    <font>
      <sz val="11"/>
      <color rgb="FF000000"/>
      <name val="Tahoma"/>
      <family val="2"/>
    </font>
    <font>
      <sz val="11"/>
      <color rgb="FFFF0000"/>
      <name val="Tahoma"/>
      <family val="2"/>
    </font>
    <font>
      <sz val="10"/>
      <color theme="1"/>
      <name val="Tahoma"/>
      <family val="2"/>
    </font>
    <font>
      <sz val="24"/>
      <color theme="1"/>
      <name val="Arial"/>
      <family val="2"/>
      <scheme val="minor"/>
    </font>
    <font>
      <sz val="16"/>
      <color theme="1"/>
      <name val="Arial"/>
      <family val="2"/>
      <scheme val="minor"/>
    </font>
    <font>
      <b/>
      <sz val="11"/>
      <color theme="1"/>
      <name val="Tahoma"/>
      <family val="2"/>
    </font>
    <font>
      <sz val="26"/>
      <color theme="1"/>
      <name val="Arial"/>
      <family val="2"/>
      <scheme val="minor"/>
    </font>
    <font>
      <b/>
      <sz val="12"/>
      <color rgb="FF000000"/>
      <name val="Tahoma"/>
      <family val="2"/>
    </font>
    <font>
      <b/>
      <sz val="16"/>
      <color rgb="FFFF0000"/>
      <name val="Arial"/>
      <family val="2"/>
      <scheme val="minor"/>
    </font>
    <font>
      <b/>
      <sz val="16"/>
      <color theme="0"/>
      <name val="Arial"/>
      <family val="2"/>
      <scheme val="minor"/>
    </font>
    <font>
      <sz val="16"/>
      <color theme="0"/>
      <name val="Arial"/>
      <family val="2"/>
      <scheme val="minor"/>
    </font>
    <font>
      <b/>
      <sz val="11"/>
      <color rgb="FFFF0000"/>
      <name val="Arial"/>
      <family val="2"/>
      <scheme val="minor"/>
    </font>
    <font>
      <sz val="22"/>
      <color theme="1"/>
      <name val="Arial"/>
      <family val="2"/>
      <scheme val="minor"/>
    </font>
    <font>
      <sz val="11"/>
      <color rgb="FF000000"/>
      <name val="Calibri"/>
      <family val="2"/>
    </font>
    <font>
      <sz val="22"/>
      <color rgb="FF000000"/>
      <name val="Calibri"/>
      <family val="2"/>
    </font>
    <font>
      <b/>
      <sz val="22"/>
      <color theme="1"/>
      <name val="Arial"/>
      <family val="2"/>
      <scheme val="minor"/>
    </font>
    <font>
      <sz val="11"/>
      <color rgb="FF002060"/>
      <name val="Arial"/>
      <family val="2"/>
    </font>
    <font>
      <b/>
      <sz val="11"/>
      <color theme="1"/>
      <name val="Arial"/>
      <family val="2"/>
    </font>
    <font>
      <sz val="11"/>
      <color theme="1"/>
      <name val="Arial"/>
      <family val="2"/>
    </font>
    <font>
      <b/>
      <sz val="10"/>
      <color theme="1"/>
      <name val="Arial"/>
      <family val="2"/>
    </font>
    <font>
      <b/>
      <sz val="11"/>
      <color indexed="8"/>
      <name val="Arial"/>
      <family val="2"/>
    </font>
    <font>
      <b/>
      <sz val="11"/>
      <name val="Arial"/>
      <family val="2"/>
    </font>
    <font>
      <b/>
      <sz val="10"/>
      <color indexed="32"/>
      <name val="Arial"/>
      <family val="2"/>
    </font>
    <font>
      <b/>
      <sz val="11"/>
      <color theme="0"/>
      <name val="Arial"/>
      <family val="2"/>
    </font>
    <font>
      <sz val="10"/>
      <name val="Arial"/>
      <family val="2"/>
    </font>
    <font>
      <sz val="16"/>
      <name val="Arial"/>
      <family val="2"/>
    </font>
    <font>
      <b/>
      <sz val="16"/>
      <color theme="0"/>
      <name val="Arial"/>
      <family val="2"/>
    </font>
    <font>
      <b/>
      <sz val="16"/>
      <color theme="1"/>
      <name val="Arial"/>
      <family val="2"/>
    </font>
    <font>
      <b/>
      <sz val="20"/>
      <color theme="0"/>
      <name val="Arial"/>
      <family val="2"/>
    </font>
    <font>
      <b/>
      <sz val="16"/>
      <name val="Arial"/>
      <family val="2"/>
      <scheme val="minor"/>
    </font>
    <font>
      <b/>
      <sz val="22"/>
      <color rgb="FFFF0000"/>
      <name val="Arial"/>
      <family val="2"/>
      <scheme val="minor"/>
    </font>
    <font>
      <sz val="12"/>
      <color theme="1"/>
      <name val="Tahoma"/>
      <family val="2"/>
    </font>
    <font>
      <sz val="12"/>
      <color rgb="FFFF0000"/>
      <name val="Tahoma"/>
      <family val="2"/>
    </font>
    <font>
      <sz val="12"/>
      <color theme="1"/>
      <name val="Aptos"/>
      <family val="2"/>
    </font>
    <font>
      <b/>
      <u/>
      <sz val="14"/>
      <color theme="10"/>
      <name val="Arial"/>
      <family val="2"/>
      <scheme val="minor"/>
    </font>
    <font>
      <sz val="24"/>
      <name val="Arial"/>
      <family val="2"/>
      <scheme val="minor"/>
    </font>
    <font>
      <sz val="16"/>
      <name val="Arial"/>
      <family val="2"/>
      <scheme val="minor"/>
    </font>
    <font>
      <b/>
      <sz val="11"/>
      <name val="Tahoma"/>
      <family val="2"/>
    </font>
    <font>
      <sz val="11"/>
      <name val="Arial"/>
      <family val="2"/>
      <scheme val="minor"/>
    </font>
    <font>
      <sz val="11"/>
      <name val="Tahoma"/>
      <family val="2"/>
    </font>
    <font>
      <b/>
      <sz val="11"/>
      <name val="Arial"/>
      <family val="2"/>
      <scheme val="minor"/>
    </font>
    <font>
      <sz val="14"/>
      <name val="Arial"/>
      <family val="2"/>
      <scheme val="minor"/>
    </font>
    <font>
      <sz val="26"/>
      <name val="Arial"/>
      <family val="2"/>
      <scheme val="minor"/>
    </font>
    <font>
      <b/>
      <sz val="15"/>
      <color theme="1"/>
      <name val="Arial"/>
      <family val="2"/>
      <scheme val="minor"/>
    </font>
    <font>
      <b/>
      <sz val="16"/>
      <color theme="1"/>
      <name val="Tahoma"/>
      <family val="2"/>
    </font>
    <font>
      <sz val="16"/>
      <color theme="1"/>
      <name val="Tahoma"/>
      <family val="2"/>
    </font>
    <font>
      <sz val="40"/>
      <color theme="1"/>
      <name val="Arial"/>
      <family val="2"/>
      <scheme val="minor"/>
    </font>
    <font>
      <u/>
      <sz val="11"/>
      <color theme="1"/>
      <name val="Arial"/>
      <family val="2"/>
      <scheme val="minor"/>
    </font>
    <font>
      <sz val="11"/>
      <color theme="1"/>
      <name val="Century Gothic"/>
      <family val="2"/>
    </font>
    <font>
      <b/>
      <sz val="16"/>
      <color theme="1"/>
      <name val="Century Gothic"/>
      <family val="2"/>
    </font>
    <font>
      <b/>
      <sz val="18"/>
      <color theme="1"/>
      <name val="Century Gothic"/>
      <family val="2"/>
    </font>
    <font>
      <sz val="18"/>
      <color theme="1"/>
      <name val="Century Gothic"/>
      <family val="2"/>
    </font>
    <font>
      <b/>
      <sz val="11"/>
      <color theme="1"/>
      <name val="Century Gothic"/>
      <family val="2"/>
    </font>
    <font>
      <b/>
      <sz val="11"/>
      <color theme="0" tint="-0.249977111117893"/>
      <name val="Century Gothic"/>
      <family val="2"/>
    </font>
    <font>
      <b/>
      <sz val="11"/>
      <name val="Century Gothic"/>
      <family val="2"/>
    </font>
    <font>
      <b/>
      <sz val="14"/>
      <name val="Arial"/>
      <family val="2"/>
      <scheme val="minor"/>
    </font>
    <font>
      <b/>
      <u/>
      <sz val="12"/>
      <color theme="10"/>
      <name val="Arial"/>
      <family val="2"/>
      <scheme val="minor"/>
    </font>
    <font>
      <b/>
      <u/>
      <sz val="16"/>
      <color theme="10"/>
      <name val="Arial"/>
      <family val="2"/>
      <scheme val="minor"/>
    </font>
    <font>
      <sz val="12"/>
      <color theme="3"/>
      <name val="Arial"/>
      <family val="2"/>
      <scheme val="minor"/>
    </font>
    <font>
      <u/>
      <sz val="12"/>
      <color rgb="FFFF0000"/>
      <name val="Arial"/>
      <family val="2"/>
      <scheme val="minor"/>
    </font>
    <font>
      <sz val="14"/>
      <color rgb="FFFF0000"/>
      <name val="Arial"/>
      <family val="2"/>
      <scheme val="minor"/>
    </font>
    <font>
      <sz val="14"/>
      <color theme="3"/>
      <name val="Arial"/>
      <family val="2"/>
      <scheme val="minor"/>
    </font>
    <font>
      <b/>
      <sz val="18"/>
      <name val="Arial"/>
      <family val="2"/>
      <scheme val="minor"/>
    </font>
    <font>
      <sz val="12"/>
      <name val="Aptos"/>
      <family val="2"/>
    </font>
    <font>
      <sz val="12"/>
      <name val="Arial"/>
      <family val="2"/>
    </font>
    <font>
      <sz val="22"/>
      <name val="Arial"/>
      <family val="2"/>
      <scheme val="minor"/>
    </font>
    <font>
      <sz val="12"/>
      <name val="ArialMT"/>
    </font>
    <font>
      <u/>
      <sz val="22"/>
      <name val="Arial"/>
      <family val="2"/>
      <scheme val="minor"/>
    </font>
    <font>
      <b/>
      <sz val="11"/>
      <color rgb="FFFF0000"/>
      <name val="Century Gothic"/>
      <family val="2"/>
    </font>
    <font>
      <sz val="11"/>
      <name val="Century Gothic"/>
      <family val="2"/>
    </font>
    <font>
      <b/>
      <sz val="16"/>
      <color rgb="FFFF0000"/>
      <name val="Arial"/>
      <family val="2"/>
    </font>
    <font>
      <sz val="16"/>
      <color rgb="FFFF0000"/>
      <name val="Arial"/>
      <family val="2"/>
    </font>
    <font>
      <sz val="11"/>
      <color rgb="FFFF0000"/>
      <name val="Arial"/>
      <family val="2"/>
      <scheme val="minor"/>
    </font>
    <font>
      <b/>
      <sz val="11"/>
      <color rgb="FFFF0000"/>
      <name val="Arial"/>
      <family val="2"/>
    </font>
    <font>
      <b/>
      <sz val="10"/>
      <color rgb="FFFF0000"/>
      <name val="Arial"/>
      <family val="2"/>
    </font>
    <font>
      <sz val="11"/>
      <color rgb="FFFF0000"/>
      <name val="Arial"/>
      <family val="2"/>
    </font>
    <font>
      <sz val="22"/>
      <color rgb="FFFF0000"/>
      <name val="Arial"/>
      <family val="2"/>
      <scheme val="minor"/>
    </font>
    <font>
      <sz val="22"/>
      <color rgb="FFFF0000"/>
      <name val="Calibri"/>
      <family val="2"/>
    </font>
    <font>
      <b/>
      <sz val="14"/>
      <color rgb="FF000000"/>
      <name val="Tahoma"/>
      <family val="2"/>
    </font>
    <font>
      <sz val="14"/>
      <color theme="1"/>
      <name val="Tahoma"/>
      <family val="2"/>
    </font>
    <font>
      <u/>
      <sz val="14"/>
      <color theme="1"/>
      <name val="Tahoma"/>
      <family val="2"/>
    </font>
    <font>
      <b/>
      <sz val="14"/>
      <color theme="1"/>
      <name val="Tahoma"/>
      <family val="2"/>
    </font>
    <font>
      <u/>
      <sz val="14"/>
      <color theme="1"/>
      <name val="Arial"/>
      <family val="2"/>
      <scheme val="minor"/>
    </font>
    <font>
      <u/>
      <sz val="16"/>
      <color theme="10"/>
      <name val="Arial"/>
      <family val="2"/>
      <scheme val="minor"/>
    </font>
    <font>
      <u/>
      <sz val="16"/>
      <color rgb="FFFF0000"/>
      <name val="Arial"/>
      <family val="2"/>
      <scheme val="minor"/>
    </font>
    <font>
      <sz val="18"/>
      <color rgb="FFFF0000"/>
      <name val="Arial"/>
      <family val="2"/>
      <scheme val="minor"/>
    </font>
    <font>
      <b/>
      <sz val="20"/>
      <color theme="1"/>
      <name val="Arial"/>
      <family val="2"/>
      <scheme val="minor"/>
    </font>
    <font>
      <sz val="14"/>
      <color theme="0"/>
      <name val="Arial"/>
      <family val="2"/>
      <scheme val="minor"/>
    </font>
    <font>
      <b/>
      <sz val="18"/>
      <color theme="0"/>
      <name val="Arial"/>
      <family val="2"/>
      <scheme val="minor"/>
    </font>
    <font>
      <b/>
      <sz val="18"/>
      <color rgb="FF0070C0"/>
      <name val="Arial"/>
      <family val="2"/>
      <scheme val="minor"/>
    </font>
    <font>
      <sz val="18"/>
      <color theme="0"/>
      <name val="Arial"/>
      <family val="2"/>
      <scheme val="minor"/>
    </font>
    <font>
      <sz val="18"/>
      <color rgb="FF0070C0"/>
      <name val="Arial"/>
      <family val="2"/>
      <scheme val="minor"/>
    </font>
  </fonts>
  <fills count="24">
    <fill>
      <patternFill patternType="none"/>
    </fill>
    <fill>
      <patternFill patternType="gray125"/>
    </fill>
    <fill>
      <patternFill patternType="solid">
        <fgColor theme="0" tint="-0.34998626667073579"/>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7" tint="-0.249977111117893"/>
        <bgColor indexed="64"/>
      </patternFill>
    </fill>
    <fill>
      <patternFill patternType="solid">
        <fgColor theme="9" tint="0.39997558519241921"/>
        <bgColor indexed="64"/>
      </patternFill>
    </fill>
    <fill>
      <patternFill patternType="solid">
        <fgColor rgb="FFFBBDF5"/>
        <bgColor indexed="64"/>
      </patternFill>
    </fill>
    <fill>
      <patternFill patternType="solid">
        <fgColor rgb="FFFF000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9" tint="0.59999389629810485"/>
        <bgColor indexed="9"/>
      </patternFill>
    </fill>
    <fill>
      <patternFill patternType="solid">
        <fgColor theme="0"/>
        <bgColor indexed="9"/>
      </patternFill>
    </fill>
    <fill>
      <patternFill patternType="solid">
        <fgColor theme="9" tint="0.79998168889431442"/>
        <bgColor indexed="64"/>
      </patternFill>
    </fill>
    <fill>
      <patternFill patternType="solid">
        <fgColor rgb="FFFFC00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A6A6A6"/>
        <bgColor indexed="64"/>
      </patternFill>
    </fill>
  </fills>
  <borders count="92">
    <border>
      <left/>
      <right/>
      <top/>
      <bottom/>
      <diagonal/>
    </border>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style="thin">
        <color indexed="64"/>
      </left>
      <right style="double">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right style="double">
        <color indexed="64"/>
      </right>
      <top/>
      <bottom/>
      <diagonal/>
    </border>
    <border>
      <left style="double">
        <color indexed="64"/>
      </left>
      <right/>
      <top/>
      <bottom/>
      <diagonal/>
    </border>
    <border>
      <left style="thin">
        <color indexed="64"/>
      </left>
      <right style="double">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thin">
        <color indexed="64"/>
      </top>
      <bottom style="double">
        <color indexed="64"/>
      </bottom>
      <diagonal/>
    </border>
    <border>
      <left style="thin">
        <color indexed="64"/>
      </left>
      <right style="double">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thin">
        <color indexed="64"/>
      </top>
      <bottom/>
      <diagonal/>
    </border>
    <border>
      <left style="double">
        <color indexed="64"/>
      </left>
      <right/>
      <top style="thin">
        <color indexed="64"/>
      </top>
      <bottom style="thin">
        <color indexed="64"/>
      </bottom>
      <diagonal/>
    </border>
    <border>
      <left/>
      <right style="double">
        <color indexed="64"/>
      </right>
      <top style="double">
        <color indexed="64"/>
      </top>
      <bottom style="thin">
        <color indexed="64"/>
      </bottom>
      <diagonal/>
    </border>
    <border>
      <left/>
      <right/>
      <top style="double">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style="double">
        <color indexed="64"/>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bottom style="thin">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style="medium">
        <color rgb="FF000000"/>
      </left>
      <right/>
      <top/>
      <bottom/>
      <diagonal/>
    </border>
    <border>
      <left style="medium">
        <color rgb="FF000000"/>
      </left>
      <right style="medium">
        <color rgb="FF000000"/>
      </right>
      <top/>
      <bottom/>
      <diagonal/>
    </border>
    <border>
      <left/>
      <right style="medium">
        <color rgb="FF000000"/>
      </right>
      <top/>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style="medium">
        <color rgb="FF000000"/>
      </right>
      <top/>
      <bottom/>
      <diagonal/>
    </border>
    <border>
      <left style="medium">
        <color rgb="FF000000"/>
      </left>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bottom style="medium">
        <color rgb="FF000000"/>
      </bottom>
      <diagonal/>
    </border>
    <border>
      <left style="medium">
        <color rgb="FF000000"/>
      </left>
      <right style="medium">
        <color indexed="64"/>
      </right>
      <top style="medium">
        <color rgb="FF000000"/>
      </top>
      <bottom/>
      <diagonal/>
    </border>
    <border>
      <left style="medium">
        <color rgb="FF000000"/>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thin">
        <color indexed="64"/>
      </left>
      <right style="double">
        <color indexed="64"/>
      </right>
      <top style="thin">
        <color indexed="64"/>
      </top>
      <bottom/>
      <diagonal/>
    </border>
    <border>
      <left style="thin">
        <color indexed="64"/>
      </left>
      <right style="double">
        <color indexed="64"/>
      </right>
      <top/>
      <bottom style="hair">
        <color indexed="64"/>
      </bottom>
      <diagonal/>
    </border>
  </borders>
  <cellStyleXfs count="16">
    <xf numFmtId="0" fontId="0" fillId="0" borderId="0"/>
    <xf numFmtId="0" fontId="19" fillId="0" borderId="1"/>
    <xf numFmtId="43" fontId="22" fillId="0" borderId="1" applyFont="0" applyFill="0" applyBorder="0" applyAlignment="0" applyProtection="0"/>
    <xf numFmtId="0" fontId="41" fillId="0" borderId="0" applyNumberFormat="0" applyFill="0" applyBorder="0" applyAlignment="0" applyProtection="0"/>
    <xf numFmtId="43" fontId="46" fillId="0" borderId="0" applyFont="0" applyFill="0" applyBorder="0" applyAlignment="0" applyProtection="0"/>
    <xf numFmtId="0" fontId="15" fillId="0" borderId="1"/>
    <xf numFmtId="0" fontId="15" fillId="0" borderId="1"/>
    <xf numFmtId="43" fontId="15" fillId="0" borderId="1" applyFont="0" applyFill="0" applyBorder="0" applyAlignment="0" applyProtection="0"/>
    <xf numFmtId="9" fontId="15" fillId="0" borderId="1" applyFont="0" applyFill="0" applyBorder="0" applyAlignment="0" applyProtection="0"/>
    <xf numFmtId="44" fontId="46" fillId="0" borderId="0" applyFont="0" applyFill="0" applyBorder="0" applyAlignment="0" applyProtection="0"/>
    <xf numFmtId="0" fontId="15" fillId="0" borderId="1"/>
    <xf numFmtId="0" fontId="66" fillId="0" borderId="1"/>
    <xf numFmtId="44" fontId="66" fillId="0" borderId="1" applyFont="0" applyFill="0" applyBorder="0" applyAlignment="0" applyProtection="0"/>
    <xf numFmtId="44" fontId="15" fillId="0" borderId="1" applyFont="0" applyFill="0" applyBorder="0" applyAlignment="0" applyProtection="0"/>
    <xf numFmtId="9" fontId="15" fillId="0" borderId="1" applyFont="0" applyFill="0" applyBorder="0" applyAlignment="0" applyProtection="0"/>
    <xf numFmtId="0" fontId="77" fillId="0" borderId="1"/>
  </cellStyleXfs>
  <cellXfs count="1390">
    <xf numFmtId="0" fontId="0" fillId="0" borderId="0" xfId="0"/>
    <xf numFmtId="0" fontId="22" fillId="0" borderId="2" xfId="0" applyFont="1" applyBorder="1" applyAlignment="1">
      <alignment vertical="center" wrapText="1"/>
    </xf>
    <xf numFmtId="0" fontId="22" fillId="0" borderId="2" xfId="0" applyFont="1" applyBorder="1" applyAlignment="1">
      <alignment vertical="center"/>
    </xf>
    <xf numFmtId="0" fontId="0" fillId="0" borderId="0" xfId="0" applyAlignment="1">
      <alignment vertical="center"/>
    </xf>
    <xf numFmtId="0" fontId="0" fillId="0" borderId="2" xfId="0" applyBorder="1" applyAlignment="1">
      <alignment vertical="center"/>
    </xf>
    <xf numFmtId="0" fontId="22" fillId="3" borderId="2" xfId="0" applyFont="1" applyFill="1" applyBorder="1" applyAlignment="1">
      <alignment vertical="center"/>
    </xf>
    <xf numFmtId="0" fontId="22" fillId="3" borderId="2" xfId="0" applyFont="1" applyFill="1" applyBorder="1" applyAlignment="1">
      <alignment vertical="center" wrapText="1"/>
    </xf>
    <xf numFmtId="0" fontId="0" fillId="0" borderId="1" xfId="0" applyBorder="1" applyAlignment="1">
      <alignment horizontal="center" vertical="center"/>
    </xf>
    <xf numFmtId="0" fontId="0" fillId="0" borderId="1" xfId="0" applyBorder="1" applyAlignment="1">
      <alignment vertical="center"/>
    </xf>
    <xf numFmtId="0" fontId="0" fillId="0" borderId="2" xfId="0" applyBorder="1" applyAlignment="1">
      <alignment horizontal="center" vertical="center"/>
    </xf>
    <xf numFmtId="0" fontId="19" fillId="0" borderId="1" xfId="1" applyAlignment="1">
      <alignment horizontal="center" vertical="center"/>
    </xf>
    <xf numFmtId="0" fontId="27" fillId="0" borderId="1" xfId="1" applyFont="1" applyAlignment="1">
      <alignment horizontal="center" vertical="center"/>
    </xf>
    <xf numFmtId="164" fontId="19" fillId="0" borderId="1" xfId="2" applyNumberFormat="1" applyFont="1" applyAlignment="1">
      <alignment horizontal="center" vertical="center"/>
    </xf>
    <xf numFmtId="0" fontId="28" fillId="0" borderId="1" xfId="1" applyFont="1" applyAlignment="1">
      <alignment horizontal="left" vertical="center"/>
    </xf>
    <xf numFmtId="0" fontId="19" fillId="0" borderId="1" xfId="1" applyAlignment="1">
      <alignment vertical="center"/>
    </xf>
    <xf numFmtId="164" fontId="19" fillId="0" borderId="1" xfId="2" applyNumberFormat="1" applyFont="1" applyAlignment="1">
      <alignment vertical="center"/>
    </xf>
    <xf numFmtId="0" fontId="29" fillId="0" borderId="1" xfId="1" applyFont="1" applyAlignment="1">
      <alignment horizontal="center" vertical="center"/>
    </xf>
    <xf numFmtId="0" fontId="30" fillId="0" borderId="1" xfId="1" applyFont="1" applyAlignment="1">
      <alignment horizontal="center" vertical="center"/>
    </xf>
    <xf numFmtId="0" fontId="30" fillId="0" borderId="1" xfId="1" applyFont="1" applyAlignment="1">
      <alignment vertical="center"/>
    </xf>
    <xf numFmtId="0" fontId="31" fillId="0" borderId="1" xfId="1" applyFont="1" applyAlignment="1">
      <alignment vertical="center"/>
    </xf>
    <xf numFmtId="0" fontId="19" fillId="5" borderId="1" xfId="1" applyFill="1" applyAlignment="1">
      <alignment horizontal="center" vertical="center"/>
    </xf>
    <xf numFmtId="0" fontId="19" fillId="5" borderId="1" xfId="1" applyFill="1" applyAlignment="1">
      <alignment vertical="center"/>
    </xf>
    <xf numFmtId="164" fontId="19" fillId="5" borderId="1" xfId="2" applyNumberFormat="1" applyFont="1" applyFill="1" applyAlignment="1">
      <alignment vertical="center"/>
    </xf>
    <xf numFmtId="0" fontId="29" fillId="5" borderId="1" xfId="1" applyFont="1" applyFill="1" applyAlignment="1">
      <alignment horizontal="center" vertical="center"/>
    </xf>
    <xf numFmtId="0" fontId="21" fillId="3" borderId="2" xfId="1" applyFont="1" applyFill="1" applyBorder="1" applyAlignment="1">
      <alignment horizontal="center" vertical="center"/>
    </xf>
    <xf numFmtId="0" fontId="21" fillId="3" borderId="2" xfId="1" applyFont="1" applyFill="1" applyBorder="1" applyAlignment="1">
      <alignment horizontal="center" vertical="center" wrapText="1"/>
    </xf>
    <xf numFmtId="164" fontId="21" fillId="3" borderId="2" xfId="2" applyNumberFormat="1" applyFont="1" applyFill="1" applyBorder="1" applyAlignment="1">
      <alignment horizontal="center" vertical="center" wrapText="1"/>
    </xf>
    <xf numFmtId="0" fontId="22" fillId="0" borderId="1" xfId="1" applyFont="1" applyAlignment="1">
      <alignment vertical="center"/>
    </xf>
    <xf numFmtId="0" fontId="20" fillId="5" borderId="2" xfId="1" applyFont="1" applyFill="1" applyBorder="1" applyAlignment="1">
      <alignment horizontal="center" vertical="center" wrapText="1"/>
    </xf>
    <xf numFmtId="164" fontId="20" fillId="5" borderId="2" xfId="2" applyNumberFormat="1" applyFont="1" applyFill="1" applyBorder="1" applyAlignment="1">
      <alignment horizontal="center" vertical="center" wrapText="1"/>
    </xf>
    <xf numFmtId="0" fontId="32" fillId="5" borderId="2" xfId="1" applyFont="1" applyFill="1" applyBorder="1" applyAlignment="1">
      <alignment horizontal="center" vertical="center" wrapText="1"/>
    </xf>
    <xf numFmtId="0" fontId="33" fillId="5" borderId="2" xfId="1" applyFont="1" applyFill="1" applyBorder="1" applyAlignment="1">
      <alignment horizontal="center" vertical="center" wrapText="1"/>
    </xf>
    <xf numFmtId="0" fontId="33" fillId="3" borderId="2" xfId="1" applyFont="1" applyFill="1" applyBorder="1" applyAlignment="1">
      <alignment horizontal="center" vertical="center" wrapText="1"/>
    </xf>
    <xf numFmtId="0" fontId="34" fillId="0" borderId="1" xfId="1" applyFont="1" applyAlignment="1">
      <alignment vertical="center"/>
    </xf>
    <xf numFmtId="0" fontId="21" fillId="5" borderId="2" xfId="1" applyFont="1" applyFill="1" applyBorder="1" applyAlignment="1">
      <alignment horizontal="center" vertical="center" wrapText="1"/>
    </xf>
    <xf numFmtId="0" fontId="21" fillId="5" borderId="2" xfId="1" applyFont="1" applyFill="1" applyBorder="1" applyAlignment="1">
      <alignment vertical="center" wrapText="1"/>
    </xf>
    <xf numFmtId="0" fontId="22" fillId="5" borderId="2" xfId="1" applyFont="1" applyFill="1" applyBorder="1" applyAlignment="1">
      <alignment vertical="center" wrapText="1"/>
    </xf>
    <xf numFmtId="0" fontId="25" fillId="5" borderId="2" xfId="1" applyFont="1" applyFill="1" applyBorder="1" applyAlignment="1">
      <alignment vertical="center" wrapText="1"/>
    </xf>
    <xf numFmtId="164" fontId="25" fillId="5" borderId="2" xfId="2" applyNumberFormat="1" applyFont="1" applyFill="1" applyBorder="1" applyAlignment="1">
      <alignment horizontal="center" vertical="center" wrapText="1"/>
    </xf>
    <xf numFmtId="0" fontId="22" fillId="0" borderId="2" xfId="1" applyFont="1" applyBorder="1" applyAlignment="1">
      <alignment horizontal="center" vertical="center"/>
    </xf>
    <xf numFmtId="0" fontId="36" fillId="0" borderId="1" xfId="1" applyFont="1" applyAlignment="1">
      <alignment vertical="center"/>
    </xf>
    <xf numFmtId="0" fontId="28" fillId="0" borderId="1" xfId="1" applyFont="1" applyAlignment="1">
      <alignment horizontal="center" vertical="center"/>
    </xf>
    <xf numFmtId="0" fontId="29" fillId="0" borderId="1" xfId="1" applyFont="1" applyAlignment="1">
      <alignment vertical="center" wrapText="1"/>
    </xf>
    <xf numFmtId="9" fontId="0" fillId="0" borderId="2" xfId="0" applyNumberFormat="1" applyBorder="1" applyAlignment="1">
      <alignment horizontal="center" vertical="center"/>
    </xf>
    <xf numFmtId="0" fontId="22" fillId="0" borderId="1" xfId="0" applyFont="1" applyBorder="1" applyAlignment="1">
      <alignment vertical="center"/>
    </xf>
    <xf numFmtId="0" fontId="24" fillId="0" borderId="1" xfId="0" applyFont="1" applyBorder="1" applyAlignment="1">
      <alignment horizontal="center" vertical="center"/>
    </xf>
    <xf numFmtId="0" fontId="24" fillId="0" borderId="1" xfId="0" applyFont="1" applyBorder="1" applyAlignment="1">
      <alignment horizontal="right" vertical="center"/>
    </xf>
    <xf numFmtId="0" fontId="22" fillId="0" borderId="1" xfId="0" applyFont="1" applyBorder="1" applyAlignment="1">
      <alignment vertical="center" wrapText="1"/>
    </xf>
    <xf numFmtId="0" fontId="0" fillId="6" borderId="2" xfId="0" applyFill="1" applyBorder="1" applyAlignment="1">
      <alignment horizontal="center" vertical="center"/>
    </xf>
    <xf numFmtId="0" fontId="41" fillId="0" borderId="0" xfId="3" applyAlignment="1">
      <alignment horizontal="center" vertical="center" wrapText="1"/>
    </xf>
    <xf numFmtId="0" fontId="0" fillId="0" borderId="0" xfId="0" applyAlignment="1">
      <alignment horizontal="center"/>
    </xf>
    <xf numFmtId="9" fontId="0" fillId="0" borderId="2" xfId="0" applyNumberFormat="1" applyBorder="1" applyAlignment="1">
      <alignment vertical="center"/>
    </xf>
    <xf numFmtId="4" fontId="0" fillId="6" borderId="2" xfId="0" applyNumberFormat="1" applyFill="1" applyBorder="1" applyAlignment="1">
      <alignment horizontal="center" vertical="center"/>
    </xf>
    <xf numFmtId="0" fontId="22" fillId="4" borderId="2" xfId="0" applyFont="1" applyFill="1" applyBorder="1" applyAlignment="1">
      <alignment horizontal="left" vertical="center" wrapText="1"/>
    </xf>
    <xf numFmtId="0" fontId="45" fillId="0" borderId="26" xfId="0" applyFont="1" applyBorder="1" applyAlignment="1">
      <alignment horizontal="justify" vertical="center" wrapText="1"/>
    </xf>
    <xf numFmtId="0" fontId="45" fillId="0" borderId="26" xfId="0" applyFont="1" applyBorder="1" applyAlignment="1">
      <alignment vertical="center" wrapText="1"/>
    </xf>
    <xf numFmtId="0" fontId="26" fillId="7" borderId="7" xfId="0" applyFont="1" applyFill="1" applyBorder="1" applyAlignment="1">
      <alignment horizontal="center" vertical="center" wrapText="1"/>
    </xf>
    <xf numFmtId="0" fontId="26" fillId="7" borderId="2" xfId="0" applyFont="1" applyFill="1" applyBorder="1" applyAlignment="1">
      <alignment horizontal="center" vertical="center"/>
    </xf>
    <xf numFmtId="0" fontId="24" fillId="7" borderId="1" xfId="0" applyFont="1" applyFill="1" applyBorder="1" applyAlignment="1">
      <alignment horizontal="center" vertical="center"/>
    </xf>
    <xf numFmtId="0" fontId="24" fillId="7" borderId="2" xfId="0" applyFont="1" applyFill="1" applyBorder="1" applyAlignment="1">
      <alignment horizontal="center" vertical="center"/>
    </xf>
    <xf numFmtId="0" fontId="24" fillId="7" borderId="7" xfId="0" applyFont="1" applyFill="1" applyBorder="1" applyAlignment="1">
      <alignment horizontal="center" vertical="center"/>
    </xf>
    <xf numFmtId="0" fontId="0" fillId="7" borderId="0" xfId="0" applyFill="1" applyAlignment="1">
      <alignment vertical="center"/>
    </xf>
    <xf numFmtId="0" fontId="26" fillId="5" borderId="2" xfId="0" applyFont="1" applyFill="1" applyBorder="1" applyAlignment="1">
      <alignment horizontal="center" vertical="center"/>
    </xf>
    <xf numFmtId="0" fontId="24" fillId="5" borderId="2" xfId="0" applyFont="1" applyFill="1" applyBorder="1" applyAlignment="1">
      <alignment vertical="center"/>
    </xf>
    <xf numFmtId="0" fontId="0" fillId="5" borderId="0" xfId="0" applyFill="1" applyAlignment="1">
      <alignment vertical="center"/>
    </xf>
    <xf numFmtId="0" fontId="0" fillId="0" borderId="24" xfId="0" applyBorder="1" applyAlignment="1">
      <alignment horizontal="center" vertical="center"/>
    </xf>
    <xf numFmtId="0" fontId="22" fillId="4" borderId="2" xfId="0" applyFont="1" applyFill="1" applyBorder="1" applyAlignment="1">
      <alignment horizontal="left" vertical="center"/>
    </xf>
    <xf numFmtId="0" fontId="0" fillId="0" borderId="0" xfId="0" applyAlignment="1">
      <alignment horizontal="left" vertical="center"/>
    </xf>
    <xf numFmtId="0" fontId="0" fillId="0" borderId="13" xfId="0" applyBorder="1" applyAlignment="1">
      <alignment horizontal="center" vertical="center"/>
    </xf>
    <xf numFmtId="0" fontId="0" fillId="0" borderId="1" xfId="0" applyBorder="1" applyAlignment="1">
      <alignment horizontal="left" vertical="center"/>
    </xf>
    <xf numFmtId="0" fontId="22" fillId="0" borderId="2" xfId="0" applyFont="1" applyBorder="1" applyAlignment="1">
      <alignment horizontal="left" vertical="center"/>
    </xf>
    <xf numFmtId="0" fontId="43" fillId="0" borderId="2" xfId="0" applyFont="1" applyBorder="1" applyAlignment="1">
      <alignment horizontal="left" vertical="center" wrapText="1"/>
    </xf>
    <xf numFmtId="0" fontId="43" fillId="0" borderId="2" xfId="0" applyFont="1" applyBorder="1" applyAlignment="1">
      <alignment horizontal="left" vertical="center"/>
    </xf>
    <xf numFmtId="0" fontId="17" fillId="5" borderId="2" xfId="0" applyFont="1" applyFill="1" applyBorder="1" applyAlignment="1">
      <alignment horizontal="left" vertical="center"/>
    </xf>
    <xf numFmtId="0" fontId="0" fillId="5" borderId="1" xfId="0" applyFill="1" applyBorder="1" applyAlignment="1">
      <alignment vertical="center"/>
    </xf>
    <xf numFmtId="0" fontId="0" fillId="5" borderId="2" xfId="0" applyFill="1" applyBorder="1" applyAlignment="1">
      <alignment horizontal="left" vertical="center"/>
    </xf>
    <xf numFmtId="0" fontId="0" fillId="5" borderId="2" xfId="0" applyFill="1" applyBorder="1" applyAlignment="1">
      <alignment horizontal="center" vertical="center"/>
    </xf>
    <xf numFmtId="0" fontId="0" fillId="0" borderId="0" xfId="0" applyAlignment="1">
      <alignment horizontal="center" vertical="center"/>
    </xf>
    <xf numFmtId="6" fontId="0" fillId="0" borderId="2" xfId="0" applyNumberFormat="1" applyBorder="1" applyAlignment="1">
      <alignment horizontal="center" vertical="center"/>
    </xf>
    <xf numFmtId="4" fontId="25" fillId="0" borderId="2" xfId="0" applyNumberFormat="1" applyFont="1" applyBorder="1" applyAlignment="1">
      <alignment horizontal="center" vertical="center"/>
    </xf>
    <xf numFmtId="0" fontId="43" fillId="6" borderId="2" xfId="0" applyFont="1" applyFill="1" applyBorder="1" applyAlignment="1">
      <alignment horizontal="center" vertical="center"/>
    </xf>
    <xf numFmtId="0" fontId="17" fillId="0" borderId="13" xfId="0" applyFont="1" applyBorder="1" applyAlignment="1">
      <alignment horizontal="left" vertical="center"/>
    </xf>
    <xf numFmtId="0" fontId="17" fillId="0" borderId="13" xfId="0" applyFont="1" applyBorder="1" applyAlignment="1">
      <alignment vertical="center"/>
    </xf>
    <xf numFmtId="0" fontId="0" fillId="0" borderId="5" xfId="0" applyBorder="1" applyAlignment="1">
      <alignment vertical="center"/>
    </xf>
    <xf numFmtId="0" fontId="0" fillId="0" borderId="13" xfId="0" applyBorder="1" applyAlignment="1">
      <alignment vertical="center"/>
    </xf>
    <xf numFmtId="0" fontId="47" fillId="8" borderId="0" xfId="0" applyFont="1" applyFill="1" applyAlignment="1">
      <alignment horizontal="center" vertical="center"/>
    </xf>
    <xf numFmtId="0" fontId="32" fillId="0" borderId="0" xfId="0" applyFont="1" applyAlignment="1">
      <alignment vertical="center"/>
    </xf>
    <xf numFmtId="0" fontId="21" fillId="0" borderId="0" xfId="0" applyFont="1" applyAlignment="1">
      <alignment vertical="center"/>
    </xf>
    <xf numFmtId="0" fontId="43" fillId="5" borderId="2" xfId="0" applyFont="1" applyFill="1" applyBorder="1" applyAlignment="1">
      <alignment horizontal="left" vertical="center" wrapText="1"/>
    </xf>
    <xf numFmtId="0" fontId="17" fillId="5" borderId="2" xfId="0" applyFont="1" applyFill="1" applyBorder="1" applyAlignment="1">
      <alignment horizontal="left" vertical="center" wrapText="1"/>
    </xf>
    <xf numFmtId="0" fontId="0" fillId="5" borderId="13" xfId="0" applyFill="1" applyBorder="1" applyAlignment="1">
      <alignment horizontal="center" vertical="center"/>
    </xf>
    <xf numFmtId="0" fontId="0" fillId="5" borderId="5" xfId="0" applyFill="1" applyBorder="1" applyAlignment="1">
      <alignment vertical="center"/>
    </xf>
    <xf numFmtId="6" fontId="0" fillId="5" borderId="2" xfId="0" applyNumberFormat="1" applyFill="1" applyBorder="1" applyAlignment="1">
      <alignment horizontal="center" vertical="center"/>
    </xf>
    <xf numFmtId="9" fontId="0" fillId="5" borderId="2" xfId="0" applyNumberFormat="1" applyFill="1" applyBorder="1" applyAlignment="1">
      <alignment horizontal="center" vertical="center"/>
    </xf>
    <xf numFmtId="4" fontId="25" fillId="5" borderId="2" xfId="0" applyNumberFormat="1" applyFont="1" applyFill="1" applyBorder="1" applyAlignment="1">
      <alignment horizontal="center" vertical="center"/>
    </xf>
    <xf numFmtId="0" fontId="43" fillId="5" borderId="2" xfId="0" applyFont="1" applyFill="1" applyBorder="1" applyAlignment="1">
      <alignment horizontal="left" vertical="center"/>
    </xf>
    <xf numFmtId="0" fontId="0" fillId="5" borderId="0" xfId="0" applyFill="1" applyAlignment="1">
      <alignment horizontal="left" vertical="center"/>
    </xf>
    <xf numFmtId="0" fontId="0" fillId="5" borderId="1" xfId="0" applyFill="1" applyBorder="1" applyAlignment="1">
      <alignment horizontal="left" vertical="center"/>
    </xf>
    <xf numFmtId="0" fontId="21" fillId="5" borderId="2" xfId="0" applyFont="1" applyFill="1" applyBorder="1" applyAlignment="1">
      <alignment horizontal="left" vertical="center"/>
    </xf>
    <xf numFmtId="0" fontId="22" fillId="5" borderId="2" xfId="0" applyFont="1" applyFill="1" applyBorder="1" applyAlignment="1">
      <alignment horizontal="left" vertical="center"/>
    </xf>
    <xf numFmtId="0" fontId="26" fillId="5" borderId="1" xfId="0" applyFont="1" applyFill="1" applyBorder="1" applyAlignment="1">
      <alignment vertical="center" textRotation="90"/>
    </xf>
    <xf numFmtId="0" fontId="21" fillId="3" borderId="2" xfId="0" applyFont="1" applyFill="1" applyBorder="1" applyAlignment="1">
      <alignment vertical="center"/>
    </xf>
    <xf numFmtId="0" fontId="21" fillId="3" borderId="2" xfId="0" applyFont="1" applyFill="1" applyBorder="1" applyAlignment="1">
      <alignment vertical="center" wrapText="1"/>
    </xf>
    <xf numFmtId="0" fontId="21" fillId="0" borderId="1" xfId="0" applyFont="1" applyBorder="1" applyAlignment="1">
      <alignment vertical="center" wrapText="1"/>
    </xf>
    <xf numFmtId="0" fontId="21" fillId="5" borderId="2" xfId="0" applyFont="1" applyFill="1" applyBorder="1" applyAlignment="1">
      <alignment vertical="center" wrapText="1"/>
    </xf>
    <xf numFmtId="0" fontId="21" fillId="3" borderId="2" xfId="0" applyFont="1" applyFill="1" applyBorder="1" applyAlignment="1">
      <alignment horizontal="center" vertical="center"/>
    </xf>
    <xf numFmtId="0" fontId="43" fillId="0" borderId="13" xfId="0" applyFont="1" applyBorder="1" applyAlignment="1">
      <alignment vertical="center"/>
    </xf>
    <xf numFmtId="0" fontId="43" fillId="0" borderId="5" xfId="0" applyFont="1" applyBorder="1" applyAlignment="1">
      <alignment vertical="center"/>
    </xf>
    <xf numFmtId="6" fontId="43" fillId="0" borderId="2" xfId="0" applyNumberFormat="1" applyFont="1" applyBorder="1" applyAlignment="1">
      <alignment horizontal="center" vertical="center"/>
    </xf>
    <xf numFmtId="0" fontId="43" fillId="0" borderId="2" xfId="0" applyFont="1" applyBorder="1" applyAlignment="1">
      <alignment horizontal="center" vertical="center"/>
    </xf>
    <xf numFmtId="9" fontId="43" fillId="0" borderId="2" xfId="0" applyNumberFormat="1" applyFont="1" applyBorder="1" applyAlignment="1">
      <alignment horizontal="center" vertical="center"/>
    </xf>
    <xf numFmtId="4" fontId="43" fillId="0" borderId="2" xfId="0" applyNumberFormat="1" applyFont="1" applyBorder="1" applyAlignment="1">
      <alignment horizontal="center" vertical="center"/>
    </xf>
    <xf numFmtId="0" fontId="43" fillId="5" borderId="2" xfId="0" applyFont="1" applyFill="1" applyBorder="1" applyAlignment="1">
      <alignment horizontal="center" vertical="center"/>
    </xf>
    <xf numFmtId="0" fontId="43" fillId="0" borderId="1" xfId="0" applyFont="1" applyBorder="1" applyAlignment="1">
      <alignment horizontal="center" vertical="center"/>
    </xf>
    <xf numFmtId="0" fontId="43" fillId="0" borderId="1" xfId="0" applyFont="1" applyBorder="1" applyAlignment="1">
      <alignment horizontal="left" vertical="center"/>
    </xf>
    <xf numFmtId="0" fontId="43" fillId="5" borderId="5" xfId="0" applyFont="1" applyFill="1" applyBorder="1" applyAlignment="1">
      <alignment vertical="center"/>
    </xf>
    <xf numFmtId="0" fontId="35" fillId="5" borderId="1" xfId="0" applyFont="1" applyFill="1" applyBorder="1" applyAlignment="1">
      <alignment vertical="center" textRotation="90"/>
    </xf>
    <xf numFmtId="0" fontId="43" fillId="5" borderId="0" xfId="0" applyFont="1" applyFill="1" applyAlignment="1">
      <alignment horizontal="left" vertical="center"/>
    </xf>
    <xf numFmtId="0" fontId="43" fillId="5" borderId="1" xfId="0" applyFont="1" applyFill="1" applyBorder="1" applyAlignment="1">
      <alignment horizontal="left" vertical="center"/>
    </xf>
    <xf numFmtId="0" fontId="43" fillId="0" borderId="0" xfId="0" applyFont="1" applyAlignment="1">
      <alignment horizontal="center" vertical="center"/>
    </xf>
    <xf numFmtId="0" fontId="43" fillId="0" borderId="0" xfId="0" applyFont="1" applyAlignment="1">
      <alignment horizontal="left" vertical="center"/>
    </xf>
    <xf numFmtId="0" fontId="21" fillId="9" borderId="2" xfId="0" applyFont="1" applyFill="1" applyBorder="1" applyAlignment="1">
      <alignment horizontal="center" vertical="center"/>
    </xf>
    <xf numFmtId="0" fontId="21" fillId="10" borderId="2" xfId="0" applyFont="1" applyFill="1" applyBorder="1" applyAlignment="1">
      <alignment horizontal="center" vertical="center"/>
    </xf>
    <xf numFmtId="0" fontId="21" fillId="11" borderId="2" xfId="0" applyFont="1" applyFill="1" applyBorder="1" applyAlignment="1">
      <alignment horizontal="center" vertical="center"/>
    </xf>
    <xf numFmtId="0" fontId="21" fillId="12" borderId="2" xfId="0" applyFont="1" applyFill="1" applyBorder="1" applyAlignment="1">
      <alignment horizontal="center" vertical="center"/>
    </xf>
    <xf numFmtId="0" fontId="21" fillId="7" borderId="2" xfId="0" applyFont="1" applyFill="1" applyBorder="1" applyAlignment="1">
      <alignment horizontal="center" vertical="center"/>
    </xf>
    <xf numFmtId="0" fontId="21" fillId="13" borderId="2" xfId="0" applyFont="1" applyFill="1" applyBorder="1" applyAlignment="1">
      <alignment horizontal="center" vertical="center"/>
    </xf>
    <xf numFmtId="0" fontId="0" fillId="0" borderId="5" xfId="0" applyBorder="1" applyAlignment="1">
      <alignment horizontal="center" vertical="center"/>
    </xf>
    <xf numFmtId="0" fontId="22" fillId="0" borderId="13" xfId="0" applyFont="1" applyBorder="1" applyAlignment="1">
      <alignment horizontal="center" vertical="center"/>
    </xf>
    <xf numFmtId="0" fontId="45" fillId="0" borderId="14" xfId="0" applyFont="1" applyBorder="1" applyAlignment="1">
      <alignment vertical="center" wrapText="1"/>
    </xf>
    <xf numFmtId="0" fontId="45" fillId="0" borderId="16" xfId="0" applyFont="1" applyBorder="1" applyAlignment="1">
      <alignment vertical="center" wrapText="1"/>
    </xf>
    <xf numFmtId="0" fontId="21" fillId="4" borderId="2" xfId="0" applyFont="1" applyFill="1" applyBorder="1" applyAlignment="1">
      <alignment horizontal="center" vertical="center"/>
    </xf>
    <xf numFmtId="0" fontId="16" fillId="0" borderId="13" xfId="0" applyFont="1" applyBorder="1" applyAlignment="1">
      <alignment horizontal="center" vertical="center"/>
    </xf>
    <xf numFmtId="0" fontId="16" fillId="0" borderId="5" xfId="0" applyFont="1" applyBorder="1" applyAlignment="1">
      <alignment vertical="center"/>
    </xf>
    <xf numFmtId="6" fontId="16" fillId="0" borderId="2" xfId="0" applyNumberFormat="1" applyFont="1" applyBorder="1" applyAlignment="1">
      <alignment horizontal="center" vertical="center"/>
    </xf>
    <xf numFmtId="0" fontId="16" fillId="0" borderId="2" xfId="0" applyFont="1" applyBorder="1" applyAlignment="1">
      <alignment horizontal="left" vertical="center"/>
    </xf>
    <xf numFmtId="0" fontId="16" fillId="0" borderId="2" xfId="0" applyFont="1" applyBorder="1" applyAlignment="1">
      <alignment horizontal="center" vertical="center"/>
    </xf>
    <xf numFmtId="9" fontId="16" fillId="0" borderId="2" xfId="0" applyNumberFormat="1" applyFont="1" applyBorder="1" applyAlignment="1">
      <alignment horizontal="center" vertical="center"/>
    </xf>
    <xf numFmtId="0" fontId="16" fillId="5" borderId="2" xfId="0" applyFont="1" applyFill="1" applyBorder="1" applyAlignment="1">
      <alignment horizontal="left" vertical="center"/>
    </xf>
    <xf numFmtId="0" fontId="16" fillId="5" borderId="2" xfId="0" applyFont="1" applyFill="1" applyBorder="1" applyAlignment="1">
      <alignment horizontal="left" vertical="center" wrapText="1"/>
    </xf>
    <xf numFmtId="0" fontId="16" fillId="0" borderId="2" xfId="0" applyFont="1" applyBorder="1" applyAlignment="1">
      <alignment horizontal="left" vertical="center" wrapText="1"/>
    </xf>
    <xf numFmtId="4" fontId="16" fillId="0" borderId="2" xfId="0" applyNumberFormat="1" applyFont="1" applyBorder="1" applyAlignment="1">
      <alignment horizontal="center" vertical="center"/>
    </xf>
    <xf numFmtId="0" fontId="16" fillId="5" borderId="2" xfId="0" applyFont="1" applyFill="1" applyBorder="1" applyAlignment="1">
      <alignment horizontal="center" vertical="center"/>
    </xf>
    <xf numFmtId="0" fontId="16" fillId="5" borderId="13" xfId="0" applyFont="1" applyFill="1" applyBorder="1" applyAlignment="1">
      <alignment horizontal="center" vertical="center"/>
    </xf>
    <xf numFmtId="0" fontId="16" fillId="5" borderId="5" xfId="0" applyFont="1" applyFill="1" applyBorder="1" applyAlignment="1">
      <alignment vertical="center"/>
    </xf>
    <xf numFmtId="6" fontId="16" fillId="5" borderId="2" xfId="0" applyNumberFormat="1" applyFont="1" applyFill="1" applyBorder="1" applyAlignment="1">
      <alignment horizontal="center" vertical="center"/>
    </xf>
    <xf numFmtId="9" fontId="16" fillId="5" borderId="2" xfId="0" applyNumberFormat="1" applyFont="1" applyFill="1" applyBorder="1" applyAlignment="1">
      <alignment horizontal="center" vertical="center"/>
    </xf>
    <xf numFmtId="4" fontId="16" fillId="5" borderId="2" xfId="0" applyNumberFormat="1" applyFont="1" applyFill="1" applyBorder="1" applyAlignment="1">
      <alignment horizontal="center" vertical="center"/>
    </xf>
    <xf numFmtId="0" fontId="21" fillId="9" borderId="2" xfId="0" applyFont="1" applyFill="1" applyBorder="1" applyAlignment="1">
      <alignment horizontal="left" vertical="center" wrapText="1"/>
    </xf>
    <xf numFmtId="0" fontId="21" fillId="10" borderId="2" xfId="0" applyFont="1" applyFill="1" applyBorder="1" applyAlignment="1">
      <alignment horizontal="left" vertical="center" wrapText="1"/>
    </xf>
    <xf numFmtId="0" fontId="21" fillId="4" borderId="2" xfId="0" applyFont="1" applyFill="1" applyBorder="1" applyAlignment="1">
      <alignment horizontal="left" vertical="center"/>
    </xf>
    <xf numFmtId="0" fontId="21" fillId="11" borderId="2" xfId="0" applyFont="1" applyFill="1" applyBorder="1" applyAlignment="1">
      <alignment horizontal="left" vertical="center" wrapText="1"/>
    </xf>
    <xf numFmtId="0" fontId="21" fillId="12" borderId="2" xfId="0" applyFont="1" applyFill="1" applyBorder="1" applyAlignment="1">
      <alignment horizontal="left" vertical="center"/>
    </xf>
    <xf numFmtId="0" fontId="21" fillId="7" borderId="2" xfId="0" applyFont="1" applyFill="1" applyBorder="1" applyAlignment="1">
      <alignment vertical="center" wrapText="1"/>
    </xf>
    <xf numFmtId="0" fontId="21" fillId="13" borderId="2" xfId="0" applyFont="1" applyFill="1" applyBorder="1" applyAlignment="1">
      <alignment horizontal="left" vertical="center" wrapText="1"/>
    </xf>
    <xf numFmtId="0" fontId="16" fillId="0" borderId="13" xfId="0" applyFont="1" applyBorder="1" applyAlignment="1">
      <alignment vertical="center"/>
    </xf>
    <xf numFmtId="0" fontId="16" fillId="0" borderId="5" xfId="0" applyFont="1" applyBorder="1" applyAlignment="1">
      <alignment horizontal="center" vertical="center"/>
    </xf>
    <xf numFmtId="0" fontId="21" fillId="5" borderId="1" xfId="0" applyFont="1" applyFill="1" applyBorder="1" applyAlignment="1">
      <alignment vertical="center" textRotation="90"/>
    </xf>
    <xf numFmtId="0" fontId="16" fillId="7" borderId="2" xfId="0" applyFont="1" applyFill="1" applyBorder="1" applyAlignment="1">
      <alignment horizontal="center" vertical="center"/>
    </xf>
    <xf numFmtId="0" fontId="16" fillId="6" borderId="2" xfId="0" applyFont="1" applyFill="1" applyBorder="1" applyAlignment="1">
      <alignment horizontal="center" vertical="center"/>
    </xf>
    <xf numFmtId="0" fontId="45" fillId="0" borderId="28" xfId="0" applyFont="1" applyBorder="1" applyAlignment="1">
      <alignment horizontal="justify" vertical="center" wrapText="1"/>
    </xf>
    <xf numFmtId="0" fontId="45" fillId="0" borderId="25" xfId="0" applyFont="1" applyBorder="1" applyAlignment="1">
      <alignment horizontal="justify" vertical="center" wrapText="1"/>
    </xf>
    <xf numFmtId="0" fontId="45" fillId="0" borderId="28" xfId="0" applyFont="1" applyBorder="1" applyAlignment="1">
      <alignment vertical="center" wrapText="1"/>
    </xf>
    <xf numFmtId="0" fontId="45" fillId="0" borderId="25" xfId="0" applyFont="1" applyBorder="1" applyAlignment="1">
      <alignment vertical="center" wrapText="1"/>
    </xf>
    <xf numFmtId="0" fontId="44" fillId="6" borderId="16" xfId="0" applyFont="1" applyFill="1" applyBorder="1" applyAlignment="1">
      <alignment horizontal="center" vertical="center" wrapText="1"/>
    </xf>
    <xf numFmtId="0" fontId="0" fillId="0" borderId="28" xfId="0" applyBorder="1" applyAlignment="1">
      <alignment horizontal="center" vertical="center"/>
    </xf>
    <xf numFmtId="167" fontId="0" fillId="0" borderId="28" xfId="0" applyNumberFormat="1" applyBorder="1" applyAlignment="1">
      <alignment horizontal="center" vertical="center"/>
    </xf>
    <xf numFmtId="2" fontId="0" fillId="0" borderId="28" xfId="0" applyNumberFormat="1" applyBorder="1" applyAlignment="1">
      <alignment horizontal="center" vertical="center"/>
    </xf>
    <xf numFmtId="167" fontId="0" fillId="0" borderId="0" xfId="0" applyNumberFormat="1" applyAlignment="1">
      <alignment horizontal="center" vertical="center"/>
    </xf>
    <xf numFmtId="0" fontId="53" fillId="0" borderId="26" xfId="0" applyFont="1" applyBorder="1" applyAlignment="1">
      <alignment horizontal="center" vertical="center" wrapText="1"/>
    </xf>
    <xf numFmtId="167" fontId="53" fillId="0" borderId="26" xfId="0" applyNumberFormat="1" applyFont="1" applyBorder="1" applyAlignment="1">
      <alignment horizontal="center" vertical="center" wrapText="1"/>
    </xf>
    <xf numFmtId="2" fontId="53" fillId="0" borderId="26" xfId="0" applyNumberFormat="1" applyFont="1" applyBorder="1" applyAlignment="1">
      <alignment horizontal="center" vertical="center" wrapText="1"/>
    </xf>
    <xf numFmtId="167" fontId="54" fillId="0" borderId="26" xfId="0" applyNumberFormat="1" applyFont="1" applyBorder="1" applyAlignment="1">
      <alignment horizontal="center" vertical="center" wrapText="1"/>
    </xf>
    <xf numFmtId="0" fontId="43" fillId="0" borderId="28" xfId="0" applyFont="1" applyBorder="1" applyAlignment="1">
      <alignment horizontal="center" vertical="center"/>
    </xf>
    <xf numFmtId="167" fontId="43" fillId="0" borderId="28" xfId="0" applyNumberFormat="1" applyFont="1" applyBorder="1" applyAlignment="1">
      <alignment horizontal="center" vertical="center"/>
    </xf>
    <xf numFmtId="167" fontId="51" fillId="0" borderId="26" xfId="0" applyNumberFormat="1" applyFont="1" applyBorder="1" applyAlignment="1">
      <alignment horizontal="center" vertical="center" wrapText="1"/>
    </xf>
    <xf numFmtId="0" fontId="16" fillId="0" borderId="0" xfId="0" applyFont="1" applyAlignment="1">
      <alignment vertical="center"/>
    </xf>
    <xf numFmtId="0" fontId="0" fillId="7" borderId="0" xfId="0" applyFill="1" applyAlignment="1">
      <alignment horizontal="center" vertical="center"/>
    </xf>
    <xf numFmtId="0" fontId="0" fillId="7" borderId="0" xfId="0" applyFill="1" applyAlignment="1">
      <alignment horizontal="left" vertical="center"/>
    </xf>
    <xf numFmtId="0" fontId="57" fillId="0" borderId="1" xfId="5" applyFont="1"/>
    <xf numFmtId="0" fontId="57" fillId="5" borderId="1" xfId="5" applyFont="1" applyFill="1" applyAlignment="1">
      <alignment horizontal="center"/>
    </xf>
    <xf numFmtId="0" fontId="57" fillId="5" borderId="1" xfId="5" applyFont="1" applyFill="1"/>
    <xf numFmtId="0" fontId="57" fillId="5" borderId="1" xfId="5" applyFont="1" applyFill="1" applyAlignment="1">
      <alignment horizontal="justify"/>
    </xf>
    <xf numFmtId="0" fontId="57" fillId="0" borderId="1" xfId="5" applyFont="1" applyAlignment="1">
      <alignment horizontal="justify"/>
    </xf>
    <xf numFmtId="0" fontId="57" fillId="5" borderId="1" xfId="5" applyFont="1" applyFill="1" applyAlignment="1">
      <alignment horizontal="center" vertical="center"/>
    </xf>
    <xf numFmtId="0" fontId="58" fillId="6" borderId="2" xfId="5" applyFont="1" applyFill="1" applyBorder="1" applyAlignment="1">
      <alignment horizontal="center" vertical="center" wrapText="1"/>
    </xf>
    <xf numFmtId="0" fontId="21" fillId="3" borderId="2" xfId="6" applyFont="1" applyFill="1" applyBorder="1" applyAlignment="1">
      <alignment horizontal="center" vertical="center" wrapText="1"/>
    </xf>
    <xf numFmtId="164" fontId="21" fillId="3" borderId="2" xfId="7" applyNumberFormat="1" applyFont="1" applyFill="1" applyBorder="1" applyAlignment="1">
      <alignment horizontal="center" vertical="center" wrapText="1"/>
    </xf>
    <xf numFmtId="0" fontId="15" fillId="0" borderId="1" xfId="5" applyAlignment="1">
      <alignment horizontal="center"/>
    </xf>
    <xf numFmtId="0" fontId="58" fillId="5" borderId="2" xfId="5" applyFont="1" applyFill="1" applyBorder="1" applyAlignment="1">
      <alignment horizontal="center" vertical="center" wrapText="1"/>
    </xf>
    <xf numFmtId="0" fontId="15" fillId="0" borderId="1" xfId="5" applyAlignment="1">
      <alignment horizontal="justify"/>
    </xf>
    <xf numFmtId="0" fontId="15" fillId="0" borderId="1" xfId="5"/>
    <xf numFmtId="0" fontId="33" fillId="3" borderId="2" xfId="6" applyFont="1" applyFill="1" applyBorder="1" applyAlignment="1">
      <alignment horizontal="center" vertical="center" wrapText="1"/>
    </xf>
    <xf numFmtId="0" fontId="58" fillId="5" borderId="2" xfId="5" applyFont="1" applyFill="1" applyBorder="1" applyAlignment="1">
      <alignment vertical="center" wrapText="1"/>
    </xf>
    <xf numFmtId="0" fontId="58" fillId="5" borderId="2" xfId="5" applyFont="1" applyFill="1" applyBorder="1" applyAlignment="1">
      <alignment horizontal="left" vertical="center" wrapText="1"/>
    </xf>
    <xf numFmtId="0" fontId="15" fillId="5" borderId="1" xfId="5" applyFill="1" applyAlignment="1">
      <alignment horizontal="center" vertical="center"/>
    </xf>
    <xf numFmtId="0" fontId="15" fillId="5" borderId="1" xfId="5" applyFill="1"/>
    <xf numFmtId="0" fontId="15" fillId="0" borderId="1" xfId="6" applyAlignment="1">
      <alignment vertical="center"/>
    </xf>
    <xf numFmtId="0" fontId="15" fillId="0" borderId="1" xfId="5" applyAlignment="1">
      <alignment horizontal="left" vertical="center"/>
    </xf>
    <xf numFmtId="0" fontId="29" fillId="0" borderId="1" xfId="6" applyFont="1" applyAlignment="1">
      <alignment vertical="center" wrapText="1"/>
    </xf>
    <xf numFmtId="0" fontId="59" fillId="0" borderId="1" xfId="6" applyFont="1" applyAlignment="1">
      <alignment vertical="center"/>
    </xf>
    <xf numFmtId="0" fontId="59" fillId="0" borderId="1" xfId="6" applyFont="1" applyAlignment="1">
      <alignment vertical="center" wrapText="1"/>
    </xf>
    <xf numFmtId="0" fontId="57" fillId="0" borderId="1" xfId="6" applyFont="1" applyAlignment="1">
      <alignment horizontal="center" vertical="center" wrapText="1"/>
    </xf>
    <xf numFmtId="167" fontId="53" fillId="5" borderId="26" xfId="0" applyNumberFormat="1" applyFont="1" applyFill="1" applyBorder="1" applyAlignment="1">
      <alignment horizontal="center" vertical="center" wrapText="1"/>
    </xf>
    <xf numFmtId="2" fontId="60" fillId="6" borderId="26" xfId="0" applyNumberFormat="1" applyFont="1" applyFill="1" applyBorder="1" applyAlignment="1">
      <alignment horizontal="center" vertical="center" wrapText="1"/>
    </xf>
    <xf numFmtId="0" fontId="14" fillId="0" borderId="0" xfId="0" applyFont="1" applyAlignment="1">
      <alignment vertical="center"/>
    </xf>
    <xf numFmtId="0" fontId="43" fillId="0" borderId="13" xfId="0" applyFont="1" applyBorder="1" applyAlignment="1">
      <alignment horizontal="center" vertical="center"/>
    </xf>
    <xf numFmtId="0" fontId="14" fillId="0" borderId="13" xfId="0" applyFont="1" applyBorder="1" applyAlignment="1">
      <alignment vertical="center"/>
    </xf>
    <xf numFmtId="0" fontId="14" fillId="0" borderId="5" xfId="0" applyFont="1" applyBorder="1" applyAlignment="1">
      <alignment vertical="center"/>
    </xf>
    <xf numFmtId="0" fontId="14" fillId="0" borderId="13" xfId="0" applyFont="1" applyBorder="1" applyAlignment="1">
      <alignment horizontal="center" vertical="center"/>
    </xf>
    <xf numFmtId="6" fontId="14" fillId="0" borderId="2" xfId="0" applyNumberFormat="1" applyFont="1" applyBorder="1" applyAlignment="1">
      <alignment horizontal="center" vertical="center"/>
    </xf>
    <xf numFmtId="0" fontId="14" fillId="0" borderId="2" xfId="0" applyFont="1" applyBorder="1" applyAlignment="1">
      <alignment horizontal="left" vertical="center"/>
    </xf>
    <xf numFmtId="9" fontId="14" fillId="0" borderId="2" xfId="0" applyNumberFormat="1" applyFont="1" applyBorder="1" applyAlignment="1">
      <alignment horizontal="center" vertical="center"/>
    </xf>
    <xf numFmtId="0" fontId="14" fillId="0" borderId="2" xfId="0" applyFont="1" applyBorder="1" applyAlignment="1">
      <alignment horizontal="left" vertical="center" wrapText="1"/>
    </xf>
    <xf numFmtId="0" fontId="14" fillId="5" borderId="2" xfId="0" applyFont="1" applyFill="1" applyBorder="1" applyAlignment="1">
      <alignment horizontal="center" vertical="center"/>
    </xf>
    <xf numFmtId="0" fontId="14" fillId="5" borderId="2" xfId="0" applyFont="1" applyFill="1" applyBorder="1" applyAlignment="1">
      <alignment horizontal="left" vertical="center" wrapText="1"/>
    </xf>
    <xf numFmtId="0" fontId="14" fillId="5" borderId="2" xfId="0" applyFont="1" applyFill="1" applyBorder="1" applyAlignment="1">
      <alignment horizontal="left" vertical="center"/>
    </xf>
    <xf numFmtId="0" fontId="14" fillId="0" borderId="1" xfId="0" applyFont="1" applyBorder="1" applyAlignment="1">
      <alignment horizontal="center" vertical="center"/>
    </xf>
    <xf numFmtId="0" fontId="14" fillId="0" borderId="1" xfId="0" applyFont="1" applyBorder="1" applyAlignment="1">
      <alignment horizontal="left" vertical="center"/>
    </xf>
    <xf numFmtId="0" fontId="14" fillId="5" borderId="13" xfId="0" applyFont="1" applyFill="1" applyBorder="1" applyAlignment="1">
      <alignment horizontal="center" vertical="center"/>
    </xf>
    <xf numFmtId="0" fontId="14" fillId="5" borderId="5" xfId="0" applyFont="1" applyFill="1" applyBorder="1" applyAlignment="1">
      <alignment vertical="center"/>
    </xf>
    <xf numFmtId="6" fontId="14" fillId="5" borderId="2" xfId="0" applyNumberFormat="1" applyFont="1" applyFill="1" applyBorder="1" applyAlignment="1">
      <alignment horizontal="center" vertical="center"/>
    </xf>
    <xf numFmtId="9" fontId="14" fillId="5" borderId="2" xfId="0" applyNumberFormat="1" applyFont="1" applyFill="1" applyBorder="1" applyAlignment="1">
      <alignment horizontal="center" vertical="center"/>
    </xf>
    <xf numFmtId="0" fontId="14" fillId="0" borderId="2" xfId="0" applyFont="1" applyBorder="1" applyAlignment="1">
      <alignment horizontal="center" vertical="center"/>
    </xf>
    <xf numFmtId="43" fontId="14" fillId="5" borderId="13" xfId="4" applyFont="1" applyFill="1" applyBorder="1" applyAlignment="1">
      <alignment vertical="center"/>
    </xf>
    <xf numFmtId="43" fontId="14" fillId="0" borderId="2" xfId="4" applyFont="1" applyBorder="1" applyAlignment="1">
      <alignment horizontal="center" vertical="center"/>
    </xf>
    <xf numFmtId="0" fontId="14" fillId="5" borderId="1" xfId="0" applyFont="1" applyFill="1" applyBorder="1" applyAlignment="1">
      <alignment horizontal="left" vertical="center"/>
    </xf>
    <xf numFmtId="0" fontId="14" fillId="6" borderId="13" xfId="0" applyFont="1" applyFill="1" applyBorder="1" applyAlignment="1">
      <alignment horizontal="left" vertical="center"/>
    </xf>
    <xf numFmtId="0" fontId="14" fillId="6" borderId="5" xfId="0" applyFont="1" applyFill="1" applyBorder="1" applyAlignment="1">
      <alignment vertical="center"/>
    </xf>
    <xf numFmtId="0" fontId="14" fillId="6" borderId="13" xfId="0" applyFont="1" applyFill="1" applyBorder="1" applyAlignment="1">
      <alignment horizontal="center" vertical="center"/>
    </xf>
    <xf numFmtId="6" fontId="14" fillId="6" borderId="2" xfId="0" applyNumberFormat="1" applyFont="1" applyFill="1" applyBorder="1" applyAlignment="1">
      <alignment horizontal="center" vertical="center"/>
    </xf>
    <xf numFmtId="0" fontId="14" fillId="6" borderId="2" xfId="0" applyFont="1" applyFill="1" applyBorder="1" applyAlignment="1">
      <alignment horizontal="left" vertical="center"/>
    </xf>
    <xf numFmtId="0" fontId="14" fillId="6" borderId="2" xfId="0" applyFont="1" applyFill="1" applyBorder="1" applyAlignment="1">
      <alignment horizontal="center" vertical="center"/>
    </xf>
    <xf numFmtId="9" fontId="14" fillId="6" borderId="2" xfId="0" applyNumberFormat="1" applyFont="1" applyFill="1" applyBorder="1" applyAlignment="1">
      <alignment horizontal="center" vertical="center"/>
    </xf>
    <xf numFmtId="4" fontId="14" fillId="6" borderId="2" xfId="0" applyNumberFormat="1" applyFont="1" applyFill="1" applyBorder="1" applyAlignment="1">
      <alignment horizontal="center" vertical="center"/>
    </xf>
    <xf numFmtId="0" fontId="14" fillId="6" borderId="2" xfId="0" applyFont="1" applyFill="1" applyBorder="1" applyAlignment="1">
      <alignment horizontal="left" vertical="center" wrapText="1"/>
    </xf>
    <xf numFmtId="0" fontId="14" fillId="0" borderId="1" xfId="0" applyFont="1" applyBorder="1" applyAlignment="1">
      <alignment vertical="center"/>
    </xf>
    <xf numFmtId="0" fontId="14" fillId="5" borderId="1" xfId="0" applyFont="1" applyFill="1" applyBorder="1" applyAlignment="1">
      <alignment vertical="center"/>
    </xf>
    <xf numFmtId="0" fontId="14" fillId="0" borderId="0" xfId="0" applyFont="1" applyAlignment="1">
      <alignment horizontal="center" vertical="center"/>
    </xf>
    <xf numFmtId="0" fontId="14" fillId="0" borderId="0" xfId="0" applyFont="1" applyAlignment="1">
      <alignment horizontal="left" vertical="center"/>
    </xf>
    <xf numFmtId="0" fontId="43" fillId="6" borderId="13" xfId="0" applyFont="1" applyFill="1" applyBorder="1" applyAlignment="1">
      <alignment horizontal="left" vertical="center"/>
    </xf>
    <xf numFmtId="0" fontId="43" fillId="6" borderId="5" xfId="0" applyFont="1" applyFill="1" applyBorder="1" applyAlignment="1">
      <alignment vertical="center"/>
    </xf>
    <xf numFmtId="0" fontId="43" fillId="6" borderId="13" xfId="0" applyFont="1" applyFill="1" applyBorder="1" applyAlignment="1">
      <alignment horizontal="center" vertical="center"/>
    </xf>
    <xf numFmtId="6" fontId="43" fillId="6" borderId="2" xfId="0" applyNumberFormat="1" applyFont="1" applyFill="1" applyBorder="1" applyAlignment="1">
      <alignment horizontal="center" vertical="center"/>
    </xf>
    <xf numFmtId="0" fontId="43" fillId="6" borderId="2" xfId="0" applyFont="1" applyFill="1" applyBorder="1" applyAlignment="1">
      <alignment horizontal="left" vertical="center"/>
    </xf>
    <xf numFmtId="9" fontId="43" fillId="6" borderId="2" xfId="0" applyNumberFormat="1" applyFont="1" applyFill="1" applyBorder="1" applyAlignment="1">
      <alignment horizontal="center" vertical="center"/>
    </xf>
    <xf numFmtId="4" fontId="43" fillId="6" borderId="2" xfId="0" applyNumberFormat="1" applyFont="1" applyFill="1" applyBorder="1" applyAlignment="1">
      <alignment horizontal="center" vertical="center"/>
    </xf>
    <xf numFmtId="0" fontId="43" fillId="6" borderId="2" xfId="0" applyFont="1" applyFill="1" applyBorder="1" applyAlignment="1">
      <alignment horizontal="left" vertical="center" wrapText="1"/>
    </xf>
    <xf numFmtId="0" fontId="49" fillId="0" borderId="1" xfId="0" applyFont="1" applyBorder="1" applyAlignment="1">
      <alignment horizontal="center" vertical="center" textRotation="90"/>
    </xf>
    <xf numFmtId="0" fontId="61" fillId="5" borderId="7" xfId="0" applyFont="1" applyFill="1" applyBorder="1" applyAlignment="1">
      <alignment horizontal="center" vertical="center" textRotation="90"/>
    </xf>
    <xf numFmtId="0" fontId="63" fillId="0" borderId="1" xfId="0" applyFont="1" applyBorder="1" applyAlignment="1">
      <alignment horizontal="center" vertical="center" textRotation="90"/>
    </xf>
    <xf numFmtId="0" fontId="62" fillId="5" borderId="10" xfId="0" applyFont="1" applyFill="1" applyBorder="1" applyAlignment="1">
      <alignment horizontal="center" vertical="center" textRotation="90"/>
    </xf>
    <xf numFmtId="0" fontId="21" fillId="5" borderId="2" xfId="0" applyFont="1" applyFill="1" applyBorder="1" applyAlignment="1">
      <alignment horizontal="center" vertical="center"/>
    </xf>
    <xf numFmtId="0" fontId="21" fillId="5" borderId="13" xfId="0" applyFont="1" applyFill="1" applyBorder="1" applyAlignment="1">
      <alignment horizontal="center" vertical="center"/>
    </xf>
    <xf numFmtId="0" fontId="21" fillId="5" borderId="5" xfId="0" applyFont="1" applyFill="1" applyBorder="1" applyAlignment="1">
      <alignment vertical="center"/>
    </xf>
    <xf numFmtId="6" fontId="21" fillId="0" borderId="2" xfId="0" applyNumberFormat="1" applyFont="1" applyBorder="1" applyAlignment="1">
      <alignment horizontal="center" vertical="center"/>
    </xf>
    <xf numFmtId="43" fontId="21" fillId="0" borderId="2" xfId="4" applyFont="1" applyBorder="1" applyAlignment="1">
      <alignment horizontal="center" vertical="center"/>
    </xf>
    <xf numFmtId="0" fontId="21" fillId="5" borderId="2" xfId="0" applyFont="1" applyFill="1" applyBorder="1" applyAlignment="1">
      <alignment horizontal="left" vertical="center" wrapText="1"/>
    </xf>
    <xf numFmtId="9" fontId="21" fillId="0" borderId="2" xfId="0" applyNumberFormat="1" applyFont="1" applyBorder="1" applyAlignment="1">
      <alignment horizontal="center" vertical="center"/>
    </xf>
    <xf numFmtId="4" fontId="21" fillId="0" borderId="2" xfId="0" applyNumberFormat="1" applyFont="1" applyBorder="1" applyAlignment="1">
      <alignment horizontal="center" vertical="center"/>
    </xf>
    <xf numFmtId="0" fontId="21" fillId="5" borderId="0" xfId="0" applyFont="1" applyFill="1" applyAlignment="1">
      <alignment horizontal="left" vertical="center"/>
    </xf>
    <xf numFmtId="0" fontId="57" fillId="0" borderId="0" xfId="0" applyFont="1" applyAlignment="1">
      <alignment horizontal="center" vertical="center"/>
    </xf>
    <xf numFmtId="0" fontId="59" fillId="0" borderId="1" xfId="6" applyFont="1" applyAlignment="1">
      <alignment horizontal="center" vertical="center" wrapText="1"/>
    </xf>
    <xf numFmtId="0" fontId="57" fillId="0" borderId="0" xfId="0" applyFont="1" applyAlignment="1">
      <alignment horizontal="left" vertical="center"/>
    </xf>
    <xf numFmtId="0" fontId="13" fillId="5" borderId="2" xfId="0" applyFont="1" applyFill="1" applyBorder="1" applyAlignment="1">
      <alignment horizontal="left" vertical="center"/>
    </xf>
    <xf numFmtId="0" fontId="13" fillId="0" borderId="2" xfId="0" applyFont="1" applyBorder="1" applyAlignment="1">
      <alignment horizontal="center" vertical="center"/>
    </xf>
    <xf numFmtId="0" fontId="13" fillId="5" borderId="2" xfId="0" applyFont="1" applyFill="1" applyBorder="1" applyAlignment="1">
      <alignment horizontal="center" vertical="center"/>
    </xf>
    <xf numFmtId="0" fontId="13" fillId="6" borderId="2" xfId="0" applyFont="1" applyFill="1" applyBorder="1" applyAlignment="1">
      <alignment horizontal="center" vertical="center"/>
    </xf>
    <xf numFmtId="0" fontId="25" fillId="0" borderId="13" xfId="0" applyFont="1" applyBorder="1" applyAlignment="1">
      <alignment vertical="center"/>
    </xf>
    <xf numFmtId="0" fontId="13" fillId="0" borderId="13" xfId="0" applyFont="1" applyBorder="1" applyAlignment="1">
      <alignment horizontal="center" vertical="center"/>
    </xf>
    <xf numFmtId="0" fontId="13" fillId="0" borderId="2" xfId="0" applyFont="1" applyBorder="1" applyAlignment="1">
      <alignment vertical="center"/>
    </xf>
    <xf numFmtId="0" fontId="13" fillId="0" borderId="2" xfId="0" applyFont="1" applyBorder="1" applyAlignment="1">
      <alignment vertical="center" wrapText="1"/>
    </xf>
    <xf numFmtId="0" fontId="43" fillId="0" borderId="2" xfId="0" applyFont="1" applyBorder="1" applyAlignment="1">
      <alignment vertical="center" wrapText="1"/>
    </xf>
    <xf numFmtId="14" fontId="13" fillId="0" borderId="13" xfId="0" applyNumberFormat="1" applyFont="1" applyBorder="1" applyAlignment="1">
      <alignment horizontal="left" vertical="center"/>
    </xf>
    <xf numFmtId="0" fontId="15" fillId="0" borderId="1" xfId="6"/>
    <xf numFmtId="0" fontId="15" fillId="5" borderId="1" xfId="6" applyFill="1"/>
    <xf numFmtId="0" fontId="15" fillId="5" borderId="1" xfId="6" applyFill="1" applyAlignment="1">
      <alignment horizontal="center" vertical="center"/>
    </xf>
    <xf numFmtId="0" fontId="15" fillId="0" borderId="1" xfId="6" applyAlignment="1">
      <alignment horizontal="justify"/>
    </xf>
    <xf numFmtId="0" fontId="15" fillId="0" borderId="1" xfId="6" applyAlignment="1">
      <alignment horizontal="center"/>
    </xf>
    <xf numFmtId="0" fontId="15" fillId="0" borderId="1" xfId="6" applyAlignment="1">
      <alignment horizontal="left" vertical="center"/>
    </xf>
    <xf numFmtId="0" fontId="51" fillId="5" borderId="2" xfId="6" applyFont="1" applyFill="1" applyBorder="1" applyAlignment="1">
      <alignment horizontal="justify" vertical="center" wrapText="1"/>
    </xf>
    <xf numFmtId="0" fontId="58" fillId="5" borderId="2" xfId="6" applyFont="1" applyFill="1" applyBorder="1" applyAlignment="1">
      <alignment vertical="center" wrapText="1"/>
    </xf>
    <xf numFmtId="0" fontId="58" fillId="5" borderId="2" xfId="6" applyFont="1" applyFill="1" applyBorder="1" applyAlignment="1">
      <alignment horizontal="center" vertical="center" wrapText="1"/>
    </xf>
    <xf numFmtId="0" fontId="58" fillId="5" borderId="2" xfId="6" applyFont="1" applyFill="1" applyBorder="1" applyAlignment="1">
      <alignment horizontal="left" vertical="center" wrapText="1"/>
    </xf>
    <xf numFmtId="0" fontId="58" fillId="5" borderId="2" xfId="6" applyFont="1" applyFill="1" applyBorder="1" applyAlignment="1">
      <alignment horizontal="justify" vertical="center" wrapText="1"/>
    </xf>
    <xf numFmtId="0" fontId="58" fillId="6" borderId="2" xfId="6" applyFont="1" applyFill="1" applyBorder="1" applyAlignment="1">
      <alignment horizontal="center" vertical="center" wrapText="1"/>
    </xf>
    <xf numFmtId="0" fontId="57" fillId="0" borderId="1" xfId="6" applyFont="1"/>
    <xf numFmtId="0" fontId="57" fillId="5" borderId="1" xfId="6" applyFont="1" applyFill="1"/>
    <xf numFmtId="0" fontId="57" fillId="5" borderId="1" xfId="6" applyFont="1" applyFill="1" applyAlignment="1">
      <alignment horizontal="center" vertical="center"/>
    </xf>
    <xf numFmtId="0" fontId="57" fillId="0" borderId="1" xfId="6" applyFont="1" applyAlignment="1">
      <alignment horizontal="justify"/>
    </xf>
    <xf numFmtId="0" fontId="57" fillId="5" borderId="1" xfId="6" applyFont="1" applyFill="1" applyAlignment="1">
      <alignment horizontal="justify"/>
    </xf>
    <xf numFmtId="0" fontId="57" fillId="5" borderId="1" xfId="6" applyFont="1" applyFill="1" applyAlignment="1">
      <alignment horizontal="center"/>
    </xf>
    <xf numFmtId="0" fontId="43" fillId="0" borderId="1" xfId="0" applyFont="1" applyBorder="1" applyAlignment="1">
      <alignment vertical="center"/>
    </xf>
    <xf numFmtId="0" fontId="43" fillId="0" borderId="0" xfId="0" applyFont="1" applyAlignment="1">
      <alignment vertical="center"/>
    </xf>
    <xf numFmtId="0" fontId="43" fillId="7" borderId="2" xfId="0" applyFont="1" applyFill="1" applyBorder="1" applyAlignment="1">
      <alignment horizontal="center" vertical="center"/>
    </xf>
    <xf numFmtId="0" fontId="43" fillId="7" borderId="7" xfId="0" applyFont="1" applyFill="1" applyBorder="1" applyAlignment="1">
      <alignment horizontal="center" vertical="center"/>
    </xf>
    <xf numFmtId="0" fontId="43" fillId="7" borderId="1" xfId="0" applyFont="1" applyFill="1" applyBorder="1" applyAlignment="1">
      <alignment horizontal="center" vertical="center"/>
    </xf>
    <xf numFmtId="0" fontId="43" fillId="2" borderId="2" xfId="0" applyFont="1" applyFill="1" applyBorder="1" applyAlignment="1">
      <alignment vertical="center"/>
    </xf>
    <xf numFmtId="0" fontId="43" fillId="0" borderId="2" xfId="0" applyFont="1" applyBorder="1" applyAlignment="1">
      <alignment vertical="center"/>
    </xf>
    <xf numFmtId="0" fontId="35" fillId="2" borderId="2" xfId="0" applyFont="1" applyFill="1" applyBorder="1" applyAlignment="1">
      <alignment horizontal="center" vertical="center"/>
    </xf>
    <xf numFmtId="0" fontId="35" fillId="5" borderId="2" xfId="0" applyFont="1" applyFill="1" applyBorder="1" applyAlignment="1">
      <alignment horizontal="center" vertical="center"/>
    </xf>
    <xf numFmtId="0" fontId="43" fillId="5" borderId="2" xfId="0" applyFont="1" applyFill="1" applyBorder="1" applyAlignment="1">
      <alignment vertical="center"/>
    </xf>
    <xf numFmtId="0" fontId="43" fillId="7" borderId="0" xfId="0" applyFont="1" applyFill="1" applyAlignment="1">
      <alignment vertical="center"/>
    </xf>
    <xf numFmtId="0" fontId="43" fillId="5" borderId="0" xfId="0" applyFont="1" applyFill="1" applyAlignment="1">
      <alignment vertical="center"/>
    </xf>
    <xf numFmtId="0" fontId="15" fillId="0" borderId="1" xfId="10" applyAlignment="1">
      <alignment vertical="center"/>
    </xf>
    <xf numFmtId="0" fontId="15" fillId="0" borderId="1" xfId="10" applyAlignment="1">
      <alignment horizontal="center" vertical="center"/>
    </xf>
    <xf numFmtId="0" fontId="15" fillId="0" borderId="1" xfId="10" applyAlignment="1">
      <alignment vertical="center" wrapText="1"/>
    </xf>
    <xf numFmtId="2" fontId="31" fillId="0" borderId="1" xfId="10" applyNumberFormat="1" applyFont="1" applyAlignment="1">
      <alignment vertical="center"/>
    </xf>
    <xf numFmtId="164" fontId="32" fillId="0" borderId="1" xfId="7" applyNumberFormat="1" applyFont="1" applyBorder="1" applyAlignment="1">
      <alignment vertical="center"/>
    </xf>
    <xf numFmtId="169" fontId="32" fillId="0" borderId="1" xfId="7" applyNumberFormat="1" applyFont="1" applyBorder="1" applyAlignment="1">
      <alignment vertical="center"/>
    </xf>
    <xf numFmtId="0" fontId="65" fillId="0" borderId="1" xfId="10" applyFont="1" applyAlignment="1">
      <alignment horizontal="center" vertical="center"/>
    </xf>
    <xf numFmtId="0" fontId="65" fillId="0" borderId="1" xfId="10" applyFont="1" applyAlignment="1">
      <alignment vertical="center"/>
    </xf>
    <xf numFmtId="164" fontId="68" fillId="0" borderId="1" xfId="7" applyNumberFormat="1" applyFont="1" applyBorder="1" applyAlignment="1">
      <alignment vertical="center"/>
    </xf>
    <xf numFmtId="169" fontId="68" fillId="0" borderId="1" xfId="7" applyNumberFormat="1" applyFont="1" applyBorder="1" applyAlignment="1">
      <alignment vertical="center"/>
    </xf>
    <xf numFmtId="169" fontId="68" fillId="0" borderId="24" xfId="7" applyNumberFormat="1" applyFont="1" applyBorder="1" applyAlignment="1">
      <alignment vertical="center"/>
    </xf>
    <xf numFmtId="0" fontId="65" fillId="0" borderId="24" xfId="10" applyFont="1" applyBorder="1" applyAlignment="1">
      <alignment vertical="center"/>
    </xf>
    <xf numFmtId="170" fontId="15" fillId="0" borderId="1" xfId="10" applyNumberFormat="1" applyAlignment="1">
      <alignment vertical="center"/>
    </xf>
    <xf numFmtId="170" fontId="69" fillId="0" borderId="1" xfId="10" applyNumberFormat="1" applyFont="1" applyAlignment="1">
      <alignment vertical="center"/>
    </xf>
    <xf numFmtId="0" fontId="29" fillId="0" borderId="1" xfId="10" applyFont="1" applyAlignment="1">
      <alignment vertical="center"/>
    </xf>
    <xf numFmtId="171" fontId="15" fillId="0" borderId="1" xfId="12" applyNumberFormat="1" applyFont="1" applyAlignment="1">
      <alignment horizontal="center" vertical="center"/>
    </xf>
    <xf numFmtId="0" fontId="29" fillId="0" borderId="1" xfId="10" applyFont="1" applyAlignment="1">
      <alignment horizontal="center" vertical="center"/>
    </xf>
    <xf numFmtId="44" fontId="15" fillId="0" borderId="1" xfId="13" applyFont="1" applyAlignment="1">
      <alignment horizontal="right" vertical="center"/>
    </xf>
    <xf numFmtId="170" fontId="70" fillId="16" borderId="35" xfId="10" applyNumberFormat="1" applyFont="1" applyFill="1" applyBorder="1" applyAlignment="1">
      <alignment vertical="center"/>
    </xf>
    <xf numFmtId="0" fontId="70" fillId="16" borderId="36" xfId="10" applyFont="1" applyFill="1" applyBorder="1" applyAlignment="1">
      <alignment horizontal="right" vertical="center"/>
    </xf>
    <xf numFmtId="0" fontId="15" fillId="0" borderId="39" xfId="10" applyBorder="1" applyAlignment="1">
      <alignment vertical="center"/>
    </xf>
    <xf numFmtId="0" fontId="15" fillId="0" borderId="40" xfId="10" applyBorder="1" applyAlignment="1">
      <alignment vertical="center"/>
    </xf>
    <xf numFmtId="170" fontId="15" fillId="0" borderId="1" xfId="10" applyNumberFormat="1" applyAlignment="1">
      <alignment horizontal="center" vertical="center"/>
    </xf>
    <xf numFmtId="170" fontId="70" fillId="16" borderId="41" xfId="10" applyNumberFormat="1" applyFont="1" applyFill="1" applyBorder="1" applyAlignment="1">
      <alignment vertical="center"/>
    </xf>
    <xf numFmtId="49" fontId="70" fillId="16" borderId="42" xfId="10" applyNumberFormat="1" applyFont="1" applyFill="1" applyBorder="1" applyAlignment="1">
      <alignment horizontal="right" vertical="center"/>
    </xf>
    <xf numFmtId="3" fontId="71" fillId="0" borderId="45" xfId="10" applyNumberFormat="1" applyFont="1" applyBorder="1" applyAlignment="1">
      <alignment vertical="center"/>
    </xf>
    <xf numFmtId="10" fontId="71" fillId="0" borderId="46" xfId="14" applyNumberFormat="1" applyFont="1" applyFill="1" applyBorder="1" applyAlignment="1">
      <alignment horizontal="center" vertical="center"/>
    </xf>
    <xf numFmtId="172" fontId="71" fillId="0" borderId="47" xfId="14" applyNumberFormat="1" applyFont="1" applyFill="1" applyBorder="1" applyAlignment="1">
      <alignment horizontal="center" vertical="center"/>
    </xf>
    <xf numFmtId="49" fontId="71" fillId="0" borderId="46" xfId="10" applyNumberFormat="1" applyFont="1" applyBorder="1" applyAlignment="1">
      <alignment vertical="center"/>
    </xf>
    <xf numFmtId="49" fontId="71" fillId="0" borderId="47" xfId="10" applyNumberFormat="1" applyFont="1" applyBorder="1" applyAlignment="1">
      <alignment vertical="center"/>
    </xf>
    <xf numFmtId="4" fontId="70" fillId="3" borderId="45" xfId="10" applyNumberFormat="1" applyFont="1" applyFill="1" applyBorder="1" applyAlignment="1">
      <alignment vertical="center"/>
    </xf>
    <xf numFmtId="170" fontId="71" fillId="0" borderId="49" xfId="10" applyNumberFormat="1" applyFont="1" applyBorder="1" applyAlignment="1">
      <alignment vertical="center"/>
    </xf>
    <xf numFmtId="170" fontId="70" fillId="0" borderId="50" xfId="10" applyNumberFormat="1" applyFont="1" applyBorder="1" applyAlignment="1">
      <alignment vertical="center"/>
    </xf>
    <xf numFmtId="49" fontId="70" fillId="0" borderId="51" xfId="10" applyNumberFormat="1" applyFont="1" applyBorder="1" applyAlignment="1">
      <alignment vertical="center"/>
    </xf>
    <xf numFmtId="49" fontId="70" fillId="0" borderId="52" xfId="10" applyNumberFormat="1" applyFont="1" applyBorder="1" applyAlignment="1">
      <alignment vertical="center"/>
    </xf>
    <xf numFmtId="44" fontId="15" fillId="0" borderId="1" xfId="13" applyFont="1" applyAlignment="1">
      <alignment horizontal="center" vertical="center"/>
    </xf>
    <xf numFmtId="10" fontId="15" fillId="0" borderId="1" xfId="8" applyNumberFormat="1" applyFont="1" applyAlignment="1">
      <alignment horizontal="center" vertical="center"/>
    </xf>
    <xf numFmtId="171" fontId="15" fillId="0" borderId="1" xfId="13" applyNumberFormat="1" applyFont="1" applyAlignment="1">
      <alignment horizontal="center" vertical="center"/>
    </xf>
    <xf numFmtId="170" fontId="71" fillId="0" borderId="54" xfId="10" applyNumberFormat="1" applyFont="1" applyBorder="1" applyAlignment="1">
      <alignment vertical="center"/>
    </xf>
    <xf numFmtId="3" fontId="71" fillId="0" borderId="55" xfId="10" applyNumberFormat="1" applyFont="1" applyBorder="1" applyAlignment="1">
      <alignment horizontal="center" vertical="center"/>
    </xf>
    <xf numFmtId="170" fontId="71" fillId="0" borderId="55" xfId="10" applyNumberFormat="1" applyFont="1" applyBorder="1" applyAlignment="1">
      <alignment vertical="center"/>
    </xf>
    <xf numFmtId="170" fontId="71" fillId="0" borderId="55" xfId="10" applyNumberFormat="1" applyFont="1" applyBorder="1" applyAlignment="1">
      <alignment horizontal="center" vertical="center"/>
    </xf>
    <xf numFmtId="0" fontId="71" fillId="0" borderId="56" xfId="10" applyFont="1" applyBorder="1" applyAlignment="1">
      <alignment vertical="center" wrapText="1"/>
    </xf>
    <xf numFmtId="9" fontId="15" fillId="0" borderId="1" xfId="8" applyFont="1" applyAlignment="1">
      <alignment horizontal="center" vertical="center"/>
    </xf>
    <xf numFmtId="170" fontId="71" fillId="5" borderId="55" xfId="10" applyNumberFormat="1" applyFont="1" applyFill="1" applyBorder="1" applyAlignment="1">
      <alignment vertical="center"/>
    </xf>
    <xf numFmtId="170" fontId="72" fillId="0" borderId="54" xfId="10" applyNumberFormat="1" applyFont="1" applyBorder="1" applyAlignment="1">
      <alignment horizontal="center" vertical="center" wrapText="1"/>
    </xf>
    <xf numFmtId="0" fontId="72" fillId="0" borderId="13" xfId="10" applyFont="1" applyBorder="1" applyAlignment="1">
      <alignment horizontal="center" vertical="center" wrapText="1"/>
    </xf>
    <xf numFmtId="0" fontId="72" fillId="0" borderId="2" xfId="10" applyFont="1" applyBorder="1" applyAlignment="1">
      <alignment horizontal="center" vertical="center" wrapText="1"/>
    </xf>
    <xf numFmtId="170" fontId="72" fillId="0" borderId="2" xfId="10" applyNumberFormat="1" applyFont="1" applyBorder="1" applyAlignment="1">
      <alignment horizontal="center" vertical="center" wrapText="1"/>
    </xf>
    <xf numFmtId="0" fontId="72" fillId="0" borderId="57" xfId="10" applyFont="1" applyBorder="1" applyAlignment="1">
      <alignment horizontal="center" vertical="center" wrapText="1"/>
    </xf>
    <xf numFmtId="0" fontId="15" fillId="0" borderId="61" xfId="10" applyBorder="1" applyAlignment="1">
      <alignment vertical="center"/>
    </xf>
    <xf numFmtId="0" fontId="15" fillId="0" borderId="62" xfId="10" applyBorder="1" applyAlignment="1">
      <alignment vertical="center"/>
    </xf>
    <xf numFmtId="0" fontId="15" fillId="0" borderId="63" xfId="10" applyBorder="1" applyAlignment="1">
      <alignment vertical="center"/>
    </xf>
    <xf numFmtId="170" fontId="73" fillId="0" borderId="1" xfId="10" applyNumberFormat="1" applyFont="1" applyAlignment="1">
      <alignment vertical="center"/>
    </xf>
    <xf numFmtId="0" fontId="15" fillId="5" borderId="1" xfId="10" applyFill="1" applyAlignment="1">
      <alignment vertical="center"/>
    </xf>
    <xf numFmtId="170" fontId="73" fillId="5" borderId="1" xfId="10" applyNumberFormat="1" applyFont="1" applyFill="1" applyAlignment="1">
      <alignment vertical="center"/>
    </xf>
    <xf numFmtId="170" fontId="71" fillId="5" borderId="45" xfId="10" applyNumberFormat="1" applyFont="1" applyFill="1" applyBorder="1" applyAlignment="1">
      <alignment vertical="center"/>
    </xf>
    <xf numFmtId="10" fontId="71" fillId="5" borderId="49" xfId="14" applyNumberFormat="1" applyFont="1" applyFill="1" applyBorder="1" applyAlignment="1">
      <alignment horizontal="center" vertical="center"/>
    </xf>
    <xf numFmtId="172" fontId="71" fillId="5" borderId="64" xfId="14" applyNumberFormat="1" applyFont="1" applyFill="1" applyBorder="1" applyAlignment="1">
      <alignment horizontal="center" vertical="center"/>
    </xf>
    <xf numFmtId="0" fontId="71" fillId="5" borderId="64" xfId="10" applyFont="1" applyFill="1" applyBorder="1" applyAlignment="1">
      <alignment vertical="center"/>
    </xf>
    <xf numFmtId="0" fontId="15" fillId="5" borderId="1" xfId="10" applyFill="1" applyAlignment="1">
      <alignment horizontal="center" vertical="center"/>
    </xf>
    <xf numFmtId="172" fontId="15" fillId="5" borderId="1" xfId="8" applyNumberFormat="1" applyFill="1" applyAlignment="1">
      <alignment vertical="center"/>
    </xf>
    <xf numFmtId="3" fontId="15" fillId="5" borderId="1" xfId="10" applyNumberFormat="1" applyFill="1" applyAlignment="1">
      <alignment vertical="center"/>
    </xf>
    <xf numFmtId="173" fontId="74" fillId="5" borderId="1" xfId="10" applyNumberFormat="1" applyFont="1" applyFill="1" applyAlignment="1">
      <alignment vertical="center"/>
    </xf>
    <xf numFmtId="170" fontId="70" fillId="5" borderId="45" xfId="10" applyNumberFormat="1" applyFont="1" applyFill="1" applyBorder="1" applyAlignment="1">
      <alignment vertical="center"/>
    </xf>
    <xf numFmtId="2" fontId="70" fillId="5" borderId="49" xfId="10" applyNumberFormat="1" applyFont="1" applyFill="1" applyBorder="1" applyAlignment="1">
      <alignment vertical="center"/>
    </xf>
    <xf numFmtId="2" fontId="70" fillId="5" borderId="64" xfId="10" applyNumberFormat="1" applyFont="1" applyFill="1" applyBorder="1" applyAlignment="1">
      <alignment vertical="center"/>
    </xf>
    <xf numFmtId="170" fontId="74" fillId="5" borderId="1" xfId="10" applyNumberFormat="1" applyFont="1" applyFill="1" applyAlignment="1">
      <alignment vertical="center"/>
    </xf>
    <xf numFmtId="2" fontId="71" fillId="5" borderId="49" xfId="10" applyNumberFormat="1" applyFont="1" applyFill="1" applyBorder="1" applyAlignment="1">
      <alignment vertical="center"/>
    </xf>
    <xf numFmtId="2" fontId="71" fillId="5" borderId="64" xfId="10" applyNumberFormat="1" applyFont="1" applyFill="1" applyBorder="1" applyAlignment="1">
      <alignment vertical="center"/>
    </xf>
    <xf numFmtId="170" fontId="69" fillId="5" borderId="1" xfId="10" applyNumberFormat="1" applyFont="1" applyFill="1" applyAlignment="1">
      <alignment vertical="center"/>
    </xf>
    <xf numFmtId="170" fontId="70" fillId="5" borderId="50" xfId="10" applyNumberFormat="1" applyFont="1" applyFill="1" applyBorder="1" applyAlignment="1">
      <alignment vertical="center"/>
    </xf>
    <xf numFmtId="2" fontId="70" fillId="5" borderId="65" xfId="10" applyNumberFormat="1" applyFont="1" applyFill="1" applyBorder="1" applyAlignment="1">
      <alignment vertical="center"/>
    </xf>
    <xf numFmtId="174" fontId="70" fillId="5" borderId="55" xfId="10" applyNumberFormat="1" applyFont="1" applyFill="1" applyBorder="1" applyAlignment="1">
      <alignment vertical="center"/>
    </xf>
    <xf numFmtId="171" fontId="15" fillId="9" borderId="1" xfId="13" applyNumberFormat="1" applyFont="1" applyFill="1" applyAlignment="1">
      <alignment vertical="center"/>
    </xf>
    <xf numFmtId="170" fontId="71" fillId="5" borderId="54" xfId="10" applyNumberFormat="1" applyFont="1" applyFill="1" applyBorder="1" applyAlignment="1">
      <alignment vertical="center"/>
    </xf>
    <xf numFmtId="1" fontId="71" fillId="5" borderId="2" xfId="10" applyNumberFormat="1" applyFont="1" applyFill="1" applyBorder="1" applyAlignment="1">
      <alignment horizontal="center" vertical="center"/>
    </xf>
    <xf numFmtId="167" fontId="71" fillId="5" borderId="2" xfId="10" applyNumberFormat="1" applyFont="1" applyFill="1" applyBorder="1" applyAlignment="1">
      <alignment horizontal="center" vertical="center"/>
    </xf>
    <xf numFmtId="174" fontId="71" fillId="5" borderId="2" xfId="10" applyNumberFormat="1" applyFont="1" applyFill="1" applyBorder="1" applyAlignment="1">
      <alignment horizontal="center" vertical="center"/>
    </xf>
    <xf numFmtId="175" fontId="71" fillId="5" borderId="2" xfId="10" applyNumberFormat="1" applyFont="1" applyFill="1" applyBorder="1" applyAlignment="1">
      <alignment vertical="center"/>
    </xf>
    <xf numFmtId="0" fontId="71" fillId="5" borderId="2" xfId="10" applyFont="1" applyFill="1" applyBorder="1" applyAlignment="1">
      <alignment horizontal="center" vertical="center"/>
    </xf>
    <xf numFmtId="0" fontId="71" fillId="5" borderId="66" xfId="10" applyFont="1" applyFill="1" applyBorder="1" applyAlignment="1">
      <alignment vertical="center" wrapText="1"/>
    </xf>
    <xf numFmtId="175" fontId="71" fillId="0" borderId="2" xfId="10" applyNumberFormat="1" applyFont="1" applyBorder="1" applyAlignment="1">
      <alignment vertical="center"/>
    </xf>
    <xf numFmtId="0" fontId="71" fillId="0" borderId="2" xfId="10" applyFont="1" applyBorder="1" applyAlignment="1">
      <alignment horizontal="center" vertical="center"/>
    </xf>
    <xf numFmtId="0" fontId="71" fillId="0" borderId="66" xfId="10" applyFont="1" applyBorder="1" applyAlignment="1">
      <alignment vertical="center" wrapText="1"/>
    </xf>
    <xf numFmtId="170" fontId="71" fillId="5" borderId="1" xfId="10" applyNumberFormat="1" applyFont="1" applyFill="1" applyAlignment="1">
      <alignment vertical="center"/>
    </xf>
    <xf numFmtId="0" fontId="45" fillId="5" borderId="1" xfId="10" applyFont="1" applyFill="1" applyAlignment="1">
      <alignment vertical="center"/>
    </xf>
    <xf numFmtId="0" fontId="75" fillId="0" borderId="1" xfId="10" applyFont="1" applyAlignment="1">
      <alignment horizontal="center" vertical="center" wrapText="1"/>
    </xf>
    <xf numFmtId="0" fontId="72" fillId="0" borderId="67" xfId="10" applyFont="1" applyBorder="1" applyAlignment="1">
      <alignment horizontal="center" vertical="center" wrapText="1"/>
    </xf>
    <xf numFmtId="0" fontId="72" fillId="0" borderId="68" xfId="10" applyFont="1" applyBorder="1" applyAlignment="1">
      <alignment horizontal="center" vertical="center" wrapText="1"/>
    </xf>
    <xf numFmtId="0" fontId="72" fillId="0" borderId="69" xfId="10" applyFont="1" applyBorder="1" applyAlignment="1">
      <alignment horizontal="center" vertical="center" wrapText="1"/>
    </xf>
    <xf numFmtId="0" fontId="72" fillId="0" borderId="63" xfId="10" applyFont="1" applyBorder="1" applyAlignment="1">
      <alignment horizontal="center" vertical="center" wrapText="1"/>
    </xf>
    <xf numFmtId="2" fontId="64" fillId="5" borderId="1" xfId="10" applyNumberFormat="1" applyFont="1" applyFill="1" applyAlignment="1">
      <alignment horizontal="center" vertical="center"/>
    </xf>
    <xf numFmtId="0" fontId="76" fillId="18" borderId="1" xfId="10" applyFont="1" applyFill="1" applyAlignment="1">
      <alignment horizontal="center" vertical="center"/>
    </xf>
    <xf numFmtId="0" fontId="15" fillId="0" borderId="1" xfId="10" applyAlignment="1">
      <alignment horizontal="left" vertical="center" wrapText="1"/>
    </xf>
    <xf numFmtId="0" fontId="28" fillId="5" borderId="5" xfId="10" applyFont="1" applyFill="1" applyBorder="1" applyAlignment="1">
      <alignment horizontal="left" vertical="center" wrapText="1"/>
    </xf>
    <xf numFmtId="0" fontId="28" fillId="5" borderId="23" xfId="10" applyFont="1" applyFill="1" applyBorder="1" applyAlignment="1">
      <alignment horizontal="left" vertical="center" wrapText="1"/>
    </xf>
    <xf numFmtId="0" fontId="28" fillId="19" borderId="13" xfId="10" applyFont="1" applyFill="1" applyBorder="1" applyAlignment="1">
      <alignment horizontal="left" vertical="center" wrapText="1"/>
    </xf>
    <xf numFmtId="0" fontId="29" fillId="0" borderId="2" xfId="10" applyFont="1" applyBorder="1" applyAlignment="1">
      <alignment vertical="center" wrapText="1"/>
    </xf>
    <xf numFmtId="0" fontId="32" fillId="0" borderId="2" xfId="10" applyFont="1" applyBorder="1" applyAlignment="1">
      <alignment horizontal="left" vertical="center" wrapText="1"/>
    </xf>
    <xf numFmtId="0" fontId="78" fillId="0" borderId="1" xfId="15" applyFont="1" applyAlignment="1">
      <alignment vertical="center"/>
    </xf>
    <xf numFmtId="0" fontId="79" fillId="5" borderId="1" xfId="15" applyFont="1" applyFill="1" applyAlignment="1">
      <alignment horizontal="center" vertical="center" wrapText="1"/>
    </xf>
    <xf numFmtId="0" fontId="81" fillId="0" borderId="1" xfId="15" applyFont="1" applyAlignment="1">
      <alignment horizontal="center" vertical="center"/>
    </xf>
    <xf numFmtId="169" fontId="32" fillId="7" borderId="1" xfId="7" applyNumberFormat="1" applyFont="1" applyFill="1" applyBorder="1" applyAlignment="1">
      <alignment vertical="center"/>
    </xf>
    <xf numFmtId="0" fontId="21" fillId="2" borderId="2" xfId="0" applyFont="1" applyFill="1" applyBorder="1" applyAlignment="1">
      <alignment vertical="center"/>
    </xf>
    <xf numFmtId="0" fontId="21" fillId="0" borderId="1" xfId="0" applyFont="1" applyBorder="1" applyAlignment="1">
      <alignment vertical="center"/>
    </xf>
    <xf numFmtId="0" fontId="28" fillId="2" borderId="2" xfId="0" applyFont="1" applyFill="1" applyBorder="1" applyAlignment="1">
      <alignment vertical="center"/>
    </xf>
    <xf numFmtId="0" fontId="28" fillId="0" borderId="1" xfId="0" applyFont="1" applyBorder="1" applyAlignment="1">
      <alignment vertical="center"/>
    </xf>
    <xf numFmtId="0" fontId="28" fillId="0" borderId="0" xfId="0" applyFont="1" applyAlignment="1">
      <alignment vertical="center"/>
    </xf>
    <xf numFmtId="0" fontId="28" fillId="2" borderId="2" xfId="0" applyFont="1" applyFill="1" applyBorder="1" applyAlignment="1">
      <alignment horizontal="center" vertical="center"/>
    </xf>
    <xf numFmtId="2" fontId="32" fillId="2" borderId="2" xfId="0" applyNumberFormat="1" applyFont="1" applyFill="1" applyBorder="1" applyAlignment="1">
      <alignment horizontal="center" vertical="center"/>
    </xf>
    <xf numFmtId="2" fontId="28" fillId="2" borderId="2" xfId="0" applyNumberFormat="1" applyFont="1" applyFill="1" applyBorder="1" applyAlignment="1">
      <alignment horizontal="center" vertical="center"/>
    </xf>
    <xf numFmtId="164" fontId="21" fillId="3" borderId="2" xfId="4" applyNumberFormat="1" applyFont="1" applyFill="1" applyBorder="1" applyAlignment="1">
      <alignment horizontal="center" vertical="center" wrapText="1"/>
    </xf>
    <xf numFmtId="164" fontId="33" fillId="3" borderId="2" xfId="4" applyNumberFormat="1" applyFont="1" applyFill="1" applyBorder="1" applyAlignment="1">
      <alignment horizontal="center" vertical="center" wrapText="1"/>
    </xf>
    <xf numFmtId="164" fontId="57" fillId="0" borderId="1" xfId="4" applyNumberFormat="1" applyFont="1" applyBorder="1" applyAlignment="1">
      <alignment horizontal="center"/>
    </xf>
    <xf numFmtId="164" fontId="15" fillId="0" borderId="1" xfId="4" applyNumberFormat="1" applyFont="1" applyBorder="1" applyAlignment="1">
      <alignment horizontal="center"/>
    </xf>
    <xf numFmtId="164" fontId="15" fillId="5" borderId="1" xfId="4" applyNumberFormat="1" applyFont="1" applyFill="1" applyBorder="1" applyAlignment="1">
      <alignment horizontal="center"/>
    </xf>
    <xf numFmtId="164" fontId="59" fillId="0" borderId="1" xfId="4" applyNumberFormat="1" applyFont="1" applyBorder="1" applyAlignment="1">
      <alignment horizontal="center" vertical="center" wrapText="1"/>
    </xf>
    <xf numFmtId="0" fontId="58" fillId="15" borderId="2" xfId="5" applyFont="1" applyFill="1" applyBorder="1" applyAlignment="1">
      <alignment horizontal="center" vertical="center" wrapText="1"/>
    </xf>
    <xf numFmtId="0" fontId="58" fillId="15" borderId="2" xfId="5" applyFont="1" applyFill="1" applyBorder="1" applyAlignment="1">
      <alignment horizontal="justify" vertical="center" wrapText="1"/>
    </xf>
    <xf numFmtId="0" fontId="15" fillId="15" borderId="1" xfId="5" applyFill="1" applyAlignment="1">
      <alignment horizontal="justify"/>
    </xf>
    <xf numFmtId="0" fontId="51" fillId="15" borderId="2" xfId="5" applyFont="1" applyFill="1" applyBorder="1" applyAlignment="1">
      <alignment horizontal="justify" vertical="center" wrapText="1"/>
    </xf>
    <xf numFmtId="0" fontId="51" fillId="15" borderId="2" xfId="5" applyFont="1" applyFill="1" applyBorder="1" applyAlignment="1">
      <alignment horizontal="center" vertical="center" wrapText="1"/>
    </xf>
    <xf numFmtId="9" fontId="51" fillId="15" borderId="2" xfId="8" applyFont="1" applyFill="1" applyBorder="1" applyAlignment="1">
      <alignment horizontal="center" vertical="center" wrapText="1"/>
    </xf>
    <xf numFmtId="0" fontId="54" fillId="15" borderId="2" xfId="5" applyFont="1" applyFill="1" applyBorder="1" applyAlignment="1">
      <alignment horizontal="center" vertical="center" wrapText="1"/>
    </xf>
    <xf numFmtId="9" fontId="54" fillId="15" borderId="2" xfId="8" applyFont="1" applyFill="1" applyBorder="1" applyAlignment="1">
      <alignment horizontal="center" vertical="center" wrapText="1"/>
    </xf>
    <xf numFmtId="0" fontId="15" fillId="15" borderId="2" xfId="5" applyFill="1" applyBorder="1" applyAlignment="1">
      <alignment horizontal="center" vertical="center"/>
    </xf>
    <xf numFmtId="9" fontId="0" fillId="15" borderId="2" xfId="8" applyFont="1" applyFill="1" applyBorder="1" applyAlignment="1">
      <alignment horizontal="center" vertical="center"/>
    </xf>
    <xf numFmtId="0" fontId="43" fillId="3" borderId="2" xfId="0" applyFont="1" applyFill="1" applyBorder="1" applyAlignment="1">
      <alignment vertical="center"/>
    </xf>
    <xf numFmtId="0" fontId="43" fillId="4" borderId="2" xfId="0" applyFont="1" applyFill="1" applyBorder="1" applyAlignment="1">
      <alignment horizontal="left" vertical="center"/>
    </xf>
    <xf numFmtId="0" fontId="43" fillId="4" borderId="2" xfId="0" applyFont="1" applyFill="1" applyBorder="1" applyAlignment="1">
      <alignment horizontal="left" vertical="center" wrapText="1"/>
    </xf>
    <xf numFmtId="0" fontId="43" fillId="3" borderId="2" xfId="0" applyFont="1" applyFill="1" applyBorder="1" applyAlignment="1">
      <alignment vertical="center" wrapText="1"/>
    </xf>
    <xf numFmtId="0" fontId="57" fillId="0" borderId="1" xfId="5" applyFont="1" applyAlignment="1">
      <alignment wrapText="1"/>
    </xf>
    <xf numFmtId="0" fontId="15" fillId="0" borderId="1" xfId="5" applyAlignment="1">
      <alignment wrapText="1"/>
    </xf>
    <xf numFmtId="0" fontId="57" fillId="0" borderId="1" xfId="5" applyFont="1" applyAlignment="1">
      <alignment horizontal="center" vertical="center" wrapText="1"/>
    </xf>
    <xf numFmtId="0" fontId="15" fillId="0" borderId="1" xfId="5" applyAlignment="1">
      <alignment horizontal="center" vertical="center" wrapText="1"/>
    </xf>
    <xf numFmtId="0" fontId="15" fillId="0" borderId="1" xfId="5" applyAlignment="1">
      <alignment horizontal="left" vertical="center" wrapText="1"/>
    </xf>
    <xf numFmtId="0" fontId="12" fillId="0" borderId="2" xfId="0" applyFont="1" applyBorder="1" applyAlignment="1">
      <alignment horizontal="center" vertical="center"/>
    </xf>
    <xf numFmtId="2" fontId="29" fillId="0" borderId="1" xfId="10" applyNumberFormat="1" applyFont="1" applyAlignment="1">
      <alignment vertical="center"/>
    </xf>
    <xf numFmtId="0" fontId="83" fillId="7" borderId="2" xfId="6" applyFont="1" applyFill="1" applyBorder="1" applyAlignment="1">
      <alignment horizontal="center" vertical="center" wrapText="1"/>
    </xf>
    <xf numFmtId="44" fontId="0" fillId="0" borderId="0" xfId="9" applyFont="1" applyAlignment="1">
      <alignment horizontal="left" vertical="center"/>
    </xf>
    <xf numFmtId="44" fontId="12" fillId="0" borderId="0" xfId="9" applyFont="1" applyAlignment="1">
      <alignment horizontal="left" vertical="center"/>
    </xf>
    <xf numFmtId="0" fontId="29" fillId="0" borderId="0" xfId="0" applyFont="1" applyAlignment="1">
      <alignment horizontal="left" vertical="center"/>
    </xf>
    <xf numFmtId="0" fontId="12" fillId="0" borderId="0" xfId="0" applyFont="1" applyAlignment="1">
      <alignment horizontal="left" vertical="center"/>
    </xf>
    <xf numFmtId="0" fontId="21" fillId="7" borderId="2" xfId="6" applyFont="1" applyFill="1" applyBorder="1" applyAlignment="1">
      <alignment horizontal="center" vertical="center" wrapText="1"/>
    </xf>
    <xf numFmtId="0" fontId="24" fillId="2" borderId="23" xfId="0" applyFont="1" applyFill="1" applyBorder="1" applyAlignment="1">
      <alignment vertical="center"/>
    </xf>
    <xf numFmtId="0" fontId="52" fillId="6" borderId="2" xfId="6" applyFont="1" applyFill="1" applyBorder="1" applyAlignment="1">
      <alignment horizontal="center" vertical="center" wrapText="1"/>
    </xf>
    <xf numFmtId="0" fontId="52" fillId="5" borderId="2" xfId="6" applyFont="1" applyFill="1" applyBorder="1" applyAlignment="1">
      <alignment horizontal="center" vertical="center" wrapText="1"/>
    </xf>
    <xf numFmtId="0" fontId="11" fillId="0" borderId="1" xfId="6" applyFont="1"/>
    <xf numFmtId="0" fontId="84" fillId="5" borderId="2" xfId="6" applyFont="1" applyFill="1" applyBorder="1" applyAlignment="1">
      <alignment horizontal="center" vertical="center" wrapText="1"/>
    </xf>
    <xf numFmtId="9" fontId="84" fillId="5" borderId="2" xfId="8" applyFont="1" applyFill="1" applyBorder="1" applyAlignment="1">
      <alignment horizontal="center" vertical="center" wrapText="1"/>
    </xf>
    <xf numFmtId="0" fontId="85" fillId="5" borderId="2" xfId="6" applyFont="1" applyFill="1" applyBorder="1" applyAlignment="1">
      <alignment horizontal="center" vertical="center" wrapText="1"/>
    </xf>
    <xf numFmtId="9" fontId="85" fillId="5" borderId="2" xfId="8" applyFont="1" applyFill="1" applyBorder="1" applyAlignment="1">
      <alignment horizontal="center" vertical="center" wrapText="1"/>
    </xf>
    <xf numFmtId="0" fontId="11" fillId="5" borderId="2" xfId="6" applyFont="1" applyFill="1" applyBorder="1" applyAlignment="1">
      <alignment horizontal="center" vertical="center"/>
    </xf>
    <xf numFmtId="9" fontId="11" fillId="5" borderId="2" xfId="8" applyFont="1" applyFill="1" applyBorder="1" applyAlignment="1">
      <alignment horizontal="center" vertical="center"/>
    </xf>
    <xf numFmtId="0" fontId="38" fillId="21" borderId="2" xfId="6" applyFont="1" applyFill="1" applyBorder="1" applyAlignment="1">
      <alignment horizontal="center" vertical="center" wrapText="1"/>
    </xf>
    <xf numFmtId="0" fontId="11" fillId="4" borderId="2" xfId="0" applyFont="1" applyFill="1" applyBorder="1" applyAlignment="1">
      <alignment horizontal="left" vertical="center" wrapText="1"/>
    </xf>
    <xf numFmtId="0" fontId="11" fillId="21" borderId="2" xfId="6" quotePrefix="1" applyFont="1" applyFill="1" applyBorder="1" applyAlignment="1">
      <alignment horizontal="center" vertical="center" wrapText="1"/>
    </xf>
    <xf numFmtId="0" fontId="11" fillId="21" borderId="2" xfId="6" quotePrefix="1" applyFont="1" applyFill="1" applyBorder="1" applyAlignment="1">
      <alignment horizontal="center" vertical="center"/>
    </xf>
    <xf numFmtId="0" fontId="57" fillId="21" borderId="1" xfId="6" applyFont="1" applyFill="1" applyAlignment="1">
      <alignment horizontal="center" vertical="center"/>
    </xf>
    <xf numFmtId="0" fontId="32" fillId="21" borderId="2" xfId="6" quotePrefix="1" applyFont="1" applyFill="1" applyBorder="1" applyAlignment="1">
      <alignment horizontal="center" vertical="center" wrapText="1"/>
    </xf>
    <xf numFmtId="0" fontId="11" fillId="21" borderId="2" xfId="6" applyFont="1" applyFill="1" applyBorder="1" applyAlignment="1">
      <alignment horizontal="center" vertical="center"/>
    </xf>
    <xf numFmtId="0" fontId="21" fillId="21" borderId="2" xfId="6" quotePrefix="1" applyFont="1" applyFill="1" applyBorder="1" applyAlignment="1">
      <alignment horizontal="center" vertical="center" wrapText="1"/>
    </xf>
    <xf numFmtId="0" fontId="86" fillId="0" borderId="2" xfId="0" applyFont="1" applyBorder="1" applyAlignment="1">
      <alignment horizontal="left" vertical="center" wrapText="1"/>
    </xf>
    <xf numFmtId="0" fontId="25" fillId="21" borderId="2" xfId="6" quotePrefix="1" applyFont="1" applyFill="1" applyBorder="1" applyAlignment="1">
      <alignment horizontal="center" vertical="center" wrapText="1"/>
    </xf>
    <xf numFmtId="0" fontId="43" fillId="7" borderId="2" xfId="0" applyFont="1" applyFill="1" applyBorder="1" applyAlignment="1">
      <alignment vertical="center" wrapText="1"/>
    </xf>
    <xf numFmtId="0" fontId="43" fillId="7" borderId="2" xfId="0" applyFont="1" applyFill="1" applyBorder="1" applyAlignment="1">
      <alignment vertical="center"/>
    </xf>
    <xf numFmtId="0" fontId="39" fillId="6" borderId="0" xfId="0" applyFont="1" applyFill="1" applyAlignment="1">
      <alignment horizontal="center" vertical="center" wrapText="1"/>
    </xf>
    <xf numFmtId="9" fontId="40" fillId="0" borderId="0" xfId="0" applyNumberFormat="1" applyFont="1" applyAlignment="1">
      <alignment horizontal="center" vertical="center" wrapText="1"/>
    </xf>
    <xf numFmtId="0" fontId="40" fillId="0" borderId="0" xfId="0" applyFont="1" applyAlignment="1">
      <alignment horizontal="center" vertical="center" wrapText="1"/>
    </xf>
    <xf numFmtId="6" fontId="40" fillId="0" borderId="0" xfId="0" applyNumberFormat="1" applyFont="1" applyAlignment="1">
      <alignment vertical="center" wrapText="1"/>
    </xf>
    <xf numFmtId="6" fontId="0" fillId="0" borderId="0" xfId="0" applyNumberFormat="1"/>
    <xf numFmtId="0" fontId="10" fillId="4" borderId="2" xfId="0" applyFont="1" applyFill="1" applyBorder="1" applyAlignment="1">
      <alignment horizontal="left" vertical="center" wrapText="1"/>
    </xf>
    <xf numFmtId="0" fontId="10" fillId="0" borderId="2" xfId="0" applyFont="1" applyBorder="1" applyAlignment="1">
      <alignment vertical="center"/>
    </xf>
    <xf numFmtId="0" fontId="82" fillId="2" borderId="2" xfId="0" applyFont="1" applyFill="1" applyBorder="1" applyAlignment="1">
      <alignment horizontal="center" vertical="center"/>
    </xf>
    <xf numFmtId="0" fontId="15" fillId="16" borderId="2" xfId="5" applyFill="1" applyBorder="1" applyAlignment="1">
      <alignment horizontal="center" vertical="center" wrapText="1"/>
    </xf>
    <xf numFmtId="164" fontId="21" fillId="16" borderId="2" xfId="4" applyNumberFormat="1" applyFont="1" applyFill="1" applyBorder="1" applyAlignment="1">
      <alignment horizontal="center" vertical="center" wrapText="1"/>
    </xf>
    <xf numFmtId="0" fontId="21" fillId="16" borderId="2" xfId="6" applyFont="1" applyFill="1" applyBorder="1" applyAlignment="1">
      <alignment horizontal="center" vertical="center" wrapText="1"/>
    </xf>
    <xf numFmtId="0" fontId="32" fillId="0" borderId="0" xfId="0" applyFont="1" applyAlignment="1">
      <alignment horizontal="center" vertical="center"/>
    </xf>
    <xf numFmtId="0" fontId="28" fillId="0" borderId="0" xfId="0" applyFont="1" applyAlignment="1">
      <alignment horizontal="center" vertical="center"/>
    </xf>
    <xf numFmtId="0" fontId="21" fillId="6" borderId="2" xfId="0" applyFont="1" applyFill="1" applyBorder="1" applyAlignment="1">
      <alignment horizontal="left" vertical="center"/>
    </xf>
    <xf numFmtId="0" fontId="30" fillId="0" borderId="2" xfId="0" applyFont="1" applyBorder="1" applyAlignment="1">
      <alignment horizontal="center" vertical="center"/>
    </xf>
    <xf numFmtId="0" fontId="29" fillId="0" borderId="2" xfId="0" applyFont="1" applyBorder="1" applyAlignment="1">
      <alignment horizontal="center" vertical="center"/>
    </xf>
    <xf numFmtId="0" fontId="57" fillId="0" borderId="2" xfId="0" applyFont="1" applyBorder="1" applyAlignment="1">
      <alignment horizontal="center" vertical="center"/>
    </xf>
    <xf numFmtId="0" fontId="28" fillId="6" borderId="2" xfId="0" applyFont="1" applyFill="1" applyBorder="1" applyAlignment="1">
      <alignment horizontal="center" vertical="center"/>
    </xf>
    <xf numFmtId="44" fontId="28" fillId="6" borderId="2" xfId="9" applyFont="1" applyFill="1" applyBorder="1" applyAlignment="1">
      <alignment horizontal="center" vertical="center" wrapText="1"/>
    </xf>
    <xf numFmtId="171" fontId="32" fillId="6" borderId="2" xfId="9" applyNumberFormat="1" applyFont="1" applyFill="1" applyBorder="1" applyAlignment="1">
      <alignment horizontal="center" vertical="center"/>
    </xf>
    <xf numFmtId="0" fontId="57" fillId="0" borderId="0" xfId="0" applyFont="1" applyAlignment="1">
      <alignment horizontal="left" vertical="center" wrapText="1"/>
    </xf>
    <xf numFmtId="0" fontId="28" fillId="0" borderId="0" xfId="0" applyFont="1" applyAlignment="1">
      <alignment horizontal="left" vertical="center" wrapText="1"/>
    </xf>
    <xf numFmtId="0" fontId="28" fillId="6" borderId="2" xfId="0" applyFont="1" applyFill="1" applyBorder="1" applyAlignment="1">
      <alignment horizontal="center" vertical="center" wrapText="1"/>
    </xf>
    <xf numFmtId="0" fontId="21" fillId="6" borderId="2" xfId="0" applyFont="1" applyFill="1" applyBorder="1" applyAlignment="1">
      <alignment horizontal="left" vertical="center" wrapText="1"/>
    </xf>
    <xf numFmtId="0" fontId="12" fillId="0" borderId="0" xfId="0" applyFont="1" applyAlignment="1">
      <alignment horizontal="left" vertical="center" wrapText="1"/>
    </xf>
    <xf numFmtId="0" fontId="0" fillId="0" borderId="0" xfId="0" applyAlignment="1">
      <alignment horizontal="left" vertical="center" wrapText="1"/>
    </xf>
    <xf numFmtId="171" fontId="57" fillId="6" borderId="2" xfId="9" applyNumberFormat="1" applyFont="1" applyFill="1" applyBorder="1" applyAlignment="1">
      <alignment horizontal="center" vertical="center"/>
    </xf>
    <xf numFmtId="171" fontId="57" fillId="5" borderId="2" xfId="9" applyNumberFormat="1" applyFont="1" applyFill="1" applyBorder="1" applyAlignment="1">
      <alignment horizontal="center" vertical="center"/>
    </xf>
    <xf numFmtId="171" fontId="57" fillId="6" borderId="2" xfId="9" applyNumberFormat="1" applyFont="1" applyFill="1" applyBorder="1" applyAlignment="1">
      <alignment horizontal="left" vertical="center"/>
    </xf>
    <xf numFmtId="0" fontId="89" fillId="0" borderId="1" xfId="6" applyFont="1"/>
    <xf numFmtId="0" fontId="89" fillId="0" borderId="1" xfId="6" applyFont="1" applyAlignment="1">
      <alignment horizontal="center"/>
    </xf>
    <xf numFmtId="0" fontId="89" fillId="0" borderId="1" xfId="6" applyFont="1" applyAlignment="1">
      <alignment horizontal="justify"/>
    </xf>
    <xf numFmtId="0" fontId="89" fillId="0" borderId="1" xfId="6" applyFont="1" applyAlignment="1">
      <alignment horizontal="center" vertical="center"/>
    </xf>
    <xf numFmtId="0" fontId="90" fillId="0" borderId="2" xfId="6" applyFont="1" applyBorder="1" applyAlignment="1">
      <alignment horizontal="center" vertical="center" wrapText="1"/>
    </xf>
    <xf numFmtId="0" fontId="38" fillId="0" borderId="2" xfId="6" applyFont="1" applyBorder="1" applyAlignment="1">
      <alignment horizontal="center" vertical="center" wrapText="1"/>
    </xf>
    <xf numFmtId="0" fontId="91" fillId="0" borderId="1" xfId="6" applyFont="1" applyAlignment="1">
      <alignment horizontal="center"/>
    </xf>
    <xf numFmtId="0" fontId="90" fillId="0" borderId="2" xfId="6" applyFont="1" applyBorder="1" applyAlignment="1">
      <alignment horizontal="justify" vertical="center" wrapText="1"/>
    </xf>
    <xf numFmtId="0" fontId="91" fillId="0" borderId="1" xfId="6" applyFont="1" applyAlignment="1">
      <alignment horizontal="justify"/>
    </xf>
    <xf numFmtId="0" fontId="91" fillId="0" borderId="1" xfId="6" applyFont="1"/>
    <xf numFmtId="0" fontId="90" fillId="0" borderId="2" xfId="6" applyFont="1" applyBorder="1" applyAlignment="1">
      <alignment vertical="center" wrapText="1"/>
    </xf>
    <xf numFmtId="0" fontId="92" fillId="0" borderId="2" xfId="6" applyFont="1" applyBorder="1" applyAlignment="1">
      <alignment horizontal="justify" vertical="center" wrapText="1"/>
    </xf>
    <xf numFmtId="0" fontId="92" fillId="0" borderId="2" xfId="6" applyFont="1" applyBorder="1" applyAlignment="1">
      <alignment horizontal="center" vertical="center" wrapText="1"/>
    </xf>
    <xf numFmtId="9" fontId="92" fillId="0" borderId="2" xfId="8" applyFont="1" applyFill="1" applyBorder="1" applyAlignment="1">
      <alignment horizontal="center" vertical="center" wrapText="1"/>
    </xf>
    <xf numFmtId="0" fontId="93" fillId="0" borderId="2" xfId="6" applyFont="1" applyBorder="1" applyAlignment="1">
      <alignment horizontal="center" vertical="center" wrapText="1"/>
    </xf>
    <xf numFmtId="0" fontId="90" fillId="0" borderId="2" xfId="6" applyFont="1" applyBorder="1" applyAlignment="1">
      <alignment horizontal="left" vertical="center" wrapText="1"/>
    </xf>
    <xf numFmtId="0" fontId="91" fillId="0" borderId="2" xfId="6" applyFont="1" applyBorder="1" applyAlignment="1">
      <alignment horizontal="center" vertical="center"/>
    </xf>
    <xf numFmtId="9" fontId="91" fillId="0" borderId="2" xfId="8" applyFont="1" applyFill="1" applyBorder="1" applyAlignment="1">
      <alignment horizontal="center" vertical="center"/>
    </xf>
    <xf numFmtId="0" fontId="91" fillId="0" borderId="1" xfId="6" applyFont="1" applyAlignment="1">
      <alignment vertical="center"/>
    </xf>
    <xf numFmtId="0" fontId="91" fillId="0" borderId="1" xfId="6" applyFont="1" applyAlignment="1">
      <alignment horizontal="center" vertical="center"/>
    </xf>
    <xf numFmtId="0" fontId="91" fillId="0" borderId="1" xfId="6" applyFont="1" applyAlignment="1">
      <alignment horizontal="left" vertical="center"/>
    </xf>
    <xf numFmtId="0" fontId="94" fillId="0" borderId="1" xfId="6" applyFont="1" applyAlignment="1">
      <alignment vertical="center" wrapText="1"/>
    </xf>
    <xf numFmtId="0" fontId="95" fillId="0" borderId="1" xfId="6" applyFont="1" applyAlignment="1">
      <alignment vertical="center"/>
    </xf>
    <xf numFmtId="0" fontId="95" fillId="0" borderId="1" xfId="6" applyFont="1" applyAlignment="1">
      <alignment vertical="center" wrapText="1"/>
    </xf>
    <xf numFmtId="0" fontId="89" fillId="0" borderId="1" xfId="6" applyFont="1" applyAlignment="1">
      <alignment horizontal="center" vertical="center" wrapText="1"/>
    </xf>
    <xf numFmtId="0" fontId="28" fillId="0" borderId="1" xfId="6" applyFont="1" applyAlignment="1">
      <alignment horizontal="center"/>
    </xf>
    <xf numFmtId="0" fontId="96" fillId="3" borderId="2" xfId="6" applyFont="1" applyFill="1" applyBorder="1" applyAlignment="1">
      <alignment horizontal="center" vertical="center" wrapText="1"/>
    </xf>
    <xf numFmtId="164" fontId="96" fillId="3" borderId="2" xfId="7" applyNumberFormat="1" applyFont="1" applyFill="1" applyBorder="1" applyAlignment="1">
      <alignment horizontal="center" vertical="center" wrapText="1"/>
    </xf>
    <xf numFmtId="0" fontId="97" fillId="5" borderId="2" xfId="6" applyFont="1" applyFill="1" applyBorder="1" applyAlignment="1">
      <alignment horizontal="center" vertical="center" wrapText="1"/>
    </xf>
    <xf numFmtId="0" fontId="98" fillId="5" borderId="2" xfId="6" applyFont="1" applyFill="1" applyBorder="1" applyAlignment="1">
      <alignment horizontal="justify" vertical="center" wrapText="1"/>
    </xf>
    <xf numFmtId="0" fontId="51" fillId="5" borderId="2" xfId="6" applyFont="1" applyFill="1" applyBorder="1" applyAlignment="1">
      <alignment horizontal="center" vertical="center" wrapText="1"/>
    </xf>
    <xf numFmtId="9" fontId="51" fillId="5" borderId="2" xfId="8" applyFont="1" applyFill="1" applyBorder="1" applyAlignment="1">
      <alignment horizontal="center" vertical="center" wrapText="1"/>
    </xf>
    <xf numFmtId="0" fontId="21" fillId="0" borderId="2" xfId="6" applyFont="1" applyBorder="1" applyAlignment="1">
      <alignment horizontal="center" vertical="center" wrapText="1"/>
    </xf>
    <xf numFmtId="0" fontId="20" fillId="0" borderId="2" xfId="6" applyFont="1" applyBorder="1" applyAlignment="1">
      <alignment horizontal="center" vertical="center" wrapText="1"/>
    </xf>
    <xf numFmtId="0" fontId="15" fillId="0" borderId="1" xfId="6" applyAlignment="1">
      <alignment horizontal="center" vertical="center"/>
    </xf>
    <xf numFmtId="0" fontId="99" fillId="0" borderId="1" xfId="6" applyFont="1" applyAlignment="1">
      <alignment horizontal="center" vertical="center"/>
    </xf>
    <xf numFmtId="0" fontId="54" fillId="5" borderId="2" xfId="6" applyFont="1" applyFill="1" applyBorder="1" applyAlignment="1">
      <alignment horizontal="center" vertical="center" wrapText="1"/>
    </xf>
    <xf numFmtId="0" fontId="20" fillId="0" borderId="2" xfId="6" applyFont="1" applyBorder="1" applyAlignment="1">
      <alignment horizontal="center" vertical="center"/>
    </xf>
    <xf numFmtId="0" fontId="100" fillId="0" borderId="1" xfId="6" applyFont="1"/>
    <xf numFmtId="0" fontId="97" fillId="0" borderId="2" xfId="6" applyFont="1" applyBorder="1" applyAlignment="1">
      <alignment horizontal="center" vertical="center" wrapText="1"/>
    </xf>
    <xf numFmtId="0" fontId="98" fillId="0" borderId="2" xfId="6" applyFont="1" applyBorder="1" applyAlignment="1">
      <alignment horizontal="justify" vertical="center" wrapText="1"/>
    </xf>
    <xf numFmtId="0" fontId="51" fillId="0" borderId="2" xfId="6" applyFont="1" applyBorder="1" applyAlignment="1">
      <alignment horizontal="center" vertical="center" wrapText="1"/>
    </xf>
    <xf numFmtId="9" fontId="51" fillId="0" borderId="2" xfId="8" applyFont="1" applyFill="1" applyBorder="1" applyAlignment="1">
      <alignment horizontal="center" vertical="center" wrapText="1"/>
    </xf>
    <xf numFmtId="9" fontId="54" fillId="5" borderId="2" xfId="8" applyFont="1" applyFill="1" applyBorder="1" applyAlignment="1">
      <alignment horizontal="center" vertical="center" wrapText="1"/>
    </xf>
    <xf numFmtId="0" fontId="15" fillId="5" borderId="2" xfId="6" applyFill="1" applyBorder="1" applyAlignment="1">
      <alignment horizontal="center" vertical="center"/>
    </xf>
    <xf numFmtId="9" fontId="0" fillId="5" borderId="2" xfId="8" applyFont="1" applyFill="1" applyBorder="1" applyAlignment="1">
      <alignment horizontal="center" vertical="center"/>
    </xf>
    <xf numFmtId="0" fontId="15" fillId="0" borderId="2" xfId="6" applyBorder="1" applyAlignment="1">
      <alignment horizontal="center" vertical="center"/>
    </xf>
    <xf numFmtId="9" fontId="0" fillId="0" borderId="2" xfId="8" applyFont="1" applyFill="1" applyBorder="1" applyAlignment="1">
      <alignment horizontal="center" vertical="center"/>
    </xf>
    <xf numFmtId="0" fontId="101" fillId="0" borderId="1" xfId="6" applyFont="1" applyAlignment="1">
      <alignment horizontal="center" vertical="center"/>
    </xf>
    <xf numFmtId="0" fontId="102" fillId="0" borderId="1" xfId="6" applyFont="1" applyAlignment="1">
      <alignment horizontal="left" vertical="center"/>
    </xf>
    <xf numFmtId="0" fontId="101" fillId="0" borderId="1" xfId="6" applyFont="1" applyAlignment="1">
      <alignment vertical="center"/>
    </xf>
    <xf numFmtId="164" fontId="15" fillId="0" borderId="1" xfId="7" applyNumberFormat="1" applyFont="1" applyAlignment="1">
      <alignment vertical="center"/>
    </xf>
    <xf numFmtId="0" fontId="29" fillId="0" borderId="1" xfId="6" applyFont="1" applyAlignment="1">
      <alignment horizontal="center" vertical="center"/>
    </xf>
    <xf numFmtId="0" fontId="103" fillId="0" borderId="1" xfId="6" applyFont="1" applyAlignment="1">
      <alignment horizontal="center" vertical="center"/>
    </xf>
    <xf numFmtId="0" fontId="103" fillId="0" borderId="1" xfId="6" applyFont="1" applyAlignment="1">
      <alignment vertical="center"/>
    </xf>
    <xf numFmtId="0" fontId="104" fillId="0" borderId="1" xfId="6" applyFont="1" applyAlignment="1">
      <alignment vertical="center"/>
    </xf>
    <xf numFmtId="0" fontId="101" fillId="5" borderId="1" xfId="6" applyFont="1" applyFill="1" applyAlignment="1">
      <alignment horizontal="center" vertical="center"/>
    </xf>
    <xf numFmtId="0" fontId="101" fillId="5" borderId="1" xfId="6" applyFont="1" applyFill="1" applyAlignment="1">
      <alignment vertical="center"/>
    </xf>
    <xf numFmtId="0" fontId="15" fillId="5" borderId="1" xfId="6" applyFill="1" applyAlignment="1">
      <alignment vertical="center"/>
    </xf>
    <xf numFmtId="164" fontId="15" fillId="5" borderId="1" xfId="7" applyNumberFormat="1" applyFont="1" applyFill="1" applyAlignment="1">
      <alignment vertical="center"/>
    </xf>
    <xf numFmtId="0" fontId="29" fillId="5" borderId="1" xfId="6" applyFont="1" applyFill="1" applyAlignment="1">
      <alignment horizontal="center" vertical="center"/>
    </xf>
    <xf numFmtId="0" fontId="105" fillId="3" borderId="2" xfId="6" applyFont="1" applyFill="1" applyBorder="1" applyAlignment="1">
      <alignment horizontal="center" vertical="center"/>
    </xf>
    <xf numFmtId="0" fontId="105" fillId="3" borderId="2" xfId="6" applyFont="1" applyFill="1" applyBorder="1" applyAlignment="1">
      <alignment horizontal="center" vertical="center" wrapText="1"/>
    </xf>
    <xf numFmtId="164" fontId="105" fillId="3" borderId="2" xfId="7" applyNumberFormat="1" applyFont="1" applyFill="1" applyBorder="1" applyAlignment="1">
      <alignment horizontal="center" vertical="center" wrapText="1"/>
    </xf>
    <xf numFmtId="0" fontId="105" fillId="5" borderId="2" xfId="6" applyFont="1" applyFill="1" applyBorder="1" applyAlignment="1">
      <alignment horizontal="center" vertical="center" wrapText="1"/>
    </xf>
    <xf numFmtId="164" fontId="105" fillId="5" borderId="2" xfId="7" applyNumberFormat="1" applyFont="1" applyFill="1" applyBorder="1" applyAlignment="1">
      <alignment horizontal="center" vertical="center" wrapText="1"/>
    </xf>
    <xf numFmtId="0" fontId="106" fillId="5" borderId="2" xfId="6" applyFont="1" applyFill="1" applyBorder="1" applyAlignment="1">
      <alignment horizontal="center" vertical="center" wrapText="1"/>
    </xf>
    <xf numFmtId="0" fontId="105" fillId="5" borderId="2" xfId="6" applyFont="1" applyFill="1" applyBorder="1" applyAlignment="1">
      <alignment vertical="center" wrapText="1"/>
    </xf>
    <xf numFmtId="0" fontId="101" fillId="5" borderId="2" xfId="6" applyFont="1" applyFill="1" applyBorder="1" applyAlignment="1">
      <alignment vertical="center" wrapText="1"/>
    </xf>
    <xf numFmtId="164" fontId="107" fillId="5" borderId="2" xfId="7" applyNumberFormat="1" applyFont="1" applyFill="1" applyBorder="1" applyAlignment="1">
      <alignment horizontal="center" vertical="center" wrapText="1"/>
    </xf>
    <xf numFmtId="0" fontId="93" fillId="0" borderId="1" xfId="6" applyFont="1"/>
    <xf numFmtId="0" fontId="107" fillId="0" borderId="2" xfId="6" applyFont="1" applyBorder="1" applyAlignment="1">
      <alignment horizontal="center" vertical="center"/>
    </xf>
    <xf numFmtId="0" fontId="107" fillId="0" borderId="2" xfId="6" applyFont="1" applyBorder="1" applyAlignment="1">
      <alignment horizontal="center" vertical="center" wrapText="1"/>
    </xf>
    <xf numFmtId="0" fontId="93" fillId="0" borderId="1" xfId="6" applyFont="1" applyAlignment="1">
      <alignment vertical="center"/>
    </xf>
    <xf numFmtId="164" fontId="38" fillId="5" borderId="1" xfId="7" applyNumberFormat="1" applyFont="1" applyFill="1" applyBorder="1" applyAlignment="1">
      <alignment vertical="center" wrapText="1"/>
    </xf>
    <xf numFmtId="0" fontId="108" fillId="0" borderId="1" xfId="6" applyFont="1" applyAlignment="1">
      <alignment horizontal="center" vertical="center"/>
    </xf>
    <xf numFmtId="0" fontId="105" fillId="0" borderId="1" xfId="6" applyFont="1" applyAlignment="1">
      <alignment horizontal="center" vertical="center"/>
    </xf>
    <xf numFmtId="0" fontId="105" fillId="0" borderId="1" xfId="6" applyFont="1" applyAlignment="1">
      <alignment vertical="center"/>
    </xf>
    <xf numFmtId="164" fontId="93" fillId="0" borderId="1" xfId="7" applyNumberFormat="1" applyFont="1" applyAlignment="1">
      <alignment vertical="center"/>
    </xf>
    <xf numFmtId="0" fontId="82" fillId="0" borderId="1" xfId="6" applyFont="1" applyAlignment="1">
      <alignment horizontal="center" vertical="center"/>
    </xf>
    <xf numFmtId="0" fontId="91" fillId="5" borderId="1" xfId="6" applyFont="1" applyFill="1" applyAlignment="1">
      <alignment horizontal="center" vertical="center"/>
    </xf>
    <xf numFmtId="0" fontId="91" fillId="5" borderId="1" xfId="6" applyFont="1" applyFill="1"/>
    <xf numFmtId="0" fontId="89" fillId="5" borderId="1" xfId="6" applyFont="1" applyFill="1" applyAlignment="1">
      <alignment horizontal="center"/>
    </xf>
    <xf numFmtId="0" fontId="89" fillId="5" borderId="1" xfId="6" applyFont="1" applyFill="1"/>
    <xf numFmtId="0" fontId="89" fillId="5" borderId="1" xfId="6" applyFont="1" applyFill="1" applyAlignment="1">
      <alignment horizontal="justify"/>
    </xf>
    <xf numFmtId="0" fontId="89" fillId="5" borderId="1" xfId="6" applyFont="1" applyFill="1" applyAlignment="1">
      <alignment horizontal="center" vertical="center"/>
    </xf>
    <xf numFmtId="0" fontId="90" fillId="6" borderId="2" xfId="6" applyFont="1" applyFill="1" applyBorder="1" applyAlignment="1">
      <alignment horizontal="center" vertical="center" wrapText="1"/>
    </xf>
    <xf numFmtId="0" fontId="38" fillId="3" borderId="2" xfId="6" applyFont="1" applyFill="1" applyBorder="1" applyAlignment="1">
      <alignment horizontal="center" vertical="center" wrapText="1"/>
    </xf>
    <xf numFmtId="164" fontId="38" fillId="3" borderId="2" xfId="7" applyNumberFormat="1" applyFont="1" applyFill="1" applyBorder="1" applyAlignment="1">
      <alignment horizontal="center" vertical="center" wrapText="1"/>
    </xf>
    <xf numFmtId="0" fontId="90" fillId="5" borderId="2" xfId="6" applyFont="1" applyFill="1" applyBorder="1" applyAlignment="1">
      <alignment horizontal="center" vertical="center" wrapText="1"/>
    </xf>
    <xf numFmtId="0" fontId="90" fillId="5" borderId="2" xfId="6" applyFont="1" applyFill="1" applyBorder="1" applyAlignment="1">
      <alignment horizontal="justify" vertical="center" wrapText="1"/>
    </xf>
    <xf numFmtId="0" fontId="90" fillId="5" borderId="2" xfId="6" applyFont="1" applyFill="1" applyBorder="1" applyAlignment="1">
      <alignment vertical="center" wrapText="1"/>
    </xf>
    <xf numFmtId="0" fontId="92" fillId="5" borderId="2" xfId="6" applyFont="1" applyFill="1" applyBorder="1" applyAlignment="1">
      <alignment horizontal="justify" vertical="center" wrapText="1"/>
    </xf>
    <xf numFmtId="0" fontId="92" fillId="5" borderId="2" xfId="6" applyFont="1" applyFill="1" applyBorder="1" applyAlignment="1">
      <alignment horizontal="center" vertical="center" wrapText="1"/>
    </xf>
    <xf numFmtId="9" fontId="92" fillId="5" borderId="2" xfId="8" applyFont="1" applyFill="1" applyBorder="1" applyAlignment="1">
      <alignment horizontal="center" vertical="center" wrapText="1"/>
    </xf>
    <xf numFmtId="0" fontId="90" fillId="5" borderId="2" xfId="6" applyFont="1" applyFill="1" applyBorder="1" applyAlignment="1">
      <alignment horizontal="left" vertical="center" wrapText="1"/>
    </xf>
    <xf numFmtId="0" fontId="91" fillId="5" borderId="2" xfId="6" applyFont="1" applyFill="1" applyBorder="1" applyAlignment="1">
      <alignment horizontal="center" vertical="center"/>
    </xf>
    <xf numFmtId="9" fontId="91" fillId="5" borderId="2" xfId="8" applyFont="1" applyFill="1" applyBorder="1" applyAlignment="1">
      <alignment horizontal="center" vertical="center"/>
    </xf>
    <xf numFmtId="0" fontId="21" fillId="7" borderId="0" xfId="0" applyFont="1" applyFill="1" applyAlignment="1">
      <alignment vertical="center"/>
    </xf>
    <xf numFmtId="0" fontId="28" fillId="0" borderId="1" xfId="0" applyFont="1" applyBorder="1" applyAlignment="1">
      <alignment horizontal="center" vertical="center"/>
    </xf>
    <xf numFmtId="0" fontId="28" fillId="0" borderId="1" xfId="0" applyFont="1" applyBorder="1" applyAlignment="1">
      <alignment vertical="center" wrapText="1"/>
    </xf>
    <xf numFmtId="0" fontId="28" fillId="0" borderId="0" xfId="0" applyFont="1" applyAlignment="1">
      <alignment vertical="center" wrapText="1"/>
    </xf>
    <xf numFmtId="0" fontId="21" fillId="7" borderId="2" xfId="0" applyFont="1" applyFill="1" applyBorder="1" applyAlignment="1">
      <alignment vertical="center"/>
    </xf>
    <xf numFmtId="0" fontId="9" fillId="2" borderId="23" xfId="0" applyFont="1" applyFill="1" applyBorder="1" applyAlignment="1">
      <alignment vertical="center"/>
    </xf>
    <xf numFmtId="0" fontId="57" fillId="2" borderId="2" xfId="0" applyFont="1" applyFill="1" applyBorder="1" applyAlignment="1">
      <alignment vertical="center"/>
    </xf>
    <xf numFmtId="0" fontId="9" fillId="0" borderId="2" xfId="0" applyFont="1" applyBorder="1" applyAlignment="1">
      <alignment vertical="center"/>
    </xf>
    <xf numFmtId="0" fontId="9" fillId="0" borderId="2" xfId="0" applyFont="1" applyBorder="1" applyAlignment="1">
      <alignment vertical="center" wrapText="1"/>
    </xf>
    <xf numFmtId="0" fontId="9" fillId="0" borderId="13" xfId="0" applyFont="1" applyBorder="1" applyAlignment="1">
      <alignment horizontal="center" vertical="center"/>
    </xf>
    <xf numFmtId="0" fontId="43" fillId="0" borderId="5" xfId="0" applyFont="1" applyBorder="1" applyAlignment="1">
      <alignment horizontal="center" vertical="center"/>
    </xf>
    <xf numFmtId="0" fontId="9" fillId="0" borderId="13" xfId="0" applyFont="1" applyBorder="1" applyAlignment="1">
      <alignment vertical="center"/>
    </xf>
    <xf numFmtId="9" fontId="43" fillId="0" borderId="2" xfId="0" applyNumberFormat="1" applyFont="1" applyBorder="1" applyAlignment="1">
      <alignment vertical="center"/>
    </xf>
    <xf numFmtId="0" fontId="87" fillId="0" borderId="0" xfId="3" applyFont="1" applyAlignment="1">
      <alignment vertical="center" wrapText="1"/>
    </xf>
    <xf numFmtId="0" fontId="110" fillId="0" borderId="0" xfId="3" applyFont="1" applyAlignment="1">
      <alignment horizontal="left" vertical="center" wrapText="1"/>
    </xf>
    <xf numFmtId="0" fontId="8" fillId="0" borderId="13" xfId="0" applyFont="1" applyBorder="1" applyAlignment="1">
      <alignment vertical="center"/>
    </xf>
    <xf numFmtId="0" fontId="8" fillId="0" borderId="2" xfId="0" applyFont="1" applyBorder="1" applyAlignment="1">
      <alignment vertical="center"/>
    </xf>
    <xf numFmtId="0" fontId="8" fillId="0" borderId="2" xfId="0" applyFont="1" applyBorder="1" applyAlignment="1">
      <alignment vertical="center" wrapText="1"/>
    </xf>
    <xf numFmtId="0" fontId="111" fillId="0" borderId="2" xfId="0" applyFont="1" applyBorder="1" applyAlignment="1">
      <alignment vertical="center" wrapText="1"/>
    </xf>
    <xf numFmtId="0" fontId="8" fillId="0" borderId="13" xfId="0" applyFont="1" applyBorder="1" applyAlignment="1">
      <alignment horizontal="center" vertical="center"/>
    </xf>
    <xf numFmtId="0" fontId="22" fillId="0" borderId="13" xfId="0" applyFont="1" applyBorder="1" applyAlignment="1">
      <alignment vertical="center"/>
    </xf>
    <xf numFmtId="0" fontId="35" fillId="7" borderId="2" xfId="0" applyFont="1" applyFill="1" applyBorder="1" applyAlignment="1">
      <alignment vertical="center"/>
    </xf>
    <xf numFmtId="0" fontId="38" fillId="6" borderId="2" xfId="6" applyFont="1" applyFill="1" applyBorder="1" applyAlignment="1">
      <alignment horizontal="center" vertical="center" wrapText="1"/>
    </xf>
    <xf numFmtId="0" fontId="38" fillId="16" borderId="2" xfId="6" applyFont="1" applyFill="1" applyBorder="1" applyAlignment="1">
      <alignment horizontal="center" vertical="center" wrapText="1"/>
    </xf>
    <xf numFmtId="0" fontId="89" fillId="0" borderId="1" xfId="6" applyFont="1" applyAlignment="1">
      <alignment wrapText="1"/>
    </xf>
    <xf numFmtId="0" fontId="91" fillId="0" borderId="1" xfId="6" applyFont="1" applyAlignment="1">
      <alignment wrapText="1"/>
    </xf>
    <xf numFmtId="0" fontId="35" fillId="0" borderId="2" xfId="6" applyFont="1" applyBorder="1" applyAlignment="1">
      <alignment horizontal="center" vertical="center" wrapText="1"/>
    </xf>
    <xf numFmtId="0" fontId="93" fillId="16" borderId="2" xfId="6" applyFont="1" applyFill="1" applyBorder="1" applyAlignment="1">
      <alignment horizontal="center" vertical="center" wrapText="1"/>
    </xf>
    <xf numFmtId="0" fontId="93" fillId="16" borderId="2" xfId="6" applyFont="1" applyFill="1" applyBorder="1" applyAlignment="1">
      <alignment horizontal="center" vertical="center"/>
    </xf>
    <xf numFmtId="0" fontId="64" fillId="0" borderId="2" xfId="6" applyFont="1" applyBorder="1" applyAlignment="1">
      <alignment horizontal="center" vertical="center" wrapText="1"/>
    </xf>
    <xf numFmtId="0" fontId="65" fillId="0" borderId="0" xfId="0" applyFont="1" applyAlignment="1">
      <alignment horizontal="left" vertical="center" wrapText="1"/>
    </xf>
    <xf numFmtId="0" fontId="112" fillId="0" borderId="0" xfId="3" applyFont="1" applyAlignment="1">
      <alignment horizontal="center" vertical="center" wrapText="1"/>
    </xf>
    <xf numFmtId="0" fontId="7" fillId="0" borderId="2" xfId="0" applyFont="1" applyBorder="1" applyAlignment="1">
      <alignment vertical="center"/>
    </xf>
    <xf numFmtId="0" fontId="7" fillId="0" borderId="2" xfId="0" applyFont="1" applyBorder="1" applyAlignment="1">
      <alignment vertical="center" wrapText="1"/>
    </xf>
    <xf numFmtId="14" fontId="43" fillId="0" borderId="13" xfId="0" applyNumberFormat="1" applyFont="1" applyBorder="1" applyAlignment="1">
      <alignment horizontal="center" vertical="center"/>
    </xf>
    <xf numFmtId="0" fontId="7" fillId="0" borderId="0" xfId="0" applyFont="1" applyAlignment="1">
      <alignment vertical="center"/>
    </xf>
    <xf numFmtId="0" fontId="7" fillId="0" borderId="13" xfId="0" applyFont="1" applyBorder="1" applyAlignment="1">
      <alignment vertical="center"/>
    </xf>
    <xf numFmtId="0" fontId="7" fillId="0" borderId="5" xfId="0" applyFont="1" applyBorder="1" applyAlignment="1">
      <alignment vertical="center"/>
    </xf>
    <xf numFmtId="0" fontId="7" fillId="0" borderId="2" xfId="0" applyFont="1" applyBorder="1" applyAlignment="1">
      <alignment horizontal="center" vertical="center"/>
    </xf>
    <xf numFmtId="0" fontId="29" fillId="3" borderId="2" xfId="0" applyFont="1" applyFill="1" applyBorder="1" applyAlignment="1">
      <alignment vertical="center"/>
    </xf>
    <xf numFmtId="0" fontId="29" fillId="0" borderId="2" xfId="0" applyFont="1" applyBorder="1" applyAlignment="1">
      <alignment vertical="center"/>
    </xf>
    <xf numFmtId="0" fontId="113" fillId="0" borderId="2" xfId="0" applyFont="1" applyBorder="1" applyAlignment="1">
      <alignment vertical="center"/>
    </xf>
    <xf numFmtId="166" fontId="29" fillId="5" borderId="2" xfId="0" applyNumberFormat="1" applyFont="1" applyFill="1" applyBorder="1" applyAlignment="1">
      <alignment vertical="center"/>
    </xf>
    <xf numFmtId="166" fontId="29" fillId="0" borderId="2" xfId="0" applyNumberFormat="1" applyFont="1" applyBorder="1" applyAlignment="1">
      <alignment vertical="center"/>
    </xf>
    <xf numFmtId="0" fontId="114" fillId="0" borderId="2" xfId="0" applyFont="1" applyBorder="1" applyAlignment="1">
      <alignment vertical="center" wrapText="1"/>
    </xf>
    <xf numFmtId="43" fontId="113" fillId="0" borderId="2" xfId="4" applyFont="1" applyBorder="1" applyAlignment="1">
      <alignment vertical="center"/>
    </xf>
    <xf numFmtId="0" fontId="113" fillId="0" borderId="2" xfId="0" applyFont="1" applyBorder="1" applyAlignment="1">
      <alignment vertical="center" wrapText="1"/>
    </xf>
    <xf numFmtId="4" fontId="113" fillId="0" borderId="2" xfId="0" applyNumberFormat="1" applyFont="1" applyBorder="1" applyAlignment="1">
      <alignment horizontal="center" vertical="center"/>
    </xf>
    <xf numFmtId="166" fontId="48" fillId="5" borderId="2" xfId="0" applyNumberFormat="1" applyFont="1" applyFill="1" applyBorder="1" applyAlignment="1">
      <alignment vertical="center"/>
    </xf>
    <xf numFmtId="0" fontId="113" fillId="5" borderId="2" xfId="0" applyFont="1" applyFill="1" applyBorder="1" applyAlignment="1">
      <alignment vertical="center" wrapText="1"/>
    </xf>
    <xf numFmtId="0" fontId="113" fillId="14" borderId="2" xfId="0" applyFont="1" applyFill="1" applyBorder="1" applyAlignment="1">
      <alignment horizontal="center" vertical="center"/>
    </xf>
    <xf numFmtId="43" fontId="29" fillId="0" borderId="2" xfId="4" applyFont="1" applyBorder="1" applyAlignment="1">
      <alignment vertical="center"/>
    </xf>
    <xf numFmtId="6" fontId="113" fillId="0" borderId="2" xfId="0" applyNumberFormat="1" applyFont="1" applyBorder="1" applyAlignment="1">
      <alignment horizontal="center" vertical="center"/>
    </xf>
    <xf numFmtId="166" fontId="113" fillId="0" borderId="2" xfId="0" applyNumberFormat="1" applyFont="1" applyBorder="1" applyAlignment="1">
      <alignment horizontal="center" vertical="center"/>
    </xf>
    <xf numFmtId="8" fontId="29" fillId="0" borderId="2" xfId="0" applyNumberFormat="1" applyFont="1" applyBorder="1" applyAlignment="1">
      <alignment vertical="center"/>
    </xf>
    <xf numFmtId="8" fontId="113" fillId="0" borderId="2" xfId="0" applyNumberFormat="1" applyFont="1" applyBorder="1" applyAlignment="1">
      <alignment vertical="center"/>
    </xf>
    <xf numFmtId="166" fontId="113" fillId="0" borderId="2" xfId="0" applyNumberFormat="1" applyFont="1" applyBorder="1" applyAlignment="1">
      <alignment vertical="center"/>
    </xf>
    <xf numFmtId="6" fontId="113" fillId="0" borderId="2" xfId="0" applyNumberFormat="1" applyFont="1" applyBorder="1" applyAlignment="1">
      <alignment vertical="center"/>
    </xf>
    <xf numFmtId="6" fontId="29" fillId="0" borderId="2" xfId="0" applyNumberFormat="1" applyFont="1" applyBorder="1" applyAlignment="1">
      <alignment vertical="center"/>
    </xf>
    <xf numFmtId="0" fontId="29" fillId="0" borderId="2" xfId="0" applyFont="1" applyBorder="1" applyAlignment="1">
      <alignment vertical="center" wrapText="1"/>
    </xf>
    <xf numFmtId="166" fontId="113" fillId="5" borderId="2" xfId="0" applyNumberFormat="1" applyFont="1" applyFill="1" applyBorder="1" applyAlignment="1">
      <alignment vertical="center"/>
    </xf>
    <xf numFmtId="9" fontId="113" fillId="0" borderId="2" xfId="0" applyNumberFormat="1" applyFont="1" applyBorder="1" applyAlignment="1">
      <alignment horizontal="center" vertical="center"/>
    </xf>
    <xf numFmtId="9" fontId="29" fillId="0" borderId="2" xfId="0" applyNumberFormat="1" applyFont="1" applyBorder="1" applyAlignment="1">
      <alignment vertical="center"/>
    </xf>
    <xf numFmtId="9" fontId="113" fillId="0" borderId="2" xfId="0" applyNumberFormat="1" applyFont="1" applyBorder="1" applyAlignment="1">
      <alignment vertical="center"/>
    </xf>
    <xf numFmtId="0" fontId="113" fillId="14" borderId="2" xfId="0" applyFont="1" applyFill="1" applyBorder="1" applyAlignment="1">
      <alignment vertical="center"/>
    </xf>
    <xf numFmtId="0" fontId="113" fillId="0" borderId="2" xfId="0" applyFont="1" applyBorder="1" applyAlignment="1">
      <alignment horizontal="left" vertical="center" wrapText="1"/>
    </xf>
    <xf numFmtId="0" fontId="21" fillId="7" borderId="13" xfId="0" applyFont="1" applyFill="1" applyBorder="1" applyAlignment="1">
      <alignment horizontal="center" vertical="center"/>
    </xf>
    <xf numFmtId="0" fontId="7" fillId="0" borderId="5" xfId="0" applyFont="1" applyBorder="1" applyAlignment="1">
      <alignment horizontal="left" vertical="center" wrapText="1"/>
    </xf>
    <xf numFmtId="0" fontId="29" fillId="3" borderId="2" xfId="0" applyFont="1" applyFill="1" applyBorder="1" applyAlignment="1">
      <alignment vertical="center" wrapText="1"/>
    </xf>
    <xf numFmtId="0" fontId="29" fillId="0" borderId="1" xfId="0" applyFont="1" applyBorder="1" applyAlignment="1">
      <alignment vertical="center"/>
    </xf>
    <xf numFmtId="0" fontId="29" fillId="0" borderId="0" xfId="0" applyFont="1" applyAlignment="1">
      <alignment vertical="center"/>
    </xf>
    <xf numFmtId="0" fontId="57" fillId="7" borderId="0" xfId="0" applyFont="1" applyFill="1" applyAlignment="1">
      <alignment vertical="center"/>
    </xf>
    <xf numFmtId="0" fontId="57" fillId="0" borderId="1" xfId="0" applyFont="1" applyBorder="1" applyAlignment="1">
      <alignment vertical="center"/>
    </xf>
    <xf numFmtId="0" fontId="57" fillId="0" borderId="0" xfId="0" applyFont="1" applyAlignment="1">
      <alignment vertical="center"/>
    </xf>
    <xf numFmtId="4" fontId="7" fillId="0" borderId="2" xfId="0" applyNumberFormat="1" applyFont="1" applyBorder="1" applyAlignment="1">
      <alignment horizontal="center" vertical="center"/>
    </xf>
    <xf numFmtId="4" fontId="7" fillId="14" borderId="2" xfId="0" applyNumberFormat="1" applyFont="1" applyFill="1" applyBorder="1" applyAlignment="1">
      <alignment horizontal="center" vertical="center"/>
    </xf>
    <xf numFmtId="4" fontId="7" fillId="15" borderId="2" xfId="0" applyNumberFormat="1" applyFont="1" applyFill="1" applyBorder="1" applyAlignment="1">
      <alignment horizontal="center" vertical="center"/>
    </xf>
    <xf numFmtId="4" fontId="0" fillId="20" borderId="2" xfId="0" applyNumberFormat="1" applyFill="1" applyBorder="1" applyAlignment="1">
      <alignment horizontal="center" vertical="center"/>
    </xf>
    <xf numFmtId="4" fontId="0" fillId="15" borderId="2" xfId="0" applyNumberFormat="1" applyFill="1" applyBorder="1" applyAlignment="1">
      <alignment horizontal="center" vertical="center"/>
    </xf>
    <xf numFmtId="0" fontId="12" fillId="2" borderId="2" xfId="0" applyFont="1" applyFill="1" applyBorder="1" applyAlignment="1">
      <alignment vertical="center"/>
    </xf>
    <xf numFmtId="4" fontId="7" fillId="20" borderId="2" xfId="0" applyNumberFormat="1" applyFont="1" applyFill="1" applyBorder="1" applyAlignment="1">
      <alignment horizontal="center" vertical="center"/>
    </xf>
    <xf numFmtId="0" fontId="113" fillId="0" borderId="1" xfId="0" applyFont="1" applyBorder="1" applyAlignment="1">
      <alignment vertical="center"/>
    </xf>
    <xf numFmtId="0" fontId="113" fillId="0" borderId="0" xfId="0" applyFont="1" applyAlignment="1">
      <alignment vertical="center"/>
    </xf>
    <xf numFmtId="0" fontId="32" fillId="2" borderId="2" xfId="0" applyFont="1" applyFill="1" applyBorder="1" applyAlignment="1">
      <alignment vertical="center"/>
    </xf>
    <xf numFmtId="4" fontId="7" fillId="20" borderId="2" xfId="0" applyNumberFormat="1" applyFont="1" applyFill="1" applyBorder="1" applyAlignment="1">
      <alignment horizontal="right" vertical="center"/>
    </xf>
    <xf numFmtId="0" fontId="28" fillId="2" borderId="2" xfId="0" applyFont="1" applyFill="1" applyBorder="1" applyAlignment="1">
      <alignment horizontal="left" vertical="center"/>
    </xf>
    <xf numFmtId="0" fontId="49" fillId="0" borderId="0" xfId="0" applyFont="1" applyAlignment="1">
      <alignment vertical="center"/>
    </xf>
    <xf numFmtId="43" fontId="7" fillId="20" borderId="2" xfId="0" applyNumberFormat="1" applyFont="1" applyFill="1" applyBorder="1" applyAlignment="1">
      <alignment horizontal="center" vertical="center"/>
    </xf>
    <xf numFmtId="0" fontId="7" fillId="0" borderId="1" xfId="0" applyFont="1" applyBorder="1" applyAlignment="1">
      <alignment vertical="center"/>
    </xf>
    <xf numFmtId="4" fontId="7" fillId="6" borderId="2" xfId="0" applyNumberFormat="1" applyFont="1" applyFill="1" applyBorder="1" applyAlignment="1">
      <alignment horizontal="center" vertical="center"/>
    </xf>
    <xf numFmtId="43" fontId="21" fillId="0" borderId="1" xfId="4" applyFont="1" applyBorder="1" applyAlignment="1">
      <alignment horizontal="right" vertical="center"/>
    </xf>
    <xf numFmtId="43" fontId="21" fillId="6" borderId="2" xfId="4" applyFont="1" applyFill="1" applyBorder="1" applyAlignment="1">
      <alignment horizontal="right" vertical="center"/>
    </xf>
    <xf numFmtId="43" fontId="35" fillId="0" borderId="1" xfId="4" applyFont="1" applyBorder="1" applyAlignment="1">
      <alignment horizontal="right" vertical="center"/>
    </xf>
    <xf numFmtId="43" fontId="21" fillId="0" borderId="0" xfId="4" applyFont="1" applyAlignment="1">
      <alignment horizontal="right" vertical="center"/>
    </xf>
    <xf numFmtId="43" fontId="35" fillId="0" borderId="0" xfId="4" applyFont="1" applyAlignment="1">
      <alignment horizontal="right" vertical="center"/>
    </xf>
    <xf numFmtId="0" fontId="28" fillId="2" borderId="2" xfId="0" applyFont="1" applyFill="1" applyBorder="1" applyAlignment="1">
      <alignment vertical="center" wrapText="1"/>
    </xf>
    <xf numFmtId="0" fontId="43" fillId="0" borderId="4" xfId="0" applyFont="1" applyBorder="1" applyAlignment="1">
      <alignment vertical="center" wrapText="1"/>
    </xf>
    <xf numFmtId="0" fontId="43" fillId="0" borderId="6" xfId="0" applyFont="1" applyBorder="1" applyAlignment="1">
      <alignment vertical="center" wrapText="1"/>
    </xf>
    <xf numFmtId="0" fontId="7" fillId="0" borderId="7" xfId="0" applyFont="1" applyBorder="1" applyAlignment="1">
      <alignment vertical="center" wrapText="1"/>
    </xf>
    <xf numFmtId="0" fontId="7" fillId="0" borderId="4" xfId="0" applyFont="1" applyBorder="1" applyAlignment="1">
      <alignment vertical="center" wrapText="1"/>
    </xf>
    <xf numFmtId="0" fontId="7" fillId="0" borderId="6" xfId="0" applyFont="1" applyBorder="1" applyAlignment="1">
      <alignment vertical="center" wrapText="1"/>
    </xf>
    <xf numFmtId="0" fontId="7" fillId="5" borderId="7" xfId="0" applyFont="1" applyFill="1" applyBorder="1" applyAlignment="1">
      <alignment vertical="center" wrapText="1"/>
    </xf>
    <xf numFmtId="0" fontId="12" fillId="0" borderId="6" xfId="0" applyFont="1" applyBorder="1" applyAlignment="1">
      <alignment vertical="center" wrapText="1"/>
    </xf>
    <xf numFmtId="0" fontId="22" fillId="0" borderId="4" xfId="0" applyFont="1" applyBorder="1" applyAlignment="1">
      <alignment vertical="center" wrapText="1"/>
    </xf>
    <xf numFmtId="0" fontId="22" fillId="0" borderId="6" xfId="0" applyFont="1" applyBorder="1" applyAlignment="1">
      <alignment vertical="center" wrapText="1"/>
    </xf>
    <xf numFmtId="176" fontId="113" fillId="0" borderId="2" xfId="0" applyNumberFormat="1" applyFont="1" applyBorder="1" applyAlignment="1">
      <alignment vertical="center"/>
    </xf>
    <xf numFmtId="0" fontId="68" fillId="0" borderId="0" xfId="0" applyFont="1" applyAlignment="1">
      <alignment vertical="center"/>
    </xf>
    <xf numFmtId="0" fontId="32" fillId="2" borderId="2" xfId="0" applyFont="1" applyFill="1" applyBorder="1" applyAlignment="1">
      <alignment vertical="center" wrapText="1"/>
    </xf>
    <xf numFmtId="43" fontId="6" fillId="0" borderId="2" xfId="4" applyFont="1" applyBorder="1" applyAlignment="1">
      <alignment horizontal="left" vertical="center"/>
    </xf>
    <xf numFmtId="0" fontId="115" fillId="0" borderId="2" xfId="0" applyFont="1" applyBorder="1" applyAlignment="1">
      <alignment horizontal="center" vertical="center"/>
    </xf>
    <xf numFmtId="0" fontId="38" fillId="5" borderId="2" xfId="0" applyFont="1" applyFill="1" applyBorder="1" applyAlignment="1">
      <alignment horizontal="left" vertical="center" wrapText="1"/>
    </xf>
    <xf numFmtId="0" fontId="115" fillId="19" borderId="2" xfId="0" applyFont="1" applyFill="1" applyBorder="1" applyAlignment="1">
      <alignment horizontal="center" vertical="center"/>
    </xf>
    <xf numFmtId="0" fontId="116" fillId="0" borderId="2" xfId="0" applyFont="1" applyBorder="1" applyAlignment="1">
      <alignment horizontal="left" vertical="center" wrapText="1"/>
    </xf>
    <xf numFmtId="171" fontId="89" fillId="5" borderId="2" xfId="9" applyNumberFormat="1" applyFont="1" applyFill="1" applyBorder="1" applyAlignment="1">
      <alignment horizontal="left" vertical="center"/>
    </xf>
    <xf numFmtId="171" fontId="108" fillId="5" borderId="2" xfId="9" applyNumberFormat="1" applyFont="1" applyFill="1" applyBorder="1" applyAlignment="1">
      <alignment horizontal="center" vertical="center"/>
    </xf>
    <xf numFmtId="171" fontId="89" fillId="5" borderId="2" xfId="9" applyNumberFormat="1" applyFont="1" applyFill="1" applyBorder="1" applyAlignment="1">
      <alignment horizontal="center" vertical="center"/>
    </xf>
    <xf numFmtId="0" fontId="118" fillId="0" borderId="0" xfId="0" applyFont="1" applyAlignment="1">
      <alignment horizontal="left" vertical="center" wrapText="1"/>
    </xf>
    <xf numFmtId="0" fontId="25" fillId="0" borderId="0" xfId="0" applyFont="1" applyAlignment="1">
      <alignment horizontal="left" vertical="center"/>
    </xf>
    <xf numFmtId="0" fontId="119" fillId="0" borderId="2" xfId="0" applyFont="1" applyBorder="1" applyAlignment="1">
      <alignment horizontal="left" vertical="center" wrapText="1"/>
    </xf>
    <xf numFmtId="171" fontId="108" fillId="19" borderId="2" xfId="9" applyNumberFormat="1" applyFont="1" applyFill="1" applyBorder="1" applyAlignment="1">
      <alignment horizontal="center" vertical="center"/>
    </xf>
    <xf numFmtId="0" fontId="120" fillId="0" borderId="0" xfId="3" applyFont="1" applyAlignment="1">
      <alignment horizontal="left" vertical="center" wrapText="1"/>
    </xf>
    <xf numFmtId="0" fontId="117" fillId="0" borderId="2" xfId="0" applyFont="1" applyBorder="1" applyAlignment="1">
      <alignment horizontal="left" vertical="center" wrapText="1"/>
    </xf>
    <xf numFmtId="164" fontId="38" fillId="6" borderId="2" xfId="4" applyNumberFormat="1" applyFont="1" applyFill="1" applyBorder="1" applyAlignment="1">
      <alignment horizontal="center" vertical="center" wrapText="1"/>
    </xf>
    <xf numFmtId="164" fontId="38" fillId="0" borderId="2" xfId="4" applyNumberFormat="1" applyFont="1" applyBorder="1" applyAlignment="1">
      <alignment horizontal="center" vertical="center" wrapText="1"/>
    </xf>
    <xf numFmtId="164" fontId="38" fillId="16" borderId="2" xfId="4" applyNumberFormat="1" applyFont="1" applyFill="1" applyBorder="1" applyAlignment="1">
      <alignment horizontal="center" vertical="center" wrapText="1"/>
    </xf>
    <xf numFmtId="164" fontId="89" fillId="0" borderId="1" xfId="4" applyNumberFormat="1" applyFont="1" applyBorder="1" applyAlignment="1">
      <alignment horizontal="center"/>
    </xf>
    <xf numFmtId="164" fontId="91" fillId="0" borderId="1" xfId="4" applyNumberFormat="1" applyFont="1" applyBorder="1" applyAlignment="1">
      <alignment horizontal="center"/>
    </xf>
    <xf numFmtId="164" fontId="95" fillId="0" borderId="1" xfId="4" applyNumberFormat="1" applyFont="1" applyBorder="1" applyAlignment="1">
      <alignment horizontal="center" vertical="center" wrapText="1"/>
    </xf>
    <xf numFmtId="43" fontId="35" fillId="0" borderId="2" xfId="4" applyFont="1" applyBorder="1" applyAlignment="1">
      <alignment horizontal="right" vertical="center" wrapText="1"/>
    </xf>
    <xf numFmtId="164" fontId="35" fillId="0" borderId="2" xfId="4" applyNumberFormat="1" applyFont="1" applyBorder="1" applyAlignment="1">
      <alignment horizontal="center" vertical="center" wrapText="1"/>
    </xf>
    <xf numFmtId="164" fontId="35" fillId="5" borderId="2" xfId="4" applyNumberFormat="1" applyFont="1" applyFill="1" applyBorder="1" applyAlignment="1">
      <alignment horizontal="center" vertical="center" wrapText="1"/>
    </xf>
    <xf numFmtId="0" fontId="35" fillId="5" borderId="2" xfId="6" applyFont="1" applyFill="1" applyBorder="1" applyAlignment="1">
      <alignment horizontal="center" vertical="center" wrapText="1"/>
    </xf>
    <xf numFmtId="0" fontId="20" fillId="16" borderId="2" xfId="6" applyFont="1" applyFill="1" applyBorder="1" applyAlignment="1">
      <alignment horizontal="center" vertical="center"/>
    </xf>
    <xf numFmtId="0" fontId="38" fillId="6" borderId="2" xfId="6" applyFont="1" applyFill="1" applyBorder="1" applyAlignment="1">
      <alignment horizontal="center" vertical="center"/>
    </xf>
    <xf numFmtId="6" fontId="5" fillId="0" borderId="2" xfId="0" applyNumberFormat="1" applyFont="1" applyBorder="1" applyAlignment="1">
      <alignment horizontal="center" vertical="center"/>
    </xf>
    <xf numFmtId="0" fontId="5" fillId="0" borderId="2" xfId="0" applyFont="1" applyBorder="1" applyAlignment="1">
      <alignment horizontal="left" vertical="center"/>
    </xf>
    <xf numFmtId="0" fontId="5" fillId="0" borderId="2" xfId="0" applyFont="1" applyBorder="1" applyAlignment="1">
      <alignment horizontal="center" vertical="center"/>
    </xf>
    <xf numFmtId="9" fontId="5" fillId="0" borderId="2" xfId="0" applyNumberFormat="1" applyFont="1" applyBorder="1" applyAlignment="1">
      <alignment horizontal="center" vertical="center"/>
    </xf>
    <xf numFmtId="0" fontId="5" fillId="0" borderId="2" xfId="0" applyFont="1" applyBorder="1" applyAlignment="1">
      <alignment horizontal="left" vertical="center" wrapText="1"/>
    </xf>
    <xf numFmtId="4" fontId="5" fillId="0" borderId="2" xfId="0" applyNumberFormat="1" applyFont="1" applyBorder="1" applyAlignment="1">
      <alignment horizontal="center" vertical="center"/>
    </xf>
    <xf numFmtId="0" fontId="5" fillId="5" borderId="2" xfId="0" applyFont="1" applyFill="1" applyBorder="1" applyAlignment="1">
      <alignment horizontal="center" vertical="center"/>
    </xf>
    <xf numFmtId="0" fontId="5" fillId="5" borderId="2" xfId="0" applyFont="1" applyFill="1" applyBorder="1" applyAlignment="1">
      <alignment horizontal="left" vertical="center" wrapText="1"/>
    </xf>
    <xf numFmtId="0" fontId="5" fillId="5" borderId="2" xfId="0" applyFont="1" applyFill="1" applyBorder="1" applyAlignment="1">
      <alignment horizontal="left" vertical="center"/>
    </xf>
    <xf numFmtId="0" fontId="24" fillId="14" borderId="2" xfId="0" applyFont="1" applyFill="1" applyBorder="1" applyAlignment="1">
      <alignment horizontal="left" vertical="center"/>
    </xf>
    <xf numFmtId="171" fontId="108" fillId="14" borderId="2" xfId="9" applyNumberFormat="1" applyFont="1" applyFill="1" applyBorder="1" applyAlignment="1">
      <alignment horizontal="center" vertical="center"/>
    </xf>
    <xf numFmtId="0" fontId="24" fillId="14" borderId="13" xfId="0" applyFont="1" applyFill="1" applyBorder="1" applyAlignment="1">
      <alignment horizontal="center" vertical="center"/>
    </xf>
    <xf numFmtId="0" fontId="26" fillId="14" borderId="2" xfId="0" applyFont="1" applyFill="1" applyBorder="1" applyAlignment="1">
      <alignment horizontal="left" vertical="center"/>
    </xf>
    <xf numFmtId="0" fontId="26" fillId="14" borderId="13" xfId="0" applyFont="1" applyFill="1" applyBorder="1" applyAlignment="1">
      <alignment horizontal="center" vertical="center"/>
    </xf>
    <xf numFmtId="0" fontId="20" fillId="16" borderId="2" xfId="6" applyFont="1" applyFill="1" applyBorder="1" applyAlignment="1">
      <alignment horizontal="center" vertical="center" wrapText="1"/>
    </xf>
    <xf numFmtId="0" fontId="20" fillId="5" borderId="2" xfId="6" applyFont="1" applyFill="1" applyBorder="1" applyAlignment="1">
      <alignment horizontal="center" vertical="center" wrapText="1"/>
    </xf>
    <xf numFmtId="0" fontId="21" fillId="5" borderId="2" xfId="6" applyFont="1" applyFill="1" applyBorder="1" applyAlignment="1">
      <alignment horizontal="center" vertical="center" wrapText="1"/>
    </xf>
    <xf numFmtId="171" fontId="49" fillId="5" borderId="2" xfId="9" applyNumberFormat="1" applyFont="1" applyFill="1" applyBorder="1" applyAlignment="1">
      <alignment horizontal="center" vertical="center"/>
    </xf>
    <xf numFmtId="171" fontId="57" fillId="5" borderId="2" xfId="9" applyNumberFormat="1" applyFont="1" applyFill="1" applyBorder="1" applyAlignment="1">
      <alignment horizontal="left" vertical="center"/>
    </xf>
    <xf numFmtId="0" fontId="58" fillId="5" borderId="2" xfId="5" applyFont="1" applyFill="1" applyBorder="1" applyAlignment="1">
      <alignment horizontal="justify" vertical="center" wrapText="1"/>
    </xf>
    <xf numFmtId="0" fontId="15" fillId="5" borderId="1" xfId="5" applyFill="1" applyAlignment="1">
      <alignment horizontal="justify"/>
    </xf>
    <xf numFmtId="0" fontId="51" fillId="5" borderId="2" xfId="5" applyFont="1" applyFill="1" applyBorder="1" applyAlignment="1">
      <alignment horizontal="justify" vertical="center" wrapText="1"/>
    </xf>
    <xf numFmtId="0" fontId="51" fillId="16" borderId="2" xfId="5" applyFont="1" applyFill="1" applyBorder="1" applyAlignment="1">
      <alignment horizontal="justify" vertical="center" wrapText="1"/>
    </xf>
    <xf numFmtId="0" fontId="92" fillId="16" borderId="2" xfId="6" applyFont="1" applyFill="1" applyBorder="1" applyAlignment="1">
      <alignment horizontal="justify" vertical="center" wrapText="1"/>
    </xf>
    <xf numFmtId="0" fontId="101" fillId="16" borderId="2" xfId="6" applyFont="1" applyFill="1" applyBorder="1" applyAlignment="1">
      <alignment vertical="center" wrapText="1"/>
    </xf>
    <xf numFmtId="0" fontId="38" fillId="5" borderId="2" xfId="6" applyFont="1" applyFill="1" applyBorder="1" applyAlignment="1">
      <alignment horizontal="center" vertical="center" wrapText="1"/>
    </xf>
    <xf numFmtId="0" fontId="107" fillId="19" borderId="2" xfId="6" applyFont="1" applyFill="1" applyBorder="1" applyAlignment="1">
      <alignment vertical="center" wrapText="1"/>
    </xf>
    <xf numFmtId="0" fontId="107" fillId="19" borderId="2" xfId="6" applyFont="1" applyFill="1" applyBorder="1" applyAlignment="1">
      <alignment horizontal="center" vertical="center" wrapText="1"/>
    </xf>
    <xf numFmtId="164" fontId="107" fillId="19" borderId="2" xfId="7" applyNumberFormat="1" applyFont="1" applyFill="1" applyBorder="1" applyAlignment="1">
      <alignment horizontal="center" vertical="center" wrapText="1"/>
    </xf>
    <xf numFmtId="0" fontId="107" fillId="19" borderId="2" xfId="6" applyFont="1" applyFill="1" applyBorder="1" applyAlignment="1">
      <alignment horizontal="center" vertical="center"/>
    </xf>
    <xf numFmtId="164" fontId="121" fillId="19" borderId="2" xfId="7" applyNumberFormat="1" applyFont="1" applyFill="1" applyBorder="1" applyAlignment="1">
      <alignment horizontal="center" vertical="center" wrapText="1"/>
    </xf>
    <xf numFmtId="0" fontId="122" fillId="19" borderId="2" xfId="6" applyFont="1" applyFill="1" applyBorder="1" applyAlignment="1">
      <alignment horizontal="center" vertical="center" wrapText="1"/>
    </xf>
    <xf numFmtId="0" fontId="4" fillId="0" borderId="2" xfId="0" applyFont="1" applyBorder="1" applyAlignment="1">
      <alignment horizontal="center" vertical="center"/>
    </xf>
    <xf numFmtId="44" fontId="28" fillId="15" borderId="2" xfId="9" applyFont="1" applyFill="1" applyBorder="1" applyAlignment="1">
      <alignment horizontal="center" vertical="center" wrapText="1"/>
    </xf>
    <xf numFmtId="0" fontId="3" fillId="7" borderId="2" xfId="0" applyFont="1" applyFill="1" applyBorder="1" applyAlignment="1">
      <alignment horizontal="left" vertical="center" wrapText="1"/>
    </xf>
    <xf numFmtId="0" fontId="124" fillId="0" borderId="1" xfId="15" applyFont="1" applyAlignment="1">
      <alignment vertical="center"/>
    </xf>
    <xf numFmtId="0" fontId="125" fillId="0" borderId="1" xfId="10" applyFont="1" applyAlignment="1">
      <alignment vertical="center"/>
    </xf>
    <xf numFmtId="0" fontId="48" fillId="0" borderId="2" xfId="10" applyFont="1" applyBorder="1" applyAlignment="1">
      <alignment horizontal="left" vertical="center" wrapText="1"/>
    </xf>
    <xf numFmtId="0" fontId="113" fillId="0" borderId="2" xfId="10" applyFont="1" applyBorder="1" applyAlignment="1">
      <alignment vertical="center" wrapText="1"/>
    </xf>
    <xf numFmtId="0" fontId="61" fillId="19" borderId="13" xfId="10" applyFont="1" applyFill="1" applyBorder="1" applyAlignment="1">
      <alignment horizontal="left" vertical="center" wrapText="1"/>
    </xf>
    <xf numFmtId="0" fontId="61" fillId="5" borderId="23" xfId="10" applyFont="1" applyFill="1" applyBorder="1" applyAlignment="1">
      <alignment horizontal="left" vertical="center" wrapText="1"/>
    </xf>
    <xf numFmtId="0" fontId="61" fillId="5" borderId="5" xfId="10" applyFont="1" applyFill="1" applyBorder="1" applyAlignment="1">
      <alignment horizontal="left" vertical="center" wrapText="1"/>
    </xf>
    <xf numFmtId="0" fontId="127" fillId="0" borderId="63" xfId="10" applyFont="1" applyBorder="1" applyAlignment="1">
      <alignment horizontal="center" vertical="center" wrapText="1"/>
    </xf>
    <xf numFmtId="0" fontId="127" fillId="0" borderId="69" xfId="10" applyFont="1" applyBorder="1" applyAlignment="1">
      <alignment horizontal="center" vertical="center" wrapText="1"/>
    </xf>
    <xf numFmtId="0" fontId="127" fillId="0" borderId="68" xfId="10" applyFont="1" applyBorder="1" applyAlignment="1">
      <alignment horizontal="center" vertical="center" wrapText="1"/>
    </xf>
    <xf numFmtId="0" fontId="127" fillId="0" borderId="67" xfId="10" applyFont="1" applyBorder="1" applyAlignment="1">
      <alignment horizontal="center" vertical="center" wrapText="1"/>
    </xf>
    <xf numFmtId="0" fontId="128" fillId="5" borderId="66" xfId="10" applyFont="1" applyFill="1" applyBorder="1" applyAlignment="1">
      <alignment vertical="center" wrapText="1"/>
    </xf>
    <xf numFmtId="0" fontId="128" fillId="5" borderId="2" xfId="10" applyFont="1" applyFill="1" applyBorder="1" applyAlignment="1">
      <alignment horizontal="center" vertical="center"/>
    </xf>
    <xf numFmtId="175" fontId="128" fillId="5" borderId="2" xfId="10" applyNumberFormat="1" applyFont="1" applyFill="1" applyBorder="1" applyAlignment="1">
      <alignment vertical="center"/>
    </xf>
    <xf numFmtId="174" fontId="128" fillId="5" borderId="2" xfId="10" applyNumberFormat="1" applyFont="1" applyFill="1" applyBorder="1" applyAlignment="1">
      <alignment horizontal="center" vertical="center"/>
    </xf>
    <xf numFmtId="167" fontId="128" fillId="5" borderId="2" xfId="10" applyNumberFormat="1" applyFont="1" applyFill="1" applyBorder="1" applyAlignment="1">
      <alignment horizontal="center" vertical="center"/>
    </xf>
    <xf numFmtId="1" fontId="128" fillId="5" borderId="2" xfId="10" applyNumberFormat="1" applyFont="1" applyFill="1" applyBorder="1" applyAlignment="1">
      <alignment horizontal="center" vertical="center"/>
    </xf>
    <xf numFmtId="170" fontId="128" fillId="5" borderId="54" xfId="10" applyNumberFormat="1" applyFont="1" applyFill="1" applyBorder="1" applyAlignment="1">
      <alignment vertical="center"/>
    </xf>
    <xf numFmtId="0" fontId="125" fillId="5" borderId="1" xfId="10" applyFont="1" applyFill="1" applyAlignment="1">
      <alignment vertical="center"/>
    </xf>
    <xf numFmtId="170" fontId="125" fillId="5" borderId="1" xfId="10" applyNumberFormat="1" applyFont="1" applyFill="1" applyAlignment="1">
      <alignment vertical="center"/>
    </xf>
    <xf numFmtId="174" fontId="126" fillId="5" borderId="55" xfId="10" applyNumberFormat="1" applyFont="1" applyFill="1" applyBorder="1" applyAlignment="1">
      <alignment vertical="center"/>
    </xf>
    <xf numFmtId="2" fontId="126" fillId="5" borderId="65" xfId="10" applyNumberFormat="1" applyFont="1" applyFill="1" applyBorder="1" applyAlignment="1">
      <alignment vertical="center"/>
    </xf>
    <xf numFmtId="170" fontId="126" fillId="5" borderId="50" xfId="10" applyNumberFormat="1" applyFont="1" applyFill="1" applyBorder="1" applyAlignment="1">
      <alignment vertical="center"/>
    </xf>
    <xf numFmtId="2" fontId="128" fillId="5" borderId="64" xfId="10" applyNumberFormat="1" applyFont="1" applyFill="1" applyBorder="1" applyAlignment="1">
      <alignment vertical="center"/>
    </xf>
    <xf numFmtId="2" fontId="128" fillId="5" borderId="49" xfId="10" applyNumberFormat="1" applyFont="1" applyFill="1" applyBorder="1" applyAlignment="1">
      <alignment vertical="center"/>
    </xf>
    <xf numFmtId="4" fontId="126" fillId="3" borderId="45" xfId="10" applyNumberFormat="1" applyFont="1" applyFill="1" applyBorder="1" applyAlignment="1">
      <alignment vertical="center"/>
    </xf>
    <xf numFmtId="2" fontId="126" fillId="5" borderId="64" xfId="10" applyNumberFormat="1" applyFont="1" applyFill="1" applyBorder="1" applyAlignment="1">
      <alignment vertical="center"/>
    </xf>
    <xf numFmtId="2" fontId="126" fillId="5" borderId="49" xfId="10" applyNumberFormat="1" applyFont="1" applyFill="1" applyBorder="1" applyAlignment="1">
      <alignment vertical="center"/>
    </xf>
    <xf numFmtId="170" fontId="126" fillId="5" borderId="45" xfId="10" applyNumberFormat="1" applyFont="1" applyFill="1" applyBorder="1" applyAlignment="1">
      <alignment vertical="center"/>
    </xf>
    <xf numFmtId="0" fontId="128" fillId="5" borderId="64" xfId="10" applyFont="1" applyFill="1" applyBorder="1" applyAlignment="1">
      <alignment vertical="center"/>
    </xf>
    <xf numFmtId="172" fontId="128" fillId="5" borderId="64" xfId="14" applyNumberFormat="1" applyFont="1" applyFill="1" applyBorder="1" applyAlignment="1">
      <alignment horizontal="center" vertical="center"/>
    </xf>
    <xf numFmtId="10" fontId="128" fillId="5" borderId="49" xfId="14" applyNumberFormat="1" applyFont="1" applyFill="1" applyBorder="1" applyAlignment="1">
      <alignment horizontal="center" vertical="center"/>
    </xf>
    <xf numFmtId="170" fontId="128" fillId="5" borderId="45" xfId="10" applyNumberFormat="1" applyFont="1" applyFill="1" applyBorder="1" applyAlignment="1">
      <alignment vertical="center"/>
    </xf>
    <xf numFmtId="49" fontId="126" fillId="16" borderId="42" xfId="10" applyNumberFormat="1" applyFont="1" applyFill="1" applyBorder="1" applyAlignment="1">
      <alignment horizontal="right" vertical="center"/>
    </xf>
    <xf numFmtId="170" fontId="126" fillId="16" borderId="41" xfId="10" applyNumberFormat="1" applyFont="1" applyFill="1" applyBorder="1" applyAlignment="1">
      <alignment vertical="center"/>
    </xf>
    <xf numFmtId="0" fontId="125" fillId="0" borderId="63" xfId="10" applyFont="1" applyBorder="1" applyAlignment="1">
      <alignment vertical="center"/>
    </xf>
    <xf numFmtId="0" fontId="125" fillId="0" borderId="62" xfId="10" applyFont="1" applyBorder="1" applyAlignment="1">
      <alignment vertical="center"/>
    </xf>
    <xf numFmtId="0" fontId="125" fillId="0" borderId="61" xfId="10" applyFont="1" applyBorder="1" applyAlignment="1">
      <alignment vertical="center"/>
    </xf>
    <xf numFmtId="0" fontId="125" fillId="0" borderId="1" xfId="10" applyFont="1" applyAlignment="1">
      <alignment horizontal="center" vertical="center"/>
    </xf>
    <xf numFmtId="0" fontId="127" fillId="0" borderId="57" xfId="10" applyFont="1" applyBorder="1" applyAlignment="1">
      <alignment horizontal="center" vertical="center" wrapText="1"/>
    </xf>
    <xf numFmtId="0" fontId="127" fillId="0" borderId="2" xfId="10" applyFont="1" applyBorder="1" applyAlignment="1">
      <alignment horizontal="center" vertical="center" wrapText="1"/>
    </xf>
    <xf numFmtId="170" fontId="127" fillId="0" borderId="2" xfId="10" applyNumberFormat="1" applyFont="1" applyBorder="1" applyAlignment="1">
      <alignment horizontal="center" vertical="center" wrapText="1"/>
    </xf>
    <xf numFmtId="0" fontId="127" fillId="0" borderId="13" xfId="10" applyFont="1" applyBorder="1" applyAlignment="1">
      <alignment horizontal="center" vertical="center" wrapText="1"/>
    </xf>
    <xf numFmtId="170" fontId="127" fillId="0" borderId="54" xfId="10" applyNumberFormat="1" applyFont="1" applyBorder="1" applyAlignment="1">
      <alignment horizontal="center" vertical="center" wrapText="1"/>
    </xf>
    <xf numFmtId="0" fontId="128" fillId="0" borderId="56" xfId="10" applyFont="1" applyBorder="1" applyAlignment="1">
      <alignment vertical="center" wrapText="1"/>
    </xf>
    <xf numFmtId="170" fontId="128" fillId="0" borderId="55" xfId="10" applyNumberFormat="1" applyFont="1" applyBorder="1" applyAlignment="1">
      <alignment horizontal="center" vertical="center"/>
    </xf>
    <xf numFmtId="170" fontId="128" fillId="0" borderId="55" xfId="10" applyNumberFormat="1" applyFont="1" applyBorder="1" applyAlignment="1">
      <alignment vertical="center"/>
    </xf>
    <xf numFmtId="3" fontId="128" fillId="0" borderId="55" xfId="10" applyNumberFormat="1" applyFont="1" applyBorder="1" applyAlignment="1">
      <alignment horizontal="center" vertical="center"/>
    </xf>
    <xf numFmtId="170" fontId="128" fillId="0" borderId="54" xfId="10" applyNumberFormat="1" applyFont="1" applyBorder="1" applyAlignment="1">
      <alignment vertical="center"/>
    </xf>
    <xf numFmtId="170" fontId="128" fillId="5" borderId="55" xfId="10" applyNumberFormat="1" applyFont="1" applyFill="1" applyBorder="1" applyAlignment="1">
      <alignment vertical="center"/>
    </xf>
    <xf numFmtId="49" fontId="126" fillId="0" borderId="52" xfId="10" applyNumberFormat="1" applyFont="1" applyBorder="1" applyAlignment="1">
      <alignment vertical="center"/>
    </xf>
    <xf numFmtId="49" fontId="126" fillId="0" borderId="51" xfId="10" applyNumberFormat="1" applyFont="1" applyBorder="1" applyAlignment="1">
      <alignment vertical="center"/>
    </xf>
    <xf numFmtId="170" fontId="126" fillId="0" borderId="50" xfId="10" applyNumberFormat="1" applyFont="1" applyBorder="1" applyAlignment="1">
      <alignment vertical="center"/>
    </xf>
    <xf numFmtId="170" fontId="128" fillId="0" borderId="49" xfId="10" applyNumberFormat="1" applyFont="1" applyBorder="1" applyAlignment="1">
      <alignment vertical="center"/>
    </xf>
    <xf numFmtId="49" fontId="128" fillId="0" borderId="47" xfId="10" applyNumberFormat="1" applyFont="1" applyBorder="1" applyAlignment="1">
      <alignment vertical="center"/>
    </xf>
    <xf numFmtId="49" fontId="128" fillId="0" borderId="46" xfId="10" applyNumberFormat="1" applyFont="1" applyBorder="1" applyAlignment="1">
      <alignment vertical="center"/>
    </xf>
    <xf numFmtId="3" fontId="128" fillId="0" borderId="45" xfId="10" applyNumberFormat="1" applyFont="1" applyBorder="1" applyAlignment="1">
      <alignment vertical="center"/>
    </xf>
    <xf numFmtId="172" fontId="128" fillId="0" borderId="47" xfId="14" applyNumberFormat="1" applyFont="1" applyFill="1" applyBorder="1" applyAlignment="1">
      <alignment horizontal="center" vertical="center"/>
    </xf>
    <xf numFmtId="10" fontId="128" fillId="0" borderId="46" xfId="14" applyNumberFormat="1" applyFont="1" applyFill="1" applyBorder="1" applyAlignment="1">
      <alignment horizontal="center" vertical="center"/>
    </xf>
    <xf numFmtId="0" fontId="125" fillId="0" borderId="40" xfId="10" applyFont="1" applyBorder="1" applyAlignment="1">
      <alignment vertical="center"/>
    </xf>
    <xf numFmtId="0" fontId="125" fillId="0" borderId="39" xfId="10" applyFont="1" applyBorder="1" applyAlignment="1">
      <alignment vertical="center"/>
    </xf>
    <xf numFmtId="0" fontId="126" fillId="16" borderId="36" xfId="10" applyFont="1" applyFill="1" applyBorder="1" applyAlignment="1">
      <alignment horizontal="right" vertical="center"/>
    </xf>
    <xf numFmtId="170" fontId="126" fillId="16" borderId="35" xfId="10" applyNumberFormat="1" applyFont="1" applyFill="1" applyBorder="1" applyAlignment="1">
      <alignment vertical="center"/>
    </xf>
    <xf numFmtId="0" fontId="113" fillId="0" borderId="1" xfId="10" applyFont="1" applyAlignment="1">
      <alignment vertical="center"/>
    </xf>
    <xf numFmtId="170" fontId="128" fillId="0" borderId="1" xfId="10" applyNumberFormat="1" applyFont="1" applyAlignment="1">
      <alignment vertical="center"/>
    </xf>
    <xf numFmtId="0" fontId="129" fillId="0" borderId="1" xfId="10" applyFont="1" applyAlignment="1">
      <alignment vertical="center"/>
    </xf>
    <xf numFmtId="170" fontId="125" fillId="0" borderId="1" xfId="10" applyNumberFormat="1" applyFont="1" applyAlignment="1">
      <alignment vertical="center"/>
    </xf>
    <xf numFmtId="0" fontId="129" fillId="0" borderId="24" xfId="10" applyFont="1" applyBorder="1" applyAlignment="1">
      <alignment vertical="center"/>
    </xf>
    <xf numFmtId="169" fontId="83" fillId="0" borderId="1" xfId="7" applyNumberFormat="1" applyFont="1" applyBorder="1" applyAlignment="1">
      <alignment vertical="center"/>
    </xf>
    <xf numFmtId="0" fontId="129" fillId="0" borderId="1" xfId="10" applyFont="1" applyAlignment="1">
      <alignment horizontal="center" vertical="center"/>
    </xf>
    <xf numFmtId="164" fontId="48" fillId="0" borderId="1" xfId="7" applyNumberFormat="1" applyFont="1" applyBorder="1" applyAlignment="1">
      <alignment vertical="center"/>
    </xf>
    <xf numFmtId="169" fontId="48" fillId="0" borderId="1" xfId="7" applyNumberFormat="1" applyFont="1" applyBorder="1" applyAlignment="1">
      <alignment vertical="center"/>
    </xf>
    <xf numFmtId="0" fontId="125" fillId="0" borderId="1" xfId="10" applyFont="1" applyAlignment="1">
      <alignment vertical="center" wrapText="1"/>
    </xf>
    <xf numFmtId="2" fontId="113" fillId="0" borderId="1" xfId="10" applyNumberFormat="1" applyFont="1" applyAlignment="1">
      <alignment vertical="center"/>
    </xf>
    <xf numFmtId="0" fontId="3" fillId="7" borderId="2" xfId="0" applyFont="1" applyFill="1" applyBorder="1" applyAlignment="1">
      <alignment horizontal="left" vertical="center"/>
    </xf>
    <xf numFmtId="0" fontId="14" fillId="7" borderId="5" xfId="0" applyFont="1" applyFill="1" applyBorder="1" applyAlignment="1">
      <alignment vertical="center"/>
    </xf>
    <xf numFmtId="6" fontId="14" fillId="7" borderId="2" xfId="0" applyNumberFormat="1" applyFont="1" applyFill="1" applyBorder="1" applyAlignment="1">
      <alignment horizontal="center" vertical="center"/>
    </xf>
    <xf numFmtId="0" fontId="14" fillId="7" borderId="2" xfId="0" applyFont="1" applyFill="1" applyBorder="1" applyAlignment="1">
      <alignment horizontal="left" vertical="center"/>
    </xf>
    <xf numFmtId="0" fontId="14" fillId="7" borderId="2" xfId="0" applyFont="1" applyFill="1" applyBorder="1" applyAlignment="1">
      <alignment horizontal="left" vertical="center" wrapText="1"/>
    </xf>
    <xf numFmtId="0" fontId="3" fillId="7" borderId="13" xfId="0" applyFont="1" applyFill="1" applyBorder="1" applyAlignment="1">
      <alignment vertical="center"/>
    </xf>
    <xf numFmtId="0" fontId="21" fillId="7" borderId="2" xfId="0" applyFont="1" applyFill="1" applyBorder="1" applyAlignment="1">
      <alignment horizontal="left" vertical="center"/>
    </xf>
    <xf numFmtId="4" fontId="21" fillId="7" borderId="2" xfId="0" applyNumberFormat="1" applyFont="1" applyFill="1" applyBorder="1" applyAlignment="1">
      <alignment horizontal="center" vertical="center"/>
    </xf>
    <xf numFmtId="0" fontId="21" fillId="7" borderId="2" xfId="0" applyFont="1" applyFill="1" applyBorder="1" applyAlignment="1">
      <alignment horizontal="left" vertical="center" wrapText="1"/>
    </xf>
    <xf numFmtId="43" fontId="21" fillId="6" borderId="2" xfId="4" applyFont="1" applyFill="1" applyBorder="1" applyAlignment="1">
      <alignment horizontal="center" vertical="center"/>
    </xf>
    <xf numFmtId="43" fontId="35" fillId="6" borderId="2" xfId="4" applyFont="1" applyFill="1" applyBorder="1" applyAlignment="1">
      <alignment horizontal="center" vertical="center"/>
    </xf>
    <xf numFmtId="9" fontId="21" fillId="7" borderId="2" xfId="0" applyNumberFormat="1" applyFont="1" applyFill="1" applyBorder="1" applyAlignment="1">
      <alignment horizontal="center" vertical="center"/>
    </xf>
    <xf numFmtId="9" fontId="21" fillId="5" borderId="2" xfId="0" applyNumberFormat="1" applyFont="1" applyFill="1" applyBorder="1" applyAlignment="1">
      <alignment horizontal="center" vertical="center"/>
    </xf>
    <xf numFmtId="0" fontId="65" fillId="0" borderId="0" xfId="0" applyFont="1" applyAlignment="1">
      <alignment vertical="center"/>
    </xf>
    <xf numFmtId="9" fontId="65" fillId="0" borderId="0" xfId="0" applyNumberFormat="1" applyFont="1" applyAlignment="1">
      <alignment vertical="center"/>
    </xf>
    <xf numFmtId="0" fontId="65" fillId="0" borderId="1" xfId="0" applyFont="1" applyBorder="1" applyAlignment="1">
      <alignment vertical="center"/>
    </xf>
    <xf numFmtId="0" fontId="65" fillId="5" borderId="1" xfId="0" applyFont="1" applyFill="1" applyBorder="1" applyAlignment="1">
      <alignment vertical="center"/>
    </xf>
    <xf numFmtId="0" fontId="68" fillId="0" borderId="1" xfId="0" applyFont="1" applyBorder="1" applyAlignment="1">
      <alignment vertical="center"/>
    </xf>
    <xf numFmtId="4" fontId="32" fillId="7" borderId="2" xfId="0" applyNumberFormat="1" applyFont="1" applyFill="1" applyBorder="1" applyAlignment="1">
      <alignment horizontal="center" vertical="center"/>
    </xf>
    <xf numFmtId="43" fontId="65" fillId="0" borderId="0" xfId="4" applyFont="1" applyAlignment="1">
      <alignment vertical="center"/>
    </xf>
    <xf numFmtId="43" fontId="68" fillId="0" borderId="1" xfId="4" applyFont="1" applyBorder="1" applyAlignment="1">
      <alignment vertical="center"/>
    </xf>
    <xf numFmtId="0" fontId="21" fillId="7" borderId="13" xfId="0" applyFont="1" applyFill="1" applyBorder="1" applyAlignment="1">
      <alignment vertical="center"/>
    </xf>
    <xf numFmtId="43" fontId="21" fillId="7" borderId="2" xfId="4" applyFont="1" applyFill="1" applyBorder="1" applyAlignment="1">
      <alignment horizontal="center" vertical="center"/>
    </xf>
    <xf numFmtId="43" fontId="21" fillId="5" borderId="2" xfId="4" applyFont="1" applyFill="1" applyBorder="1" applyAlignment="1">
      <alignment horizontal="center" vertical="center"/>
    </xf>
    <xf numFmtId="2" fontId="28" fillId="0" borderId="0" xfId="0" applyNumberFormat="1" applyFont="1" applyAlignment="1">
      <alignment vertical="center"/>
    </xf>
    <xf numFmtId="0" fontId="132" fillId="0" borderId="14" xfId="0" applyFont="1" applyBorder="1" applyAlignment="1">
      <alignment horizontal="justify" vertical="center" wrapText="1"/>
    </xf>
    <xf numFmtId="0" fontId="132" fillId="0" borderId="80" xfId="0" applyFont="1" applyBorder="1" applyAlignment="1">
      <alignment horizontal="justify" vertical="center" wrapText="1"/>
    </xf>
    <xf numFmtId="0" fontId="132" fillId="0" borderId="80" xfId="0" applyFont="1" applyBorder="1" applyAlignment="1">
      <alignment vertical="center" wrapText="1"/>
    </xf>
    <xf numFmtId="0" fontId="132" fillId="0" borderId="73" xfId="0" applyFont="1" applyBorder="1" applyAlignment="1">
      <alignment horizontal="justify" vertical="center"/>
    </xf>
    <xf numFmtId="0" fontId="132" fillId="0" borderId="75" xfId="0" applyFont="1" applyBorder="1" applyAlignment="1">
      <alignment horizontal="justify" vertical="center"/>
    </xf>
    <xf numFmtId="14" fontId="132" fillId="0" borderId="71" xfId="0" applyNumberFormat="1" applyFont="1" applyBorder="1" applyAlignment="1">
      <alignment horizontal="justify" vertical="center"/>
    </xf>
    <xf numFmtId="0" fontId="132" fillId="0" borderId="81" xfId="0" applyFont="1" applyBorder="1" applyAlignment="1">
      <alignment horizontal="justify" vertical="center"/>
    </xf>
    <xf numFmtId="0" fontId="132" fillId="0" borderId="78" xfId="0" applyFont="1" applyBorder="1" applyAlignment="1">
      <alignment horizontal="justify" vertical="center"/>
    </xf>
    <xf numFmtId="0" fontId="132" fillId="0" borderId="79" xfId="0" applyFont="1" applyBorder="1" applyAlignment="1">
      <alignment horizontal="justify" vertical="center"/>
    </xf>
    <xf numFmtId="6" fontId="132" fillId="0" borderId="81" xfId="0" applyNumberFormat="1" applyFont="1" applyBorder="1" applyAlignment="1">
      <alignment horizontal="justify" vertical="center"/>
    </xf>
    <xf numFmtId="6" fontId="132" fillId="0" borderId="78" xfId="0" applyNumberFormat="1" applyFont="1" applyBorder="1" applyAlignment="1">
      <alignment horizontal="justify" vertical="center"/>
    </xf>
    <xf numFmtId="6" fontId="132" fillId="0" borderId="79" xfId="0" applyNumberFormat="1" applyFont="1" applyBorder="1" applyAlignment="1">
      <alignment horizontal="justify" vertical="center"/>
    </xf>
    <xf numFmtId="0" fontId="132" fillId="0" borderId="74" xfId="0" applyFont="1" applyBorder="1" applyAlignment="1">
      <alignment horizontal="justify" vertical="center"/>
    </xf>
    <xf numFmtId="14" fontId="132" fillId="0" borderId="81" xfId="0" applyNumberFormat="1" applyFont="1" applyBorder="1" applyAlignment="1">
      <alignment horizontal="justify" vertical="center"/>
    </xf>
    <xf numFmtId="14" fontId="132" fillId="0" borderId="78" xfId="0" applyNumberFormat="1" applyFont="1" applyBorder="1" applyAlignment="1">
      <alignment horizontal="justify" vertical="center"/>
    </xf>
    <xf numFmtId="14" fontId="132" fillId="0" borderId="16" xfId="0" applyNumberFormat="1" applyFont="1" applyBorder="1" applyAlignment="1">
      <alignment horizontal="justify" vertical="center"/>
    </xf>
    <xf numFmtId="14" fontId="132" fillId="0" borderId="73" xfId="0" applyNumberFormat="1" applyFont="1" applyBorder="1" applyAlignment="1">
      <alignment horizontal="justify" vertical="center"/>
    </xf>
    <xf numFmtId="14" fontId="132" fillId="0" borderId="72" xfId="0" applyNumberFormat="1" applyFont="1" applyBorder="1" applyAlignment="1">
      <alignment horizontal="justify" vertical="center"/>
    </xf>
    <xf numFmtId="9" fontId="132" fillId="0" borderId="73" xfId="0" applyNumberFormat="1" applyFont="1" applyBorder="1" applyAlignment="1">
      <alignment horizontal="justify" vertical="center"/>
    </xf>
    <xf numFmtId="9" fontId="132" fillId="0" borderId="72" xfId="0" applyNumberFormat="1" applyFont="1" applyBorder="1" applyAlignment="1">
      <alignment horizontal="justify" vertical="center"/>
    </xf>
    <xf numFmtId="0" fontId="132" fillId="0" borderId="78" xfId="0" applyFont="1" applyBorder="1" applyAlignment="1">
      <alignment horizontal="center" vertical="center"/>
    </xf>
    <xf numFmtId="0" fontId="132" fillId="0" borderId="16" xfId="0" applyFont="1" applyBorder="1" applyAlignment="1">
      <alignment horizontal="center" vertical="center"/>
    </xf>
    <xf numFmtId="0" fontId="132" fillId="0" borderId="79" xfId="0" applyFont="1" applyBorder="1" applyAlignment="1">
      <alignment horizontal="center" vertical="center"/>
    </xf>
    <xf numFmtId="2" fontId="132" fillId="0" borderId="81" xfId="4" applyNumberFormat="1" applyFont="1" applyBorder="1" applyAlignment="1">
      <alignment horizontal="center" vertical="center"/>
    </xf>
    <xf numFmtId="2" fontId="132" fillId="0" borderId="78" xfId="4" applyNumberFormat="1" applyFont="1" applyBorder="1" applyAlignment="1">
      <alignment horizontal="center" vertical="center"/>
    </xf>
    <xf numFmtId="2" fontId="132" fillId="0" borderId="79" xfId="4" applyNumberFormat="1" applyFont="1" applyBorder="1" applyAlignment="1">
      <alignment horizontal="center" vertical="center"/>
    </xf>
    <xf numFmtId="0" fontId="29" fillId="0" borderId="0" xfId="0" applyFont="1" applyAlignment="1">
      <alignment horizontal="center" vertical="center"/>
    </xf>
    <xf numFmtId="172" fontId="135" fillId="0" borderId="0" xfId="0" applyNumberFormat="1" applyFont="1" applyAlignment="1">
      <alignment horizontal="left" vertical="center"/>
    </xf>
    <xf numFmtId="0" fontId="132" fillId="0" borderId="31" xfId="0" applyFont="1" applyBorder="1" applyAlignment="1">
      <alignment horizontal="justify" vertical="center" wrapText="1"/>
    </xf>
    <xf numFmtId="0" fontId="132" fillId="0" borderId="83" xfId="0" applyFont="1" applyBorder="1" applyAlignment="1">
      <alignment horizontal="center" vertical="center"/>
    </xf>
    <xf numFmtId="0" fontId="132" fillId="0" borderId="84" xfId="0" applyFont="1" applyBorder="1" applyAlignment="1">
      <alignment horizontal="center" vertical="center"/>
    </xf>
    <xf numFmtId="0" fontId="132" fillId="0" borderId="34" xfId="0" applyFont="1" applyBorder="1" applyAlignment="1">
      <alignment horizontal="center" vertical="center"/>
    </xf>
    <xf numFmtId="0" fontId="132" fillId="0" borderId="82" xfId="0" applyFont="1" applyBorder="1" applyAlignment="1">
      <alignment horizontal="justify" vertical="center" wrapText="1"/>
    </xf>
    <xf numFmtId="0" fontId="132" fillId="0" borderId="85" xfId="0" applyFont="1" applyBorder="1" applyAlignment="1">
      <alignment horizontal="justify" vertical="center"/>
    </xf>
    <xf numFmtId="0" fontId="132" fillId="0" borderId="77" xfId="0" applyFont="1" applyBorder="1" applyAlignment="1">
      <alignment horizontal="justify" vertical="center" wrapText="1"/>
    </xf>
    <xf numFmtId="14" fontId="132" fillId="0" borderId="86" xfId="0" applyNumberFormat="1" applyFont="1" applyBorder="1" applyAlignment="1">
      <alignment horizontal="justify" vertical="center"/>
    </xf>
    <xf numFmtId="0" fontId="132" fillId="0" borderId="82" xfId="0" applyFont="1" applyBorder="1" applyAlignment="1">
      <alignment vertical="center" wrapText="1"/>
    </xf>
    <xf numFmtId="0" fontId="132" fillId="0" borderId="87" xfId="0" applyFont="1" applyBorder="1" applyAlignment="1">
      <alignment vertical="center"/>
    </xf>
    <xf numFmtId="0" fontId="132" fillId="0" borderId="88" xfId="0" applyFont="1" applyBorder="1" applyAlignment="1">
      <alignment horizontal="justify" vertical="center" wrapText="1"/>
    </xf>
    <xf numFmtId="14" fontId="132" fillId="0" borderId="89" xfId="0" applyNumberFormat="1" applyFont="1" applyBorder="1" applyAlignment="1">
      <alignment horizontal="justify" vertical="center"/>
    </xf>
    <xf numFmtId="9" fontId="132" fillId="0" borderId="89" xfId="0" applyNumberFormat="1" applyFont="1" applyBorder="1" applyAlignment="1">
      <alignment horizontal="justify" vertical="center"/>
    </xf>
    <xf numFmtId="0" fontId="32" fillId="0" borderId="1" xfId="0" applyFont="1" applyBorder="1" applyAlignment="1">
      <alignment horizontal="center" vertical="center"/>
    </xf>
    <xf numFmtId="0" fontId="38" fillId="7" borderId="2" xfId="0" applyFont="1" applyFill="1" applyBorder="1" applyAlignment="1">
      <alignment horizontal="left" vertical="center" wrapText="1"/>
    </xf>
    <xf numFmtId="0" fontId="17" fillId="7" borderId="13" xfId="0" applyFont="1" applyFill="1" applyBorder="1" applyAlignment="1">
      <alignment horizontal="center" vertical="center"/>
    </xf>
    <xf numFmtId="0" fontId="16" fillId="7" borderId="13" xfId="0" applyFont="1" applyFill="1" applyBorder="1" applyAlignment="1">
      <alignment horizontal="center" vertical="center"/>
    </xf>
    <xf numFmtId="0" fontId="2" fillId="0" borderId="13" xfId="0" applyFont="1" applyBorder="1" applyAlignment="1">
      <alignment horizontal="center" vertical="center"/>
    </xf>
    <xf numFmtId="0" fontId="29" fillId="7" borderId="2" xfId="0" applyFont="1" applyFill="1" applyBorder="1" applyAlignment="1">
      <alignment vertical="center"/>
    </xf>
    <xf numFmtId="0" fontId="2" fillId="0" borderId="2" xfId="0" applyFont="1" applyBorder="1" applyAlignment="1">
      <alignment horizontal="center" vertical="center"/>
    </xf>
    <xf numFmtId="0" fontId="2" fillId="0" borderId="2" xfId="0" applyFont="1" applyBorder="1" applyAlignment="1">
      <alignment vertical="center"/>
    </xf>
    <xf numFmtId="0" fontId="2" fillId="0" borderId="2" xfId="0" applyFont="1" applyBorder="1" applyAlignment="1">
      <alignment vertical="center" wrapText="1"/>
    </xf>
    <xf numFmtId="2" fontId="32" fillId="7" borderId="2" xfId="0" applyNumberFormat="1" applyFont="1" applyFill="1" applyBorder="1" applyAlignment="1">
      <alignment horizontal="center" vertical="center"/>
    </xf>
    <xf numFmtId="2" fontId="21" fillId="7" borderId="2" xfId="0" applyNumberFormat="1" applyFont="1" applyFill="1" applyBorder="1" applyAlignment="1">
      <alignment horizontal="center" vertical="center"/>
    </xf>
    <xf numFmtId="0" fontId="2" fillId="7" borderId="13" xfId="0" applyFont="1" applyFill="1" applyBorder="1" applyAlignment="1">
      <alignment horizontal="center" vertical="center" wrapText="1"/>
    </xf>
    <xf numFmtId="0" fontId="2" fillId="0" borderId="0" xfId="0" applyFont="1" applyAlignment="1">
      <alignment vertical="center"/>
    </xf>
    <xf numFmtId="4" fontId="43" fillId="5" borderId="2" xfId="0" applyNumberFormat="1" applyFont="1" applyFill="1" applyBorder="1" applyAlignment="1">
      <alignment horizontal="center" vertical="center"/>
    </xf>
    <xf numFmtId="170" fontId="70" fillId="5" borderId="90" xfId="10" applyNumberFormat="1" applyFont="1" applyFill="1" applyBorder="1" applyAlignment="1">
      <alignment vertical="center"/>
    </xf>
    <xf numFmtId="4" fontId="70" fillId="3" borderId="2" xfId="10" applyNumberFormat="1" applyFont="1" applyFill="1" applyBorder="1" applyAlignment="1">
      <alignment vertical="center"/>
    </xf>
    <xf numFmtId="170" fontId="70" fillId="5" borderId="91" xfId="10" applyNumberFormat="1" applyFont="1" applyFill="1" applyBorder="1" applyAlignment="1">
      <alignment vertical="center"/>
    </xf>
    <xf numFmtId="170" fontId="70" fillId="0" borderId="90" xfId="10" applyNumberFormat="1" applyFont="1" applyBorder="1" applyAlignment="1">
      <alignment vertical="center"/>
    </xf>
    <xf numFmtId="3" fontId="71" fillId="0" borderId="91" xfId="10" applyNumberFormat="1" applyFont="1" applyBorder="1" applyAlignment="1">
      <alignment vertical="center"/>
    </xf>
    <xf numFmtId="2" fontId="15" fillId="0" borderId="1" xfId="13" applyNumberFormat="1" applyFont="1" applyAlignment="1">
      <alignment horizontal="right" vertical="center"/>
    </xf>
    <xf numFmtId="0" fontId="32" fillId="0" borderId="1" xfId="10" applyFont="1" applyAlignment="1">
      <alignment vertical="center"/>
    </xf>
    <xf numFmtId="171" fontId="61" fillId="5" borderId="2" xfId="9" applyNumberFormat="1" applyFont="1" applyFill="1" applyBorder="1" applyAlignment="1">
      <alignment horizontal="left" vertical="center"/>
    </xf>
    <xf numFmtId="171" fontId="28" fillId="5" borderId="2" xfId="9" applyNumberFormat="1" applyFont="1" applyFill="1" applyBorder="1" applyAlignment="1">
      <alignment horizontal="left" vertical="center"/>
    </xf>
    <xf numFmtId="171" fontId="28" fillId="15" borderId="2" xfId="9" applyNumberFormat="1" applyFont="1" applyFill="1" applyBorder="1" applyAlignment="1">
      <alignment horizontal="left" vertical="center"/>
    </xf>
    <xf numFmtId="171" fontId="82" fillId="5" borderId="2" xfId="9" applyNumberFormat="1" applyFont="1" applyFill="1" applyBorder="1" applyAlignment="1">
      <alignment horizontal="left" vertical="center"/>
    </xf>
    <xf numFmtId="171" fontId="89" fillId="5" borderId="2" xfId="9" applyNumberFormat="1" applyFont="1" applyFill="1" applyBorder="1" applyAlignment="1">
      <alignment horizontal="left" vertical="center" wrapText="1"/>
    </xf>
    <xf numFmtId="0" fontId="31" fillId="0" borderId="0" xfId="0" applyFont="1" applyAlignment="1">
      <alignment horizontal="center" vertical="center"/>
    </xf>
    <xf numFmtId="0" fontId="136" fillId="0" borderId="0" xfId="3" applyFont="1" applyAlignment="1">
      <alignment vertical="center" wrapText="1"/>
    </xf>
    <xf numFmtId="0" fontId="137" fillId="0" borderId="0" xfId="3" applyFont="1" applyAlignment="1">
      <alignment vertical="center" wrapText="1"/>
    </xf>
    <xf numFmtId="0" fontId="138" fillId="0" borderId="0" xfId="0" applyFont="1" applyAlignment="1">
      <alignment horizontal="center" vertical="center"/>
    </xf>
    <xf numFmtId="0" fontId="2" fillId="5" borderId="2" xfId="0" applyFont="1" applyFill="1" applyBorder="1" applyAlignment="1">
      <alignment horizontal="left" vertical="center"/>
    </xf>
    <xf numFmtId="0" fontId="61" fillId="0" borderId="0" xfId="0" applyFont="1" applyAlignment="1">
      <alignment vertical="center"/>
    </xf>
    <xf numFmtId="4" fontId="21" fillId="5" borderId="2" xfId="0" applyNumberFormat="1" applyFont="1" applyFill="1" applyBorder="1" applyAlignment="1">
      <alignment horizontal="center" vertical="center"/>
    </xf>
    <xf numFmtId="0" fontId="2" fillId="5" borderId="13" xfId="0" applyFont="1" applyFill="1" applyBorder="1" applyAlignment="1">
      <alignment horizontal="center" vertical="center"/>
    </xf>
    <xf numFmtId="0" fontId="2" fillId="5" borderId="5" xfId="0" applyFont="1" applyFill="1" applyBorder="1" applyAlignment="1">
      <alignment vertical="center"/>
    </xf>
    <xf numFmtId="6" fontId="2" fillId="0" borderId="2" xfId="0" applyNumberFormat="1" applyFont="1" applyBorder="1" applyAlignment="1">
      <alignment horizontal="center" vertical="center"/>
    </xf>
    <xf numFmtId="43" fontId="2" fillId="0" borderId="2" xfId="4" applyFont="1" applyBorder="1" applyAlignment="1">
      <alignment vertical="center"/>
    </xf>
    <xf numFmtId="0" fontId="2" fillId="5" borderId="2" xfId="0" applyFont="1" applyFill="1" applyBorder="1" applyAlignment="1">
      <alignment horizontal="left" vertical="center" wrapText="1"/>
    </xf>
    <xf numFmtId="9" fontId="2" fillId="0" borderId="2" xfId="0" applyNumberFormat="1" applyFont="1" applyBorder="1" applyAlignment="1">
      <alignment horizontal="center" vertical="center"/>
    </xf>
    <xf numFmtId="0" fontId="2" fillId="5" borderId="0" xfId="0" applyFont="1" applyFill="1" applyAlignment="1">
      <alignment horizontal="left" vertical="center"/>
    </xf>
    <xf numFmtId="0" fontId="31" fillId="0" borderId="0" xfId="0" applyFont="1" applyAlignment="1">
      <alignment vertical="center"/>
    </xf>
    <xf numFmtId="0" fontId="139" fillId="0" borderId="0" xfId="0" applyFont="1" applyAlignment="1">
      <alignment vertical="center"/>
    </xf>
    <xf numFmtId="0" fontId="43" fillId="0" borderId="7" xfId="0" applyFont="1" applyBorder="1" applyAlignment="1">
      <alignment vertical="center" wrapText="1"/>
    </xf>
    <xf numFmtId="0" fontId="32" fillId="0" borderId="2" xfId="0" applyFont="1" applyBorder="1" applyAlignment="1">
      <alignment horizontal="center" vertical="center"/>
    </xf>
    <xf numFmtId="0" fontId="48" fillId="0" borderId="6" xfId="0" applyFont="1" applyBorder="1" applyAlignment="1">
      <alignment vertical="center" wrapText="1"/>
    </xf>
    <xf numFmtId="0" fontId="48" fillId="0" borderId="1" xfId="0" applyFont="1" applyBorder="1" applyAlignment="1">
      <alignment vertical="center"/>
    </xf>
    <xf numFmtId="0" fontId="32" fillId="0" borderId="6" xfId="0" applyFont="1" applyBorder="1" applyAlignment="1">
      <alignment vertical="center" wrapText="1"/>
    </xf>
    <xf numFmtId="0" fontId="32" fillId="5" borderId="2" xfId="0" applyFont="1" applyFill="1" applyBorder="1" applyAlignment="1">
      <alignment horizontal="center" vertical="center"/>
    </xf>
    <xf numFmtId="0" fontId="48" fillId="0" borderId="0" xfId="0" applyFont="1" applyAlignment="1">
      <alignment vertical="center"/>
    </xf>
    <xf numFmtId="0" fontId="32" fillId="15" borderId="2" xfId="0" applyFont="1" applyFill="1" applyBorder="1" applyAlignment="1">
      <alignment horizontal="center" vertical="center"/>
    </xf>
    <xf numFmtId="43" fontId="28" fillId="0" borderId="0" xfId="4" applyFont="1" applyAlignment="1">
      <alignment horizontal="right" vertical="center"/>
    </xf>
    <xf numFmtId="177" fontId="28" fillId="0" borderId="0" xfId="0" applyNumberFormat="1" applyFont="1" applyAlignment="1">
      <alignment vertical="center"/>
    </xf>
    <xf numFmtId="0" fontId="2" fillId="2" borderId="2" xfId="0" applyFont="1" applyFill="1" applyBorder="1" applyAlignment="1">
      <alignment horizontal="right" vertical="center"/>
    </xf>
    <xf numFmtId="0" fontId="2" fillId="2" borderId="5" xfId="0" applyFont="1" applyFill="1" applyBorder="1" applyAlignment="1">
      <alignment horizontal="right" vertical="center"/>
    </xf>
    <xf numFmtId="0" fontId="2" fillId="2" borderId="23" xfId="0" applyFont="1" applyFill="1" applyBorder="1" applyAlignment="1">
      <alignment vertical="center"/>
    </xf>
    <xf numFmtId="0" fontId="30" fillId="2" borderId="2" xfId="0" applyFont="1" applyFill="1" applyBorder="1" applyAlignment="1">
      <alignment horizontal="left" vertical="center"/>
    </xf>
    <xf numFmtId="0" fontId="31" fillId="2" borderId="2" xfId="0" applyFont="1" applyFill="1" applyBorder="1" applyAlignment="1">
      <alignment horizontal="left" vertical="center"/>
    </xf>
    <xf numFmtId="0" fontId="28" fillId="0" borderId="0" xfId="0" applyFont="1" applyAlignment="1">
      <alignment horizontal="left" vertical="center"/>
    </xf>
    <xf numFmtId="0" fontId="61" fillId="0" borderId="0" xfId="0" applyFont="1" applyAlignment="1">
      <alignment horizontal="left" vertical="center"/>
    </xf>
    <xf numFmtId="0" fontId="31" fillId="4" borderId="2" xfId="0" applyFont="1" applyFill="1" applyBorder="1" applyAlignment="1">
      <alignment horizontal="left" vertical="center" wrapText="1"/>
    </xf>
    <xf numFmtId="0" fontId="62" fillId="0" borderId="0" xfId="0" applyFont="1" applyAlignment="1">
      <alignment horizontal="center" vertical="center"/>
    </xf>
    <xf numFmtId="0" fontId="62" fillId="0" borderId="1" xfId="0" applyFont="1" applyBorder="1" applyAlignment="1">
      <alignment horizontal="center" vertical="center"/>
    </xf>
    <xf numFmtId="0" fontId="62" fillId="14" borderId="0" xfId="0" applyFont="1" applyFill="1" applyAlignment="1">
      <alignment horizontal="center" vertical="center"/>
    </xf>
    <xf numFmtId="2" fontId="30" fillId="2" borderId="2" xfId="0" applyNumberFormat="1" applyFont="1" applyFill="1" applyBorder="1" applyAlignment="1">
      <alignment horizontal="center" vertical="center"/>
    </xf>
    <xf numFmtId="2" fontId="142" fillId="20" borderId="2" xfId="0" applyNumberFormat="1" applyFont="1" applyFill="1" applyBorder="1" applyAlignment="1">
      <alignment horizontal="center" vertical="center"/>
    </xf>
    <xf numFmtId="0" fontId="142" fillId="5" borderId="2" xfId="0" applyFont="1" applyFill="1" applyBorder="1" applyAlignment="1">
      <alignment horizontal="left" vertical="center" wrapText="1"/>
    </xf>
    <xf numFmtId="0" fontId="142" fillId="20" borderId="13" xfId="0" applyFont="1" applyFill="1" applyBorder="1" applyAlignment="1">
      <alignment horizontal="left" vertical="center"/>
    </xf>
    <xf numFmtId="0" fontId="142" fillId="20" borderId="23" xfId="0" applyFont="1" applyFill="1" applyBorder="1" applyAlignment="1">
      <alignment vertical="center"/>
    </xf>
    <xf numFmtId="0" fontId="142" fillId="20" borderId="5" xfId="0" applyFont="1" applyFill="1" applyBorder="1" applyAlignment="1">
      <alignment vertical="center"/>
    </xf>
    <xf numFmtId="0" fontId="142" fillId="0" borderId="1" xfId="0" applyFont="1" applyBorder="1" applyAlignment="1">
      <alignment horizontal="right" vertical="center"/>
    </xf>
    <xf numFmtId="0" fontId="142" fillId="5" borderId="2" xfId="0" applyFont="1" applyFill="1" applyBorder="1" applyAlignment="1">
      <alignment vertical="center"/>
    </xf>
    <xf numFmtId="0" fontId="142" fillId="0" borderId="1" xfId="0" applyFont="1" applyBorder="1" applyAlignment="1">
      <alignment vertical="center"/>
    </xf>
    <xf numFmtId="0" fontId="142" fillId="20" borderId="2" xfId="0" applyFont="1" applyFill="1" applyBorder="1" applyAlignment="1">
      <alignment horizontal="center" vertical="center"/>
    </xf>
    <xf numFmtId="0" fontId="142" fillId="20" borderId="0" xfId="0" applyFont="1" applyFill="1" applyAlignment="1">
      <alignment vertical="center"/>
    </xf>
    <xf numFmtId="0" fontId="142" fillId="0" borderId="0" xfId="0" applyFont="1" applyAlignment="1">
      <alignment vertical="center"/>
    </xf>
    <xf numFmtId="0" fontId="141" fillId="2" borderId="2" xfId="0" applyFont="1" applyFill="1" applyBorder="1" applyAlignment="1">
      <alignment vertical="center"/>
    </xf>
    <xf numFmtId="0" fontId="30" fillId="2" borderId="2" xfId="0" applyFont="1" applyFill="1" applyBorder="1" applyAlignment="1">
      <alignment vertical="center"/>
    </xf>
    <xf numFmtId="0" fontId="143" fillId="0" borderId="1" xfId="0" applyFont="1" applyBorder="1" applyAlignment="1">
      <alignment horizontal="right" vertical="center"/>
    </xf>
    <xf numFmtId="0" fontId="138" fillId="0" borderId="0" xfId="0" applyFont="1" applyAlignment="1">
      <alignment vertical="center"/>
    </xf>
    <xf numFmtId="0" fontId="30" fillId="0" borderId="1" xfId="0" applyFont="1" applyBorder="1" applyAlignment="1">
      <alignment vertical="center"/>
    </xf>
    <xf numFmtId="0" fontId="30" fillId="2" borderId="2" xfId="0" applyFont="1" applyFill="1" applyBorder="1" applyAlignment="1">
      <alignment horizontal="center" vertical="center"/>
    </xf>
    <xf numFmtId="0" fontId="144" fillId="0" borderId="0" xfId="0" applyFont="1" applyAlignment="1">
      <alignment vertical="center"/>
    </xf>
    <xf numFmtId="0" fontId="142" fillId="20" borderId="2" xfId="0" applyFont="1" applyFill="1" applyBorder="1" applyAlignment="1">
      <alignment horizontal="left" vertical="center"/>
    </xf>
    <xf numFmtId="0" fontId="142" fillId="20" borderId="2" xfId="0" applyFont="1" applyFill="1" applyBorder="1" applyAlignment="1">
      <alignment vertical="center"/>
    </xf>
    <xf numFmtId="0" fontId="144" fillId="0" borderId="1" xfId="0" applyFont="1" applyBorder="1" applyAlignment="1">
      <alignment horizontal="right" vertical="center"/>
    </xf>
    <xf numFmtId="43" fontId="2" fillId="0" borderId="2" xfId="4" applyFont="1" applyBorder="1" applyAlignment="1">
      <alignment horizontal="left" vertical="center"/>
    </xf>
    <xf numFmtId="0" fontId="2" fillId="0" borderId="1" xfId="0" applyFont="1" applyBorder="1" applyAlignment="1">
      <alignment vertical="center"/>
    </xf>
    <xf numFmtId="0" fontId="21" fillId="5" borderId="1" xfId="0" applyFont="1" applyFill="1" applyBorder="1" applyAlignment="1">
      <alignment horizontal="center" vertical="center"/>
    </xf>
    <xf numFmtId="0" fontId="14" fillId="7" borderId="13" xfId="0" applyFont="1" applyFill="1" applyBorder="1" applyAlignment="1">
      <alignment vertical="center"/>
    </xf>
    <xf numFmtId="0" fontId="2" fillId="7" borderId="2" xfId="0" applyFont="1" applyFill="1" applyBorder="1" applyAlignment="1">
      <alignment horizontal="left" vertical="center"/>
    </xf>
    <xf numFmtId="0" fontId="2" fillId="0" borderId="2" xfId="0" applyFont="1" applyBorder="1" applyAlignment="1">
      <alignment horizontal="left" vertical="center" wrapText="1"/>
    </xf>
    <xf numFmtId="0" fontId="29" fillId="0" borderId="5" xfId="0" applyFont="1" applyBorder="1" applyAlignment="1">
      <alignment vertical="center"/>
    </xf>
    <xf numFmtId="0" fontId="32" fillId="9" borderId="2" xfId="0" applyFont="1" applyFill="1" applyBorder="1" applyAlignment="1">
      <alignment horizontal="center" vertical="center"/>
    </xf>
    <xf numFmtId="0" fontId="32" fillId="10" borderId="2" xfId="0" applyFont="1" applyFill="1" applyBorder="1" applyAlignment="1">
      <alignment horizontal="center" vertical="center"/>
    </xf>
    <xf numFmtId="0" fontId="32" fillId="4" borderId="2" xfId="0" applyFont="1" applyFill="1" applyBorder="1" applyAlignment="1">
      <alignment horizontal="center" vertical="center"/>
    </xf>
    <xf numFmtId="0" fontId="32" fillId="11" borderId="2" xfId="0" applyFont="1" applyFill="1" applyBorder="1" applyAlignment="1">
      <alignment horizontal="center" vertical="center"/>
    </xf>
    <xf numFmtId="0" fontId="32" fillId="12" borderId="2" xfId="0" applyFont="1" applyFill="1" applyBorder="1" applyAlignment="1">
      <alignment horizontal="center" vertical="center"/>
    </xf>
    <xf numFmtId="0" fontId="32" fillId="7" borderId="2" xfId="0" applyFont="1" applyFill="1" applyBorder="1" applyAlignment="1">
      <alignment horizontal="center" vertical="center"/>
    </xf>
    <xf numFmtId="0" fontId="32" fillId="13" borderId="2" xfId="0" applyFont="1" applyFill="1" applyBorder="1" applyAlignment="1">
      <alignment horizontal="center" vertical="center"/>
    </xf>
    <xf numFmtId="165" fontId="21" fillId="6" borderId="2" xfId="0" applyNumberFormat="1" applyFont="1" applyFill="1" applyBorder="1" applyAlignment="1">
      <alignment horizontal="right" vertical="center"/>
    </xf>
    <xf numFmtId="165" fontId="35" fillId="6" borderId="2" xfId="0" applyNumberFormat="1" applyFont="1" applyFill="1" applyBorder="1" applyAlignment="1">
      <alignment horizontal="right" vertical="center"/>
    </xf>
    <xf numFmtId="43" fontId="35" fillId="7" borderId="2" xfId="4" applyFont="1" applyFill="1" applyBorder="1" applyAlignment="1">
      <alignment horizontal="center" vertical="center"/>
    </xf>
    <xf numFmtId="165" fontId="21" fillId="7" borderId="2" xfId="0" applyNumberFormat="1" applyFont="1" applyFill="1" applyBorder="1" applyAlignment="1">
      <alignment horizontal="right" vertical="center"/>
    </xf>
    <xf numFmtId="0" fontId="1" fillId="6" borderId="2" xfId="0" applyFont="1" applyFill="1" applyBorder="1" applyAlignment="1">
      <alignment horizontal="center" vertical="center"/>
    </xf>
    <xf numFmtId="0" fontId="35" fillId="7" borderId="5" xfId="0" applyFont="1" applyFill="1" applyBorder="1" applyAlignment="1">
      <alignment vertical="center"/>
    </xf>
    <xf numFmtId="168" fontId="21" fillId="7" borderId="2" xfId="0" applyNumberFormat="1" applyFont="1" applyFill="1" applyBorder="1" applyAlignment="1">
      <alignment horizontal="right" vertical="center"/>
    </xf>
    <xf numFmtId="8" fontId="21" fillId="0" borderId="2" xfId="0" applyNumberFormat="1" applyFont="1" applyBorder="1" applyAlignment="1">
      <alignment horizontal="center" vertical="center"/>
    </xf>
    <xf numFmtId="43" fontId="68" fillId="0" borderId="0" xfId="4" applyFont="1" applyAlignment="1">
      <alignment vertical="center"/>
    </xf>
    <xf numFmtId="0" fontId="1" fillId="0" borderId="2" xfId="0" applyFont="1" applyBorder="1" applyAlignment="1">
      <alignment horizontal="center" vertical="center"/>
    </xf>
    <xf numFmtId="0" fontId="21" fillId="0" borderId="2" xfId="0" applyFont="1" applyBorder="1" applyAlignment="1">
      <alignment horizontal="center" vertical="center"/>
    </xf>
    <xf numFmtId="0" fontId="1" fillId="5" borderId="2" xfId="0" applyFont="1" applyFill="1" applyBorder="1" applyAlignment="1">
      <alignment horizontal="left" vertical="center"/>
    </xf>
    <xf numFmtId="0" fontId="22" fillId="0" borderId="7" xfId="0" applyFont="1" applyBorder="1" applyAlignment="1">
      <alignment horizontal="center" vertical="center" wrapText="1"/>
    </xf>
    <xf numFmtId="0" fontId="22" fillId="0" borderId="6" xfId="0" applyFont="1" applyBorder="1" applyAlignment="1">
      <alignment horizontal="center" vertical="center" wrapText="1"/>
    </xf>
    <xf numFmtId="0" fontId="43" fillId="0" borderId="7" xfId="0" applyFont="1" applyBorder="1" applyAlignment="1">
      <alignment horizontal="center" vertical="center" wrapText="1"/>
    </xf>
    <xf numFmtId="0" fontId="43" fillId="0" borderId="6" xfId="0" applyFont="1" applyBorder="1" applyAlignment="1">
      <alignment horizontal="center" vertical="center" wrapText="1"/>
    </xf>
    <xf numFmtId="0" fontId="43" fillId="0" borderId="4" xfId="0" applyFont="1" applyBorder="1" applyAlignment="1">
      <alignment horizontal="center" vertical="center" wrapText="1"/>
    </xf>
    <xf numFmtId="0" fontId="43" fillId="0" borderId="7" xfId="0" applyFont="1" applyBorder="1" applyAlignment="1">
      <alignment horizontal="left" vertical="center" wrapText="1"/>
    </xf>
    <xf numFmtId="0" fontId="43" fillId="0" borderId="4" xfId="0" applyFont="1" applyBorder="1" applyAlignment="1">
      <alignment horizontal="left" vertical="center" wrapText="1"/>
    </xf>
    <xf numFmtId="0" fontId="28" fillId="7" borderId="2" xfId="0" applyFont="1" applyFill="1" applyBorder="1" applyAlignment="1">
      <alignment horizontal="center" vertical="center" wrapText="1"/>
    </xf>
    <xf numFmtId="0" fontId="28" fillId="7" borderId="2" xfId="0" applyFont="1" applyFill="1" applyBorder="1" applyAlignment="1">
      <alignment horizontal="center" vertical="center"/>
    </xf>
    <xf numFmtId="0" fontId="22" fillId="0" borderId="7" xfId="0" applyFont="1" applyBorder="1" applyAlignment="1">
      <alignment horizontal="left" vertical="center" wrapText="1"/>
    </xf>
    <xf numFmtId="0" fontId="0" fillId="0" borderId="4" xfId="0" applyBorder="1" applyAlignment="1">
      <alignment horizontal="left" vertical="center" wrapText="1"/>
    </xf>
    <xf numFmtId="0" fontId="7" fillId="0" borderId="7" xfId="0" applyFont="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21" fillId="0" borderId="14" xfId="0" applyFont="1" applyBorder="1" applyAlignment="1">
      <alignment horizontal="left" vertical="center"/>
    </xf>
    <xf numFmtId="0" fontId="21" fillId="0" borderId="15" xfId="0" applyFont="1" applyBorder="1" applyAlignment="1">
      <alignment horizontal="left" vertical="center"/>
    </xf>
    <xf numFmtId="0" fontId="21" fillId="0" borderId="16" xfId="0" applyFont="1" applyBorder="1" applyAlignment="1">
      <alignment horizontal="left" vertical="center"/>
    </xf>
    <xf numFmtId="0" fontId="21" fillId="0" borderId="14" xfId="0" applyFont="1" applyBorder="1" applyAlignment="1">
      <alignment horizontal="left" vertical="center" wrapText="1"/>
    </xf>
    <xf numFmtId="0" fontId="21" fillId="0" borderId="15" xfId="0" applyFont="1" applyBorder="1" applyAlignment="1">
      <alignment horizontal="left" vertical="center" wrapText="1"/>
    </xf>
    <xf numFmtId="0" fontId="21" fillId="0" borderId="16" xfId="0" applyFont="1" applyBorder="1" applyAlignment="1">
      <alignment horizontal="left" vertical="center" wrapText="1"/>
    </xf>
    <xf numFmtId="0" fontId="21" fillId="13" borderId="2" xfId="0" applyFont="1" applyFill="1" applyBorder="1" applyAlignment="1">
      <alignment horizontal="center" vertical="center" wrapText="1"/>
    </xf>
    <xf numFmtId="0" fontId="21" fillId="13" borderId="2" xfId="0" applyFont="1" applyFill="1" applyBorder="1" applyAlignment="1">
      <alignment horizontal="center" vertical="center"/>
    </xf>
    <xf numFmtId="0" fontId="28" fillId="12" borderId="2" xfId="0" applyFont="1" applyFill="1" applyBorder="1" applyAlignment="1">
      <alignment horizontal="center" vertical="center" wrapText="1"/>
    </xf>
    <xf numFmtId="0" fontId="28" fillId="12" borderId="2" xfId="0" applyFont="1" applyFill="1" applyBorder="1" applyAlignment="1">
      <alignment horizontal="center" vertical="center"/>
    </xf>
    <xf numFmtId="0" fontId="28" fillId="4" borderId="2" xfId="0" applyFont="1" applyFill="1" applyBorder="1" applyAlignment="1">
      <alignment horizontal="center" vertical="center" wrapText="1"/>
    </xf>
    <xf numFmtId="0" fontId="28" fillId="4" borderId="2" xfId="0" applyFont="1" applyFill="1" applyBorder="1" applyAlignment="1">
      <alignment horizontal="center" vertical="center"/>
    </xf>
    <xf numFmtId="0" fontId="32" fillId="6" borderId="2" xfId="0" applyFont="1" applyFill="1" applyBorder="1" applyAlignment="1">
      <alignment horizontal="center" vertical="center"/>
    </xf>
    <xf numFmtId="0" fontId="32" fillId="6" borderId="2" xfId="0" applyFont="1" applyFill="1" applyBorder="1" applyAlignment="1">
      <alignment horizontal="center" vertical="center" wrapText="1"/>
    </xf>
    <xf numFmtId="0" fontId="21" fillId="10" borderId="2" xfId="0" applyFont="1" applyFill="1" applyBorder="1" applyAlignment="1">
      <alignment horizontal="center" vertical="center" wrapText="1"/>
    </xf>
    <xf numFmtId="0" fontId="21" fillId="10" borderId="2" xfId="0" applyFont="1" applyFill="1" applyBorder="1" applyAlignment="1">
      <alignment horizontal="center" vertical="center"/>
    </xf>
    <xf numFmtId="0" fontId="28" fillId="11" borderId="2" xfId="0" applyFont="1" applyFill="1" applyBorder="1" applyAlignment="1">
      <alignment horizontal="center" vertical="center" wrapText="1"/>
    </xf>
    <xf numFmtId="0" fontId="28" fillId="11" borderId="2" xfId="0" applyFont="1" applyFill="1" applyBorder="1" applyAlignment="1">
      <alignment horizontal="center" vertical="center"/>
    </xf>
    <xf numFmtId="0" fontId="7" fillId="5" borderId="7" xfId="0" applyFont="1" applyFill="1" applyBorder="1" applyAlignment="1">
      <alignment horizontal="left" vertical="center" wrapText="1"/>
    </xf>
    <xf numFmtId="0" fontId="7" fillId="5" borderId="4" xfId="0" applyFont="1" applyFill="1" applyBorder="1" applyAlignment="1">
      <alignment horizontal="left" vertical="center" wrapText="1"/>
    </xf>
    <xf numFmtId="0" fontId="18" fillId="2" borderId="2" xfId="0" applyFont="1" applyFill="1" applyBorder="1" applyAlignment="1">
      <alignment horizontal="left" vertical="center" wrapText="1"/>
    </xf>
    <xf numFmtId="0" fontId="22" fillId="3" borderId="2" xfId="0" applyFont="1" applyFill="1" applyBorder="1" applyAlignment="1">
      <alignment horizontal="center" vertical="center" wrapText="1"/>
    </xf>
    <xf numFmtId="0" fontId="57" fillId="2" borderId="7" xfId="0" applyFont="1" applyFill="1" applyBorder="1" applyAlignment="1">
      <alignment horizontal="left" vertical="center" wrapText="1"/>
    </xf>
    <xf numFmtId="0" fontId="57" fillId="2" borderId="4" xfId="0" applyFont="1" applyFill="1" applyBorder="1" applyAlignment="1">
      <alignment horizontal="left" vertical="center" wrapText="1"/>
    </xf>
    <xf numFmtId="0" fontId="57" fillId="2" borderId="6" xfId="0" applyFont="1" applyFill="1" applyBorder="1" applyAlignment="1">
      <alignment horizontal="left" vertical="center" wrapText="1"/>
    </xf>
    <xf numFmtId="0" fontId="12" fillId="3" borderId="2" xfId="0" applyFont="1" applyFill="1" applyBorder="1" applyAlignment="1">
      <alignment horizontal="left" vertical="center" wrapText="1"/>
    </xf>
    <xf numFmtId="0" fontId="22" fillId="3" borderId="2" xfId="0" applyFont="1" applyFill="1" applyBorder="1" applyAlignment="1">
      <alignment horizontal="left" vertical="center" wrapText="1"/>
    </xf>
    <xf numFmtId="0" fontId="57" fillId="2" borderId="2" xfId="0" applyFont="1" applyFill="1" applyBorder="1" applyAlignment="1">
      <alignment horizontal="left" vertical="center" wrapText="1"/>
    </xf>
    <xf numFmtId="0" fontId="43" fillId="5" borderId="7" xfId="0" applyFont="1" applyFill="1" applyBorder="1" applyAlignment="1">
      <alignment horizontal="left" vertical="center" wrapText="1"/>
    </xf>
    <xf numFmtId="0" fontId="43" fillId="5" borderId="4" xfId="0" applyFont="1" applyFill="1" applyBorder="1" applyAlignment="1">
      <alignment horizontal="left" vertical="center" wrapText="1"/>
    </xf>
    <xf numFmtId="0" fontId="7" fillId="0" borderId="7" xfId="0" applyFont="1" applyBorder="1" applyAlignment="1">
      <alignment horizontal="left" vertical="center" wrapText="1"/>
    </xf>
    <xf numFmtId="0" fontId="7" fillId="0" borderId="6" xfId="0" applyFont="1" applyBorder="1" applyAlignment="1">
      <alignment horizontal="left" vertical="center" wrapText="1"/>
    </xf>
    <xf numFmtId="0" fontId="31" fillId="4" borderId="2" xfId="0" applyFont="1" applyFill="1" applyBorder="1" applyAlignment="1">
      <alignment horizontal="left" vertical="center" wrapText="1"/>
    </xf>
    <xf numFmtId="0" fontId="0" fillId="3" borderId="2" xfId="0" applyFill="1" applyBorder="1" applyAlignment="1">
      <alignment horizontal="center" vertical="center" wrapText="1"/>
    </xf>
    <xf numFmtId="0" fontId="18" fillId="2" borderId="7" xfId="0" applyFont="1" applyFill="1" applyBorder="1" applyAlignment="1">
      <alignment horizontal="left" vertical="center" wrapText="1"/>
    </xf>
    <xf numFmtId="0" fontId="18" fillId="2" borderId="4" xfId="0" applyFont="1" applyFill="1" applyBorder="1" applyAlignment="1">
      <alignment horizontal="left" vertical="center" wrapText="1"/>
    </xf>
    <xf numFmtId="0" fontId="18" fillId="2" borderId="6" xfId="0" applyFont="1" applyFill="1" applyBorder="1" applyAlignment="1">
      <alignment horizontal="left" vertical="center" wrapText="1"/>
    </xf>
    <xf numFmtId="0" fontId="22" fillId="0" borderId="2" xfId="0" applyFont="1" applyBorder="1" applyAlignment="1">
      <alignment horizontal="left" vertical="center" wrapText="1"/>
    </xf>
    <xf numFmtId="0" fontId="0" fillId="0" borderId="2" xfId="0" applyBorder="1" applyAlignment="1">
      <alignment horizontal="left" vertical="center" wrapText="1"/>
    </xf>
    <xf numFmtId="0" fontId="31" fillId="4" borderId="7" xfId="0" applyFont="1" applyFill="1" applyBorder="1" applyAlignment="1">
      <alignment horizontal="left" vertical="center" wrapText="1"/>
    </xf>
    <xf numFmtId="0" fontId="31" fillId="4" borderId="4" xfId="0" applyFont="1" applyFill="1" applyBorder="1" applyAlignment="1">
      <alignment horizontal="left" vertical="center" wrapText="1"/>
    </xf>
    <xf numFmtId="0" fontId="31" fillId="4" borderId="6" xfId="0" applyFont="1" applyFill="1" applyBorder="1" applyAlignment="1">
      <alignment horizontal="left" vertical="center" wrapText="1"/>
    </xf>
    <xf numFmtId="0" fontId="22" fillId="3" borderId="8" xfId="0" applyFont="1" applyFill="1" applyBorder="1" applyAlignment="1">
      <alignment horizontal="left" vertical="center" wrapText="1"/>
    </xf>
    <xf numFmtId="0" fontId="22" fillId="3" borderId="9" xfId="0" applyFont="1" applyFill="1" applyBorder="1" applyAlignment="1">
      <alignment horizontal="left" vertical="center" wrapText="1"/>
    </xf>
    <xf numFmtId="0" fontId="22" fillId="3" borderId="10" xfId="0" applyFont="1" applyFill="1" applyBorder="1" applyAlignment="1">
      <alignment horizontal="left" vertical="center" wrapText="1"/>
    </xf>
    <xf numFmtId="0" fontId="22" fillId="3" borderId="3" xfId="0" applyFont="1" applyFill="1" applyBorder="1" applyAlignment="1">
      <alignment horizontal="left" vertical="center" wrapText="1"/>
    </xf>
    <xf numFmtId="0" fontId="22" fillId="3" borderId="11" xfId="0" applyFont="1" applyFill="1" applyBorder="1" applyAlignment="1">
      <alignment horizontal="left" vertical="center" wrapText="1"/>
    </xf>
    <xf numFmtId="0" fontId="22" fillId="3" borderId="12" xfId="0" applyFont="1" applyFill="1" applyBorder="1" applyAlignment="1">
      <alignment horizontal="left" vertical="center" wrapText="1"/>
    </xf>
    <xf numFmtId="0" fontId="21" fillId="9" borderId="2" xfId="0" applyFont="1" applyFill="1" applyBorder="1" applyAlignment="1">
      <alignment horizontal="center" vertical="center" wrapText="1"/>
    </xf>
    <xf numFmtId="0" fontId="21" fillId="9" borderId="2" xfId="0" applyFont="1" applyFill="1" applyBorder="1" applyAlignment="1">
      <alignment horizontal="center" vertical="center"/>
    </xf>
    <xf numFmtId="0" fontId="43" fillId="5" borderId="6" xfId="0" applyFont="1" applyFill="1" applyBorder="1" applyAlignment="1">
      <alignment horizontal="left" vertical="center" wrapText="1"/>
    </xf>
    <xf numFmtId="0" fontId="22" fillId="0" borderId="2" xfId="0" applyFont="1" applyBorder="1" applyAlignment="1">
      <alignment horizontal="center" vertical="center" wrapText="1"/>
    </xf>
    <xf numFmtId="0" fontId="0" fillId="0" borderId="2" xfId="0" applyBorder="1" applyAlignment="1">
      <alignment horizontal="center" vertical="center" wrapText="1"/>
    </xf>
    <xf numFmtId="0" fontId="31" fillId="4" borderId="2" xfId="0" applyFont="1" applyFill="1" applyBorder="1" applyAlignment="1">
      <alignment horizontal="left" vertical="center"/>
    </xf>
    <xf numFmtId="0" fontId="43" fillId="2" borderId="7" xfId="0" applyFont="1" applyFill="1" applyBorder="1" applyAlignment="1">
      <alignment horizontal="left" vertical="center" wrapText="1"/>
    </xf>
    <xf numFmtId="0" fontId="43" fillId="2" borderId="6" xfId="0" applyFont="1" applyFill="1" applyBorder="1" applyAlignment="1">
      <alignment horizontal="left" vertical="center" wrapText="1"/>
    </xf>
    <xf numFmtId="0" fontId="22" fillId="0" borderId="4" xfId="0" applyFont="1" applyBorder="1" applyAlignment="1">
      <alignment horizontal="center" vertical="center" wrapText="1"/>
    </xf>
    <xf numFmtId="0" fontId="41" fillId="0" borderId="1" xfId="3" applyBorder="1" applyAlignment="1">
      <alignment horizontal="center" vertical="center" wrapText="1"/>
    </xf>
    <xf numFmtId="0" fontId="41" fillId="7" borderId="1" xfId="3" applyFill="1" applyBorder="1" applyAlignment="1">
      <alignment horizontal="center" vertical="center" wrapText="1"/>
    </xf>
    <xf numFmtId="0" fontId="57" fillId="7" borderId="1" xfId="0" applyFont="1" applyFill="1" applyBorder="1" applyAlignment="1">
      <alignment horizontal="center" vertical="center" wrapText="1"/>
    </xf>
    <xf numFmtId="0" fontId="14" fillId="5" borderId="13" xfId="0" applyFont="1" applyFill="1" applyBorder="1" applyAlignment="1">
      <alignment horizontal="left" vertical="center"/>
    </xf>
    <xf numFmtId="0" fontId="14" fillId="5" borderId="5" xfId="0" applyFont="1" applyFill="1" applyBorder="1" applyAlignment="1">
      <alignment horizontal="left" vertical="center"/>
    </xf>
    <xf numFmtId="0" fontId="28" fillId="9" borderId="2" xfId="0" applyFont="1" applyFill="1" applyBorder="1" applyAlignment="1">
      <alignment horizontal="left" vertical="center"/>
    </xf>
    <xf numFmtId="0" fontId="28" fillId="10" borderId="2" xfId="0" applyFont="1" applyFill="1" applyBorder="1" applyAlignment="1">
      <alignment horizontal="left" vertical="center"/>
    </xf>
    <xf numFmtId="0" fontId="28" fillId="4" borderId="2" xfId="0" applyFont="1" applyFill="1" applyBorder="1" applyAlignment="1">
      <alignment horizontal="left" vertical="center"/>
    </xf>
    <xf numFmtId="0" fontId="28" fillId="11" borderId="2" xfId="0" applyFont="1" applyFill="1" applyBorder="1" applyAlignment="1">
      <alignment horizontal="left" vertical="center"/>
    </xf>
    <xf numFmtId="0" fontId="28" fillId="12" borderId="2" xfId="0" applyFont="1" applyFill="1" applyBorder="1" applyAlignment="1">
      <alignment horizontal="left" vertical="center"/>
    </xf>
    <xf numFmtId="0" fontId="21" fillId="5" borderId="13" xfId="0" applyFont="1" applyFill="1" applyBorder="1" applyAlignment="1">
      <alignment horizontal="left" vertical="center"/>
    </xf>
    <xf numFmtId="0" fontId="21" fillId="5" borderId="5" xfId="0" applyFont="1" applyFill="1" applyBorder="1" applyAlignment="1">
      <alignment horizontal="left" vertical="center"/>
    </xf>
    <xf numFmtId="0" fontId="43" fillId="6" borderId="13" xfId="0" applyFont="1" applyFill="1" applyBorder="1" applyAlignment="1">
      <alignment vertical="center"/>
    </xf>
    <xf numFmtId="0" fontId="43" fillId="6" borderId="5" xfId="0" applyFont="1" applyFill="1" applyBorder="1" applyAlignment="1">
      <alignment vertical="center"/>
    </xf>
    <xf numFmtId="0" fontId="43" fillId="5" borderId="13" xfId="0" applyFont="1" applyFill="1" applyBorder="1" applyAlignment="1">
      <alignment horizontal="left" vertical="center"/>
    </xf>
    <xf numFmtId="0" fontId="43" fillId="5" borderId="5" xfId="0" applyFont="1" applyFill="1" applyBorder="1" applyAlignment="1">
      <alignment horizontal="left" vertical="center"/>
    </xf>
    <xf numFmtId="0" fontId="32" fillId="15" borderId="13" xfId="0" applyFont="1" applyFill="1" applyBorder="1" applyAlignment="1">
      <alignment horizontal="left" vertical="center" wrapText="1"/>
    </xf>
    <xf numFmtId="0" fontId="32" fillId="15" borderId="5" xfId="0" applyFont="1" applyFill="1" applyBorder="1" applyAlignment="1">
      <alignment horizontal="left" vertical="center"/>
    </xf>
    <xf numFmtId="0" fontId="21" fillId="7" borderId="13" xfId="0" applyFont="1" applyFill="1" applyBorder="1" applyAlignment="1">
      <alignment horizontal="left" vertical="center" wrapText="1"/>
    </xf>
    <xf numFmtId="0" fontId="21" fillId="7" borderId="5" xfId="0" applyFont="1" applyFill="1" applyBorder="1" applyAlignment="1">
      <alignment horizontal="left" vertical="center"/>
    </xf>
    <xf numFmtId="0" fontId="2" fillId="5" borderId="13" xfId="0" applyFont="1" applyFill="1" applyBorder="1" applyAlignment="1">
      <alignment horizontal="left" vertical="center"/>
    </xf>
    <xf numFmtId="0" fontId="2" fillId="5" borderId="5" xfId="0" applyFont="1" applyFill="1" applyBorder="1" applyAlignment="1">
      <alignment horizontal="left" vertical="center"/>
    </xf>
    <xf numFmtId="0" fontId="49" fillId="7" borderId="1" xfId="0" applyFont="1" applyFill="1" applyBorder="1" applyAlignment="1">
      <alignment horizontal="center" vertical="center" wrapText="1"/>
    </xf>
    <xf numFmtId="0" fontId="28" fillId="7" borderId="2" xfId="0" applyFont="1" applyFill="1" applyBorder="1" applyAlignment="1">
      <alignment horizontal="left" vertical="center"/>
    </xf>
    <xf numFmtId="0" fontId="28" fillId="13" borderId="2" xfId="0" applyFont="1" applyFill="1" applyBorder="1" applyAlignment="1">
      <alignment horizontal="left" vertical="center"/>
    </xf>
    <xf numFmtId="0" fontId="14" fillId="6" borderId="13" xfId="0" applyFont="1" applyFill="1" applyBorder="1" applyAlignment="1">
      <alignment vertical="center"/>
    </xf>
    <xf numFmtId="0" fontId="14" fillId="6" borderId="5" xfId="0" applyFont="1" applyFill="1" applyBorder="1" applyAlignment="1">
      <alignment vertical="center"/>
    </xf>
    <xf numFmtId="0" fontId="87" fillId="0" borderId="0" xfId="3" applyFont="1" applyAlignment="1">
      <alignment horizontal="left" vertical="center"/>
    </xf>
    <xf numFmtId="0" fontId="49" fillId="5" borderId="1" xfId="0" applyFont="1" applyFill="1" applyBorder="1" applyAlignment="1">
      <alignment horizontal="center" vertical="center" wrapText="1"/>
    </xf>
    <xf numFmtId="0" fontId="57" fillId="15" borderId="1" xfId="0" applyFont="1" applyFill="1" applyBorder="1" applyAlignment="1">
      <alignment horizontal="center" vertical="center" wrapText="1"/>
    </xf>
    <xf numFmtId="0" fontId="43"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62" fillId="8" borderId="2" xfId="0" applyFont="1" applyFill="1" applyBorder="1" applyAlignment="1">
      <alignment horizontal="center" vertical="top" textRotation="90"/>
    </xf>
    <xf numFmtId="0" fontId="17" fillId="5" borderId="13" xfId="0" applyFont="1" applyFill="1" applyBorder="1" applyAlignment="1">
      <alignment horizontal="left" vertical="center" wrapText="1"/>
    </xf>
    <xf numFmtId="0" fontId="17" fillId="5" borderId="5" xfId="0" applyFont="1" applyFill="1" applyBorder="1" applyAlignment="1">
      <alignment horizontal="left" vertical="center" wrapText="1"/>
    </xf>
    <xf numFmtId="0" fontId="43" fillId="6" borderId="13" xfId="0" applyFont="1" applyFill="1" applyBorder="1" applyAlignment="1">
      <alignment horizontal="left" vertical="center" wrapText="1"/>
    </xf>
    <xf numFmtId="0" fontId="43" fillId="6" borderId="5" xfId="0" applyFont="1" applyFill="1" applyBorder="1" applyAlignment="1">
      <alignment horizontal="left" vertical="center" wrapText="1"/>
    </xf>
    <xf numFmtId="0" fontId="14" fillId="6" borderId="13" xfId="0" applyFont="1" applyFill="1" applyBorder="1" applyAlignment="1">
      <alignment horizontal="left" vertical="center" wrapText="1"/>
    </xf>
    <xf numFmtId="0" fontId="14" fillId="6" borderId="5" xfId="0" applyFont="1" applyFill="1" applyBorder="1" applyAlignment="1">
      <alignment horizontal="left" vertical="center" wrapText="1"/>
    </xf>
    <xf numFmtId="0" fontId="17" fillId="5" borderId="13" xfId="0" applyFont="1" applyFill="1" applyBorder="1" applyAlignment="1">
      <alignment horizontal="left" vertical="center"/>
    </xf>
    <xf numFmtId="0" fontId="0" fillId="5" borderId="5" xfId="0" applyFill="1" applyBorder="1" applyAlignment="1">
      <alignment horizontal="left" vertical="center"/>
    </xf>
    <xf numFmtId="0" fontId="43" fillId="6" borderId="13" xfId="0" applyFont="1" applyFill="1" applyBorder="1" applyAlignment="1">
      <alignment horizontal="left" vertical="center"/>
    </xf>
    <xf numFmtId="0" fontId="43" fillId="6" borderId="5" xfId="0" applyFont="1" applyFill="1" applyBorder="1" applyAlignment="1">
      <alignment horizontal="left" vertical="center"/>
    </xf>
    <xf numFmtId="0" fontId="14" fillId="6" borderId="13" xfId="0" applyFont="1" applyFill="1" applyBorder="1" applyAlignment="1">
      <alignment horizontal="left" vertical="center"/>
    </xf>
    <xf numFmtId="0" fontId="14" fillId="6" borderId="5" xfId="0" applyFont="1" applyFill="1" applyBorder="1" applyAlignment="1">
      <alignment horizontal="left" vertical="center"/>
    </xf>
    <xf numFmtId="0" fontId="17" fillId="5" borderId="13" xfId="0" applyFont="1" applyFill="1" applyBorder="1" applyAlignment="1">
      <alignment vertical="center"/>
    </xf>
    <xf numFmtId="0" fontId="0" fillId="5" borderId="5" xfId="0" applyFill="1" applyBorder="1" applyAlignment="1">
      <alignment vertical="center"/>
    </xf>
    <xf numFmtId="0" fontId="25" fillId="7" borderId="13" xfId="0" applyFont="1" applyFill="1" applyBorder="1" applyAlignment="1">
      <alignment horizontal="left" vertical="center" wrapText="1"/>
    </xf>
    <xf numFmtId="0" fontId="25" fillId="7" borderId="5" xfId="0" applyFont="1" applyFill="1" applyBorder="1" applyAlignment="1">
      <alignment horizontal="left" vertical="center"/>
    </xf>
    <xf numFmtId="0" fontId="26" fillId="14" borderId="13" xfId="0" applyFont="1" applyFill="1" applyBorder="1" applyAlignment="1">
      <alignment horizontal="left" vertical="center" wrapText="1"/>
    </xf>
    <xf numFmtId="0" fontId="26" fillId="14" borderId="5" xfId="0" applyFont="1" applyFill="1" applyBorder="1" applyAlignment="1">
      <alignment horizontal="left" vertical="center" wrapText="1"/>
    </xf>
    <xf numFmtId="0" fontId="21" fillId="15" borderId="13" xfId="0" applyFont="1" applyFill="1" applyBorder="1" applyAlignment="1">
      <alignment horizontal="left" vertical="center" wrapText="1"/>
    </xf>
    <xf numFmtId="0" fontId="21" fillId="15" borderId="5" xfId="0" applyFont="1" applyFill="1" applyBorder="1" applyAlignment="1">
      <alignment horizontal="left" vertical="center" wrapText="1"/>
    </xf>
    <xf numFmtId="0" fontId="2" fillId="7" borderId="13" xfId="0" applyFont="1" applyFill="1" applyBorder="1" applyAlignment="1">
      <alignment horizontal="left" vertical="center"/>
    </xf>
    <xf numFmtId="0" fontId="2" fillId="7" borderId="5" xfId="0" applyFont="1" applyFill="1" applyBorder="1" applyAlignment="1">
      <alignment horizontal="left" vertical="center"/>
    </xf>
    <xf numFmtId="0" fontId="3" fillId="7" borderId="13" xfId="0" applyFont="1" applyFill="1" applyBorder="1" applyAlignment="1">
      <alignment horizontal="left" vertical="center"/>
    </xf>
    <xf numFmtId="0" fontId="14" fillId="7" borderId="5" xfId="0" applyFont="1" applyFill="1" applyBorder="1" applyAlignment="1">
      <alignment horizontal="left" vertical="center"/>
    </xf>
    <xf numFmtId="0" fontId="14" fillId="0" borderId="13" xfId="0" applyFont="1" applyBorder="1" applyAlignment="1">
      <alignment horizontal="left" vertical="center" wrapText="1"/>
    </xf>
    <xf numFmtId="0" fontId="14" fillId="0" borderId="5" xfId="0" applyFont="1" applyBorder="1" applyAlignment="1">
      <alignment horizontal="left" vertical="center"/>
    </xf>
    <xf numFmtId="0" fontId="14" fillId="0" borderId="13" xfId="0" applyFont="1" applyBorder="1" applyAlignment="1">
      <alignment horizontal="left" vertical="center"/>
    </xf>
    <xf numFmtId="0" fontId="16" fillId="5" borderId="13" xfId="0" applyFont="1" applyFill="1" applyBorder="1" applyAlignment="1">
      <alignment horizontal="left" vertical="center"/>
    </xf>
    <xf numFmtId="0" fontId="16" fillId="5" borderId="5" xfId="0" applyFont="1" applyFill="1" applyBorder="1" applyAlignment="1">
      <alignment horizontal="left" vertical="center"/>
    </xf>
    <xf numFmtId="0" fontId="21" fillId="15" borderId="5" xfId="0" applyFont="1" applyFill="1" applyBorder="1" applyAlignment="1">
      <alignment horizontal="left" vertical="center"/>
    </xf>
    <xf numFmtId="0" fontId="16" fillId="0" borderId="13" xfId="0" applyFont="1" applyBorder="1" applyAlignment="1">
      <alignment horizontal="left" vertical="center" wrapText="1"/>
    </xf>
    <xf numFmtId="0" fontId="16" fillId="0" borderId="5" xfId="0" applyFont="1" applyBorder="1" applyAlignment="1">
      <alignment horizontal="left" vertical="center"/>
    </xf>
    <xf numFmtId="0" fontId="16" fillId="0" borderId="13" xfId="0" applyFont="1" applyBorder="1" applyAlignment="1">
      <alignment horizontal="left" vertical="center"/>
    </xf>
    <xf numFmtId="0" fontId="30" fillId="0" borderId="14" xfId="0" applyFont="1" applyBorder="1" applyAlignment="1">
      <alignment horizontal="left" vertical="center"/>
    </xf>
    <xf numFmtId="0" fontId="30" fillId="0" borderId="15" xfId="0" applyFont="1" applyBorder="1" applyAlignment="1">
      <alignment horizontal="left" vertical="center"/>
    </xf>
    <xf numFmtId="0" fontId="30" fillId="0" borderId="16" xfId="0" applyFont="1" applyBorder="1" applyAlignment="1">
      <alignment horizontal="left" vertical="center"/>
    </xf>
    <xf numFmtId="0" fontId="26" fillId="14" borderId="5" xfId="0" applyFont="1" applyFill="1" applyBorder="1" applyAlignment="1">
      <alignment horizontal="left" vertical="center"/>
    </xf>
    <xf numFmtId="0" fontId="43" fillId="0" borderId="13" xfId="0" applyFont="1" applyBorder="1" applyAlignment="1">
      <alignment horizontal="left" vertical="center" wrapText="1"/>
    </xf>
    <xf numFmtId="0" fontId="43" fillId="0" borderId="5" xfId="0" applyFont="1" applyBorder="1" applyAlignment="1">
      <alignment horizontal="left" vertical="center"/>
    </xf>
    <xf numFmtId="0" fontId="43" fillId="0" borderId="13" xfId="0" applyFont="1" applyBorder="1" applyAlignment="1">
      <alignment horizontal="left" vertical="center"/>
    </xf>
    <xf numFmtId="0" fontId="30" fillId="0" borderId="14" xfId="0" applyFont="1" applyBorder="1" applyAlignment="1">
      <alignment horizontal="left" vertical="center" wrapText="1"/>
    </xf>
    <xf numFmtId="0" fontId="30" fillId="0" borderId="15" xfId="0" applyFont="1" applyBorder="1" applyAlignment="1">
      <alignment horizontal="left" vertical="center" wrapText="1"/>
    </xf>
    <xf numFmtId="0" fontId="30" fillId="0" borderId="16" xfId="0" applyFont="1" applyBorder="1" applyAlignment="1">
      <alignment horizontal="left" vertical="center" wrapText="1"/>
    </xf>
    <xf numFmtId="0" fontId="28" fillId="13" borderId="2" xfId="0" applyFont="1" applyFill="1" applyBorder="1" applyAlignment="1">
      <alignment horizontal="center" vertical="center" wrapText="1"/>
    </xf>
    <xf numFmtId="0" fontId="28" fillId="13" borderId="2" xfId="0" applyFont="1" applyFill="1" applyBorder="1" applyAlignment="1">
      <alignment horizontal="center" vertical="center"/>
    </xf>
    <xf numFmtId="0" fontId="3" fillId="7" borderId="13" xfId="0" applyFont="1" applyFill="1" applyBorder="1" applyAlignment="1">
      <alignment horizontal="left" vertical="center" wrapText="1"/>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140" fillId="14" borderId="13" xfId="0" applyFont="1" applyFill="1" applyBorder="1" applyAlignment="1">
      <alignment horizontal="left" vertical="center" wrapText="1"/>
    </xf>
    <xf numFmtId="0" fontId="140" fillId="14" borderId="5" xfId="0" applyFont="1" applyFill="1" applyBorder="1" applyAlignment="1">
      <alignment horizontal="left" vertical="center"/>
    </xf>
    <xf numFmtId="0" fontId="5" fillId="0" borderId="13" xfId="0" applyFont="1" applyBorder="1" applyAlignment="1">
      <alignment horizontal="left" vertical="center"/>
    </xf>
    <xf numFmtId="0" fontId="5" fillId="0" borderId="5" xfId="0" applyFont="1" applyBorder="1" applyAlignment="1">
      <alignment horizontal="left" vertical="center"/>
    </xf>
    <xf numFmtId="0" fontId="16" fillId="7" borderId="13" xfId="0" applyFont="1" applyFill="1" applyBorder="1" applyAlignment="1">
      <alignment horizontal="left" vertical="center" wrapText="1"/>
    </xf>
    <xf numFmtId="0" fontId="16" fillId="7" borderId="5" xfId="0" applyFont="1" applyFill="1" applyBorder="1" applyAlignment="1">
      <alignment horizontal="left" vertical="center"/>
    </xf>
    <xf numFmtId="0" fontId="0" fillId="7" borderId="5" xfId="0" applyFill="1" applyBorder="1" applyAlignment="1">
      <alignment horizontal="left" vertical="center" wrapText="1"/>
    </xf>
    <xf numFmtId="0" fontId="61" fillId="8" borderId="7" xfId="0" applyFont="1" applyFill="1" applyBorder="1" applyAlignment="1">
      <alignment horizontal="center" vertical="center" textRotation="90" wrapText="1"/>
    </xf>
    <xf numFmtId="0" fontId="61" fillId="8" borderId="4" xfId="0" applyFont="1" applyFill="1" applyBorder="1" applyAlignment="1">
      <alignment horizontal="center" vertical="center" textRotation="90" wrapText="1"/>
    </xf>
    <xf numFmtId="0" fontId="61" fillId="8" borderId="6" xfId="0" applyFont="1" applyFill="1" applyBorder="1" applyAlignment="1">
      <alignment horizontal="center" vertical="center" textRotation="90" wrapText="1"/>
    </xf>
    <xf numFmtId="0" fontId="21" fillId="8" borderId="0" xfId="0" applyFont="1" applyFill="1" applyAlignment="1">
      <alignment horizontal="center" vertical="center"/>
    </xf>
    <xf numFmtId="0" fontId="28" fillId="9" borderId="2" xfId="0" applyFont="1" applyFill="1" applyBorder="1" applyAlignment="1">
      <alignment horizontal="center" vertical="center" wrapText="1"/>
    </xf>
    <xf numFmtId="0" fontId="28" fillId="9" borderId="2" xfId="0" applyFont="1" applyFill="1" applyBorder="1" applyAlignment="1">
      <alignment horizontal="center" vertical="center"/>
    </xf>
    <xf numFmtId="0" fontId="5" fillId="0" borderId="13" xfId="0" applyFont="1" applyBorder="1" applyAlignment="1">
      <alignment horizontal="left" vertical="center" wrapText="1"/>
    </xf>
    <xf numFmtId="0" fontId="0" fillId="5" borderId="13" xfId="0" applyFill="1" applyBorder="1" applyAlignment="1">
      <alignment horizontal="left" vertical="center"/>
    </xf>
    <xf numFmtId="0" fontId="28" fillId="10" borderId="2" xfId="0" applyFont="1" applyFill="1" applyBorder="1" applyAlignment="1">
      <alignment horizontal="center" vertical="center" wrapText="1"/>
    </xf>
    <xf numFmtId="0" fontId="28" fillId="10" borderId="2" xfId="0" applyFont="1" applyFill="1" applyBorder="1" applyAlignment="1">
      <alignment horizontal="center" vertical="center"/>
    </xf>
    <xf numFmtId="0" fontId="24" fillId="14" borderId="13" xfId="0" applyFont="1" applyFill="1" applyBorder="1" applyAlignment="1">
      <alignment horizontal="left" vertical="center" wrapText="1"/>
    </xf>
    <xf numFmtId="0" fontId="24" fillId="14" borderId="5" xfId="0" applyFont="1" applyFill="1" applyBorder="1" applyAlignment="1">
      <alignment horizontal="left" vertical="center"/>
    </xf>
    <xf numFmtId="0" fontId="43" fillId="5" borderId="13" xfId="0" applyFont="1" applyFill="1" applyBorder="1" applyAlignment="1">
      <alignment horizontal="left" vertical="center" wrapText="1"/>
    </xf>
    <xf numFmtId="0" fontId="43" fillId="5" borderId="5" xfId="0" applyFont="1" applyFill="1" applyBorder="1" applyAlignment="1">
      <alignment horizontal="left" vertical="center" wrapText="1"/>
    </xf>
    <xf numFmtId="0" fontId="35" fillId="7" borderId="0" xfId="0" applyFont="1" applyFill="1" applyAlignment="1">
      <alignment horizontal="center" vertical="center"/>
    </xf>
    <xf numFmtId="0" fontId="0" fillId="0" borderId="1" xfId="0" applyBorder="1" applyAlignment="1">
      <alignment horizontal="center" vertical="center"/>
    </xf>
    <xf numFmtId="0" fontId="109" fillId="0" borderId="13" xfId="3" applyFont="1" applyBorder="1" applyAlignment="1">
      <alignment horizontal="left" vertical="center" wrapText="1"/>
    </xf>
    <xf numFmtId="0" fontId="109" fillId="0" borderId="5" xfId="3" applyFont="1" applyBorder="1" applyAlignment="1">
      <alignment horizontal="left" vertical="center" wrapText="1"/>
    </xf>
    <xf numFmtId="0" fontId="109" fillId="0" borderId="1" xfId="3" applyFont="1" applyBorder="1" applyAlignment="1">
      <alignment horizontal="left" vertical="center" wrapText="1"/>
    </xf>
    <xf numFmtId="0" fontId="110" fillId="0" borderId="13" xfId="3" applyFont="1" applyBorder="1" applyAlignment="1">
      <alignment horizontal="center" vertical="center" wrapText="1"/>
    </xf>
    <xf numFmtId="0" fontId="110" fillId="0" borderId="5" xfId="3" applyFont="1" applyBorder="1" applyAlignment="1">
      <alignment horizontal="center" vertical="center" wrapText="1"/>
    </xf>
    <xf numFmtId="0" fontId="87" fillId="0" borderId="13" xfId="3" applyFont="1" applyBorder="1" applyAlignment="1">
      <alignment horizontal="left" vertical="center" wrapText="1"/>
    </xf>
    <xf numFmtId="0" fontId="87" fillId="0" borderId="5" xfId="3" applyFont="1" applyBorder="1" applyAlignment="1">
      <alignment horizontal="left" vertical="center" wrapText="1"/>
    </xf>
    <xf numFmtId="0" fontId="87" fillId="0" borderId="13" xfId="3" applyFont="1" applyBorder="1" applyAlignment="1">
      <alignment horizontal="left" vertical="center"/>
    </xf>
    <xf numFmtId="0" fontId="87" fillId="0" borderId="5" xfId="3" applyFont="1" applyBorder="1" applyAlignment="1">
      <alignment horizontal="left" vertical="center"/>
    </xf>
    <xf numFmtId="0" fontId="48" fillId="7" borderId="70" xfId="0" applyFont="1" applyFill="1" applyBorder="1" applyAlignment="1">
      <alignment horizontal="center" vertical="center" wrapText="1"/>
    </xf>
    <xf numFmtId="0" fontId="9" fillId="15" borderId="13" xfId="0" applyFont="1" applyFill="1" applyBorder="1" applyAlignment="1">
      <alignment horizontal="left" vertical="center" wrapText="1"/>
    </xf>
    <xf numFmtId="0" fontId="0" fillId="15" borderId="5" xfId="0" applyFill="1" applyBorder="1" applyAlignment="1">
      <alignment horizontal="left" vertical="center"/>
    </xf>
    <xf numFmtId="0" fontId="8" fillId="0" borderId="13" xfId="0" applyFont="1" applyBorder="1" applyAlignment="1">
      <alignment horizontal="left" vertical="center"/>
    </xf>
    <xf numFmtId="0" fontId="0" fillId="0" borderId="5" xfId="0" applyBorder="1" applyAlignment="1">
      <alignment horizontal="left" vertical="center"/>
    </xf>
    <xf numFmtId="0" fontId="9" fillId="0" borderId="13" xfId="0" applyFont="1" applyBorder="1" applyAlignment="1">
      <alignment horizontal="left" vertical="center"/>
    </xf>
    <xf numFmtId="0" fontId="25" fillId="20" borderId="13" xfId="0" applyFont="1" applyFill="1" applyBorder="1" applyAlignment="1">
      <alignment horizontal="left" vertical="center" wrapText="1"/>
    </xf>
    <xf numFmtId="0" fontId="25" fillId="20" borderId="5" xfId="0" applyFont="1" applyFill="1" applyBorder="1" applyAlignment="1">
      <alignment horizontal="left" vertical="center"/>
    </xf>
    <xf numFmtId="0" fontId="25" fillId="20" borderId="5" xfId="0" applyFont="1" applyFill="1" applyBorder="1" applyAlignment="1">
      <alignment horizontal="left" vertical="center" wrapText="1"/>
    </xf>
    <xf numFmtId="0" fontId="43" fillId="0" borderId="5" xfId="0" applyFont="1" applyBorder="1" applyAlignment="1">
      <alignment horizontal="left" vertical="center" wrapText="1"/>
    </xf>
    <xf numFmtId="0" fontId="8" fillId="0" borderId="13" xfId="0" applyFont="1" applyBorder="1" applyAlignment="1">
      <alignment horizontal="left" vertical="center" wrapText="1"/>
    </xf>
    <xf numFmtId="0" fontId="0" fillId="0" borderId="5" xfId="0" applyBorder="1" applyAlignment="1">
      <alignment horizontal="left" vertical="center" wrapText="1"/>
    </xf>
    <xf numFmtId="0" fontId="13" fillId="0" borderId="13" xfId="0" applyFont="1" applyBorder="1" applyAlignment="1">
      <alignment horizontal="left" vertical="center"/>
    </xf>
    <xf numFmtId="0" fontId="7" fillId="20" borderId="13" xfId="0" applyFont="1" applyFill="1" applyBorder="1" applyAlignment="1">
      <alignment horizontal="left" vertical="center" wrapText="1"/>
    </xf>
    <xf numFmtId="0" fontId="7" fillId="20" borderId="5" xfId="0" applyFont="1" applyFill="1" applyBorder="1" applyAlignment="1">
      <alignment horizontal="left" vertical="center"/>
    </xf>
    <xf numFmtId="0" fontId="8" fillId="0" borderId="5" xfId="0" applyFont="1" applyBorder="1" applyAlignment="1">
      <alignment horizontal="left" vertical="center" wrapText="1"/>
    </xf>
    <xf numFmtId="0" fontId="8" fillId="15" borderId="13" xfId="0" applyFont="1" applyFill="1" applyBorder="1" applyAlignment="1">
      <alignment horizontal="center" vertical="center" wrapText="1"/>
    </xf>
    <xf numFmtId="0" fontId="0" fillId="15" borderId="5" xfId="0" applyFill="1" applyBorder="1" applyAlignment="1">
      <alignment horizontal="center" vertical="center"/>
    </xf>
    <xf numFmtId="0" fontId="7" fillId="15" borderId="13" xfId="0" applyFont="1" applyFill="1" applyBorder="1" applyAlignment="1">
      <alignment horizontal="left" vertical="center" wrapText="1"/>
    </xf>
    <xf numFmtId="0" fontId="0" fillId="0" borderId="2" xfId="0" applyBorder="1" applyAlignment="1">
      <alignment horizontal="center" vertical="center"/>
    </xf>
    <xf numFmtId="0" fontId="0" fillId="0" borderId="13" xfId="0" applyBorder="1" applyAlignment="1">
      <alignment horizontal="center" vertical="center"/>
    </xf>
    <xf numFmtId="0" fontId="21" fillId="4" borderId="2" xfId="0" applyFont="1" applyFill="1" applyBorder="1" applyAlignment="1">
      <alignment horizontal="center" vertical="center" wrapText="1"/>
    </xf>
    <xf numFmtId="0" fontId="21" fillId="4" borderId="2" xfId="0" applyFont="1" applyFill="1" applyBorder="1" applyAlignment="1">
      <alignment horizontal="center" vertical="center"/>
    </xf>
    <xf numFmtId="0" fontId="21" fillId="11" borderId="2" xfId="0" applyFont="1" applyFill="1" applyBorder="1" applyAlignment="1">
      <alignment horizontal="center" vertical="center" wrapText="1"/>
    </xf>
    <xf numFmtId="0" fontId="21" fillId="11" borderId="2" xfId="0" applyFont="1" applyFill="1" applyBorder="1" applyAlignment="1">
      <alignment horizontal="center" vertical="center"/>
    </xf>
    <xf numFmtId="0" fontId="28" fillId="4" borderId="0" xfId="0" applyFont="1" applyFill="1" applyAlignment="1">
      <alignment horizontal="center" vertical="center"/>
    </xf>
    <xf numFmtId="0" fontId="21" fillId="12" borderId="2" xfId="0" applyFont="1" applyFill="1" applyBorder="1" applyAlignment="1">
      <alignment horizontal="center" vertical="center" wrapText="1"/>
    </xf>
    <xf numFmtId="0" fontId="21" fillId="12" borderId="2" xfId="0" applyFont="1" applyFill="1" applyBorder="1" applyAlignment="1">
      <alignment horizontal="center" vertical="center"/>
    </xf>
    <xf numFmtId="0" fontId="21" fillId="7" borderId="2" xfId="0" applyFont="1" applyFill="1" applyBorder="1" applyAlignment="1">
      <alignment horizontal="center" vertical="center" wrapText="1"/>
    </xf>
    <xf numFmtId="0" fontId="21" fillId="7" borderId="2" xfId="0" applyFont="1" applyFill="1" applyBorder="1" applyAlignment="1">
      <alignment horizontal="center" vertical="center"/>
    </xf>
    <xf numFmtId="0" fontId="28" fillId="4" borderId="2" xfId="0" applyFont="1" applyFill="1" applyBorder="1" applyAlignment="1">
      <alignment horizontal="center" vertical="top" textRotation="90"/>
    </xf>
    <xf numFmtId="0" fontId="25" fillId="14" borderId="13" xfId="0" applyFont="1" applyFill="1" applyBorder="1" applyAlignment="1">
      <alignment horizontal="left" vertical="center" wrapText="1"/>
    </xf>
    <xf numFmtId="0" fontId="25" fillId="14" borderId="5" xfId="0" applyFont="1" applyFill="1" applyBorder="1" applyAlignment="1">
      <alignment horizontal="left" vertical="center"/>
    </xf>
    <xf numFmtId="0" fontId="32" fillId="15" borderId="13" xfId="0" applyFont="1" applyFill="1" applyBorder="1" applyAlignment="1">
      <alignment horizontal="center" vertical="center" wrapText="1"/>
    </xf>
    <xf numFmtId="0" fontId="32" fillId="15" borderId="5" xfId="0" applyFont="1" applyFill="1" applyBorder="1" applyAlignment="1">
      <alignment horizontal="center" vertical="center"/>
    </xf>
    <xf numFmtId="0" fontId="7" fillId="0" borderId="13" xfId="0" applyFont="1" applyBorder="1" applyAlignment="1">
      <alignment horizontal="left" vertical="center"/>
    </xf>
    <xf numFmtId="0" fontId="7" fillId="0" borderId="5" xfId="0" applyFont="1" applyBorder="1" applyAlignment="1">
      <alignment horizontal="left" vertical="center"/>
    </xf>
    <xf numFmtId="0" fontId="22" fillId="0" borderId="13" xfId="0" applyFont="1" applyBorder="1" applyAlignment="1">
      <alignment horizontal="left" vertical="center"/>
    </xf>
    <xf numFmtId="0" fontId="0" fillId="15" borderId="5" xfId="0" applyFill="1" applyBorder="1" applyAlignment="1">
      <alignment horizontal="left" vertical="center" wrapText="1"/>
    </xf>
    <xf numFmtId="0" fontId="8" fillId="15" borderId="13" xfId="0" applyFont="1" applyFill="1" applyBorder="1" applyAlignment="1">
      <alignment horizontal="left" vertical="center" wrapText="1"/>
    </xf>
    <xf numFmtId="0" fontId="25" fillId="15" borderId="13" xfId="0" applyFont="1" applyFill="1" applyBorder="1" applyAlignment="1">
      <alignment horizontal="left" vertical="center" wrapText="1"/>
    </xf>
    <xf numFmtId="0" fontId="25" fillId="15" borderId="5" xfId="0" applyFont="1" applyFill="1" applyBorder="1" applyAlignment="1">
      <alignment horizontal="left" vertical="center" wrapText="1"/>
    </xf>
    <xf numFmtId="0" fontId="21" fillId="7" borderId="0" xfId="0" applyFont="1" applyFill="1" applyAlignment="1">
      <alignment horizontal="center" vertical="center" wrapText="1"/>
    </xf>
    <xf numFmtId="0" fontId="28" fillId="0" borderId="0" xfId="0" applyFont="1" applyAlignment="1">
      <alignment horizontal="center" vertical="center" wrapText="1"/>
    </xf>
    <xf numFmtId="0" fontId="0" fillId="0" borderId="0" xfId="0" applyAlignment="1">
      <alignment horizontal="center" vertical="center"/>
    </xf>
    <xf numFmtId="0" fontId="35" fillId="7" borderId="0" xfId="0" applyFont="1" applyFill="1" applyAlignment="1">
      <alignment horizontal="center" vertical="center" wrapText="1"/>
    </xf>
    <xf numFmtId="0" fontId="88" fillId="0" borderId="1" xfId="6" applyFont="1" applyAlignment="1">
      <alignment horizontal="center" vertical="center"/>
    </xf>
    <xf numFmtId="0" fontId="95" fillId="0" borderId="1" xfId="6" applyFont="1" applyAlignment="1">
      <alignment horizontal="center" vertical="center" wrapText="1"/>
    </xf>
    <xf numFmtId="0" fontId="56" fillId="0" borderId="1" xfId="6" applyFont="1" applyAlignment="1">
      <alignment horizontal="center" vertical="center"/>
    </xf>
    <xf numFmtId="0" fontId="59" fillId="0" borderId="1" xfId="6" applyFont="1" applyAlignment="1">
      <alignment horizontal="center" vertical="center" wrapText="1"/>
    </xf>
    <xf numFmtId="0" fontId="56" fillId="0" borderId="1" xfId="5" applyFont="1" applyAlignment="1">
      <alignment horizontal="center" vertical="center"/>
    </xf>
    <xf numFmtId="0" fontId="56" fillId="20" borderId="1" xfId="5" applyFont="1" applyFill="1" applyAlignment="1">
      <alignment horizontal="center" vertical="center"/>
    </xf>
    <xf numFmtId="0" fontId="56" fillId="22" borderId="1" xfId="5" applyFont="1" applyFill="1" applyAlignment="1">
      <alignment horizontal="center" vertical="center"/>
    </xf>
    <xf numFmtId="0" fontId="56" fillId="7" borderId="1" xfId="6" applyFont="1" applyFill="1" applyAlignment="1">
      <alignment horizontal="center" vertical="center"/>
    </xf>
    <xf numFmtId="0" fontId="59" fillId="0" borderId="1" xfId="6" applyFont="1" applyAlignment="1">
      <alignment horizontal="left" vertical="center" wrapText="1"/>
    </xf>
    <xf numFmtId="0" fontId="105" fillId="0" borderId="1" xfId="6" applyFont="1" applyAlignment="1">
      <alignment horizontal="left" vertical="center" wrapText="1"/>
    </xf>
    <xf numFmtId="164" fontId="107" fillId="19" borderId="2" xfId="7" applyNumberFormat="1" applyFont="1" applyFill="1" applyBorder="1" applyAlignment="1">
      <alignment horizontal="center" vertical="center" wrapText="1"/>
    </xf>
    <xf numFmtId="164" fontId="121" fillId="5" borderId="2" xfId="7" applyNumberFormat="1" applyFont="1" applyFill="1" applyBorder="1" applyAlignment="1">
      <alignment horizontal="center" vertical="center" wrapText="1"/>
    </xf>
    <xf numFmtId="0" fontId="107" fillId="19" borderId="2" xfId="6" applyFont="1" applyFill="1" applyBorder="1" applyAlignment="1">
      <alignment vertical="center" wrapText="1"/>
    </xf>
    <xf numFmtId="0" fontId="107" fillId="19" borderId="2" xfId="6" applyFont="1" applyFill="1" applyBorder="1" applyAlignment="1">
      <alignment horizontal="center" vertical="center" wrapText="1"/>
    </xf>
    <xf numFmtId="0" fontId="105" fillId="5" borderId="2" xfId="6" applyFont="1" applyFill="1" applyBorder="1" applyAlignment="1">
      <alignment horizontal="center" vertical="center" wrapText="1"/>
    </xf>
    <xf numFmtId="0" fontId="105" fillId="5" borderId="2" xfId="6" applyFont="1" applyFill="1" applyBorder="1" applyAlignment="1">
      <alignment vertical="center" wrapText="1"/>
    </xf>
    <xf numFmtId="0" fontId="101" fillId="5" borderId="2" xfId="6" applyFont="1" applyFill="1" applyBorder="1" applyAlignment="1">
      <alignment vertical="center" wrapText="1"/>
    </xf>
    <xf numFmtId="0" fontId="107" fillId="19" borderId="7" xfId="6" applyFont="1" applyFill="1" applyBorder="1" applyAlignment="1">
      <alignment horizontal="center" vertical="center" wrapText="1"/>
    </xf>
    <xf numFmtId="0" fontId="107" fillId="19" borderId="6" xfId="6" applyFont="1" applyFill="1" applyBorder="1" applyAlignment="1">
      <alignment horizontal="center" vertical="center" wrapText="1"/>
    </xf>
    <xf numFmtId="0" fontId="71" fillId="5" borderId="48" xfId="10" applyFont="1" applyFill="1" applyBorder="1" applyAlignment="1">
      <alignment horizontal="right" vertical="center" wrapText="1"/>
    </xf>
    <xf numFmtId="0" fontId="71" fillId="5" borderId="46" xfId="10" applyFont="1" applyFill="1" applyBorder="1" applyAlignment="1">
      <alignment horizontal="right" vertical="center" wrapText="1"/>
    </xf>
    <xf numFmtId="0" fontId="71" fillId="5" borderId="47" xfId="10" applyFont="1" applyFill="1" applyBorder="1" applyAlignment="1">
      <alignment horizontal="right" vertical="center" wrapText="1"/>
    </xf>
    <xf numFmtId="0" fontId="70" fillId="5" borderId="48" xfId="10" applyFont="1" applyFill="1" applyBorder="1" applyAlignment="1">
      <alignment horizontal="right" vertical="center" wrapText="1"/>
    </xf>
    <xf numFmtId="0" fontId="70" fillId="5" borderId="46" xfId="10" applyFont="1" applyFill="1" applyBorder="1" applyAlignment="1">
      <alignment horizontal="right" vertical="center" wrapText="1"/>
    </xf>
    <xf numFmtId="0" fontId="70" fillId="5" borderId="47" xfId="10" applyFont="1" applyFill="1" applyBorder="1" applyAlignment="1">
      <alignment horizontal="right" vertical="center" wrapText="1"/>
    </xf>
    <xf numFmtId="49" fontId="70" fillId="16" borderId="44" xfId="10" applyNumberFormat="1" applyFont="1" applyFill="1" applyBorder="1" applyAlignment="1">
      <alignment horizontal="right" vertical="center"/>
    </xf>
    <xf numFmtId="49" fontId="70" fillId="16" borderId="42" xfId="10" applyNumberFormat="1" applyFont="1" applyFill="1" applyBorder="1" applyAlignment="1">
      <alignment horizontal="right" vertical="center"/>
    </xf>
    <xf numFmtId="49" fontId="70" fillId="16" borderId="43" xfId="10" applyNumberFormat="1" applyFont="1" applyFill="1" applyBorder="1" applyAlignment="1">
      <alignment horizontal="right" vertical="center"/>
    </xf>
    <xf numFmtId="0" fontId="80" fillId="16" borderId="2" xfId="15" applyFont="1" applyFill="1" applyBorder="1" applyAlignment="1">
      <alignment horizontal="center" vertical="center" wrapText="1"/>
    </xf>
    <xf numFmtId="0" fontId="28" fillId="19" borderId="13" xfId="10" applyFont="1" applyFill="1" applyBorder="1" applyAlignment="1">
      <alignment horizontal="justify" vertical="center" wrapText="1"/>
    </xf>
    <xf numFmtId="0" fontId="28" fillId="19" borderId="23" xfId="10" applyFont="1" applyFill="1" applyBorder="1" applyAlignment="1">
      <alignment horizontal="justify" vertical="center" wrapText="1"/>
    </xf>
    <xf numFmtId="0" fontId="28" fillId="19" borderId="5" xfId="10" applyFont="1" applyFill="1" applyBorder="1" applyAlignment="1">
      <alignment horizontal="justify" vertical="center" wrapText="1"/>
    </xf>
    <xf numFmtId="0" fontId="70" fillId="17" borderId="63" xfId="10" applyFont="1" applyFill="1" applyBorder="1" applyAlignment="1">
      <alignment horizontal="center" vertical="center"/>
    </xf>
    <xf numFmtId="0" fontId="70" fillId="17" borderId="62" xfId="10" applyFont="1" applyFill="1" applyBorder="1" applyAlignment="1">
      <alignment horizontal="center" vertical="center"/>
    </xf>
    <xf numFmtId="0" fontId="70" fillId="17" borderId="61" xfId="10" applyFont="1" applyFill="1" applyBorder="1" applyAlignment="1">
      <alignment horizontal="center" vertical="center"/>
    </xf>
    <xf numFmtId="0" fontId="70" fillId="17" borderId="40" xfId="10" applyFont="1" applyFill="1" applyBorder="1" applyAlignment="1">
      <alignment horizontal="center" vertical="center"/>
    </xf>
    <xf numFmtId="0" fontId="70" fillId="17" borderId="1" xfId="10" applyFont="1" applyFill="1" applyAlignment="1">
      <alignment horizontal="center" vertical="center"/>
    </xf>
    <xf numFmtId="0" fontId="70" fillId="17" borderId="39" xfId="10" applyFont="1" applyFill="1" applyBorder="1" applyAlignment="1">
      <alignment horizontal="center" vertical="center"/>
    </xf>
    <xf numFmtId="0" fontId="70" fillId="5" borderId="53" xfId="10" applyFont="1" applyFill="1" applyBorder="1" applyAlignment="1">
      <alignment horizontal="right" vertical="center" wrapText="1"/>
    </xf>
    <xf numFmtId="0" fontId="70" fillId="5" borderId="51" xfId="10" applyFont="1" applyFill="1" applyBorder="1" applyAlignment="1">
      <alignment horizontal="right" vertical="center" wrapText="1"/>
    </xf>
    <xf numFmtId="0" fontId="70" fillId="5" borderId="52" xfId="10" applyFont="1" applyFill="1" applyBorder="1" applyAlignment="1">
      <alignment horizontal="right" vertical="center" wrapText="1"/>
    </xf>
    <xf numFmtId="0" fontId="67" fillId="0" borderId="1" xfId="11" applyFont="1" applyAlignment="1">
      <alignment horizontal="left" vertical="center" wrapText="1"/>
    </xf>
    <xf numFmtId="0" fontId="70" fillId="17" borderId="60" xfId="10" applyFont="1" applyFill="1" applyBorder="1" applyAlignment="1">
      <alignment horizontal="center" vertical="center"/>
    </xf>
    <xf numFmtId="0" fontId="70" fillId="17" borderId="59" xfId="10" applyFont="1" applyFill="1" applyBorder="1" applyAlignment="1">
      <alignment horizontal="center" vertical="center"/>
    </xf>
    <xf numFmtId="0" fontId="70" fillId="17" borderId="58" xfId="10" applyFont="1" applyFill="1" applyBorder="1" applyAlignment="1">
      <alignment horizontal="center" vertical="center"/>
    </xf>
    <xf numFmtId="49" fontId="70" fillId="0" borderId="53" xfId="10" applyNumberFormat="1" applyFont="1" applyBorder="1" applyAlignment="1">
      <alignment horizontal="right" vertical="center"/>
    </xf>
    <xf numFmtId="49" fontId="70" fillId="0" borderId="51" xfId="10" applyNumberFormat="1" applyFont="1" applyBorder="1" applyAlignment="1">
      <alignment horizontal="right" vertical="center"/>
    </xf>
    <xf numFmtId="49" fontId="70" fillId="0" borderId="52" xfId="10" applyNumberFormat="1" applyFont="1" applyBorder="1" applyAlignment="1">
      <alignment horizontal="right" vertical="center"/>
    </xf>
    <xf numFmtId="49" fontId="71" fillId="0" borderId="48" xfId="10" applyNumberFormat="1" applyFont="1" applyBorder="1" applyAlignment="1">
      <alignment horizontal="right" vertical="center"/>
    </xf>
    <xf numFmtId="49" fontId="71" fillId="0" borderId="46" xfId="10" applyNumberFormat="1" applyFont="1" applyBorder="1" applyAlignment="1">
      <alignment horizontal="right" vertical="center"/>
    </xf>
    <xf numFmtId="49" fontId="71" fillId="0" borderId="47" xfId="10" applyNumberFormat="1" applyFont="1" applyBorder="1" applyAlignment="1">
      <alignment horizontal="right" vertical="center"/>
    </xf>
    <xf numFmtId="0" fontId="70" fillId="16" borderId="38" xfId="10" applyFont="1" applyFill="1" applyBorder="1" applyAlignment="1">
      <alignment horizontal="right" vertical="center"/>
    </xf>
    <xf numFmtId="0" fontId="70" fillId="16" borderId="37" xfId="10" applyFont="1" applyFill="1" applyBorder="1" applyAlignment="1">
      <alignment horizontal="right" vertical="center"/>
    </xf>
    <xf numFmtId="0" fontId="0" fillId="0" borderId="27" xfId="0" applyBorder="1" applyAlignment="1">
      <alignment horizontal="center" vertical="center"/>
    </xf>
    <xf numFmtId="0" fontId="0" fillId="0" borderId="29" xfId="0" applyBorder="1" applyAlignment="1">
      <alignment horizontal="center" vertical="center"/>
    </xf>
    <xf numFmtId="0" fontId="0" fillId="0" borderId="25" xfId="0" applyBorder="1" applyAlignment="1">
      <alignment horizontal="center" vertical="center"/>
    </xf>
    <xf numFmtId="167" fontId="0" fillId="0" borderId="34" xfId="0" applyNumberFormat="1" applyBorder="1" applyAlignment="1">
      <alignment horizontal="center" vertical="center"/>
    </xf>
    <xf numFmtId="167" fontId="0" fillId="0" borderId="30" xfId="0" applyNumberFormat="1" applyBorder="1" applyAlignment="1">
      <alignment horizontal="center" vertical="center"/>
    </xf>
    <xf numFmtId="167" fontId="0" fillId="0" borderId="26" xfId="0" applyNumberFormat="1" applyBorder="1" applyAlignment="1">
      <alignment horizontal="center" vertical="center"/>
    </xf>
    <xf numFmtId="167" fontId="0" fillId="0" borderId="27" xfId="0" applyNumberFormat="1" applyBorder="1" applyAlignment="1">
      <alignment horizontal="center" vertical="center"/>
    </xf>
    <xf numFmtId="167" fontId="0" fillId="0" borderId="29" xfId="0" applyNumberFormat="1" applyBorder="1" applyAlignment="1">
      <alignment horizontal="center" vertical="center"/>
    </xf>
    <xf numFmtId="167" fontId="0" fillId="0" borderId="25" xfId="0" applyNumberFormat="1" applyBorder="1" applyAlignment="1">
      <alignment horizontal="center" vertical="center"/>
    </xf>
    <xf numFmtId="0" fontId="50" fillId="0" borderId="14" xfId="0" applyFont="1" applyBorder="1" applyAlignment="1">
      <alignment vertical="center" wrapText="1"/>
    </xf>
    <xf numFmtId="0" fontId="50" fillId="0" borderId="16" xfId="0" applyFont="1" applyBorder="1" applyAlignment="1">
      <alignment vertical="center" wrapText="1"/>
    </xf>
    <xf numFmtId="0" fontId="45" fillId="0" borderId="14" xfId="0" applyFont="1" applyBorder="1" applyAlignment="1">
      <alignment vertical="center" wrapText="1"/>
    </xf>
    <xf numFmtId="0" fontId="45" fillId="0" borderId="16" xfId="0" applyFont="1" applyBorder="1" applyAlignment="1">
      <alignment vertical="center" wrapText="1"/>
    </xf>
    <xf numFmtId="0" fontId="60" fillId="6" borderId="14" xfId="0" applyFont="1" applyFill="1" applyBorder="1" applyAlignment="1">
      <alignment horizontal="center" vertical="center" wrapText="1"/>
    </xf>
    <xf numFmtId="0" fontId="60" fillId="6" borderId="16" xfId="0" applyFont="1" applyFill="1" applyBorder="1" applyAlignment="1">
      <alignment horizontal="center" vertical="center" wrapText="1"/>
    </xf>
    <xf numFmtId="0" fontId="52" fillId="0" borderId="0" xfId="0" applyFont="1" applyAlignment="1">
      <alignment horizontal="left" vertical="center" wrapText="1"/>
    </xf>
    <xf numFmtId="0" fontId="44" fillId="6" borderId="14" xfId="0" applyFont="1" applyFill="1" applyBorder="1" applyAlignment="1">
      <alignment horizontal="center" vertical="center" wrapText="1"/>
    </xf>
    <xf numFmtId="0" fontId="44" fillId="6" borderId="16" xfId="0" applyFont="1" applyFill="1" applyBorder="1" applyAlignment="1">
      <alignment horizontal="center" vertical="center" wrapText="1"/>
    </xf>
    <xf numFmtId="0" fontId="55" fillId="0" borderId="14" xfId="0" applyFont="1" applyBorder="1" applyAlignment="1">
      <alignment vertical="center" wrapText="1"/>
    </xf>
    <xf numFmtId="0" fontId="55" fillId="0" borderId="16" xfId="0" applyFont="1" applyBorder="1" applyAlignment="1">
      <alignment vertical="center" wrapText="1"/>
    </xf>
    <xf numFmtId="0" fontId="45" fillId="0" borderId="27" xfId="0" applyFont="1" applyBorder="1" applyAlignment="1">
      <alignment horizontal="left" vertical="center" wrapText="1"/>
    </xf>
    <xf numFmtId="0" fontId="45" fillId="0" borderId="29" xfId="0" applyFont="1" applyBorder="1" applyAlignment="1">
      <alignment horizontal="left" vertical="center" wrapText="1"/>
    </xf>
    <xf numFmtId="0" fontId="45" fillId="0" borderId="25" xfId="0" applyFont="1" applyBorder="1" applyAlignment="1">
      <alignment horizontal="left" vertical="center" wrapText="1"/>
    </xf>
    <xf numFmtId="0" fontId="45" fillId="0" borderId="31" xfId="0" applyFont="1" applyBorder="1" applyAlignment="1">
      <alignment horizontal="left" vertical="center" wrapText="1"/>
    </xf>
    <xf numFmtId="0" fontId="45" fillId="0" borderId="32" xfId="0" applyFont="1" applyBorder="1" applyAlignment="1">
      <alignment horizontal="left" vertical="center" wrapText="1"/>
    </xf>
    <xf numFmtId="0" fontId="45" fillId="0" borderId="33" xfId="0" applyFont="1" applyBorder="1" applyAlignment="1">
      <alignment horizontal="left" vertical="center" wrapText="1"/>
    </xf>
    <xf numFmtId="0" fontId="45" fillId="0" borderId="14" xfId="0" applyFont="1" applyBorder="1" applyAlignment="1">
      <alignment horizontal="left" vertical="center" wrapText="1"/>
    </xf>
    <xf numFmtId="0" fontId="45" fillId="0" borderId="16" xfId="0" applyFont="1" applyBorder="1" applyAlignment="1">
      <alignment horizontal="left" vertical="center" wrapText="1"/>
    </xf>
    <xf numFmtId="0" fontId="123" fillId="16" borderId="2" xfId="15" applyFont="1" applyFill="1" applyBorder="1" applyAlignment="1">
      <alignment horizontal="center" vertical="center" wrapText="1"/>
    </xf>
    <xf numFmtId="0" fontId="61" fillId="19" borderId="13" xfId="10" applyFont="1" applyFill="1" applyBorder="1" applyAlignment="1">
      <alignment horizontal="justify" vertical="center" wrapText="1"/>
    </xf>
    <xf numFmtId="0" fontId="61" fillId="19" borderId="23" xfId="10" applyFont="1" applyFill="1" applyBorder="1" applyAlignment="1">
      <alignment horizontal="justify" vertical="center" wrapText="1"/>
    </xf>
    <xf numFmtId="0" fontId="61" fillId="19" borderId="5" xfId="10" applyFont="1" applyFill="1" applyBorder="1" applyAlignment="1">
      <alignment horizontal="justify" vertical="center" wrapText="1"/>
    </xf>
    <xf numFmtId="0" fontId="126" fillId="17" borderId="63" xfId="10" applyFont="1" applyFill="1" applyBorder="1" applyAlignment="1">
      <alignment horizontal="center" vertical="center"/>
    </xf>
    <xf numFmtId="0" fontId="126" fillId="17" borderId="62" xfId="10" applyFont="1" applyFill="1" applyBorder="1" applyAlignment="1">
      <alignment horizontal="center" vertical="center"/>
    </xf>
    <xf numFmtId="0" fontId="126" fillId="17" borderId="61" xfId="10" applyFont="1" applyFill="1" applyBorder="1" applyAlignment="1">
      <alignment horizontal="center" vertical="center"/>
    </xf>
    <xf numFmtId="0" fontId="126" fillId="17" borderId="40" xfId="10" applyFont="1" applyFill="1" applyBorder="1" applyAlignment="1">
      <alignment horizontal="center" vertical="center"/>
    </xf>
    <xf numFmtId="0" fontId="126" fillId="17" borderId="1" xfId="10" applyFont="1" applyFill="1" applyAlignment="1">
      <alignment horizontal="center" vertical="center"/>
    </xf>
    <xf numFmtId="0" fontId="126" fillId="17" borderId="39" xfId="10" applyFont="1" applyFill="1" applyBorder="1" applyAlignment="1">
      <alignment horizontal="center" vertical="center"/>
    </xf>
    <xf numFmtId="0" fontId="126" fillId="5" borderId="53" xfId="10" applyFont="1" applyFill="1" applyBorder="1" applyAlignment="1">
      <alignment horizontal="right" vertical="center" wrapText="1"/>
    </xf>
    <xf numFmtId="0" fontId="126" fillId="5" borderId="51" xfId="10" applyFont="1" applyFill="1" applyBorder="1" applyAlignment="1">
      <alignment horizontal="right" vertical="center" wrapText="1"/>
    </xf>
    <xf numFmtId="0" fontId="126" fillId="5" borderId="52" xfId="10" applyFont="1" applyFill="1" applyBorder="1" applyAlignment="1">
      <alignment horizontal="right" vertical="center" wrapText="1"/>
    </xf>
    <xf numFmtId="0" fontId="130" fillId="0" borderId="1" xfId="11" applyFont="1" applyAlignment="1">
      <alignment horizontal="left" vertical="center" wrapText="1"/>
    </xf>
    <xf numFmtId="0" fontId="128" fillId="5" borderId="48" xfId="10" applyFont="1" applyFill="1" applyBorder="1" applyAlignment="1">
      <alignment horizontal="right" vertical="center" wrapText="1"/>
    </xf>
    <xf numFmtId="0" fontId="128" fillId="5" borderId="46" xfId="10" applyFont="1" applyFill="1" applyBorder="1" applyAlignment="1">
      <alignment horizontal="right" vertical="center" wrapText="1"/>
    </xf>
    <xf numFmtId="0" fontId="128" fillId="5" borderId="47" xfId="10" applyFont="1" applyFill="1" applyBorder="1" applyAlignment="1">
      <alignment horizontal="right" vertical="center" wrapText="1"/>
    </xf>
    <xf numFmtId="0" fontId="126" fillId="5" borderId="48" xfId="10" applyFont="1" applyFill="1" applyBorder="1" applyAlignment="1">
      <alignment horizontal="right" vertical="center" wrapText="1"/>
    </xf>
    <xf numFmtId="0" fontId="126" fillId="5" borderId="46" xfId="10" applyFont="1" applyFill="1" applyBorder="1" applyAlignment="1">
      <alignment horizontal="right" vertical="center" wrapText="1"/>
    </xf>
    <xf numFmtId="0" fontId="126" fillId="5" borderId="47" xfId="10" applyFont="1" applyFill="1" applyBorder="1" applyAlignment="1">
      <alignment horizontal="right" vertical="center" wrapText="1"/>
    </xf>
    <xf numFmtId="49" fontId="126" fillId="16" borderId="44" xfId="10" applyNumberFormat="1" applyFont="1" applyFill="1" applyBorder="1" applyAlignment="1">
      <alignment horizontal="right" vertical="center"/>
    </xf>
    <xf numFmtId="49" fontId="126" fillId="16" borderId="42" xfId="10" applyNumberFormat="1" applyFont="1" applyFill="1" applyBorder="1" applyAlignment="1">
      <alignment horizontal="right" vertical="center"/>
    </xf>
    <xf numFmtId="49" fontId="126" fillId="16" borderId="43" xfId="10" applyNumberFormat="1" applyFont="1" applyFill="1" applyBorder="1" applyAlignment="1">
      <alignment horizontal="right" vertical="center"/>
    </xf>
    <xf numFmtId="0" fontId="126" fillId="17" borderId="60" xfId="10" applyFont="1" applyFill="1" applyBorder="1" applyAlignment="1">
      <alignment horizontal="center" vertical="center"/>
    </xf>
    <xf numFmtId="0" fontId="126" fillId="17" borderId="59" xfId="10" applyFont="1" applyFill="1" applyBorder="1" applyAlignment="1">
      <alignment horizontal="center" vertical="center"/>
    </xf>
    <xf numFmtId="0" fontId="126" fillId="17" borderId="58" xfId="10" applyFont="1" applyFill="1" applyBorder="1" applyAlignment="1">
      <alignment horizontal="center" vertical="center"/>
    </xf>
    <xf numFmtId="49" fontId="126" fillId="0" borderId="53" xfId="10" applyNumberFormat="1" applyFont="1" applyBorder="1" applyAlignment="1">
      <alignment horizontal="right" vertical="center"/>
    </xf>
    <xf numFmtId="49" fontId="126" fillId="0" borderId="51" xfId="10" applyNumberFormat="1" applyFont="1" applyBorder="1" applyAlignment="1">
      <alignment horizontal="right" vertical="center"/>
    </xf>
    <xf numFmtId="49" fontId="126" fillId="0" borderId="52" xfId="10" applyNumberFormat="1" applyFont="1" applyBorder="1" applyAlignment="1">
      <alignment horizontal="right" vertical="center"/>
    </xf>
    <xf numFmtId="49" fontId="128" fillId="0" borderId="48" xfId="10" applyNumberFormat="1" applyFont="1" applyBorder="1" applyAlignment="1">
      <alignment horizontal="right" vertical="center"/>
    </xf>
    <xf numFmtId="49" fontId="128" fillId="0" borderId="46" xfId="10" applyNumberFormat="1" applyFont="1" applyBorder="1" applyAlignment="1">
      <alignment horizontal="right" vertical="center"/>
    </xf>
    <xf numFmtId="49" fontId="128" fillId="0" borderId="47" xfId="10" applyNumberFormat="1" applyFont="1" applyBorder="1" applyAlignment="1">
      <alignment horizontal="right" vertical="center"/>
    </xf>
    <xf numFmtId="0" fontId="126" fillId="16" borderId="38" xfId="10" applyFont="1" applyFill="1" applyBorder="1" applyAlignment="1">
      <alignment horizontal="right" vertical="center"/>
    </xf>
    <xf numFmtId="0" fontId="126" fillId="16" borderId="37" xfId="10" applyFont="1" applyFill="1" applyBorder="1" applyAlignment="1">
      <alignment horizontal="right" vertical="center"/>
    </xf>
    <xf numFmtId="0" fontId="29" fillId="0" borderId="0" xfId="0" applyFont="1" applyAlignment="1">
      <alignment horizontal="center" vertical="center"/>
    </xf>
    <xf numFmtId="0" fontId="32" fillId="0" borderId="1" xfId="0" applyFont="1" applyBorder="1" applyAlignment="1">
      <alignment horizontal="center" vertical="center"/>
    </xf>
    <xf numFmtId="0" fontId="134" fillId="0" borderId="74" xfId="0" applyFont="1" applyBorder="1" applyAlignment="1">
      <alignment horizontal="justify" vertical="center" wrapText="1"/>
    </xf>
    <xf numFmtId="0" fontId="134" fillId="0" borderId="1" xfId="0" applyFont="1" applyBorder="1" applyAlignment="1">
      <alignment horizontal="justify" vertical="center" wrapText="1"/>
    </xf>
    <xf numFmtId="0" fontId="134" fillId="0" borderId="76" xfId="0" applyFont="1" applyBorder="1" applyAlignment="1">
      <alignment horizontal="justify" vertical="center" wrapText="1"/>
    </xf>
    <xf numFmtId="0" fontId="131" fillId="23" borderId="27" xfId="0" applyFont="1" applyFill="1" applyBorder="1" applyAlignment="1">
      <alignment horizontal="justify" vertical="center" wrapText="1"/>
    </xf>
    <xf numFmtId="0" fontId="131" fillId="23" borderId="29" xfId="0" applyFont="1" applyFill="1" applyBorder="1" applyAlignment="1">
      <alignment horizontal="justify" vertical="center" wrapText="1"/>
    </xf>
    <xf numFmtId="0" fontId="131" fillId="23" borderId="77" xfId="0" applyFont="1" applyFill="1" applyBorder="1" applyAlignment="1">
      <alignment horizontal="center" vertical="center"/>
    </xf>
    <xf numFmtId="0" fontId="131" fillId="23" borderId="82" xfId="0" applyFont="1" applyFill="1" applyBorder="1" applyAlignment="1">
      <alignment horizontal="center" vertical="center"/>
    </xf>
    <xf numFmtId="0" fontId="131" fillId="23" borderId="71" xfId="0" applyFont="1" applyFill="1" applyBorder="1" applyAlignment="1">
      <alignment horizontal="center" vertical="center"/>
    </xf>
    <xf numFmtId="0" fontId="131" fillId="23" borderId="75" xfId="0" applyFont="1" applyFill="1" applyBorder="1" applyAlignment="1">
      <alignment horizontal="center" vertical="center"/>
    </xf>
    <xf numFmtId="0" fontId="25" fillId="5" borderId="2" xfId="1" applyFont="1" applyFill="1" applyBorder="1" applyAlignment="1">
      <alignment horizontal="center" vertical="center" wrapText="1"/>
    </xf>
    <xf numFmtId="0" fontId="21" fillId="5" borderId="2" xfId="1" applyFont="1" applyFill="1" applyBorder="1" applyAlignment="1">
      <alignment horizontal="center" vertical="center" wrapText="1"/>
    </xf>
    <xf numFmtId="0" fontId="21" fillId="5" borderId="2" xfId="1" applyFont="1" applyFill="1" applyBorder="1" applyAlignment="1">
      <alignment vertical="center" wrapText="1"/>
    </xf>
    <xf numFmtId="0" fontId="22" fillId="5" borderId="2" xfId="1" applyFont="1" applyFill="1" applyBorder="1" applyAlignment="1">
      <alignment vertical="center" wrapText="1"/>
    </xf>
    <xf numFmtId="0" fontId="25" fillId="5" borderId="2" xfId="1" applyFont="1" applyFill="1" applyBorder="1" applyAlignment="1">
      <alignment vertical="center" wrapText="1"/>
    </xf>
    <xf numFmtId="164" fontId="25" fillId="5" borderId="2" xfId="2" applyNumberFormat="1" applyFont="1" applyFill="1" applyBorder="1" applyAlignment="1">
      <alignment horizontal="center" vertical="center" wrapText="1"/>
    </xf>
    <xf numFmtId="0" fontId="25" fillId="5" borderId="7" xfId="1" applyFont="1" applyFill="1" applyBorder="1" applyAlignment="1">
      <alignment horizontal="center" vertical="center" wrapText="1"/>
    </xf>
    <xf numFmtId="0" fontId="25" fillId="5" borderId="6" xfId="1" applyFont="1" applyFill="1" applyBorder="1" applyAlignment="1">
      <alignment horizontal="center" vertical="center" wrapText="1"/>
    </xf>
    <xf numFmtId="0" fontId="29" fillId="0" borderId="1" xfId="1" applyFont="1" applyAlignment="1">
      <alignment horizontal="left" vertical="center" wrapText="1"/>
    </xf>
  </cellXfs>
  <cellStyles count="16">
    <cellStyle name="Hipervínculo" xfId="3" builtinId="8"/>
    <cellStyle name="Millares" xfId="4" builtinId="3"/>
    <cellStyle name="Millares 2" xfId="2" xr:uid="{FE8B6625-C27B-410C-9B6C-FABC3E12146F}"/>
    <cellStyle name="Millares 3" xfId="7" xr:uid="{A6A6CF5F-BC1D-4FAF-92F6-3DE507D0EBAB}"/>
    <cellStyle name="Moneda" xfId="9" builtinId="4"/>
    <cellStyle name="Moneda 2" xfId="12" xr:uid="{D99A85BE-D3E7-48A5-AD83-16AB9ECEA603}"/>
    <cellStyle name="Moneda 3" xfId="13" xr:uid="{5D80A786-C303-4834-9DD3-726544E00BD4}"/>
    <cellStyle name="Normal" xfId="0" builtinId="0"/>
    <cellStyle name="Normal 2" xfId="1" xr:uid="{2316C7FD-623A-4C56-830A-CD4A317C2E96}"/>
    <cellStyle name="Normal 2 2" xfId="15" xr:uid="{FEBBB473-BE1B-450C-A54B-B6A3F740B008}"/>
    <cellStyle name="Normal 2 3" xfId="6" xr:uid="{FCDF2517-6226-43DF-B365-F61839E449C8}"/>
    <cellStyle name="Normal 3" xfId="5" xr:uid="{8C2D7C68-DF0B-4587-A39A-F33C48C3D022}"/>
    <cellStyle name="Normal 3 2" xfId="10" xr:uid="{CB79DD9C-8E71-46E8-9562-EF4068045FA4}"/>
    <cellStyle name="Normal 5" xfId="11" xr:uid="{08778726-6B08-4243-B098-D2D60EB55CB1}"/>
    <cellStyle name="Porcentaje 2" xfId="8" xr:uid="{84BD7BCD-65EC-424E-AC7C-4EE54EE5BCEA}"/>
    <cellStyle name="Porcentaje 2 2" xfId="14" xr:uid="{2D5B7E1A-1B09-47DD-9623-C004D0F83294}"/>
  </cellStyles>
  <dxfs count="281">
    <dxf>
      <fill>
        <patternFill>
          <bgColor rgb="FFFF0000"/>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92D050"/>
        </patternFill>
      </fill>
    </dxf>
    <dxf>
      <fill>
        <patternFill>
          <bgColor rgb="FFFF0000"/>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92D050"/>
        </patternFill>
      </fill>
    </dxf>
    <dxf>
      <fill>
        <patternFill>
          <bgColor rgb="FFFF000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FF0000"/>
        </patternFill>
      </fill>
    </dxf>
    <dxf>
      <fill>
        <patternFill>
          <bgColor rgb="FF92D050"/>
        </patternFill>
      </fill>
    </dxf>
    <dxf>
      <fill>
        <patternFill>
          <bgColor theme="0" tint="-0.14996795556505021"/>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FF0000"/>
        </patternFill>
      </fill>
    </dxf>
    <dxf>
      <fill>
        <patternFill>
          <bgColor rgb="FF92D050"/>
        </patternFill>
      </fill>
    </dxf>
    <dxf>
      <fill>
        <patternFill>
          <bgColor theme="0" tint="-0.14996795556505021"/>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FF0000"/>
        </patternFill>
      </fill>
    </dxf>
    <dxf>
      <fill>
        <patternFill>
          <bgColor rgb="FF92D050"/>
        </patternFill>
      </fill>
    </dxf>
    <dxf>
      <fill>
        <patternFill>
          <bgColor theme="0" tint="-0.14996795556505021"/>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92D050"/>
        </patternFill>
      </fill>
    </dxf>
    <dxf>
      <fill>
        <patternFill>
          <bgColor rgb="FFFF0000"/>
        </patternFill>
      </fill>
    </dxf>
    <dxf>
      <fill>
        <patternFill>
          <bgColor theme="0" tint="-0.14996795556505021"/>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FF0000"/>
        </patternFill>
      </fill>
    </dxf>
    <dxf>
      <fill>
        <patternFill>
          <bgColor rgb="FF92D050"/>
        </patternFill>
      </fill>
    </dxf>
    <dxf>
      <fill>
        <patternFill>
          <bgColor theme="0" tint="-0.14996795556505021"/>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FF0000"/>
        </patternFill>
      </fill>
    </dxf>
    <dxf>
      <fill>
        <patternFill>
          <bgColor rgb="FF92D050"/>
        </patternFill>
      </fill>
    </dxf>
    <dxf>
      <fill>
        <patternFill>
          <bgColor theme="0" tint="-0.14996795556505021"/>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
      <fill>
        <patternFill>
          <bgColor rgb="FFFF0000"/>
        </patternFill>
      </fill>
    </dxf>
    <dxf>
      <fill>
        <patternFill>
          <bgColor rgb="FF92D050"/>
        </patternFill>
      </fill>
    </dxf>
    <dxf>
      <fill>
        <patternFill>
          <bgColor theme="0" tint="-0.14996795556505021"/>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0" tint="-0.14996795556505021"/>
        </patternFill>
      </fill>
    </dxf>
    <dxf>
      <fill>
        <patternFill>
          <bgColor rgb="FF92D050"/>
        </patternFill>
      </fill>
    </dxf>
    <dxf>
      <fill>
        <patternFill>
          <bgColor theme="0" tint="-0.14996795556505021"/>
        </patternFill>
      </fill>
    </dxf>
    <dxf>
      <fill>
        <patternFill>
          <bgColor rgb="FF92D050"/>
        </patternFill>
      </fill>
    </dxf>
    <dxf>
      <fill>
        <patternFill>
          <bgColor rgb="FF92D050"/>
        </patternFill>
      </fill>
    </dxf>
    <dxf>
      <fill>
        <patternFill>
          <bgColor theme="0" tint="-0.14996795556505021"/>
        </patternFill>
      </fill>
    </dxf>
    <dxf>
      <fill>
        <patternFill>
          <bgColor theme="0" tint="-0.14996795556505021"/>
        </patternFill>
      </fill>
    </dxf>
    <dxf>
      <fill>
        <patternFill>
          <bgColor rgb="FF92D050"/>
        </patternFill>
      </fill>
    </dxf>
  </dxfs>
  <tableStyles count="0" defaultTableStyle="TableStyleMedium2" defaultPivotStyle="PivotStyleLight16"/>
  <colors>
    <mruColors>
      <color rgb="FFFBBD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17/06/relationships/rdRichValueStructure" Target="richData/rdrichvaluestructure.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33" Type="http://schemas.microsoft.com/office/2017/06/relationships/rdRichValue" Target="richData/rdrichvalue.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22/10/relationships/richValueRel" Target="richData/richValueRel.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36"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customschemas.google.com/relationships/workbookmetadata" Target="metadata"/><Relationship Id="rId30" Type="http://schemas.openxmlformats.org/officeDocument/2006/relationships/sharedStrings" Target="sharedStrings.xml"/><Relationship Id="rId35" Type="http://schemas.microsoft.com/office/2017/06/relationships/rdRichValueTypes" Target="richData/rdRichValueType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8.png"/></Relationships>
</file>

<file path=xl/drawings/_rels/drawing3.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2.png"/><Relationship Id="rId4" Type="http://schemas.openxmlformats.org/officeDocument/2006/relationships/image" Target="../media/image1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2.png"/></Relationships>
</file>

<file path=xl/drawings/_rels/drawing6.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4.png"/><Relationship Id="rId1" Type="http://schemas.openxmlformats.org/officeDocument/2006/relationships/image" Target="../media/image23.png"/><Relationship Id="rId5" Type="http://schemas.openxmlformats.org/officeDocument/2006/relationships/image" Target="../media/image27.png"/><Relationship Id="rId4" Type="http://schemas.openxmlformats.org/officeDocument/2006/relationships/image" Target="../media/image26.png"/></Relationships>
</file>

<file path=xl/drawings/_rels/drawing7.xml.rels><?xml version="1.0" encoding="UTF-8" standalone="yes"?>
<Relationships xmlns="http://schemas.openxmlformats.org/package/2006/relationships"><Relationship Id="rId2" Type="http://schemas.openxmlformats.org/officeDocument/2006/relationships/image" Target="../media/image29.png"/><Relationship Id="rId1" Type="http://schemas.openxmlformats.org/officeDocument/2006/relationships/image" Target="../media/image28.png"/></Relationships>
</file>

<file path=xl/drawings/_rels/drawing8.xml.rels><?xml version="1.0" encoding="UTF-8" standalone="yes"?>
<Relationships xmlns="http://schemas.openxmlformats.org/package/2006/relationships"><Relationship Id="rId1" Type="http://schemas.openxmlformats.org/officeDocument/2006/relationships/image" Target="../media/image30.png"/></Relationships>
</file>

<file path=xl/drawings/_rels/drawing9.xml.rels><?xml version="1.0" encoding="UTF-8" standalone="yes"?>
<Relationships xmlns="http://schemas.openxmlformats.org/package/2006/relationships"><Relationship Id="rId2" Type="http://schemas.openxmlformats.org/officeDocument/2006/relationships/image" Target="../media/image32.png"/><Relationship Id="rId1" Type="http://schemas.openxmlformats.org/officeDocument/2006/relationships/image" Target="../media/image3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4.png"/><Relationship Id="rId1" Type="http://schemas.openxmlformats.org/officeDocument/2006/relationships/image" Target="../media/image3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5.png"/></Relationships>
</file>

<file path=xl/drawings/_rels/drawing12.xml.rels><?xml version="1.0" encoding="UTF-8" standalone="yes"?>
<Relationships xmlns="http://schemas.openxmlformats.org/package/2006/relationships"><Relationship Id="rId2" Type="http://schemas.openxmlformats.org/officeDocument/2006/relationships/image" Target="../media/image37.png"/><Relationship Id="rId1" Type="http://schemas.openxmlformats.org/officeDocument/2006/relationships/image" Target="../media/image36.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7.png"/><Relationship Id="rId1" Type="http://schemas.openxmlformats.org/officeDocument/2006/relationships/image" Target="../media/image6.png"/></Relationships>
</file>

<file path=xl/drawings/_rels/vmlDrawing3.vml.rels><?xml version="1.0" encoding="UTF-8" standalone="yes"?>
<Relationships xmlns="http://schemas.openxmlformats.org/package/2006/relationships"><Relationship Id="rId8" Type="http://schemas.openxmlformats.org/officeDocument/2006/relationships/image" Target="../media/image20.png"/><Relationship Id="rId3" Type="http://schemas.openxmlformats.org/officeDocument/2006/relationships/image" Target="../media/image15.png"/><Relationship Id="rId7" Type="http://schemas.openxmlformats.org/officeDocument/2006/relationships/image" Target="../media/image19.png"/><Relationship Id="rId2" Type="http://schemas.openxmlformats.org/officeDocument/2006/relationships/image" Target="../media/image14.png"/><Relationship Id="rId1" Type="http://schemas.openxmlformats.org/officeDocument/2006/relationships/image" Target="../media/image13.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0</xdr:col>
      <xdr:colOff>59800</xdr:colOff>
      <xdr:row>0</xdr:row>
      <xdr:rowOff>289798</xdr:rowOff>
    </xdr:from>
    <xdr:to>
      <xdr:col>1</xdr:col>
      <xdr:colOff>699880</xdr:colOff>
      <xdr:row>1</xdr:row>
      <xdr:rowOff>140556</xdr:rowOff>
    </xdr:to>
    <xdr:pic>
      <xdr:nvPicPr>
        <xdr:cNvPr id="2" name="Imagen 1" descr="Logotipo, nombre de la empresa&#10;&#10;El contenido generado por IA puede ser incorrecto.">
          <a:extLst>
            <a:ext uri="{FF2B5EF4-FFF2-40B4-BE49-F238E27FC236}">
              <a16:creationId xmlns:a16="http://schemas.microsoft.com/office/drawing/2014/main" id="{0CE0420E-7364-4251-9429-BFA33C9221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800" y="289798"/>
          <a:ext cx="950678" cy="784871"/>
        </a:xfrm>
        <a:prstGeom prst="rect">
          <a:avLst/>
        </a:prstGeom>
        <a:noFill/>
        <a:ln>
          <a:noFill/>
        </a:ln>
      </xdr:spPr>
    </xdr:pic>
    <xdr:clientData/>
  </xdr:twoCellAnchor>
  <xdr:twoCellAnchor editAs="oneCell">
    <xdr:from>
      <xdr:col>16</xdr:col>
      <xdr:colOff>514350</xdr:colOff>
      <xdr:row>93</xdr:row>
      <xdr:rowOff>171450</xdr:rowOff>
    </xdr:from>
    <xdr:to>
      <xdr:col>17</xdr:col>
      <xdr:colOff>4806724</xdr:colOff>
      <xdr:row>99</xdr:row>
      <xdr:rowOff>42424</xdr:rowOff>
    </xdr:to>
    <xdr:pic>
      <xdr:nvPicPr>
        <xdr:cNvPr id="4" name="Imagen 3">
          <a:extLst>
            <a:ext uri="{FF2B5EF4-FFF2-40B4-BE49-F238E27FC236}">
              <a16:creationId xmlns:a16="http://schemas.microsoft.com/office/drawing/2014/main" id="{D0A6238B-2DE5-89CD-B30E-51453B185A0C}"/>
            </a:ext>
          </a:extLst>
        </xdr:cNvPr>
        <xdr:cNvPicPr>
          <a:picLocks noChangeAspect="1"/>
        </xdr:cNvPicPr>
      </xdr:nvPicPr>
      <xdr:blipFill>
        <a:blip xmlns:r="http://schemas.openxmlformats.org/officeDocument/2006/relationships" r:embed="rId2"/>
        <a:stretch>
          <a:fillRect/>
        </a:stretch>
      </xdr:blipFill>
      <xdr:spPr>
        <a:xfrm>
          <a:off x="13106400" y="41662350"/>
          <a:ext cx="6149873" cy="1912786"/>
        </a:xfrm>
        <a:prstGeom prst="rect">
          <a:avLst/>
        </a:prstGeom>
      </xdr:spPr>
    </xdr:pic>
    <xdr:clientData/>
  </xdr:twoCellAnchor>
  <xdr:twoCellAnchor editAs="oneCell">
    <xdr:from>
      <xdr:col>4</xdr:col>
      <xdr:colOff>214313</xdr:colOff>
      <xdr:row>89</xdr:row>
      <xdr:rowOff>500062</xdr:rowOff>
    </xdr:from>
    <xdr:to>
      <xdr:col>5</xdr:col>
      <xdr:colOff>4282583</xdr:colOff>
      <xdr:row>97</xdr:row>
      <xdr:rowOff>138587</xdr:rowOff>
    </xdr:to>
    <xdr:pic>
      <xdr:nvPicPr>
        <xdr:cNvPr id="6" name="Imagen 5">
          <a:extLst>
            <a:ext uri="{FF2B5EF4-FFF2-40B4-BE49-F238E27FC236}">
              <a16:creationId xmlns:a16="http://schemas.microsoft.com/office/drawing/2014/main" id="{DE2F3013-C753-73BD-769B-A7AC905D55BC}"/>
            </a:ext>
          </a:extLst>
        </xdr:cNvPr>
        <xdr:cNvPicPr>
          <a:picLocks noChangeAspect="1"/>
        </xdr:cNvPicPr>
      </xdr:nvPicPr>
      <xdr:blipFill>
        <a:blip xmlns:r="http://schemas.openxmlformats.org/officeDocument/2006/relationships" r:embed="rId3"/>
        <a:stretch>
          <a:fillRect/>
        </a:stretch>
      </xdr:blipFill>
      <xdr:spPr>
        <a:xfrm>
          <a:off x="5500688" y="46339125"/>
          <a:ext cx="6711458" cy="4424837"/>
        </a:xfrm>
        <a:prstGeom prst="rect">
          <a:avLst/>
        </a:prstGeom>
      </xdr:spPr>
    </xdr:pic>
    <xdr:clientData/>
  </xdr:twoCellAnchor>
  <xdr:twoCellAnchor editAs="oneCell">
    <xdr:from>
      <xdr:col>13</xdr:col>
      <xdr:colOff>485899</xdr:colOff>
      <xdr:row>93</xdr:row>
      <xdr:rowOff>138543</xdr:rowOff>
    </xdr:from>
    <xdr:to>
      <xdr:col>14</xdr:col>
      <xdr:colOff>5309241</xdr:colOff>
      <xdr:row>109</xdr:row>
      <xdr:rowOff>28633</xdr:rowOff>
    </xdr:to>
    <xdr:pic>
      <xdr:nvPicPr>
        <xdr:cNvPr id="7" name="Imagen 6">
          <a:extLst>
            <a:ext uri="{FF2B5EF4-FFF2-40B4-BE49-F238E27FC236}">
              <a16:creationId xmlns:a16="http://schemas.microsoft.com/office/drawing/2014/main" id="{9BA8B9B2-DB47-D4F2-6AD5-BC196AC965AF}"/>
            </a:ext>
          </a:extLst>
        </xdr:cNvPr>
        <xdr:cNvPicPr>
          <a:picLocks noChangeAspect="1"/>
        </xdr:cNvPicPr>
      </xdr:nvPicPr>
      <xdr:blipFill rotWithShape="1">
        <a:blip xmlns:r="http://schemas.openxmlformats.org/officeDocument/2006/relationships" r:embed="rId3"/>
        <a:srcRect t="-1" b="-5927"/>
        <a:stretch>
          <a:fillRect/>
        </a:stretch>
      </xdr:blipFill>
      <xdr:spPr>
        <a:xfrm>
          <a:off x="30227712" y="49239918"/>
          <a:ext cx="6704529" cy="4628779"/>
        </a:xfrm>
        <a:prstGeom prst="rect">
          <a:avLst/>
        </a:prstGeom>
      </xdr:spPr>
    </xdr:pic>
    <xdr:clientData/>
  </xdr:twoCellAnchor>
  <xdr:twoCellAnchor editAs="oneCell">
    <xdr:from>
      <xdr:col>2</xdr:col>
      <xdr:colOff>0</xdr:colOff>
      <xdr:row>108</xdr:row>
      <xdr:rowOff>0</xdr:rowOff>
    </xdr:from>
    <xdr:to>
      <xdr:col>5</xdr:col>
      <xdr:colOff>3303971</xdr:colOff>
      <xdr:row>131</xdr:row>
      <xdr:rowOff>238124</xdr:rowOff>
    </xdr:to>
    <xdr:pic>
      <xdr:nvPicPr>
        <xdr:cNvPr id="5" name="Imagen 4">
          <a:extLst>
            <a:ext uri="{FF2B5EF4-FFF2-40B4-BE49-F238E27FC236}">
              <a16:creationId xmlns:a16="http://schemas.microsoft.com/office/drawing/2014/main" id="{7BE83E4F-4B09-9063-1BDD-723336E6A9DE}"/>
            </a:ext>
          </a:extLst>
        </xdr:cNvPr>
        <xdr:cNvPicPr>
          <a:picLocks noChangeAspect="1"/>
        </xdr:cNvPicPr>
      </xdr:nvPicPr>
      <xdr:blipFill>
        <a:blip xmlns:r="http://schemas.openxmlformats.org/officeDocument/2006/relationships" r:embed="rId4"/>
        <a:stretch>
          <a:fillRect/>
        </a:stretch>
      </xdr:blipFill>
      <xdr:spPr>
        <a:xfrm>
          <a:off x="1143000" y="53506688"/>
          <a:ext cx="10090534" cy="70961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11</xdr:row>
      <xdr:rowOff>0</xdr:rowOff>
    </xdr:from>
    <xdr:to>
      <xdr:col>3</xdr:col>
      <xdr:colOff>39832</xdr:colOff>
      <xdr:row>16</xdr:row>
      <xdr:rowOff>20782</xdr:rowOff>
    </xdr:to>
    <xdr:pic>
      <xdr:nvPicPr>
        <xdr:cNvPr id="2" name="Imagen 1" descr="Logotipo, nombre de la empresa&#10;&#10;El contenido generado por IA puede ser incorrecto.">
          <a:extLst>
            <a:ext uri="{FF2B5EF4-FFF2-40B4-BE49-F238E27FC236}">
              <a16:creationId xmlns:a16="http://schemas.microsoft.com/office/drawing/2014/main" id="{181E5D83-A835-41AD-A45E-5D14607B11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28800" y="2095500"/>
          <a:ext cx="954232" cy="97328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121920</xdr:colOff>
      <xdr:row>0</xdr:row>
      <xdr:rowOff>82733</xdr:rowOff>
    </xdr:from>
    <xdr:to>
      <xdr:col>1</xdr:col>
      <xdr:colOff>762000</xdr:colOff>
      <xdr:row>2</xdr:row>
      <xdr:rowOff>10565</xdr:rowOff>
    </xdr:to>
    <xdr:pic>
      <xdr:nvPicPr>
        <xdr:cNvPr id="2" name="Imagen 1" descr="Logotipo, nombre de la empresa&#10;&#10;El contenido generado por IA puede ser incorrecto.">
          <a:extLst>
            <a:ext uri="{FF2B5EF4-FFF2-40B4-BE49-F238E27FC236}">
              <a16:creationId xmlns:a16="http://schemas.microsoft.com/office/drawing/2014/main" id="{D953F39B-C0F7-4068-B120-066D173BD7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84638"/>
          <a:ext cx="933450" cy="791663"/>
        </a:xfrm>
        <a:prstGeom prst="rect">
          <a:avLst/>
        </a:prstGeom>
        <a:noFill/>
        <a:ln>
          <a:noFill/>
        </a:ln>
      </xdr:spPr>
    </xdr:pic>
    <xdr:clientData/>
  </xdr:twoCellAnchor>
  <xdr:twoCellAnchor editAs="oneCell">
    <xdr:from>
      <xdr:col>9</xdr:col>
      <xdr:colOff>153698</xdr:colOff>
      <xdr:row>82</xdr:row>
      <xdr:rowOff>42428</xdr:rowOff>
    </xdr:from>
    <xdr:to>
      <xdr:col>13</xdr:col>
      <xdr:colOff>985837</xdr:colOff>
      <xdr:row>94</xdr:row>
      <xdr:rowOff>95915</xdr:rowOff>
    </xdr:to>
    <xdr:pic>
      <xdr:nvPicPr>
        <xdr:cNvPr id="4" name="Imagen 3">
          <a:extLst>
            <a:ext uri="{FF2B5EF4-FFF2-40B4-BE49-F238E27FC236}">
              <a16:creationId xmlns:a16="http://schemas.microsoft.com/office/drawing/2014/main" id="{777382E4-08CE-B2C5-65A2-D49404DCA7BF}"/>
            </a:ext>
          </a:extLst>
        </xdr:cNvPr>
        <xdr:cNvPicPr>
          <a:picLocks noChangeAspect="1"/>
        </xdr:cNvPicPr>
      </xdr:nvPicPr>
      <xdr:blipFill>
        <a:blip xmlns:r="http://schemas.openxmlformats.org/officeDocument/2006/relationships" r:embed="rId2"/>
        <a:stretch>
          <a:fillRect/>
        </a:stretch>
      </xdr:blipFill>
      <xdr:spPr>
        <a:xfrm>
          <a:off x="21013448" y="38666303"/>
          <a:ext cx="7642514" cy="3268175"/>
        </a:xfrm>
        <a:prstGeom prst="rect">
          <a:avLst/>
        </a:prstGeom>
      </xdr:spPr>
    </xdr:pic>
    <xdr:clientData/>
  </xdr:twoCellAnchor>
  <xdr:twoCellAnchor editAs="oneCell">
    <xdr:from>
      <xdr:col>10</xdr:col>
      <xdr:colOff>152400</xdr:colOff>
      <xdr:row>58</xdr:row>
      <xdr:rowOff>323850</xdr:rowOff>
    </xdr:from>
    <xdr:to>
      <xdr:col>14</xdr:col>
      <xdr:colOff>572263</xdr:colOff>
      <xdr:row>79</xdr:row>
      <xdr:rowOff>83256</xdr:rowOff>
    </xdr:to>
    <xdr:pic>
      <xdr:nvPicPr>
        <xdr:cNvPr id="6" name="Imagen 5">
          <a:extLst>
            <a:ext uri="{FF2B5EF4-FFF2-40B4-BE49-F238E27FC236}">
              <a16:creationId xmlns:a16="http://schemas.microsoft.com/office/drawing/2014/main" id="{BDFF31E0-E8F1-DFD2-75A0-CC0971C0DCB5}"/>
            </a:ext>
          </a:extLst>
        </xdr:cNvPr>
        <xdr:cNvPicPr>
          <a:picLocks noChangeAspect="1"/>
        </xdr:cNvPicPr>
      </xdr:nvPicPr>
      <xdr:blipFill>
        <a:blip xmlns:r="http://schemas.openxmlformats.org/officeDocument/2006/relationships" r:embed="rId3"/>
        <a:stretch>
          <a:fillRect/>
        </a:stretch>
      </xdr:blipFill>
      <xdr:spPr>
        <a:xfrm>
          <a:off x="20840700" y="31813500"/>
          <a:ext cx="8801863" cy="5664906"/>
        </a:xfrm>
        <a:prstGeom prst="rect">
          <a:avLst/>
        </a:prstGeom>
      </xdr:spPr>
    </xdr:pic>
    <xdr:clientData/>
  </xdr:twoCellAnchor>
  <xdr:twoCellAnchor editAs="oneCell">
    <xdr:from>
      <xdr:col>2</xdr:col>
      <xdr:colOff>0</xdr:colOff>
      <xdr:row>90</xdr:row>
      <xdr:rowOff>0</xdr:rowOff>
    </xdr:from>
    <xdr:to>
      <xdr:col>4</xdr:col>
      <xdr:colOff>208815</xdr:colOff>
      <xdr:row>104</xdr:row>
      <xdr:rowOff>4308</xdr:rowOff>
    </xdr:to>
    <xdr:pic>
      <xdr:nvPicPr>
        <xdr:cNvPr id="5" name="Imagen 4">
          <a:extLst>
            <a:ext uri="{FF2B5EF4-FFF2-40B4-BE49-F238E27FC236}">
              <a16:creationId xmlns:a16="http://schemas.microsoft.com/office/drawing/2014/main" id="{B18E7CD9-4DEC-8756-9499-A1536F91E83D}"/>
            </a:ext>
          </a:extLst>
        </xdr:cNvPr>
        <xdr:cNvPicPr>
          <a:picLocks noChangeAspect="1"/>
        </xdr:cNvPicPr>
      </xdr:nvPicPr>
      <xdr:blipFill>
        <a:blip xmlns:r="http://schemas.openxmlformats.org/officeDocument/2006/relationships" r:embed="rId4"/>
        <a:stretch>
          <a:fillRect/>
        </a:stretch>
      </xdr:blipFill>
      <xdr:spPr>
        <a:xfrm>
          <a:off x="1143000" y="40790813"/>
          <a:ext cx="5876190" cy="363809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372072</xdr:colOff>
      <xdr:row>20</xdr:row>
      <xdr:rowOff>55030</xdr:rowOff>
    </xdr:from>
    <xdr:to>
      <xdr:col>7</xdr:col>
      <xdr:colOff>3571355</xdr:colOff>
      <xdr:row>38</xdr:row>
      <xdr:rowOff>163010</xdr:rowOff>
    </xdr:to>
    <xdr:pic>
      <xdr:nvPicPr>
        <xdr:cNvPr id="2" name="Imagen 1">
          <a:extLst>
            <a:ext uri="{FF2B5EF4-FFF2-40B4-BE49-F238E27FC236}">
              <a16:creationId xmlns:a16="http://schemas.microsoft.com/office/drawing/2014/main" id="{3729F1E1-0D47-C7B6-A78A-6812C1E1B4F1}"/>
            </a:ext>
          </a:extLst>
        </xdr:cNvPr>
        <xdr:cNvPicPr>
          <a:picLocks noChangeAspect="1"/>
        </xdr:cNvPicPr>
      </xdr:nvPicPr>
      <xdr:blipFill>
        <a:blip xmlns:r="http://schemas.openxmlformats.org/officeDocument/2006/relationships" r:embed="rId1"/>
        <a:stretch>
          <a:fillRect/>
        </a:stretch>
      </xdr:blipFill>
      <xdr:spPr>
        <a:xfrm>
          <a:off x="1682712" y="9290470"/>
          <a:ext cx="19439928" cy="64554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23</xdr:col>
      <xdr:colOff>114218</xdr:colOff>
      <xdr:row>13</xdr:row>
      <xdr:rowOff>762000</xdr:rowOff>
    </xdr:from>
    <xdr:to>
      <xdr:col>34</xdr:col>
      <xdr:colOff>191066</xdr:colOff>
      <xdr:row>15</xdr:row>
      <xdr:rowOff>617403</xdr:rowOff>
    </xdr:to>
    <xdr:pic>
      <xdr:nvPicPr>
        <xdr:cNvPr id="3" name="Imagen 2">
          <a:extLst>
            <a:ext uri="{FF2B5EF4-FFF2-40B4-BE49-F238E27FC236}">
              <a16:creationId xmlns:a16="http://schemas.microsoft.com/office/drawing/2014/main" id="{56877190-4BCF-F97A-6036-5A3A3996D5BE}"/>
            </a:ext>
          </a:extLst>
        </xdr:cNvPr>
        <xdr:cNvPicPr>
          <a:picLocks noChangeAspect="1"/>
        </xdr:cNvPicPr>
      </xdr:nvPicPr>
      <xdr:blipFill>
        <a:blip xmlns:r="http://schemas.openxmlformats.org/officeDocument/2006/relationships" r:embed="rId1"/>
        <a:stretch>
          <a:fillRect/>
        </a:stretch>
      </xdr:blipFill>
      <xdr:spPr>
        <a:xfrm>
          <a:off x="48729818" y="14569440"/>
          <a:ext cx="8794128" cy="284244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635453</xdr:colOff>
      <xdr:row>4</xdr:row>
      <xdr:rowOff>473529</xdr:rowOff>
    </xdr:from>
    <xdr:to>
      <xdr:col>13</xdr:col>
      <xdr:colOff>606117</xdr:colOff>
      <xdr:row>7</xdr:row>
      <xdr:rowOff>88302</xdr:rowOff>
    </xdr:to>
    <xdr:pic>
      <xdr:nvPicPr>
        <xdr:cNvPr id="3" name="Imagen 2">
          <a:extLst>
            <a:ext uri="{FF2B5EF4-FFF2-40B4-BE49-F238E27FC236}">
              <a16:creationId xmlns:a16="http://schemas.microsoft.com/office/drawing/2014/main" id="{788B2863-B34A-5501-F97F-F1FA9A742DC6}"/>
            </a:ext>
          </a:extLst>
        </xdr:cNvPr>
        <xdr:cNvPicPr>
          <a:picLocks noChangeAspect="1"/>
        </xdr:cNvPicPr>
      </xdr:nvPicPr>
      <xdr:blipFill>
        <a:blip xmlns:r="http://schemas.openxmlformats.org/officeDocument/2006/relationships" r:embed="rId1"/>
        <a:stretch>
          <a:fillRect/>
        </a:stretch>
      </xdr:blipFill>
      <xdr:spPr>
        <a:xfrm>
          <a:off x="13684703" y="2065565"/>
          <a:ext cx="4937271" cy="1484394"/>
        </a:xfrm>
        <a:prstGeom prst="rect">
          <a:avLst/>
        </a:prstGeom>
      </xdr:spPr>
    </xdr:pic>
    <xdr:clientData/>
  </xdr:twoCellAnchor>
  <xdr:twoCellAnchor editAs="oneCell">
    <xdr:from>
      <xdr:col>8</xdr:col>
      <xdr:colOff>888547</xdr:colOff>
      <xdr:row>6</xdr:row>
      <xdr:rowOff>141516</xdr:rowOff>
    </xdr:from>
    <xdr:to>
      <xdr:col>14</xdr:col>
      <xdr:colOff>782980</xdr:colOff>
      <xdr:row>12</xdr:row>
      <xdr:rowOff>327386</xdr:rowOff>
    </xdr:to>
    <xdr:pic>
      <xdr:nvPicPr>
        <xdr:cNvPr id="6" name="Imagen 5">
          <a:extLst>
            <a:ext uri="{FF2B5EF4-FFF2-40B4-BE49-F238E27FC236}">
              <a16:creationId xmlns:a16="http://schemas.microsoft.com/office/drawing/2014/main" id="{FB4C1CEC-C398-37E8-294A-7A8EAA8076AA}"/>
            </a:ext>
          </a:extLst>
        </xdr:cNvPr>
        <xdr:cNvPicPr>
          <a:picLocks noChangeAspect="1"/>
        </xdr:cNvPicPr>
      </xdr:nvPicPr>
      <xdr:blipFill>
        <a:blip xmlns:r="http://schemas.openxmlformats.org/officeDocument/2006/relationships" r:embed="rId2"/>
        <a:stretch>
          <a:fillRect/>
        </a:stretch>
      </xdr:blipFill>
      <xdr:spPr>
        <a:xfrm>
          <a:off x="13937797" y="3801837"/>
          <a:ext cx="5854363" cy="2371178"/>
        </a:xfrm>
        <a:prstGeom prst="rect">
          <a:avLst/>
        </a:prstGeom>
      </xdr:spPr>
    </xdr:pic>
    <xdr:clientData/>
  </xdr:twoCellAnchor>
  <xdr:twoCellAnchor editAs="oneCell">
    <xdr:from>
      <xdr:col>9</xdr:col>
      <xdr:colOff>20411</xdr:colOff>
      <xdr:row>9</xdr:row>
      <xdr:rowOff>296636</xdr:rowOff>
    </xdr:from>
    <xdr:to>
      <xdr:col>14</xdr:col>
      <xdr:colOff>689086</xdr:colOff>
      <xdr:row>14</xdr:row>
      <xdr:rowOff>292256</xdr:rowOff>
    </xdr:to>
    <xdr:pic>
      <xdr:nvPicPr>
        <xdr:cNvPr id="7" name="Imagen 6">
          <a:extLst>
            <a:ext uri="{FF2B5EF4-FFF2-40B4-BE49-F238E27FC236}">
              <a16:creationId xmlns:a16="http://schemas.microsoft.com/office/drawing/2014/main" id="{9DEF80CE-2DCA-7FC9-FD41-C038D8084014}"/>
            </a:ext>
          </a:extLst>
        </xdr:cNvPr>
        <xdr:cNvPicPr>
          <a:picLocks noChangeAspect="1"/>
        </xdr:cNvPicPr>
      </xdr:nvPicPr>
      <xdr:blipFill>
        <a:blip xmlns:r="http://schemas.openxmlformats.org/officeDocument/2006/relationships" r:embed="rId3"/>
        <a:stretch>
          <a:fillRect/>
        </a:stretch>
      </xdr:blipFill>
      <xdr:spPr>
        <a:xfrm>
          <a:off x="14062982" y="6283779"/>
          <a:ext cx="5635283" cy="1829863"/>
        </a:xfrm>
        <a:prstGeom prst="rect">
          <a:avLst/>
        </a:prstGeom>
      </xdr:spPr>
    </xdr:pic>
    <xdr:clientData/>
  </xdr:twoCellAnchor>
  <xdr:twoCellAnchor editAs="oneCell">
    <xdr:from>
      <xdr:col>8</xdr:col>
      <xdr:colOff>938894</xdr:colOff>
      <xdr:row>15</xdr:row>
      <xdr:rowOff>149680</xdr:rowOff>
    </xdr:from>
    <xdr:to>
      <xdr:col>15</xdr:col>
      <xdr:colOff>163876</xdr:colOff>
      <xdr:row>18</xdr:row>
      <xdr:rowOff>451539</xdr:rowOff>
    </xdr:to>
    <xdr:pic>
      <xdr:nvPicPr>
        <xdr:cNvPr id="9" name="Imagen 8">
          <a:extLst>
            <a:ext uri="{FF2B5EF4-FFF2-40B4-BE49-F238E27FC236}">
              <a16:creationId xmlns:a16="http://schemas.microsoft.com/office/drawing/2014/main" id="{CCCC431A-B625-C892-7FDD-E208F244D734}"/>
            </a:ext>
          </a:extLst>
        </xdr:cNvPr>
        <xdr:cNvPicPr>
          <a:picLocks noChangeAspect="1"/>
        </xdr:cNvPicPr>
      </xdr:nvPicPr>
      <xdr:blipFill>
        <a:blip xmlns:r="http://schemas.openxmlformats.org/officeDocument/2006/relationships" r:embed="rId4"/>
        <a:stretch>
          <a:fillRect/>
        </a:stretch>
      </xdr:blipFill>
      <xdr:spPr>
        <a:xfrm>
          <a:off x="13988144" y="8572501"/>
          <a:ext cx="6178233" cy="1771431"/>
        </a:xfrm>
        <a:prstGeom prst="rect">
          <a:avLst/>
        </a:prstGeom>
      </xdr:spPr>
    </xdr:pic>
    <xdr:clientData/>
  </xdr:twoCellAnchor>
  <xdr:twoCellAnchor editAs="oneCell">
    <xdr:from>
      <xdr:col>8</xdr:col>
      <xdr:colOff>775607</xdr:colOff>
      <xdr:row>19</xdr:row>
      <xdr:rowOff>353786</xdr:rowOff>
    </xdr:from>
    <xdr:to>
      <xdr:col>15</xdr:col>
      <xdr:colOff>127118</xdr:colOff>
      <xdr:row>29</xdr:row>
      <xdr:rowOff>94895</xdr:rowOff>
    </xdr:to>
    <xdr:pic>
      <xdr:nvPicPr>
        <xdr:cNvPr id="10" name="Imagen 9">
          <a:extLst>
            <a:ext uri="{FF2B5EF4-FFF2-40B4-BE49-F238E27FC236}">
              <a16:creationId xmlns:a16="http://schemas.microsoft.com/office/drawing/2014/main" id="{7849F20A-0805-C134-5307-260FDD0F6A30}"/>
            </a:ext>
          </a:extLst>
        </xdr:cNvPr>
        <xdr:cNvPicPr>
          <a:picLocks noChangeAspect="1"/>
        </xdr:cNvPicPr>
      </xdr:nvPicPr>
      <xdr:blipFill>
        <a:blip xmlns:r="http://schemas.openxmlformats.org/officeDocument/2006/relationships" r:embed="rId5"/>
        <a:stretch>
          <a:fillRect/>
        </a:stretch>
      </xdr:blipFill>
      <xdr:spPr>
        <a:xfrm>
          <a:off x="13824857" y="10736036"/>
          <a:ext cx="6304762" cy="156190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7620</xdr:colOff>
      <xdr:row>0</xdr:row>
      <xdr:rowOff>167640</xdr:rowOff>
    </xdr:from>
    <xdr:to>
      <xdr:col>8</xdr:col>
      <xdr:colOff>586740</xdr:colOff>
      <xdr:row>52</xdr:row>
      <xdr:rowOff>110232</xdr:rowOff>
    </xdr:to>
    <xdr:pic>
      <xdr:nvPicPr>
        <xdr:cNvPr id="3" name="Imagen 2">
          <a:extLst>
            <a:ext uri="{FF2B5EF4-FFF2-40B4-BE49-F238E27FC236}">
              <a16:creationId xmlns:a16="http://schemas.microsoft.com/office/drawing/2014/main" id="{A8D3E9DB-CBC7-607B-056A-61CBCC02DDD7}"/>
            </a:ext>
          </a:extLst>
        </xdr:cNvPr>
        <xdr:cNvPicPr>
          <a:picLocks noChangeAspect="1"/>
        </xdr:cNvPicPr>
      </xdr:nvPicPr>
      <xdr:blipFill>
        <a:blip xmlns:r="http://schemas.openxmlformats.org/officeDocument/2006/relationships" r:embed="rId1"/>
        <a:stretch>
          <a:fillRect/>
        </a:stretch>
      </xdr:blipFill>
      <xdr:spPr>
        <a:xfrm>
          <a:off x="922020" y="167640"/>
          <a:ext cx="6979920" cy="9848592"/>
        </a:xfrm>
        <a:prstGeom prst="rect">
          <a:avLst/>
        </a:prstGeom>
      </xdr:spPr>
    </xdr:pic>
    <xdr:clientData/>
  </xdr:twoCellAnchor>
  <xdr:twoCellAnchor editAs="oneCell">
    <xdr:from>
      <xdr:col>0</xdr:col>
      <xdr:colOff>708211</xdr:colOff>
      <xdr:row>48</xdr:row>
      <xdr:rowOff>26894</xdr:rowOff>
    </xdr:from>
    <xdr:to>
      <xdr:col>11</xdr:col>
      <xdr:colOff>59611</xdr:colOff>
      <xdr:row>64</xdr:row>
      <xdr:rowOff>8965</xdr:rowOff>
    </xdr:to>
    <xdr:pic>
      <xdr:nvPicPr>
        <xdr:cNvPr id="4" name="Imagen 3">
          <a:extLst>
            <a:ext uri="{FF2B5EF4-FFF2-40B4-BE49-F238E27FC236}">
              <a16:creationId xmlns:a16="http://schemas.microsoft.com/office/drawing/2014/main" id="{134022B4-9DAA-8576-BDF6-646CDABF262B}"/>
            </a:ext>
          </a:extLst>
        </xdr:cNvPr>
        <xdr:cNvPicPr>
          <a:picLocks noChangeAspect="1"/>
        </xdr:cNvPicPr>
      </xdr:nvPicPr>
      <xdr:blipFill>
        <a:blip xmlns:r="http://schemas.openxmlformats.org/officeDocument/2006/relationships" r:embed="rId2"/>
        <a:stretch>
          <a:fillRect/>
        </a:stretch>
      </xdr:blipFill>
      <xdr:spPr>
        <a:xfrm>
          <a:off x="708211" y="9063318"/>
          <a:ext cx="9409800" cy="299421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1512366</xdr:colOff>
      <xdr:row>44</xdr:row>
      <xdr:rowOff>271451</xdr:rowOff>
    </xdr:from>
    <xdr:to>
      <xdr:col>1</xdr:col>
      <xdr:colOff>3913131</xdr:colOff>
      <xdr:row>48</xdr:row>
      <xdr:rowOff>264680</xdr:rowOff>
    </xdr:to>
    <xdr:pic>
      <xdr:nvPicPr>
        <xdr:cNvPr id="2" name="Imagen 1">
          <a:extLst>
            <a:ext uri="{FF2B5EF4-FFF2-40B4-BE49-F238E27FC236}">
              <a16:creationId xmlns:a16="http://schemas.microsoft.com/office/drawing/2014/main" id="{AC026598-17E6-4BD9-B44E-0DFC696790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1026" y="16745891"/>
          <a:ext cx="2400765" cy="1208074"/>
        </a:xfrm>
        <a:prstGeom prst="rect">
          <a:avLst/>
        </a:prstGeom>
        <a:noFill/>
        <a:ln>
          <a:noFill/>
        </a:ln>
      </xdr:spPr>
    </xdr:pic>
    <xdr:clientData/>
  </xdr:twoCellAnchor>
  <xdr:twoCellAnchor editAs="oneCell">
    <xdr:from>
      <xdr:col>9</xdr:col>
      <xdr:colOff>1512366</xdr:colOff>
      <xdr:row>44</xdr:row>
      <xdr:rowOff>271451</xdr:rowOff>
    </xdr:from>
    <xdr:to>
      <xdr:col>12</xdr:col>
      <xdr:colOff>567951</xdr:colOff>
      <xdr:row>48</xdr:row>
      <xdr:rowOff>256515</xdr:rowOff>
    </xdr:to>
    <xdr:pic>
      <xdr:nvPicPr>
        <xdr:cNvPr id="3" name="Imagen 2">
          <a:extLst>
            <a:ext uri="{FF2B5EF4-FFF2-40B4-BE49-F238E27FC236}">
              <a16:creationId xmlns:a16="http://schemas.microsoft.com/office/drawing/2014/main" id="{35ED0BD7-C768-413E-8F74-83B4364290D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1026" y="17797451"/>
          <a:ext cx="2400765" cy="1219504"/>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274320</xdr:colOff>
      <xdr:row>17</xdr:row>
      <xdr:rowOff>45720</xdr:rowOff>
    </xdr:from>
    <xdr:to>
      <xdr:col>12</xdr:col>
      <xdr:colOff>130399</xdr:colOff>
      <xdr:row>41</xdr:row>
      <xdr:rowOff>122323</xdr:rowOff>
    </xdr:to>
    <xdr:pic>
      <xdr:nvPicPr>
        <xdr:cNvPr id="2" name="Imagen 1">
          <a:extLst>
            <a:ext uri="{FF2B5EF4-FFF2-40B4-BE49-F238E27FC236}">
              <a16:creationId xmlns:a16="http://schemas.microsoft.com/office/drawing/2014/main" id="{5FB3E7E5-0B60-78F3-474D-22DEB447D75D}"/>
            </a:ext>
          </a:extLst>
        </xdr:cNvPr>
        <xdr:cNvPicPr>
          <a:picLocks noChangeAspect="1"/>
        </xdr:cNvPicPr>
      </xdr:nvPicPr>
      <xdr:blipFill>
        <a:blip xmlns:r="http://schemas.openxmlformats.org/officeDocument/2006/relationships" r:embed="rId1"/>
        <a:stretch>
          <a:fillRect/>
        </a:stretch>
      </xdr:blipFill>
      <xdr:spPr>
        <a:xfrm>
          <a:off x="1188720" y="3284220"/>
          <a:ext cx="9914479" cy="4648603"/>
        </a:xfrm>
        <a:prstGeom prst="rect">
          <a:avLst/>
        </a:prstGeom>
      </xdr:spPr>
    </xdr:pic>
    <xdr:clientData/>
  </xdr:twoCellAnchor>
  <xdr:twoCellAnchor editAs="oneCell">
    <xdr:from>
      <xdr:col>3</xdr:col>
      <xdr:colOff>0</xdr:colOff>
      <xdr:row>1</xdr:row>
      <xdr:rowOff>0</xdr:rowOff>
    </xdr:from>
    <xdr:to>
      <xdr:col>8</xdr:col>
      <xdr:colOff>244257</xdr:colOff>
      <xdr:row>29</xdr:row>
      <xdr:rowOff>23324</xdr:rowOff>
    </xdr:to>
    <xdr:pic>
      <xdr:nvPicPr>
        <xdr:cNvPr id="3" name="Imagen 2">
          <a:extLst>
            <a:ext uri="{FF2B5EF4-FFF2-40B4-BE49-F238E27FC236}">
              <a16:creationId xmlns:a16="http://schemas.microsoft.com/office/drawing/2014/main" id="{3BABB95D-DE5B-2339-9C81-5135F5C00316}"/>
            </a:ext>
          </a:extLst>
        </xdr:cNvPr>
        <xdr:cNvPicPr>
          <a:picLocks noChangeAspect="1"/>
        </xdr:cNvPicPr>
      </xdr:nvPicPr>
      <xdr:blipFill>
        <a:blip xmlns:r="http://schemas.openxmlformats.org/officeDocument/2006/relationships" r:embed="rId2"/>
        <a:stretch>
          <a:fillRect/>
        </a:stretch>
      </xdr:blipFill>
      <xdr:spPr>
        <a:xfrm>
          <a:off x="2743200" y="190500"/>
          <a:ext cx="4816257" cy="535732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5</xdr:col>
      <xdr:colOff>320305</xdr:colOff>
      <xdr:row>23</xdr:row>
      <xdr:rowOff>38450</xdr:rowOff>
    </xdr:to>
    <xdr:pic>
      <xdr:nvPicPr>
        <xdr:cNvPr id="2" name="Imagen 1">
          <a:extLst>
            <a:ext uri="{FF2B5EF4-FFF2-40B4-BE49-F238E27FC236}">
              <a16:creationId xmlns:a16="http://schemas.microsoft.com/office/drawing/2014/main" id="{252D997B-F2F2-1F04-54B3-C998F833F5BB}"/>
            </a:ext>
          </a:extLst>
        </xdr:cNvPr>
        <xdr:cNvPicPr>
          <a:picLocks noChangeAspect="1"/>
        </xdr:cNvPicPr>
      </xdr:nvPicPr>
      <xdr:blipFill>
        <a:blip xmlns:r="http://schemas.openxmlformats.org/officeDocument/2006/relationships" r:embed="rId1"/>
        <a:stretch>
          <a:fillRect/>
        </a:stretch>
      </xdr:blipFill>
      <xdr:spPr>
        <a:xfrm>
          <a:off x="1828800" y="381000"/>
          <a:ext cx="3063505" cy="4038950"/>
        </a:xfrm>
        <a:prstGeom prst="rect">
          <a:avLst/>
        </a:prstGeom>
      </xdr:spPr>
    </xdr:pic>
    <xdr:clientData/>
  </xdr:twoCellAnchor>
  <xdr:twoCellAnchor editAs="oneCell">
    <xdr:from>
      <xdr:col>3</xdr:col>
      <xdr:colOff>54003</xdr:colOff>
      <xdr:row>11</xdr:row>
      <xdr:rowOff>46242</xdr:rowOff>
    </xdr:from>
    <xdr:to>
      <xdr:col>11</xdr:col>
      <xdr:colOff>682872</xdr:colOff>
      <xdr:row>28</xdr:row>
      <xdr:rowOff>171070</xdr:rowOff>
    </xdr:to>
    <xdr:pic>
      <xdr:nvPicPr>
        <xdr:cNvPr id="3" name="Imagen 2">
          <a:extLst>
            <a:ext uri="{FF2B5EF4-FFF2-40B4-BE49-F238E27FC236}">
              <a16:creationId xmlns:a16="http://schemas.microsoft.com/office/drawing/2014/main" id="{31A3B217-E24A-312D-516E-81F6F7B9AE9C}"/>
            </a:ext>
          </a:extLst>
        </xdr:cNvPr>
        <xdr:cNvPicPr>
          <a:picLocks noChangeAspect="1"/>
        </xdr:cNvPicPr>
      </xdr:nvPicPr>
      <xdr:blipFill>
        <a:blip xmlns:r="http://schemas.openxmlformats.org/officeDocument/2006/relationships" r:embed="rId2"/>
        <a:stretch>
          <a:fillRect/>
        </a:stretch>
      </xdr:blipFill>
      <xdr:spPr>
        <a:xfrm>
          <a:off x="2797203" y="2141742"/>
          <a:ext cx="7944069" cy="336332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190499</xdr:colOff>
      <xdr:row>44</xdr:row>
      <xdr:rowOff>10405</xdr:rowOff>
    </xdr:from>
    <xdr:to>
      <xdr:col>1</xdr:col>
      <xdr:colOff>2925784</xdr:colOff>
      <xdr:row>48</xdr:row>
      <xdr:rowOff>95498</xdr:rowOff>
    </xdr:to>
    <xdr:pic>
      <xdr:nvPicPr>
        <xdr:cNvPr id="2" name="Imagen 1">
          <a:extLst>
            <a:ext uri="{FF2B5EF4-FFF2-40B4-BE49-F238E27FC236}">
              <a16:creationId xmlns:a16="http://schemas.microsoft.com/office/drawing/2014/main" id="{4B62A970-4276-4455-84C5-21E3DD1980A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9159" y="16522945"/>
          <a:ext cx="2735285" cy="136663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0</xdr:row>
      <xdr:rowOff>164123</xdr:rowOff>
    </xdr:from>
    <xdr:to>
      <xdr:col>7</xdr:col>
      <xdr:colOff>46199</xdr:colOff>
      <xdr:row>29</xdr:row>
      <xdr:rowOff>138809</xdr:rowOff>
    </xdr:to>
    <xdr:pic>
      <xdr:nvPicPr>
        <xdr:cNvPr id="2" name="Imagen 1">
          <a:extLst>
            <a:ext uri="{FF2B5EF4-FFF2-40B4-BE49-F238E27FC236}">
              <a16:creationId xmlns:a16="http://schemas.microsoft.com/office/drawing/2014/main" id="{BF798DDE-856A-8EAB-36FA-A7AEA655F9FC}"/>
            </a:ext>
          </a:extLst>
        </xdr:cNvPr>
        <xdr:cNvPicPr>
          <a:picLocks noChangeAspect="1"/>
        </xdr:cNvPicPr>
      </xdr:nvPicPr>
      <xdr:blipFill>
        <a:blip xmlns:r="http://schemas.openxmlformats.org/officeDocument/2006/relationships" r:embed="rId1"/>
        <a:stretch>
          <a:fillRect/>
        </a:stretch>
      </xdr:blipFill>
      <xdr:spPr>
        <a:xfrm>
          <a:off x="914400" y="164123"/>
          <a:ext cx="5532599" cy="5584178"/>
        </a:xfrm>
        <a:prstGeom prst="rect">
          <a:avLst/>
        </a:prstGeom>
      </xdr:spPr>
    </xdr:pic>
    <xdr:clientData/>
  </xdr:twoCellAnchor>
  <xdr:twoCellAnchor editAs="oneCell">
    <xdr:from>
      <xdr:col>4</xdr:col>
      <xdr:colOff>339437</xdr:colOff>
      <xdr:row>21</xdr:row>
      <xdr:rowOff>121227</xdr:rowOff>
    </xdr:from>
    <xdr:to>
      <xdr:col>14</xdr:col>
      <xdr:colOff>309747</xdr:colOff>
      <xdr:row>45</xdr:row>
      <xdr:rowOff>91141</xdr:rowOff>
    </xdr:to>
    <xdr:pic>
      <xdr:nvPicPr>
        <xdr:cNvPr id="3" name="Imagen 2">
          <a:extLst>
            <a:ext uri="{FF2B5EF4-FFF2-40B4-BE49-F238E27FC236}">
              <a16:creationId xmlns:a16="http://schemas.microsoft.com/office/drawing/2014/main" id="{FDA2C3F7-0EE9-407D-970A-383B057FAD88}"/>
            </a:ext>
          </a:extLst>
        </xdr:cNvPr>
        <xdr:cNvPicPr>
          <a:picLocks noChangeAspect="1"/>
        </xdr:cNvPicPr>
      </xdr:nvPicPr>
      <xdr:blipFill>
        <a:blip xmlns:r="http://schemas.openxmlformats.org/officeDocument/2006/relationships" r:embed="rId2"/>
        <a:stretch>
          <a:fillRect/>
        </a:stretch>
      </xdr:blipFill>
      <xdr:spPr>
        <a:xfrm>
          <a:off x="3997037" y="4121727"/>
          <a:ext cx="9114310" cy="4541914"/>
        </a:xfrm>
        <a:prstGeom prst="rect">
          <a:avLst/>
        </a:prstGeom>
      </xdr:spPr>
    </xdr:pic>
    <xdr:clientData/>
  </xdr:twoCellAnchor>
  <xdr:twoCellAnchor editAs="oneCell">
    <xdr:from>
      <xdr:col>7</xdr:col>
      <xdr:colOff>333574</xdr:colOff>
      <xdr:row>23</xdr:row>
      <xdr:rowOff>187041</xdr:rowOff>
    </xdr:from>
    <xdr:to>
      <xdr:col>15</xdr:col>
      <xdr:colOff>189316</xdr:colOff>
      <xdr:row>42</xdr:row>
      <xdr:rowOff>140677</xdr:rowOff>
    </xdr:to>
    <xdr:pic>
      <xdr:nvPicPr>
        <xdr:cNvPr id="4" name="Imagen 3">
          <a:extLst>
            <a:ext uri="{FF2B5EF4-FFF2-40B4-BE49-F238E27FC236}">
              <a16:creationId xmlns:a16="http://schemas.microsoft.com/office/drawing/2014/main" id="{049D0B73-9A8B-73AD-0781-9E08CF1CF090}"/>
            </a:ext>
          </a:extLst>
        </xdr:cNvPr>
        <xdr:cNvPicPr>
          <a:picLocks noChangeAspect="1"/>
        </xdr:cNvPicPr>
      </xdr:nvPicPr>
      <xdr:blipFill>
        <a:blip xmlns:r="http://schemas.openxmlformats.org/officeDocument/2006/relationships" r:embed="rId2"/>
        <a:stretch>
          <a:fillRect/>
        </a:stretch>
      </xdr:blipFill>
      <xdr:spPr>
        <a:xfrm>
          <a:off x="6734374" y="4635949"/>
          <a:ext cx="7170942" cy="362882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ata84" id="{8B34E686-BCF3-42DF-B8E0-1664BDD7CF23}" userId="S::ata84@officeclick365.store::4cdd4a9a-c1a7-4788-9d62-ca20a0325374"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v>Logotipo, nombre de la empresa
El contenido generado por IA puede ser incorrecto.</v>
  </rv>
</rvData>
</file>

<file path=xl/richData/rdrichvaluestructure.xml><?xml version="1.0" encoding="utf-8"?>
<rvStructures xmlns="http://schemas.microsoft.com/office/spreadsheetml/2017/richdata" count="1">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P15" dT="2026-02-27T16:32:06.74" personId="{8B34E686-BCF3-42DF-B8E0-1664BDD7CF23}" id="{8E7E8D99-36A0-434E-9757-E69DF073287F}">
    <text xml:space="preserve">ESTE PROFESIONAL DEBE SER REEMPLAZADO PORQUE NO CUMPLE REQUISITOS POSTGRADO
</text>
  </threadedComment>
</ThreadedComments>
</file>

<file path=xl/worksheets/_rels/sheet1.xml.rels><?xml version="1.0" encoding="UTF-8" standalone="yes"?>
<Relationships xmlns="http://schemas.openxmlformats.org/package/2006/relationships"><Relationship Id="rId13" Type="http://schemas.openxmlformats.org/officeDocument/2006/relationships/hyperlink" Target="https://salariominimocolombia.info/1990" TargetMode="External"/><Relationship Id="rId18" Type="http://schemas.openxmlformats.org/officeDocument/2006/relationships/hyperlink" Target="https://salariominimocolombia.info/1995" TargetMode="External"/><Relationship Id="rId26" Type="http://schemas.openxmlformats.org/officeDocument/2006/relationships/hyperlink" Target="https://salariominimocolombia.info/2003" TargetMode="External"/><Relationship Id="rId39" Type="http://schemas.openxmlformats.org/officeDocument/2006/relationships/hyperlink" Target="https://salariominimocolombia.info/2016" TargetMode="External"/><Relationship Id="rId21" Type="http://schemas.openxmlformats.org/officeDocument/2006/relationships/hyperlink" Target="https://salariominimocolombia.info/1998" TargetMode="External"/><Relationship Id="rId34" Type="http://schemas.openxmlformats.org/officeDocument/2006/relationships/hyperlink" Target="https://salariominimocolombia.info/2011" TargetMode="External"/><Relationship Id="rId42" Type="http://schemas.openxmlformats.org/officeDocument/2006/relationships/hyperlink" Target="https://salariominimocolombia.info/2019" TargetMode="External"/><Relationship Id="rId47" Type="http://schemas.openxmlformats.org/officeDocument/2006/relationships/hyperlink" Target="https://salariominimocolombia.info/2024" TargetMode="External"/><Relationship Id="rId7" Type="http://schemas.openxmlformats.org/officeDocument/2006/relationships/hyperlink" Target="https://salariominimocolombia.info/1984" TargetMode="External"/><Relationship Id="rId2" Type="http://schemas.openxmlformats.org/officeDocument/2006/relationships/printerSettings" Target="../printerSettings/printerSettings2.bin"/><Relationship Id="rId16" Type="http://schemas.openxmlformats.org/officeDocument/2006/relationships/hyperlink" Target="https://salariominimocolombia.info/1993" TargetMode="External"/><Relationship Id="rId29" Type="http://schemas.openxmlformats.org/officeDocument/2006/relationships/hyperlink" Target="https://salariominimocolombia.info/2006" TargetMode="External"/><Relationship Id="rId11" Type="http://schemas.openxmlformats.org/officeDocument/2006/relationships/hyperlink" Target="https://salariominimocolombia.info/1988" TargetMode="External"/><Relationship Id="rId24" Type="http://schemas.openxmlformats.org/officeDocument/2006/relationships/hyperlink" Target="https://salariominimocolombia.info/2001" TargetMode="External"/><Relationship Id="rId32" Type="http://schemas.openxmlformats.org/officeDocument/2006/relationships/hyperlink" Target="https://salariominimocolombia.info/2009" TargetMode="External"/><Relationship Id="rId37" Type="http://schemas.openxmlformats.org/officeDocument/2006/relationships/hyperlink" Target="https://salariominimocolombia.info/2014" TargetMode="External"/><Relationship Id="rId40" Type="http://schemas.openxmlformats.org/officeDocument/2006/relationships/hyperlink" Target="https://salariominimocolombia.info/2017" TargetMode="External"/><Relationship Id="rId45" Type="http://schemas.openxmlformats.org/officeDocument/2006/relationships/hyperlink" Target="https://salariominimocolombia.info/2022" TargetMode="External"/><Relationship Id="rId5" Type="http://schemas.openxmlformats.org/officeDocument/2006/relationships/hyperlink" Target="https://salariominimocolombia.info/1982" TargetMode="External"/><Relationship Id="rId15" Type="http://schemas.openxmlformats.org/officeDocument/2006/relationships/hyperlink" Target="https://salariominimocolombia.info/1992" TargetMode="External"/><Relationship Id="rId23" Type="http://schemas.openxmlformats.org/officeDocument/2006/relationships/hyperlink" Target="https://salariominimocolombia.info/2000" TargetMode="External"/><Relationship Id="rId28" Type="http://schemas.openxmlformats.org/officeDocument/2006/relationships/hyperlink" Target="https://salariominimocolombia.info/2005" TargetMode="External"/><Relationship Id="rId36" Type="http://schemas.openxmlformats.org/officeDocument/2006/relationships/hyperlink" Target="https://salariominimocolombia.info/2013" TargetMode="External"/><Relationship Id="rId49" Type="http://schemas.openxmlformats.org/officeDocument/2006/relationships/printerSettings" Target="../printerSettings/printerSettings3.bin"/><Relationship Id="rId10" Type="http://schemas.openxmlformats.org/officeDocument/2006/relationships/hyperlink" Target="https://salariominimocolombia.info/1987" TargetMode="External"/><Relationship Id="rId19" Type="http://schemas.openxmlformats.org/officeDocument/2006/relationships/hyperlink" Target="https://salariominimocolombia.info/1996" TargetMode="External"/><Relationship Id="rId31" Type="http://schemas.openxmlformats.org/officeDocument/2006/relationships/hyperlink" Target="https://salariominimocolombia.info/2008" TargetMode="External"/><Relationship Id="rId44" Type="http://schemas.openxmlformats.org/officeDocument/2006/relationships/hyperlink" Target="https://salariominimocolombia.info/2021" TargetMode="External"/><Relationship Id="rId4" Type="http://schemas.openxmlformats.org/officeDocument/2006/relationships/hyperlink" Target="https://salariominimocolombia.info/1981" TargetMode="External"/><Relationship Id="rId9" Type="http://schemas.openxmlformats.org/officeDocument/2006/relationships/hyperlink" Target="https://salariominimocolombia.info/1986" TargetMode="External"/><Relationship Id="rId14" Type="http://schemas.openxmlformats.org/officeDocument/2006/relationships/hyperlink" Target="https://salariominimocolombia.info/1991" TargetMode="External"/><Relationship Id="rId22" Type="http://schemas.openxmlformats.org/officeDocument/2006/relationships/hyperlink" Target="https://salariominimocolombia.info/1999" TargetMode="External"/><Relationship Id="rId27" Type="http://schemas.openxmlformats.org/officeDocument/2006/relationships/hyperlink" Target="https://salariominimocolombia.info/2004" TargetMode="External"/><Relationship Id="rId30" Type="http://schemas.openxmlformats.org/officeDocument/2006/relationships/hyperlink" Target="https://salariominimocolombia.info/2007" TargetMode="External"/><Relationship Id="rId35" Type="http://schemas.openxmlformats.org/officeDocument/2006/relationships/hyperlink" Target="https://salariominimocolombia.info/2012" TargetMode="External"/><Relationship Id="rId43" Type="http://schemas.openxmlformats.org/officeDocument/2006/relationships/hyperlink" Target="https://salariominimocolombia.info/2020" TargetMode="External"/><Relationship Id="rId48" Type="http://schemas.openxmlformats.org/officeDocument/2006/relationships/hyperlink" Target="https://salariominimocolombia.info/2025" TargetMode="External"/><Relationship Id="rId8" Type="http://schemas.openxmlformats.org/officeDocument/2006/relationships/hyperlink" Target="https://salariominimocolombia.info/1985" TargetMode="External"/><Relationship Id="rId3" Type="http://schemas.openxmlformats.org/officeDocument/2006/relationships/hyperlink" Target="https://salariominimocolombia.info/1980" TargetMode="External"/><Relationship Id="rId12" Type="http://schemas.openxmlformats.org/officeDocument/2006/relationships/hyperlink" Target="https://salariominimocolombia.info/1989" TargetMode="External"/><Relationship Id="rId17" Type="http://schemas.openxmlformats.org/officeDocument/2006/relationships/hyperlink" Target="https://salariominimocolombia.info/1994" TargetMode="External"/><Relationship Id="rId25" Type="http://schemas.openxmlformats.org/officeDocument/2006/relationships/hyperlink" Target="https://salariominimocolombia.info/2002" TargetMode="External"/><Relationship Id="rId33" Type="http://schemas.openxmlformats.org/officeDocument/2006/relationships/hyperlink" Target="https://salariominimocolombia.info/2010" TargetMode="External"/><Relationship Id="rId38" Type="http://schemas.openxmlformats.org/officeDocument/2006/relationships/hyperlink" Target="https://salariominimocolombia.info/2015" TargetMode="External"/><Relationship Id="rId46" Type="http://schemas.openxmlformats.org/officeDocument/2006/relationships/hyperlink" Target="https://salariominimocolombia.info/2023" TargetMode="External"/><Relationship Id="rId20" Type="http://schemas.openxmlformats.org/officeDocument/2006/relationships/hyperlink" Target="https://salariominimocolombia.info/1997" TargetMode="External"/><Relationship Id="rId41" Type="http://schemas.openxmlformats.org/officeDocument/2006/relationships/hyperlink" Target="https://salariominimocolombia.info/2018" TargetMode="External"/><Relationship Id="rId1" Type="http://schemas.openxmlformats.org/officeDocument/2006/relationships/printerSettings" Target="../printerSettings/printerSettings1.bin"/><Relationship Id="rId6" Type="http://schemas.openxmlformats.org/officeDocument/2006/relationships/hyperlink" Target="https://salariominimocolombia.info/1983"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file:///C:\Users\acontratacion\2%20-%20CONSORCIO%20AR+AL2\02_EXP%20ESPECIFICA%20PUNTUABLE\02_EXP%20ESPECIFICA%20PUNTUABLE\EXP%20PUNTUABLE%202_PARQUE%20PACIFICO\00_CERTIFICADO%20PARQUE%20PAC&#205;FICO%202025.pdf" TargetMode="External"/><Relationship Id="rId13" Type="http://schemas.openxmlformats.org/officeDocument/2006/relationships/hyperlink" Target="file:///C:\Users\acontratacion\5%20-%20MAURICIO%20OTERO%20LAVADO\PROPONENTE%20HABILITANTE\RUP%2027-CONTRATO-GALERIA.pdf" TargetMode="External"/><Relationship Id="rId3" Type="http://schemas.openxmlformats.org/officeDocument/2006/relationships/hyperlink" Target="file:///C:\Users\acontratacion\Downloads\7%20-%20CONSORCIO%20MANIZALES%20PLAZA%20DE%20MERCADO\Experiencia%20Proponente\Experiencia%20Proponente\03%20Certificado%20Contrato%202932-2020%20Pista%20de%20Atletismo%20Estadio%20HRV.pdf" TargetMode="External"/><Relationship Id="rId7" Type="http://schemas.openxmlformats.org/officeDocument/2006/relationships/hyperlink" Target="file:///C:\Users\acontratacion\2%20-%20CONSORCIO%20AR+AL2\16_EXPERIENCIA%20PROPONENTE\01_EXPERIENCIA%20GENERAL\EXPERIENCIA%201-%20Colegio%20Cardenal%20Luque.pdf" TargetMode="External"/><Relationship Id="rId12" Type="http://schemas.openxmlformats.org/officeDocument/2006/relationships/hyperlink" Target="file:///C:\Users\acontratacion\5%20-%20MAURICIO%20OTERO%20LAVADO\PROPONENTE%20HABILITANTE\RUP%2032-CERTIFICACION%20GENERAL-MANZANA%20DEL%20SABER.pdf" TargetMode="External"/><Relationship Id="rId17" Type="http://schemas.openxmlformats.org/officeDocument/2006/relationships/comments" Target="../comments1.xml"/><Relationship Id="rId2" Type="http://schemas.openxmlformats.org/officeDocument/2006/relationships/printerSettings" Target="../printerSettings/printerSettings5.bin"/><Relationship Id="rId16" Type="http://schemas.openxmlformats.org/officeDocument/2006/relationships/vmlDrawing" Target="../drawings/vmlDrawing1.vml"/><Relationship Id="rId1" Type="http://schemas.openxmlformats.org/officeDocument/2006/relationships/printerSettings" Target="../printerSettings/printerSettings4.bin"/><Relationship Id="rId6" Type="http://schemas.openxmlformats.org/officeDocument/2006/relationships/hyperlink" Target="file:///C:\Users\acontratacion\Downloads\3%20-%20M%20C%20ARQUITECTOS\04%20RUP%2059%20CDC.pdf" TargetMode="External"/><Relationship Id="rId11" Type="http://schemas.openxmlformats.org/officeDocument/2006/relationships/hyperlink" Target="file:///C:\Users\acontratacion\5%20-%20MAURICIO%20OTERO%20LAVADO\PROPONENTE%20HABILITANTE\RUP%2025-CERTIFICACION-UCEVA.pdf" TargetMode="External"/><Relationship Id="rId5" Type="http://schemas.openxmlformats.org/officeDocument/2006/relationships/hyperlink" Target="file:///C:\Users\acontratacion\Downloads\3%20-%20M%20C%20ARQUITECTOS\02%20RUP%2069%20FISCALIA.pdf" TargetMode="External"/><Relationship Id="rId15" Type="http://schemas.openxmlformats.org/officeDocument/2006/relationships/drawing" Target="../drawings/drawing1.xml"/><Relationship Id="rId10" Type="http://schemas.openxmlformats.org/officeDocument/2006/relationships/hyperlink" Target="file:///C:\Users\acontratacion\5%20-%20MAURICIO%20OTERO%20LAVADO\PROPONENTE%20HABILITANTE\RUP%2078-CONTRATO-CASA%20SOTO.pdf" TargetMode="External"/><Relationship Id="rId4" Type="http://schemas.openxmlformats.org/officeDocument/2006/relationships/hyperlink" Target="file:///C:\Users\acontratacion\Downloads\7%20-%20CONSORCIO%20MANIZALES%20PLAZA%20DE%20MERCADO\Experiencia%20Proponente\Experiencia%20Proponente\01%20CERTIFICADO%20SALAMINA.pdf" TargetMode="External"/><Relationship Id="rId9" Type="http://schemas.openxmlformats.org/officeDocument/2006/relationships/hyperlink" Target="file:///C:\Users\acontratacion\5%20-%20MAURICIO%20OTERO%20LAVADO\PROPONENTE%20HABILITANTE\RUP%2053-CERTIFICACION-JUEGOS%20PANAMERICANOS%20JUNIOR%20CALI.pdf" TargetMode="External"/><Relationship Id="rId14" Type="http://schemas.openxmlformats.org/officeDocument/2006/relationships/printerSettings" Target="../printerSettings/printerSettings6.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8" Type="http://schemas.openxmlformats.org/officeDocument/2006/relationships/hyperlink" Target="file:///C:\Users\acontratacion\Downloads\2%20-%20CONSORCIO%20AR+AL2\02_EXP%20ESPECIFICA%20PUNTUABLE\02_EXP%20ESPECIFICA%20PUNTUABLE\EXP%20PUNTUABLE%201-%20Certificacion%20Colegio%20Hipotecho.pdf" TargetMode="External"/><Relationship Id="rId13" Type="http://schemas.openxmlformats.org/officeDocument/2006/relationships/hyperlink" Target="file:///C:\Users\acontratacion\Downloads\7%20-%20CONSORCIO%20MANIZALES%20PLAZA%20DE%20MERCADO\Puntos%20Adicionales\Puntos%20Adicionales\01%20Experiencia%20Proponente%20Puntos\1.%20CERTIFICACION%20ESCUELAS.pdf" TargetMode="External"/><Relationship Id="rId18" Type="http://schemas.openxmlformats.org/officeDocument/2006/relationships/printerSettings" Target="../printerSettings/printerSettings9.bin"/><Relationship Id="rId3" Type="http://schemas.openxmlformats.org/officeDocument/2006/relationships/hyperlink" Target="file:///C:\Users\acontratacion\Downloads\3%20-%20M%20C%20ARQUITECTOS\05%20PONDERABLES\05%20PONDERABLES\01%20Experiencia%20especi&#9568;&#252;fica%20adicional%20del%20proponente\03%20RUP%2065%20COLPATRIA%20CHINCHINA.pdf" TargetMode="External"/><Relationship Id="rId21" Type="http://schemas.openxmlformats.org/officeDocument/2006/relationships/comments" Target="../comments2.xml"/><Relationship Id="rId7" Type="http://schemas.openxmlformats.org/officeDocument/2006/relationships/hyperlink" Target="file:///C:\Users\acontratacion\Downloads\1%20-%20CONSORCIO%20GALERIA\FORMATO%20-%20EXPERIENCIA%20GENERAL%20Y%20ADICIONAL.pdf" TargetMode="External"/><Relationship Id="rId12" Type="http://schemas.openxmlformats.org/officeDocument/2006/relationships/hyperlink" Target="file:///C:\Users\acontratacion\Downloads\5%20-%20MAURICIO%20OTERO%20LAVADO\PROPONENTE%20PUNTUABLE\Formato%203%20-%20Experiencia%20PUNTUABLE.pdf" TargetMode="External"/><Relationship Id="rId17" Type="http://schemas.openxmlformats.org/officeDocument/2006/relationships/hyperlink" Target="file:///C:\Users\acontratacion\Downloads\1%20-%20CONSORCIO%20GALERIA\FORMATO%20-%20EXPERIENCIA%20GENERAL%20Y%20ADICIONAL.pdf" TargetMode="External"/><Relationship Id="rId2" Type="http://schemas.openxmlformats.org/officeDocument/2006/relationships/printerSettings" Target="../printerSettings/printerSettings8.bin"/><Relationship Id="rId16" Type="http://schemas.openxmlformats.org/officeDocument/2006/relationships/hyperlink" Target="file:///C:\Users\acontratacion\Downloads\5%20-%20MAURICIO%20OTERO%20LAVADO\PROPONENTE%20PUNTUABLE\RUP%2062-CERTIFICACION-VELODROMO.pdf" TargetMode="External"/><Relationship Id="rId20" Type="http://schemas.openxmlformats.org/officeDocument/2006/relationships/vmlDrawing" Target="../drawings/vmlDrawing2.vml"/><Relationship Id="rId1" Type="http://schemas.openxmlformats.org/officeDocument/2006/relationships/printerSettings" Target="../printerSettings/printerSettings7.bin"/><Relationship Id="rId6" Type="http://schemas.openxmlformats.org/officeDocument/2006/relationships/hyperlink" Target="file:///C:\Users\acontratacion\Downloads\6%20-%20GRUPO%20M&amp;M\03_EXPERIENCIA\03_EXPERIENCIA\02_EXPERIENCIA%20PUNTUABLE\CONTRATO%202_POLICIA%20NACIONAL.pdf" TargetMode="External"/><Relationship Id="rId11" Type="http://schemas.openxmlformats.org/officeDocument/2006/relationships/hyperlink" Target="file:///C:\Users\acontratacion\Downloads\4%20-%20CONSORCIO%20ARQUITECTURA%20Y%20ESPACIO%20URBANO\Experiencia\Experiencia\2-Experiencia%20adicional\2-Contrato%20ERUM-Macroproyecto%20SJ.pdf" TargetMode="External"/><Relationship Id="rId5" Type="http://schemas.openxmlformats.org/officeDocument/2006/relationships/hyperlink" Target="file:///C:\Users\acontratacion\Downloads\6%20-%20GRUPO%20M&amp;M\03_EXPERIENCIA\03_EXPERIENCIA\02_EXPERIENCIA%20PUNTUABLE\CONTRATO%201_AERONAUTICA%20CIVIL.pdf" TargetMode="External"/><Relationship Id="rId15" Type="http://schemas.openxmlformats.org/officeDocument/2006/relationships/hyperlink" Target="file:///C:\Users\acontratacion\Downloads\5%20-%20MAURICIO%20OTERO%20LAVADO\PROPONENTE%20PUNTUABLE\RUP%2026-CERTIFICACION-PARQUE%20DEPORTIVO.pdf" TargetMode="External"/><Relationship Id="rId10" Type="http://schemas.openxmlformats.org/officeDocument/2006/relationships/hyperlink" Target="file:///C:\Users\acontratacion\Downloads\4%20-%20CONSORCIO%20ARQUITECTURA%20Y%20ESPACIO%20URBANO\Experiencia\Experiencia\2-Experiencia%20adicional\1-Contrato%202-IDRD.pdf" TargetMode="External"/><Relationship Id="rId19" Type="http://schemas.openxmlformats.org/officeDocument/2006/relationships/drawing" Target="../drawings/drawing3.xml"/><Relationship Id="rId4" Type="http://schemas.openxmlformats.org/officeDocument/2006/relationships/hyperlink" Target="file:///C:\Users\acontratacion\Downloads\3%20-%20M%20C%20ARQUITECTOS\05%20PONDERABLES\05%20PONDERABLES\01%20Experiencia%20especi&#9568;&#252;fica%20adicional%20del%20proponente\07%20RUP%2028%20FONDO%20ADAPTACION.pdf" TargetMode="External"/><Relationship Id="rId9" Type="http://schemas.openxmlformats.org/officeDocument/2006/relationships/hyperlink" Target="file:///C:\Users\acontratacion\Downloads\2%20-%20CONSORCIO%20AR+AL2\02_EXP%20ESPECIFICA%20PUNTUABLE\02_EXP%20ESPECIFICA%20PUNTUABLE\EXP%20PUNTUABLE%202_PARQUE%20PACIFICO\00_CERTIFICADO%20PARQUE%20PAC&#205;FICO%202025.pdf" TargetMode="External"/><Relationship Id="rId14" Type="http://schemas.openxmlformats.org/officeDocument/2006/relationships/hyperlink" Target="file:///C:\Users\acontratacion\Downloads\7%20-%20CONSORCIO%20MANIZALES%20PLAZA%20DE%20MERCADO\Puntos%20Adicionales\Puntos%20Adicionales\01%20Experiencia%20Proponente%20Puntos\2.%20Certificado%20Estadio%20Hern&#225;n%20Ram&#237;rez%20Villegas.pdf"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hyperlink" Target="https://www.mcarquitectos.com/inicio" TargetMode="Externa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drawing" Target="../drawings/drawing4.xml"/><Relationship Id="rId5" Type="http://schemas.openxmlformats.org/officeDocument/2006/relationships/printerSettings" Target="../printerSettings/printerSettings15.bin"/><Relationship Id="rId4" Type="http://schemas.openxmlformats.org/officeDocument/2006/relationships/hyperlink" Target="https://grupomym.com.co/proyectos/"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6" Type="http://schemas.microsoft.com/office/2017/10/relationships/threadedComment" Target="../threadedComments/threadedComment1.xml"/><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printerSettings" Target="../printerSettings/printerSettings35.bin"/><Relationship Id="rId1" Type="http://schemas.openxmlformats.org/officeDocument/2006/relationships/printerSettings" Target="../printerSettings/printerSettings34.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printerSettings" Target="../printerSettings/printerSettings41.bin"/><Relationship Id="rId1" Type="http://schemas.openxmlformats.org/officeDocument/2006/relationships/printerSettings" Target="../printerSettings/printerSettings40.bin"/><Relationship Id="rId4" Type="http://schemas.openxmlformats.org/officeDocument/2006/relationships/drawing" Target="../drawings/drawing6.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45.bin"/><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printerSettings" Target="../printerSettings/printerSettings47.bin"/><Relationship Id="rId1" Type="http://schemas.openxmlformats.org/officeDocument/2006/relationships/printerSettings" Target="../printerSettings/printerSettings46.bin"/><Relationship Id="rId4" Type="http://schemas.openxmlformats.org/officeDocument/2006/relationships/drawing" Target="../drawings/drawing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 Id="rId4" Type="http://schemas.openxmlformats.org/officeDocument/2006/relationships/drawing" Target="../drawings/drawing1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printerSettings" Target="../printerSettings/printerSettings53.bin"/><Relationship Id="rId1" Type="http://schemas.openxmlformats.org/officeDocument/2006/relationships/printerSettings" Target="../printerSettings/printerSettings5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BF4FA-198E-4149-9476-6963BE663BB4}">
  <dimension ref="A3:D52"/>
  <sheetViews>
    <sheetView zoomScale="85" zoomScaleNormal="85" workbookViewId="0">
      <pane xSplit="5" ySplit="51" topLeftCell="F52" activePane="bottomRight" state="frozen"/>
      <selection pane="topRight" activeCell="F1" sqref="F1"/>
      <selection pane="bottomLeft" activeCell="A52" sqref="A52"/>
      <selection pane="bottomRight" activeCell="C57" sqref="C57"/>
    </sheetView>
  </sheetViews>
  <sheetFormatPr baseColWidth="10" defaultRowHeight="15"/>
  <cols>
    <col min="1" max="1" width="10.77734375" style="50"/>
    <col min="2" max="2" width="15.21875" customWidth="1"/>
    <col min="3" max="3" width="15" style="50" customWidth="1"/>
    <col min="4" max="4" width="12" style="50" customWidth="1"/>
  </cols>
  <sheetData>
    <row r="3" spans="1:4" ht="25.5">
      <c r="A3" s="471" t="s">
        <v>224</v>
      </c>
      <c r="B3" s="471" t="s">
        <v>225</v>
      </c>
      <c r="C3" s="471" t="s">
        <v>226</v>
      </c>
      <c r="D3" s="471" t="s">
        <v>747</v>
      </c>
    </row>
    <row r="4" spans="1:4" hidden="1">
      <c r="A4" s="49">
        <v>1980</v>
      </c>
      <c r="B4" s="474">
        <v>4500</v>
      </c>
      <c r="C4" s="472">
        <v>0</v>
      </c>
    </row>
    <row r="5" spans="1:4" hidden="1">
      <c r="A5" s="49">
        <v>1981</v>
      </c>
      <c r="B5" s="474">
        <v>5700</v>
      </c>
      <c r="C5" s="473" t="s">
        <v>227</v>
      </c>
    </row>
    <row r="6" spans="1:4" hidden="1">
      <c r="A6" s="49">
        <v>1982</v>
      </c>
      <c r="B6" s="474">
        <v>7410</v>
      </c>
      <c r="C6" s="473" t="s">
        <v>228</v>
      </c>
    </row>
    <row r="7" spans="1:4" hidden="1">
      <c r="A7" s="49">
        <v>1983</v>
      </c>
      <c r="B7" s="474">
        <v>9261</v>
      </c>
      <c r="C7" s="473" t="s">
        <v>229</v>
      </c>
    </row>
    <row r="8" spans="1:4" hidden="1">
      <c r="A8" s="49">
        <v>1984</v>
      </c>
      <c r="B8" s="474">
        <v>11298</v>
      </c>
      <c r="C8" s="473" t="s">
        <v>230</v>
      </c>
    </row>
    <row r="9" spans="1:4" hidden="1">
      <c r="A9" s="49">
        <v>1985</v>
      </c>
      <c r="B9" s="474">
        <v>13558</v>
      </c>
      <c r="C9" s="473" t="s">
        <v>231</v>
      </c>
    </row>
    <row r="10" spans="1:4" hidden="1">
      <c r="A10" s="49">
        <v>1986</v>
      </c>
      <c r="B10" s="474">
        <v>16811</v>
      </c>
      <c r="C10" s="473" t="s">
        <v>232</v>
      </c>
    </row>
    <row r="11" spans="1:4" hidden="1">
      <c r="A11" s="49">
        <v>1987</v>
      </c>
      <c r="B11" s="474">
        <v>20510</v>
      </c>
      <c r="C11" s="473" t="s">
        <v>230</v>
      </c>
    </row>
    <row r="12" spans="1:4" hidden="1">
      <c r="A12" s="49">
        <v>1988</v>
      </c>
      <c r="B12" s="474">
        <v>25637</v>
      </c>
      <c r="C12" s="473" t="s">
        <v>233</v>
      </c>
    </row>
    <row r="13" spans="1:4" hidden="1">
      <c r="A13" s="49">
        <v>1989</v>
      </c>
      <c r="B13" s="474">
        <v>32556</v>
      </c>
      <c r="C13" s="473" t="s">
        <v>234</v>
      </c>
    </row>
    <row r="14" spans="1:4" hidden="1">
      <c r="A14" s="49">
        <v>1990</v>
      </c>
      <c r="B14" s="474">
        <v>41025</v>
      </c>
      <c r="C14" s="473" t="s">
        <v>235</v>
      </c>
    </row>
    <row r="15" spans="1:4" hidden="1">
      <c r="A15" s="49">
        <v>1991</v>
      </c>
      <c r="B15" s="474">
        <v>51720</v>
      </c>
      <c r="C15" s="473" t="s">
        <v>236</v>
      </c>
    </row>
    <row r="16" spans="1:4" hidden="1">
      <c r="A16" s="49">
        <v>1992</v>
      </c>
      <c r="B16" s="474">
        <v>65190</v>
      </c>
      <c r="C16" s="473" t="s">
        <v>237</v>
      </c>
    </row>
    <row r="17" spans="1:3" hidden="1">
      <c r="A17" s="49">
        <v>1993</v>
      </c>
      <c r="B17" s="474">
        <v>81510</v>
      </c>
      <c r="C17" s="473" t="s">
        <v>238</v>
      </c>
    </row>
    <row r="18" spans="1:3" hidden="1">
      <c r="A18" s="49">
        <v>1994</v>
      </c>
      <c r="B18" s="474">
        <v>98700</v>
      </c>
      <c r="C18" s="473" t="s">
        <v>239</v>
      </c>
    </row>
    <row r="19" spans="1:3" hidden="1">
      <c r="A19" s="49">
        <v>1995</v>
      </c>
      <c r="B19" s="474">
        <v>118933</v>
      </c>
      <c r="C19" s="473" t="s">
        <v>240</v>
      </c>
    </row>
    <row r="20" spans="1:3" hidden="1">
      <c r="A20" s="49">
        <v>1996</v>
      </c>
      <c r="B20" s="474">
        <v>142125</v>
      </c>
      <c r="C20" s="473" t="s">
        <v>241</v>
      </c>
    </row>
    <row r="21" spans="1:3" hidden="1">
      <c r="A21" s="49">
        <v>1997</v>
      </c>
      <c r="B21" s="474">
        <v>172005</v>
      </c>
      <c r="C21" s="473" t="s">
        <v>242</v>
      </c>
    </row>
    <row r="22" spans="1:3" hidden="1">
      <c r="A22" s="49">
        <v>1998</v>
      </c>
      <c r="B22" s="474">
        <v>203826</v>
      </c>
      <c r="C22" s="473" t="s">
        <v>243</v>
      </c>
    </row>
    <row r="23" spans="1:3" hidden="1">
      <c r="A23" s="49">
        <v>1999</v>
      </c>
      <c r="B23" s="474">
        <v>236460</v>
      </c>
      <c r="C23" s="473" t="s">
        <v>244</v>
      </c>
    </row>
    <row r="24" spans="1:3" hidden="1">
      <c r="A24" s="49">
        <v>2000</v>
      </c>
      <c r="B24" s="474">
        <v>260100</v>
      </c>
      <c r="C24" s="473" t="s">
        <v>245</v>
      </c>
    </row>
    <row r="25" spans="1:3" hidden="1">
      <c r="A25" s="49">
        <v>2001</v>
      </c>
      <c r="B25" s="474">
        <v>286000</v>
      </c>
      <c r="C25" s="473" t="s">
        <v>246</v>
      </c>
    </row>
    <row r="26" spans="1:3" hidden="1">
      <c r="A26" s="49">
        <v>2002</v>
      </c>
      <c r="B26" s="474">
        <v>309000</v>
      </c>
      <c r="C26" s="473" t="s">
        <v>247</v>
      </c>
    </row>
    <row r="27" spans="1:3" hidden="1">
      <c r="A27" s="49">
        <v>2003</v>
      </c>
      <c r="B27" s="474">
        <v>332000</v>
      </c>
      <c r="C27" s="473" t="s">
        <v>248</v>
      </c>
    </row>
    <row r="28" spans="1:3" hidden="1">
      <c r="A28" s="49">
        <v>2004</v>
      </c>
      <c r="B28" s="474">
        <v>358000</v>
      </c>
      <c r="C28" s="473" t="s">
        <v>249</v>
      </c>
    </row>
    <row r="29" spans="1:3" hidden="1">
      <c r="A29" s="49">
        <v>2005</v>
      </c>
      <c r="B29" s="474">
        <v>381500</v>
      </c>
      <c r="C29" s="473" t="s">
        <v>250</v>
      </c>
    </row>
    <row r="30" spans="1:3" hidden="1">
      <c r="A30" s="49">
        <v>2006</v>
      </c>
      <c r="B30" s="474">
        <v>408000</v>
      </c>
      <c r="C30" s="473" t="s">
        <v>251</v>
      </c>
    </row>
    <row r="31" spans="1:3" hidden="1">
      <c r="A31" s="49">
        <v>2007</v>
      </c>
      <c r="B31" s="474">
        <v>433700</v>
      </c>
      <c r="C31" s="473" t="s">
        <v>252</v>
      </c>
    </row>
    <row r="32" spans="1:3" hidden="1">
      <c r="A32" s="49">
        <v>2008</v>
      </c>
      <c r="B32" s="474">
        <v>461500</v>
      </c>
      <c r="C32" s="473" t="s">
        <v>253</v>
      </c>
    </row>
    <row r="33" spans="1:4">
      <c r="A33" s="629">
        <v>2009</v>
      </c>
      <c r="B33" s="474">
        <v>496900</v>
      </c>
      <c r="C33" s="473" t="s">
        <v>254</v>
      </c>
    </row>
    <row r="34" spans="1:4">
      <c r="A34" s="629">
        <v>2010</v>
      </c>
      <c r="B34" s="474">
        <v>515000</v>
      </c>
      <c r="C34" s="473" t="s">
        <v>255</v>
      </c>
    </row>
    <row r="35" spans="1:4">
      <c r="A35" s="629">
        <v>2011</v>
      </c>
      <c r="B35" s="474">
        <v>535600</v>
      </c>
      <c r="C35" s="473" t="s">
        <v>256</v>
      </c>
    </row>
    <row r="36" spans="1:4">
      <c r="A36" s="629">
        <v>2012</v>
      </c>
      <c r="B36" s="474">
        <v>566700</v>
      </c>
      <c r="C36" s="473" t="s">
        <v>257</v>
      </c>
    </row>
    <row r="37" spans="1:4">
      <c r="A37" s="629">
        <v>2013</v>
      </c>
      <c r="B37" s="474">
        <v>589500</v>
      </c>
      <c r="C37" s="473" t="s">
        <v>258</v>
      </c>
    </row>
    <row r="38" spans="1:4">
      <c r="A38" s="629">
        <v>2014</v>
      </c>
      <c r="B38" s="474">
        <v>616000</v>
      </c>
      <c r="C38" s="473" t="s">
        <v>259</v>
      </c>
    </row>
    <row r="39" spans="1:4">
      <c r="A39" s="629">
        <v>2015</v>
      </c>
      <c r="B39" s="474">
        <v>644350</v>
      </c>
      <c r="C39" s="473" t="s">
        <v>260</v>
      </c>
    </row>
    <row r="40" spans="1:4">
      <c r="A40" s="49">
        <v>2016</v>
      </c>
      <c r="B40" s="474">
        <v>689454</v>
      </c>
      <c r="C40" s="473" t="s">
        <v>261</v>
      </c>
      <c r="D40" s="50">
        <v>10</v>
      </c>
    </row>
    <row r="41" spans="1:4">
      <c r="A41" s="49">
        <v>2017</v>
      </c>
      <c r="B41" s="474">
        <v>737717</v>
      </c>
      <c r="C41" s="473" t="s">
        <v>261</v>
      </c>
      <c r="D41" s="50">
        <v>9</v>
      </c>
    </row>
    <row r="42" spans="1:4">
      <c r="A42" s="49">
        <v>2018</v>
      </c>
      <c r="B42" s="474">
        <v>781242</v>
      </c>
      <c r="C42" s="473" t="s">
        <v>262</v>
      </c>
      <c r="D42" s="50">
        <v>8</v>
      </c>
    </row>
    <row r="43" spans="1:4">
      <c r="A43" s="49">
        <v>2019</v>
      </c>
      <c r="B43" s="474">
        <v>828116</v>
      </c>
      <c r="C43" s="473" t="s">
        <v>263</v>
      </c>
      <c r="D43" s="50">
        <v>7</v>
      </c>
    </row>
    <row r="44" spans="1:4">
      <c r="A44" s="49">
        <v>2020</v>
      </c>
      <c r="B44" s="474">
        <v>877803</v>
      </c>
      <c r="C44" s="473" t="s">
        <v>263</v>
      </c>
      <c r="D44" s="50">
        <v>6</v>
      </c>
    </row>
    <row r="45" spans="1:4">
      <c r="A45" s="49">
        <v>2021</v>
      </c>
      <c r="B45" s="474">
        <v>908526</v>
      </c>
      <c r="C45" s="473" t="s">
        <v>264</v>
      </c>
      <c r="D45" s="50">
        <v>5</v>
      </c>
    </row>
    <row r="46" spans="1:4">
      <c r="A46" s="49">
        <v>2022</v>
      </c>
      <c r="B46" s="474">
        <v>1000000</v>
      </c>
      <c r="C46" s="473" t="s">
        <v>265</v>
      </c>
      <c r="D46" s="50">
        <v>4</v>
      </c>
    </row>
    <row r="47" spans="1:4">
      <c r="A47" s="49">
        <v>2023</v>
      </c>
      <c r="B47" s="474">
        <v>1160000</v>
      </c>
      <c r="C47" s="473" t="s">
        <v>266</v>
      </c>
      <c r="D47" s="50">
        <v>3</v>
      </c>
    </row>
    <row r="48" spans="1:4">
      <c r="A48" s="49">
        <v>2024</v>
      </c>
      <c r="B48" s="474">
        <v>1300000</v>
      </c>
      <c r="C48" s="473" t="s">
        <v>267</v>
      </c>
      <c r="D48" s="50">
        <v>2</v>
      </c>
    </row>
    <row r="49" spans="1:4">
      <c r="A49" s="49">
        <v>2025</v>
      </c>
      <c r="B49" s="474">
        <v>1423500</v>
      </c>
      <c r="C49" s="473" t="s">
        <v>268</v>
      </c>
      <c r="D49" s="50">
        <v>1</v>
      </c>
    </row>
    <row r="50" spans="1:4">
      <c r="A50" s="49">
        <v>2026</v>
      </c>
      <c r="B50" s="474">
        <v>1746882</v>
      </c>
    </row>
    <row r="51" spans="1:4">
      <c r="B51" s="475"/>
    </row>
    <row r="52" spans="1:4">
      <c r="B52" s="475"/>
    </row>
  </sheetData>
  <customSheetViews>
    <customSheetView guid="{E709EEE5-4439-47F3-80A2-1744E8E6077E}" scale="85" hiddenRows="1">
      <pane xSplit="5" ySplit="51" topLeftCell="F52" activePane="bottomRight" state="frozen"/>
      <selection pane="bottomRight" activeCell="C57" sqref="C57"/>
      <pageMargins left="0.7" right="0.7" top="0.75" bottom="0.75" header="0.3" footer="0.3"/>
      <pageSetup paperSize="9" orientation="portrait" horizontalDpi="1200" verticalDpi="1200" r:id="rId1"/>
    </customSheetView>
    <customSheetView guid="{0814AEEB-8FF2-453A-A01F-15432BB1C9A3}" scale="85" hiddenRows="1">
      <pane xSplit="5" ySplit="51" topLeftCell="F52" activePane="bottomRight" state="frozen"/>
      <selection pane="bottomRight" activeCell="C57" sqref="C57"/>
      <pageMargins left="0.7" right="0.7" top="0.75" bottom="0.75" header="0.3" footer="0.3"/>
      <pageSetup paperSize="9" orientation="portrait" horizontalDpi="1200" verticalDpi="1200" r:id="rId2"/>
    </customSheetView>
  </customSheetViews>
  <hyperlinks>
    <hyperlink ref="A4" r:id="rId3" tooltip="Ver salario mínimo del año 1980 en Colombia" display="https://salariominimocolombia.info/1980" xr:uid="{90CA553A-B930-492B-B890-7526A0CC8700}"/>
    <hyperlink ref="A5" r:id="rId4" tooltip="Ver salario mínimo del año 1981 en Colombia" display="https://salariominimocolombia.info/1981" xr:uid="{E43C171A-E40E-45FF-944E-FA904AFA0B2F}"/>
    <hyperlink ref="A6" r:id="rId5" tooltip="Ver salario mínimo del año 1982 en Colombia" display="https://salariominimocolombia.info/1982" xr:uid="{5274E04E-13E8-4D05-B006-FBCD13F31D9D}"/>
    <hyperlink ref="A7" r:id="rId6" tooltip="Ver salario mínimo del año 1983 en Colombia" display="https://salariominimocolombia.info/1983" xr:uid="{B48B9912-C5BC-4320-A4BF-043B8A1C066C}"/>
    <hyperlink ref="A8" r:id="rId7" tooltip="Ver salario mínimo del año 1984 en Colombia" display="https://salariominimocolombia.info/1984" xr:uid="{14F9B8CD-DBF8-4202-849F-32D837B0E6E7}"/>
    <hyperlink ref="A9" r:id="rId8" tooltip="Ver salario mínimo del año 1985 en Colombia" display="https://salariominimocolombia.info/1985" xr:uid="{DE6BF2FE-1A07-48B7-87B4-0638EFE69198}"/>
    <hyperlink ref="A10" r:id="rId9" tooltip="Ver salario mínimo del año 1986 en Colombia" display="https://salariominimocolombia.info/1986" xr:uid="{E848B7E2-3930-40DB-8C8C-B91D4A83B53E}"/>
    <hyperlink ref="A11" r:id="rId10" tooltip="Ver salario mínimo del año 1987 en Colombia" display="https://salariominimocolombia.info/1987" xr:uid="{A794D500-9F8A-45D6-BEE4-8F907CA535C6}"/>
    <hyperlink ref="A12" r:id="rId11" tooltip="Ver salario mínimo del año 1988 en Colombia" display="https://salariominimocolombia.info/1988" xr:uid="{88587B54-EC1D-4903-8148-4EA3CB4DA7E1}"/>
    <hyperlink ref="A13" r:id="rId12" tooltip="Ver salario mínimo del año 1989 en Colombia" display="https://salariominimocolombia.info/1989" xr:uid="{0A2A16C1-5F31-4BC7-B27A-FE19E5A60D7D}"/>
    <hyperlink ref="A14" r:id="rId13" tooltip="Ver salario mínimo del año 1990 en Colombia" display="https://salariominimocolombia.info/1990" xr:uid="{9AD8F808-CAA4-41CD-B607-7B1DA42DF6E4}"/>
    <hyperlink ref="A15" r:id="rId14" tooltip="Ver salario mínimo del año 1991 en Colombia" display="https://salariominimocolombia.info/1991" xr:uid="{873E2768-B787-4E4B-9444-026B4C409F9B}"/>
    <hyperlink ref="A16" r:id="rId15" tooltip="Ver salario mínimo del año 1992 en Colombia" display="https://salariominimocolombia.info/1992" xr:uid="{6B1A6E44-3286-4C2C-A030-B3A36A212B80}"/>
    <hyperlink ref="A17" r:id="rId16" tooltip="Ver salario mínimo del año 1993 en Colombia" display="https://salariominimocolombia.info/1993" xr:uid="{602CA74C-66F7-4C1A-96CB-CED0C99F0200}"/>
    <hyperlink ref="A18" r:id="rId17" tooltip="Ver salario mínimo del año 1994 en Colombia" display="https://salariominimocolombia.info/1994" xr:uid="{6A3EA84B-27C3-46E7-B747-7EA441AA5624}"/>
    <hyperlink ref="A19" r:id="rId18" tooltip="Ver salario mínimo del año 1995 en Colombia" display="https://salariominimocolombia.info/1995" xr:uid="{1283919E-B941-45DA-9574-B462F5630A4A}"/>
    <hyperlink ref="A20" r:id="rId19" tooltip="Ver salario mínimo del año 1996 en Colombia" display="https://salariominimocolombia.info/1996" xr:uid="{80820E8C-DBC8-47AA-9ED3-8013D389976E}"/>
    <hyperlink ref="A21" r:id="rId20" tooltip="Ver salario mínimo del año 1997 en Colombia" display="https://salariominimocolombia.info/1997" xr:uid="{E7801189-F076-4C94-A011-114329950240}"/>
    <hyperlink ref="A22" r:id="rId21" tooltip="Ver salario mínimo del año 1998 en Colombia" display="https://salariominimocolombia.info/1998" xr:uid="{48E31598-2186-46DB-9B3F-F2F420375178}"/>
    <hyperlink ref="A23" r:id="rId22" tooltip="Ver salario mínimo del año 1999 en Colombia" display="https://salariominimocolombia.info/1999" xr:uid="{B086DF36-7A38-4B54-B5F5-97A608CCC085}"/>
    <hyperlink ref="A24" r:id="rId23" tooltip="Ver salario mínimo del año 2000 en Colombia" display="https://salariominimocolombia.info/2000" xr:uid="{DA7E6114-2B54-4CC2-AE25-A893C38C7C7A}"/>
    <hyperlink ref="A25" r:id="rId24" tooltip="Ver salario mínimo del año 2001 en Colombia" display="https://salariominimocolombia.info/2001" xr:uid="{33FCB4DF-0882-4CFD-B148-6D5D3F4B7F7C}"/>
    <hyperlink ref="A26" r:id="rId25" tooltip="Ver salario mínimo del año 2002 en Colombia" display="https://salariominimocolombia.info/2002" xr:uid="{E052105B-9C4F-4B03-AA4A-6EBFD2344A31}"/>
    <hyperlink ref="A27" r:id="rId26" tooltip="Ver salario mínimo del año 2003 en Colombia" display="https://salariominimocolombia.info/2003" xr:uid="{F0E62169-8A9E-43A5-87B4-8278B5133BDD}"/>
    <hyperlink ref="A28" r:id="rId27" tooltip="Ver salario mínimo del año 2004 en Colombia" display="https://salariominimocolombia.info/2004" xr:uid="{92228E38-782E-439C-9284-EDE7C047B386}"/>
    <hyperlink ref="A29" r:id="rId28" tooltip="Ver salario mínimo del año 2005 en Colombia" display="https://salariominimocolombia.info/2005" xr:uid="{2FE0861B-A57A-4F9E-BE3F-CF3E4D514765}"/>
    <hyperlink ref="A30" r:id="rId29" tooltip="Ver salario mínimo del año 2006 en Colombia" display="https://salariominimocolombia.info/2006" xr:uid="{B88CD540-DAD5-4CC8-ACC4-97137592EE5D}"/>
    <hyperlink ref="A31" r:id="rId30" tooltip="Ver salario mínimo del año 2007 en Colombia" display="https://salariominimocolombia.info/2007" xr:uid="{1E4B3932-6753-42CB-B878-E038F4CA88A6}"/>
    <hyperlink ref="A32" r:id="rId31" tooltip="Ver salario mínimo del año 2008 en Colombia" display="https://salariominimocolombia.info/2008" xr:uid="{6FE62745-8832-46BF-A1BE-AD172BDEAADF}"/>
    <hyperlink ref="A33" r:id="rId32" tooltip="Ver salario mínimo del año 2009 en Colombia" display="https://salariominimocolombia.info/2009" xr:uid="{1BBF3D30-FB1F-4E45-BE65-FF7FCDFAA581}"/>
    <hyperlink ref="A34" r:id="rId33" tooltip="Ver salario mínimo del año 2010 en Colombia" display="https://salariominimocolombia.info/2010" xr:uid="{7A93D708-4853-4092-AE9D-B3D9429B7F1E}"/>
    <hyperlink ref="A35" r:id="rId34" tooltip="Ver salario mínimo del año 2011 en Colombia" display="https://salariominimocolombia.info/2011" xr:uid="{A779B6FB-FE98-471A-950A-42D3AC4B10AA}"/>
    <hyperlink ref="A36" r:id="rId35" tooltip="Ver salario mínimo del año 2012 en Colombia" display="https://salariominimocolombia.info/2012" xr:uid="{B3DF6EDF-C01D-45AA-99EF-688CA375C81B}"/>
    <hyperlink ref="A37" r:id="rId36" tooltip="Ver salario mínimo del año 2013 en Colombia" display="https://salariominimocolombia.info/2013" xr:uid="{580BD54F-3D9E-46F3-9589-E25C38EA5C0D}"/>
    <hyperlink ref="A38" r:id="rId37" tooltip="Ver salario mínimo del año 2014 en Colombia" display="https://salariominimocolombia.info/2014" xr:uid="{E8F5B7B4-DA98-474E-9112-93A7C1D89C0F}"/>
    <hyperlink ref="A39" r:id="rId38" tooltip="Ver salario mínimo del año 2015 en Colombia" display="https://salariominimocolombia.info/2015" xr:uid="{6F934E33-62BC-4290-A31E-0C565392B433}"/>
    <hyperlink ref="A40" r:id="rId39" tooltip="Ver salario mínimo del año 2016 en Colombia" display="https://salariominimocolombia.info/2016" xr:uid="{80646864-9592-40EE-BAB1-5BE35F8340FC}"/>
    <hyperlink ref="A41" r:id="rId40" tooltip="Ver salario mínimo del año 2017 en Colombia" display="https://salariominimocolombia.info/2017" xr:uid="{AE5D238B-4874-4DEA-83BD-4431482937F9}"/>
    <hyperlink ref="A42" r:id="rId41" tooltip="Ver salario mínimo del año 2018 en Colombia" display="https://salariominimocolombia.info/2018" xr:uid="{64E31EAC-CCF4-4F25-A736-0E73AE50CF63}"/>
    <hyperlink ref="A43" r:id="rId42" tooltip="Ver salario mínimo del año 2019 en Colombia" display="https://salariominimocolombia.info/2019" xr:uid="{9B37AF66-663A-46C6-8092-679F69A3AB2E}"/>
    <hyperlink ref="A44" r:id="rId43" tooltip="Ver salario mínimo del año 2020 en Colombia" display="https://salariominimocolombia.info/2020" xr:uid="{10907124-0976-4C41-8F1F-9592B5F56B69}"/>
    <hyperlink ref="A45" r:id="rId44" tooltip="Ver salario mínimo del año 2021 en Colombia" display="https://salariominimocolombia.info/2021" xr:uid="{3FA5C37C-4E02-4B32-900F-14DC49FEEB8C}"/>
    <hyperlink ref="A46" r:id="rId45" tooltip="Ver salario mínimo del año 2022 en Colombia" display="https://salariominimocolombia.info/2022" xr:uid="{CA1F6C60-EF17-4D96-BB0C-1B427273510A}"/>
    <hyperlink ref="A47" r:id="rId46" tooltip="Ver salario mínimo del año 2023 en Colombia" display="https://salariominimocolombia.info/2023" xr:uid="{DD1269D1-3C72-45F9-ADA9-BC2397A48B8E}"/>
    <hyperlink ref="A48" r:id="rId47" tooltip="Ver salario mínimo del año 2024 en Colombia" display="https://salariominimocolombia.info/2024" xr:uid="{9E4BEBB9-3D4D-4D19-ABB1-4D49267EF62B}"/>
    <hyperlink ref="A49" r:id="rId48" tooltip="Ver salario mínimo del año 2025 en Colombia" display="https://salariominimocolombia.info/2025" xr:uid="{6F277B9C-882C-4DCC-9A44-94680D194B99}"/>
  </hyperlinks>
  <pageMargins left="0.7" right="0.7" top="0.75" bottom="0.75" header="0.3" footer="0.3"/>
  <pageSetup paperSize="9" orientation="portrait" horizontalDpi="1200" verticalDpi="1200" r:id="rId49"/>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3F455-0AA0-4DCD-A95C-CF64640355F1}">
  <sheetPr>
    <pageSetUpPr autoPageBreaks="0"/>
  </sheetPr>
  <dimension ref="A1:AD145"/>
  <sheetViews>
    <sheetView topLeftCell="A5" zoomScale="10" zoomScaleNormal="40" zoomScaleSheetLayoutView="25" workbookViewId="0">
      <pane xSplit="3" ySplit="5" topLeftCell="E61" activePane="bottomRight" state="frozen"/>
      <selection activeCell="A5" sqref="A5"/>
      <selection pane="topRight" activeCell="D5" sqref="D5"/>
      <selection pane="bottomLeft" activeCell="A10" sqref="A10"/>
      <selection pane="bottomRight" activeCell="U78" sqref="F78:U78"/>
    </sheetView>
  </sheetViews>
  <sheetFormatPr baseColWidth="10" defaultColWidth="10.77734375" defaultRowHeight="20.25"/>
  <cols>
    <col min="1" max="1" width="3.5546875" style="3" customWidth="1"/>
    <col min="2" max="2" width="9.77734375" style="671" customWidth="1"/>
    <col min="3" max="3" width="45.6640625" style="3" customWidth="1"/>
    <col min="4" max="4" width="2.77734375" style="3" customWidth="1"/>
    <col min="5" max="5" width="30.77734375" style="77" customWidth="1"/>
    <col min="6" max="6" width="68" style="67" customWidth="1"/>
    <col min="7" max="7" width="4.109375" style="3" customWidth="1"/>
    <col min="8" max="8" width="26.44140625" style="3" customWidth="1"/>
    <col min="9" max="9" width="60.33203125" style="3" customWidth="1"/>
    <col min="10" max="10" width="2.77734375" style="3" customWidth="1"/>
    <col min="11" max="11" width="27.21875" style="3" customWidth="1"/>
    <col min="12" max="12" width="62.21875" style="3" customWidth="1"/>
    <col min="13" max="13" width="3.44140625" style="3" customWidth="1"/>
    <col min="14" max="14" width="22" style="3" customWidth="1"/>
    <col min="15" max="15" width="65.6640625" style="3" customWidth="1"/>
    <col min="16" max="16" width="3.21875" style="3" customWidth="1"/>
    <col min="17" max="17" width="22.21875" style="3" customWidth="1"/>
    <col min="18" max="18" width="62.77734375" style="3" customWidth="1"/>
    <col min="19" max="19" width="3.109375" style="3" customWidth="1"/>
    <col min="20" max="20" width="21.88671875" style="3" customWidth="1"/>
    <col min="21" max="21" width="62.88671875" style="3" customWidth="1"/>
    <col min="22" max="22" width="3.77734375" style="3" customWidth="1"/>
    <col min="23" max="23" width="31.21875" style="3" customWidth="1"/>
    <col min="24" max="24" width="65" style="3" customWidth="1"/>
    <col min="25" max="25" width="10.77734375" style="3"/>
    <col min="26" max="26" width="34.33203125" style="3" customWidth="1"/>
    <col min="27" max="27" width="14" style="3" customWidth="1"/>
    <col min="28" max="28" width="10.77734375" style="3"/>
    <col min="29" max="29" width="18.6640625" style="3" bestFit="1" customWidth="1"/>
    <col min="30" max="16384" width="10.77734375" style="3"/>
  </cols>
  <sheetData>
    <row r="1" spans="1:24" ht="73.900000000000006" customHeight="1" thickBot="1">
      <c r="A1" s="1171"/>
      <c r="B1" s="1172"/>
      <c r="C1" s="1158" t="s">
        <v>279</v>
      </c>
      <c r="D1" s="1159"/>
      <c r="E1" s="1159"/>
      <c r="F1" s="1159"/>
      <c r="G1" s="1159"/>
      <c r="H1" s="1159"/>
      <c r="I1" s="1159"/>
      <c r="J1" s="1159"/>
      <c r="K1" s="1159"/>
      <c r="L1" s="1159"/>
      <c r="M1" s="1159"/>
      <c r="N1" s="1159"/>
      <c r="O1" s="1159"/>
      <c r="P1" s="1159"/>
      <c r="Q1" s="1159"/>
      <c r="R1" s="1159"/>
      <c r="S1" s="1159"/>
      <c r="T1" s="1159"/>
      <c r="U1" s="1159"/>
      <c r="V1" s="1159"/>
      <c r="W1" s="1159"/>
      <c r="X1" s="1160"/>
    </row>
    <row r="2" spans="1:24" ht="58.9" customHeight="1" thickBot="1">
      <c r="A2" s="1173"/>
      <c r="B2" s="1174"/>
      <c r="C2" s="1165" t="s">
        <v>280</v>
      </c>
      <c r="D2" s="1166"/>
      <c r="E2" s="1166"/>
      <c r="F2" s="1166"/>
      <c r="G2" s="1166"/>
      <c r="H2" s="1166"/>
      <c r="I2" s="1166"/>
      <c r="J2" s="1166"/>
      <c r="K2" s="1166"/>
      <c r="L2" s="1166"/>
      <c r="M2" s="1166"/>
      <c r="N2" s="1166"/>
      <c r="O2" s="1166"/>
      <c r="P2" s="1166"/>
      <c r="Q2" s="1166"/>
      <c r="R2" s="1166"/>
      <c r="S2" s="1166"/>
      <c r="T2" s="1166"/>
      <c r="U2" s="1166"/>
      <c r="V2" s="1166"/>
      <c r="W2" s="1166"/>
      <c r="X2" s="1167"/>
    </row>
    <row r="3" spans="1:24" ht="36.6" customHeight="1" thickBot="1">
      <c r="A3" s="1175"/>
      <c r="B3" s="1176"/>
      <c r="C3" s="1158" t="s">
        <v>454</v>
      </c>
      <c r="D3" s="1159"/>
      <c r="E3" s="1159"/>
      <c r="F3" s="1159"/>
      <c r="G3" s="1159"/>
      <c r="H3" s="1159"/>
      <c r="I3" s="1159"/>
      <c r="J3" s="1159"/>
      <c r="K3" s="1159"/>
      <c r="L3" s="1159"/>
      <c r="M3" s="1159"/>
      <c r="N3" s="1159"/>
      <c r="O3" s="1159"/>
      <c r="P3" s="1159"/>
      <c r="Q3" s="1159"/>
      <c r="R3" s="1159"/>
      <c r="S3" s="1159"/>
      <c r="T3" s="1159"/>
      <c r="U3" s="1159"/>
      <c r="V3" s="1159"/>
      <c r="W3" s="1159"/>
      <c r="X3" s="1160"/>
    </row>
    <row r="4" spans="1:24" ht="14.45" customHeight="1"/>
    <row r="5" spans="1:24" s="261" customFormat="1" ht="42" customHeight="1">
      <c r="B5" s="1187" t="s">
        <v>221</v>
      </c>
      <c r="C5" s="1187"/>
      <c r="E5" s="1188" t="s">
        <v>1442</v>
      </c>
      <c r="F5" s="1189"/>
      <c r="H5" s="1192" t="s">
        <v>1443</v>
      </c>
      <c r="I5" s="1193"/>
      <c r="K5" s="1045" t="s">
        <v>1444</v>
      </c>
      <c r="L5" s="1046"/>
      <c r="N5" s="1051" t="s">
        <v>1447</v>
      </c>
      <c r="O5" s="1052"/>
      <c r="Q5" s="1043" t="s">
        <v>1436</v>
      </c>
      <c r="R5" s="1044"/>
      <c r="T5" s="1025" t="s">
        <v>1448</v>
      </c>
      <c r="U5" s="1026"/>
      <c r="W5" s="1168" t="s">
        <v>1446</v>
      </c>
      <c r="X5" s="1169"/>
    </row>
    <row r="6" spans="1:24" ht="47.25">
      <c r="B6" s="1187"/>
      <c r="C6" s="1187"/>
      <c r="E6" s="121" t="s">
        <v>381</v>
      </c>
      <c r="F6" s="148" t="s">
        <v>382</v>
      </c>
      <c r="H6" s="122" t="s">
        <v>381</v>
      </c>
      <c r="I6" s="149" t="s">
        <v>383</v>
      </c>
      <c r="K6" s="131" t="s">
        <v>381</v>
      </c>
      <c r="L6" s="150" t="s">
        <v>384</v>
      </c>
      <c r="N6" s="123" t="s">
        <v>381</v>
      </c>
      <c r="O6" s="151" t="s">
        <v>401</v>
      </c>
      <c r="Q6" s="124" t="s">
        <v>381</v>
      </c>
      <c r="R6" s="152" t="s">
        <v>385</v>
      </c>
      <c r="T6" s="125" t="s">
        <v>381</v>
      </c>
      <c r="U6" s="153" t="s">
        <v>457</v>
      </c>
      <c r="W6" s="126"/>
      <c r="X6" s="154" t="s">
        <v>1452</v>
      </c>
    </row>
    <row r="7" spans="1:24" s="87" customFormat="1" ht="39" customHeight="1">
      <c r="B7" s="1187"/>
      <c r="C7" s="1187"/>
      <c r="E7" s="121" t="s">
        <v>201</v>
      </c>
      <c r="F7" s="121" t="s">
        <v>0</v>
      </c>
      <c r="H7" s="122" t="s">
        <v>201</v>
      </c>
      <c r="I7" s="122" t="s">
        <v>0</v>
      </c>
      <c r="K7" s="131" t="s">
        <v>201</v>
      </c>
      <c r="L7" s="131" t="s">
        <v>0</v>
      </c>
      <c r="N7" s="123" t="s">
        <v>201</v>
      </c>
      <c r="O7" s="123" t="s">
        <v>0</v>
      </c>
      <c r="Q7" s="124" t="s">
        <v>201</v>
      </c>
      <c r="R7" s="124" t="s">
        <v>0</v>
      </c>
      <c r="T7" s="125" t="s">
        <v>201</v>
      </c>
      <c r="U7" s="125" t="s">
        <v>0</v>
      </c>
      <c r="W7" s="126" t="s">
        <v>201</v>
      </c>
      <c r="X7" s="126" t="s">
        <v>0</v>
      </c>
    </row>
    <row r="8" spans="1:24" ht="31.5" customHeight="1">
      <c r="B8" s="669"/>
      <c r="C8" s="61"/>
      <c r="D8" s="61"/>
      <c r="E8" s="177"/>
      <c r="F8" s="178"/>
      <c r="G8" s="61"/>
      <c r="H8" s="61"/>
      <c r="I8" s="61"/>
      <c r="J8" s="61"/>
      <c r="K8" s="61"/>
      <c r="L8" s="61"/>
      <c r="M8" s="61"/>
      <c r="N8" s="61"/>
      <c r="O8" s="61"/>
      <c r="P8" s="61"/>
      <c r="Q8" s="61"/>
      <c r="R8" s="61"/>
      <c r="S8" s="61"/>
      <c r="T8" s="61"/>
      <c r="U8" s="61"/>
      <c r="V8" s="61"/>
      <c r="W8" s="61"/>
      <c r="X8" s="61"/>
    </row>
    <row r="9" spans="1:24" ht="26.65" customHeight="1">
      <c r="B9" s="1124" t="s">
        <v>212</v>
      </c>
      <c r="C9" s="105" t="s">
        <v>222</v>
      </c>
      <c r="E9" s="84" t="s">
        <v>327</v>
      </c>
      <c r="F9" s="83"/>
      <c r="H9" s="910">
        <v>3114</v>
      </c>
      <c r="I9" s="107"/>
      <c r="K9" s="155" t="s">
        <v>386</v>
      </c>
      <c r="L9" s="133"/>
      <c r="N9" s="106" t="s">
        <v>402</v>
      </c>
      <c r="O9" s="107"/>
      <c r="Q9" s="995" t="s">
        <v>506</v>
      </c>
      <c r="R9" s="208"/>
      <c r="T9" s="268" t="s">
        <v>524</v>
      </c>
      <c r="U9" s="107"/>
      <c r="W9" s="209">
        <v>2111261086</v>
      </c>
      <c r="X9" s="208"/>
    </row>
    <row r="10" spans="1:24" ht="178.9" customHeight="1">
      <c r="B10" s="1124"/>
      <c r="C10" s="101" t="s">
        <v>204</v>
      </c>
      <c r="E10" s="1177" t="s">
        <v>335</v>
      </c>
      <c r="F10" s="1178"/>
      <c r="H10" s="1181" t="s">
        <v>368</v>
      </c>
      <c r="I10" s="1182"/>
      <c r="K10" s="1143" t="s">
        <v>553</v>
      </c>
      <c r="L10" s="1154"/>
      <c r="N10" s="1141" t="s">
        <v>403</v>
      </c>
      <c r="O10" s="1161"/>
      <c r="Q10" s="1108" t="s">
        <v>554</v>
      </c>
      <c r="R10" s="1109"/>
      <c r="T10" s="1108" t="s">
        <v>523</v>
      </c>
      <c r="U10" s="1109"/>
      <c r="W10" s="1110" t="s">
        <v>1346</v>
      </c>
      <c r="X10" s="1111"/>
    </row>
    <row r="11" spans="1:24" ht="21.6" customHeight="1">
      <c r="B11" s="1124"/>
      <c r="C11" s="101" t="s">
        <v>205</v>
      </c>
      <c r="E11" s="1190" t="s">
        <v>328</v>
      </c>
      <c r="F11" s="1180"/>
      <c r="H11" s="1155" t="s">
        <v>369</v>
      </c>
      <c r="I11" s="1156"/>
      <c r="K11" s="1155" t="s">
        <v>387</v>
      </c>
      <c r="L11" s="1156"/>
      <c r="N11" s="1162" t="s">
        <v>404</v>
      </c>
      <c r="O11" s="1163"/>
      <c r="Q11" s="1149" t="s">
        <v>507</v>
      </c>
      <c r="R11" s="1150"/>
      <c r="T11" s="1149" t="s">
        <v>525</v>
      </c>
      <c r="U11" s="1150"/>
      <c r="W11" s="1170" t="s">
        <v>1347</v>
      </c>
      <c r="X11" s="1148"/>
    </row>
    <row r="12" spans="1:24" ht="36" customHeight="1">
      <c r="B12" s="1124"/>
      <c r="C12" s="101" t="s">
        <v>223</v>
      </c>
      <c r="E12" s="1179" t="s">
        <v>329</v>
      </c>
      <c r="F12" s="1180"/>
      <c r="H12" s="1145" t="s">
        <v>370</v>
      </c>
      <c r="I12" s="1146"/>
      <c r="K12" s="1157" t="s">
        <v>388</v>
      </c>
      <c r="L12" s="1156"/>
      <c r="N12" s="1164" t="s">
        <v>405</v>
      </c>
      <c r="O12" s="1163"/>
      <c r="Q12" s="1151" t="s">
        <v>425</v>
      </c>
      <c r="R12" s="1150"/>
      <c r="T12" s="1151" t="s">
        <v>526</v>
      </c>
      <c r="U12" s="1150"/>
      <c r="W12" s="1147" t="s">
        <v>1348</v>
      </c>
      <c r="X12" s="1148"/>
    </row>
    <row r="13" spans="1:24" ht="33" customHeight="1">
      <c r="B13" s="1124"/>
      <c r="C13" s="101" t="s">
        <v>214</v>
      </c>
      <c r="E13" s="1179">
        <v>2023</v>
      </c>
      <c r="F13" s="1180"/>
      <c r="H13" s="132">
        <v>2024</v>
      </c>
      <c r="I13" s="133"/>
      <c r="K13" s="132">
        <v>2021</v>
      </c>
      <c r="L13" s="156"/>
      <c r="N13" s="745">
        <v>2012</v>
      </c>
      <c r="O13" s="1011" t="s">
        <v>1449</v>
      </c>
      <c r="Q13" s="209">
        <v>2022</v>
      </c>
      <c r="R13" s="208"/>
      <c r="T13" s="207">
        <v>2019</v>
      </c>
      <c r="U13" s="208"/>
      <c r="W13" s="862">
        <v>2022</v>
      </c>
      <c r="X13" s="842"/>
    </row>
    <row r="14" spans="1:24" ht="19.149999999999999" customHeight="1">
      <c r="B14" s="1124"/>
      <c r="C14" s="101" t="s">
        <v>215</v>
      </c>
      <c r="E14" s="732">
        <v>187801000</v>
      </c>
      <c r="F14" s="733" t="s">
        <v>273</v>
      </c>
      <c r="H14" s="134">
        <v>1215093739</v>
      </c>
      <c r="I14" s="135"/>
      <c r="K14" s="134">
        <v>682577574</v>
      </c>
      <c r="L14" s="135"/>
      <c r="N14" s="108">
        <v>684504575</v>
      </c>
      <c r="O14" s="72"/>
      <c r="Q14" s="210">
        <v>192800000</v>
      </c>
      <c r="R14" s="211"/>
      <c r="T14" s="210">
        <v>594740342</v>
      </c>
      <c r="U14" s="211"/>
      <c r="W14" s="843">
        <v>280258078</v>
      </c>
      <c r="X14" s="844"/>
    </row>
    <row r="15" spans="1:24" ht="32.450000000000003" customHeight="1">
      <c r="B15" s="1124"/>
      <c r="C15" s="101" t="s">
        <v>216</v>
      </c>
      <c r="E15" s="734">
        <f>+ROUND(E14/SMMLV!B47,2)</f>
        <v>161.9</v>
      </c>
      <c r="F15" s="733" t="s">
        <v>330</v>
      </c>
      <c r="H15" s="125">
        <f>+ROUND(H14/SMMLV!B46,2)</f>
        <v>1215.0899999999999</v>
      </c>
      <c r="I15" s="135" t="s">
        <v>371</v>
      </c>
      <c r="K15" s="136">
        <f>+ROUND(K14/SMMLV!B45,2)</f>
        <v>751.3</v>
      </c>
      <c r="L15" s="135" t="s">
        <v>389</v>
      </c>
      <c r="N15" s="109">
        <f>+ROUND(N14/SMMLV!B36,2)</f>
        <v>1207.8800000000001</v>
      </c>
      <c r="O15" s="88" t="s">
        <v>413</v>
      </c>
      <c r="Q15" s="225">
        <f>+Q14/SMMLV!B45</f>
        <v>212.21186845505798</v>
      </c>
      <c r="R15" s="211" t="s">
        <v>508</v>
      </c>
      <c r="T15" s="1013">
        <f>+T14/SMMLV!B43</f>
        <v>718.18482193315913</v>
      </c>
      <c r="U15" s="211" t="s">
        <v>528</v>
      </c>
      <c r="W15" s="863">
        <f>+W14/SMMLV!B46</f>
        <v>280.25807800000001</v>
      </c>
      <c r="X15" s="844"/>
    </row>
    <row r="16" spans="1:24" ht="19.149999999999999" customHeight="1">
      <c r="B16" s="1124"/>
      <c r="C16" s="101" t="s">
        <v>209</v>
      </c>
      <c r="E16" s="735">
        <v>1</v>
      </c>
      <c r="F16" s="736"/>
      <c r="H16" s="137">
        <v>1</v>
      </c>
      <c r="I16" s="140"/>
      <c r="K16" s="137">
        <v>1</v>
      </c>
      <c r="L16" s="140"/>
      <c r="N16" s="110">
        <v>1</v>
      </c>
      <c r="O16" s="71"/>
      <c r="Q16" s="212">
        <v>1</v>
      </c>
      <c r="R16" s="213"/>
      <c r="T16" s="212">
        <v>1</v>
      </c>
      <c r="U16" s="213"/>
      <c r="W16" s="852">
        <v>0.2</v>
      </c>
      <c r="X16" s="845"/>
    </row>
    <row r="17" spans="2:24" ht="107.25" customHeight="1">
      <c r="B17" s="1124"/>
      <c r="C17" s="101" t="s">
        <v>272</v>
      </c>
      <c r="E17" s="737"/>
      <c r="F17" s="736" t="s">
        <v>334</v>
      </c>
      <c r="H17" s="848">
        <v>7600</v>
      </c>
      <c r="I17" s="140" t="s">
        <v>372</v>
      </c>
      <c r="K17" s="141">
        <v>9478.36</v>
      </c>
      <c r="L17" s="736" t="s">
        <v>1276</v>
      </c>
      <c r="N17" s="111">
        <v>3980.22</v>
      </c>
      <c r="O17" s="71" t="s">
        <v>379</v>
      </c>
      <c r="Q17" s="259">
        <f>9063.8-3293-2093+15915-15360+2906-50-58.7-75-50-114-267-459+2166.2-1658.29-77.63</f>
        <v>6495.3799999999992</v>
      </c>
      <c r="R17" s="997" t="s">
        <v>1434</v>
      </c>
      <c r="T17" s="259">
        <v>7453.68</v>
      </c>
      <c r="U17" s="213"/>
      <c r="W17" s="859">
        <f>1597.55+5309.68</f>
        <v>6907.2300000000005</v>
      </c>
      <c r="X17" s="845"/>
    </row>
    <row r="18" spans="2:24" ht="88.9" customHeight="1">
      <c r="B18" s="1124"/>
      <c r="C18" s="102" t="s">
        <v>373</v>
      </c>
      <c r="E18" s="738" t="s">
        <v>25</v>
      </c>
      <c r="F18" s="739" t="s">
        <v>336</v>
      </c>
      <c r="H18" s="142" t="s">
        <v>269</v>
      </c>
      <c r="I18" s="139"/>
      <c r="K18" s="142" t="s">
        <v>269</v>
      </c>
      <c r="L18" s="139"/>
      <c r="N18" s="112" t="s">
        <v>25</v>
      </c>
      <c r="O18" s="88"/>
      <c r="Q18" s="214" t="s">
        <v>269</v>
      </c>
      <c r="R18" s="215"/>
      <c r="T18" s="214" t="s">
        <v>269</v>
      </c>
      <c r="U18" s="215"/>
      <c r="W18" s="214" t="s">
        <v>269</v>
      </c>
      <c r="X18" s="88"/>
    </row>
    <row r="19" spans="2:24" ht="39" customHeight="1">
      <c r="B19" s="1124"/>
      <c r="C19" s="102" t="s">
        <v>203</v>
      </c>
      <c r="E19" s="738" t="s">
        <v>25</v>
      </c>
      <c r="F19" s="739" t="s">
        <v>337</v>
      </c>
      <c r="H19" s="142" t="s">
        <v>269</v>
      </c>
      <c r="I19" s="139"/>
      <c r="K19" s="142" t="s">
        <v>269</v>
      </c>
      <c r="L19" s="139"/>
      <c r="N19" s="112" t="s">
        <v>25</v>
      </c>
      <c r="O19" s="88"/>
      <c r="Q19" s="214" t="s">
        <v>269</v>
      </c>
      <c r="R19" s="215"/>
      <c r="T19" s="214" t="s">
        <v>269</v>
      </c>
      <c r="U19" s="215"/>
      <c r="W19" s="214" t="s">
        <v>269</v>
      </c>
      <c r="X19" s="88"/>
    </row>
    <row r="20" spans="2:24" ht="78.599999999999994" customHeight="1">
      <c r="B20" s="1124"/>
      <c r="C20" s="101" t="s">
        <v>206</v>
      </c>
      <c r="E20" s="738" t="s">
        <v>269</v>
      </c>
      <c r="F20" s="740" t="s">
        <v>338</v>
      </c>
      <c r="H20" s="142" t="s">
        <v>269</v>
      </c>
      <c r="I20" s="847" t="s">
        <v>374</v>
      </c>
      <c r="K20" s="158" t="s">
        <v>269</v>
      </c>
      <c r="L20" s="766" t="s">
        <v>1342</v>
      </c>
      <c r="N20" s="112" t="s">
        <v>25</v>
      </c>
      <c r="O20" s="741" t="s">
        <v>406</v>
      </c>
      <c r="Q20" s="214" t="s">
        <v>269</v>
      </c>
      <c r="R20" s="847" t="s">
        <v>509</v>
      </c>
      <c r="T20" s="214" t="s">
        <v>269</v>
      </c>
      <c r="U20" s="216" t="s">
        <v>529</v>
      </c>
      <c r="W20" s="214" t="s">
        <v>269</v>
      </c>
      <c r="X20" s="841" t="s">
        <v>1349</v>
      </c>
    </row>
    <row r="21" spans="2:24" ht="31.5">
      <c r="B21" s="1124"/>
      <c r="C21" s="102" t="s">
        <v>555</v>
      </c>
      <c r="E21" s="738" t="s">
        <v>269</v>
      </c>
      <c r="F21" s="740" t="s">
        <v>556</v>
      </c>
      <c r="H21" s="142" t="s">
        <v>269</v>
      </c>
      <c r="I21" s="264" t="s">
        <v>557</v>
      </c>
      <c r="K21" s="142" t="s">
        <v>269</v>
      </c>
      <c r="L21" s="766" t="s">
        <v>1199</v>
      </c>
      <c r="N21" s="112" t="s">
        <v>25</v>
      </c>
      <c r="O21" s="95" t="s">
        <v>558</v>
      </c>
      <c r="Q21" s="214" t="s">
        <v>269</v>
      </c>
      <c r="R21" s="264" t="s">
        <v>559</v>
      </c>
      <c r="T21" s="214" t="s">
        <v>269</v>
      </c>
      <c r="U21" s="264" t="s">
        <v>558</v>
      </c>
      <c r="W21" s="214" t="s">
        <v>269</v>
      </c>
      <c r="X21" s="841" t="s">
        <v>1199</v>
      </c>
    </row>
    <row r="22" spans="2:24" ht="31.5">
      <c r="B22" s="1124"/>
      <c r="C22" s="102" t="s">
        <v>211</v>
      </c>
      <c r="E22" s="738" t="s">
        <v>269</v>
      </c>
      <c r="F22" s="739" t="s">
        <v>340</v>
      </c>
      <c r="H22" s="142" t="s">
        <v>269</v>
      </c>
      <c r="I22" s="139" t="s">
        <v>375</v>
      </c>
      <c r="K22" s="142" t="s">
        <v>269</v>
      </c>
      <c r="L22" s="139" t="s">
        <v>390</v>
      </c>
      <c r="N22" s="112" t="s">
        <v>25</v>
      </c>
      <c r="O22" s="88" t="s">
        <v>408</v>
      </c>
      <c r="Q22" s="214" t="s">
        <v>269</v>
      </c>
      <c r="R22" s="215" t="s">
        <v>510</v>
      </c>
      <c r="T22" s="214" t="s">
        <v>269</v>
      </c>
      <c r="U22" s="215" t="s">
        <v>530</v>
      </c>
      <c r="W22" s="214" t="s">
        <v>269</v>
      </c>
      <c r="X22" s="766" t="s">
        <v>1350</v>
      </c>
    </row>
    <row r="23" spans="2:24" ht="31.5">
      <c r="B23" s="1124"/>
      <c r="C23" s="102" t="s">
        <v>210</v>
      </c>
      <c r="E23" s="738" t="s">
        <v>25</v>
      </c>
      <c r="F23" s="740" t="s">
        <v>341</v>
      </c>
      <c r="H23" s="142" t="s">
        <v>269</v>
      </c>
      <c r="I23" s="1017"/>
      <c r="K23" s="142" t="s">
        <v>269</v>
      </c>
      <c r="L23" s="138" t="s">
        <v>392</v>
      </c>
      <c r="N23" s="112" t="s">
        <v>25</v>
      </c>
      <c r="O23" s="95"/>
      <c r="Q23" s="214" t="s">
        <v>269</v>
      </c>
      <c r="R23" s="844"/>
      <c r="T23" s="214" t="s">
        <v>269</v>
      </c>
      <c r="U23" s="216"/>
      <c r="W23" s="214" t="s">
        <v>269</v>
      </c>
      <c r="X23" s="95"/>
    </row>
    <row r="24" spans="2:24" s="8" customFormat="1" ht="29.65" customHeight="1">
      <c r="B24" s="1124"/>
      <c r="C24" s="102" t="s">
        <v>217</v>
      </c>
      <c r="E24" s="738" t="s">
        <v>25</v>
      </c>
      <c r="F24" s="740" t="s">
        <v>342</v>
      </c>
      <c r="H24" s="142" t="s">
        <v>269</v>
      </c>
      <c r="I24" s="1017"/>
      <c r="K24" s="142" t="s">
        <v>269</v>
      </c>
      <c r="L24" s="138" t="s">
        <v>391</v>
      </c>
      <c r="N24" s="112" t="s">
        <v>25</v>
      </c>
      <c r="O24" s="95"/>
      <c r="Q24" s="214" t="s">
        <v>269</v>
      </c>
      <c r="R24" s="996"/>
      <c r="T24" s="214" t="s">
        <v>269</v>
      </c>
      <c r="U24" s="216"/>
      <c r="W24" s="214" t="s">
        <v>269</v>
      </c>
      <c r="X24" s="95"/>
    </row>
    <row r="25" spans="2:24" s="8" customFormat="1" ht="14.45" customHeight="1">
      <c r="B25" s="250"/>
      <c r="C25" s="103"/>
      <c r="E25" s="7"/>
      <c r="F25" s="69"/>
      <c r="H25" s="1196"/>
      <c r="I25" s="1197"/>
      <c r="K25" s="113"/>
      <c r="L25" s="114"/>
      <c r="N25" s="113"/>
      <c r="O25" s="114"/>
      <c r="Q25" s="217"/>
      <c r="R25" s="218"/>
      <c r="T25" s="113"/>
      <c r="U25" s="114"/>
      <c r="W25" s="113"/>
      <c r="X25" s="114"/>
    </row>
    <row r="26" spans="2:24" s="8" customFormat="1" ht="24.6" customHeight="1">
      <c r="B26" s="1124" t="s">
        <v>213</v>
      </c>
      <c r="C26" s="101" t="s">
        <v>222</v>
      </c>
      <c r="E26" s="82" t="s">
        <v>332</v>
      </c>
      <c r="F26" s="998"/>
      <c r="G26" s="3"/>
      <c r="H26" s="909">
        <v>3115</v>
      </c>
      <c r="I26" s="83"/>
      <c r="K26" s="155" t="s">
        <v>393</v>
      </c>
      <c r="L26" s="133"/>
      <c r="N26" s="155" t="s">
        <v>409</v>
      </c>
      <c r="O26" s="133"/>
      <c r="Q26" s="207" t="s">
        <v>512</v>
      </c>
      <c r="R26" s="208"/>
      <c r="T26" s="106"/>
      <c r="U26" s="107"/>
      <c r="W26" s="207" t="s">
        <v>543</v>
      </c>
      <c r="X26" s="208"/>
    </row>
    <row r="27" spans="2:24" s="8" customFormat="1" ht="72" customHeight="1">
      <c r="B27" s="1124"/>
      <c r="C27" s="101" t="s">
        <v>204</v>
      </c>
      <c r="E27" s="1194" t="s">
        <v>331</v>
      </c>
      <c r="F27" s="1195"/>
      <c r="G27" s="3"/>
      <c r="H27" s="1181" t="s">
        <v>376</v>
      </c>
      <c r="I27" s="1183"/>
      <c r="K27" s="1143" t="s">
        <v>394</v>
      </c>
      <c r="L27" s="1144"/>
      <c r="N27" s="1143" t="s">
        <v>410</v>
      </c>
      <c r="O27" s="1144"/>
      <c r="Q27" s="1143" t="s">
        <v>511</v>
      </c>
      <c r="R27" s="1144"/>
      <c r="T27" s="1108" t="s">
        <v>532</v>
      </c>
      <c r="U27" s="1109"/>
      <c r="W27" s="1143" t="s">
        <v>542</v>
      </c>
      <c r="X27" s="1154"/>
    </row>
    <row r="28" spans="2:24" ht="28.15" customHeight="1">
      <c r="B28" s="1124"/>
      <c r="C28" s="101" t="s">
        <v>205</v>
      </c>
      <c r="E28" s="1131" t="s">
        <v>333</v>
      </c>
      <c r="F28" s="1132"/>
      <c r="H28" s="1152" t="s">
        <v>377</v>
      </c>
      <c r="I28" s="1153"/>
      <c r="K28" s="1152" t="s">
        <v>395</v>
      </c>
      <c r="L28" s="1153"/>
      <c r="N28" s="1152" t="s">
        <v>411</v>
      </c>
      <c r="O28" s="1153"/>
      <c r="Q28" s="1095" t="s">
        <v>513</v>
      </c>
      <c r="R28" s="1096"/>
      <c r="T28" s="1095" t="s">
        <v>531</v>
      </c>
      <c r="U28" s="1096"/>
      <c r="W28" s="1095" t="s">
        <v>544</v>
      </c>
      <c r="X28" s="1096"/>
    </row>
    <row r="29" spans="2:24" ht="28.15" customHeight="1">
      <c r="B29" s="1124"/>
      <c r="C29" s="101" t="s">
        <v>223</v>
      </c>
      <c r="E29" s="1191" t="s">
        <v>329</v>
      </c>
      <c r="F29" s="1132"/>
      <c r="H29" s="1145" t="s">
        <v>378</v>
      </c>
      <c r="I29" s="1146"/>
      <c r="K29" s="1152" t="s">
        <v>396</v>
      </c>
      <c r="L29" s="1153"/>
      <c r="N29" s="1152" t="s">
        <v>412</v>
      </c>
      <c r="O29" s="1153"/>
      <c r="Q29" s="1095" t="s">
        <v>425</v>
      </c>
      <c r="R29" s="1096"/>
      <c r="T29" s="1095" t="s">
        <v>526</v>
      </c>
      <c r="U29" s="1096"/>
      <c r="W29" s="1095" t="s">
        <v>545</v>
      </c>
      <c r="X29" s="1096"/>
    </row>
    <row r="30" spans="2:24" ht="19.899999999999999" customHeight="1">
      <c r="B30" s="1124"/>
      <c r="C30" s="101" t="s">
        <v>214</v>
      </c>
      <c r="E30" s="90">
        <v>2020</v>
      </c>
      <c r="F30" s="91"/>
      <c r="H30" s="143">
        <v>2022</v>
      </c>
      <c r="I30" s="144"/>
      <c r="K30" s="143">
        <v>2019</v>
      </c>
      <c r="L30" s="144"/>
      <c r="N30" s="143">
        <v>2017</v>
      </c>
      <c r="O30" s="115"/>
      <c r="Q30" s="219">
        <v>2021</v>
      </c>
      <c r="R30" s="220"/>
      <c r="T30" s="219">
        <v>2020</v>
      </c>
      <c r="U30" s="220"/>
      <c r="W30" s="219">
        <v>2018</v>
      </c>
      <c r="X30" s="220"/>
    </row>
    <row r="31" spans="2:24" ht="28.15" customHeight="1">
      <c r="B31" s="1124"/>
      <c r="C31" s="101" t="s">
        <v>215</v>
      </c>
      <c r="E31" s="92">
        <v>255834012</v>
      </c>
      <c r="F31" s="75"/>
      <c r="H31" s="145">
        <v>897890581</v>
      </c>
      <c r="I31" s="138"/>
      <c r="K31" s="145">
        <v>866309945</v>
      </c>
      <c r="L31" s="138"/>
      <c r="N31" s="145">
        <v>339182267</v>
      </c>
      <c r="O31" s="95"/>
      <c r="Q31" s="221">
        <v>232075000</v>
      </c>
      <c r="R31" s="216"/>
      <c r="T31" s="221">
        <v>841394000</v>
      </c>
      <c r="U31" s="216"/>
      <c r="W31" s="221">
        <v>193220300</v>
      </c>
      <c r="X31" s="216"/>
    </row>
    <row r="32" spans="2:24" ht="36.6" customHeight="1">
      <c r="B32" s="1124"/>
      <c r="C32" s="101" t="s">
        <v>216</v>
      </c>
      <c r="E32" s="76">
        <f>+ROUND(E31/SMMLV!B44,2)</f>
        <v>291.45</v>
      </c>
      <c r="F32" s="73" t="s">
        <v>344</v>
      </c>
      <c r="H32" s="125">
        <f>+ROUND(H31/SMMLV!B46,2)</f>
        <v>897.89</v>
      </c>
      <c r="I32" s="138"/>
      <c r="K32" s="136">
        <f>+ROUND(K31/SMMLV!B43,2)</f>
        <v>1046.1199999999999</v>
      </c>
      <c r="L32" s="138" t="s">
        <v>397</v>
      </c>
      <c r="N32" s="158">
        <f>+ROUND(N31/SMMLV!B41,2)</f>
        <v>459.77</v>
      </c>
      <c r="O32" s="139" t="s">
        <v>423</v>
      </c>
      <c r="Q32" s="224">
        <f>+Q31/SMMLV!B45</f>
        <v>255.44123118105591</v>
      </c>
      <c r="R32" s="213" t="s">
        <v>514</v>
      </c>
      <c r="T32" s="864">
        <f>+T31/SMMLV!B44</f>
        <v>958.52258422447858</v>
      </c>
      <c r="U32" s="216" t="s">
        <v>533</v>
      </c>
      <c r="W32" s="864">
        <f>+W31/SMMLV!B41</f>
        <v>261.91656149987057</v>
      </c>
      <c r="X32" s="216" t="s">
        <v>546</v>
      </c>
    </row>
    <row r="33" spans="2:24" ht="28.15" customHeight="1">
      <c r="B33" s="1124"/>
      <c r="C33" s="101" t="s">
        <v>209</v>
      </c>
      <c r="E33" s="93">
        <v>1</v>
      </c>
      <c r="F33" s="75"/>
      <c r="H33" s="146">
        <v>1</v>
      </c>
      <c r="I33" s="138"/>
      <c r="K33" s="146">
        <v>1</v>
      </c>
      <c r="L33" s="138"/>
      <c r="N33" s="146">
        <v>1</v>
      </c>
      <c r="O33" s="138"/>
      <c r="Q33" s="222">
        <v>1</v>
      </c>
      <c r="R33" s="216"/>
      <c r="T33" s="222">
        <v>1</v>
      </c>
      <c r="U33" s="216"/>
      <c r="W33" s="853">
        <v>1</v>
      </c>
      <c r="X33" s="216"/>
    </row>
    <row r="34" spans="2:24" ht="39" customHeight="1">
      <c r="B34" s="1124"/>
      <c r="C34" s="101" t="s">
        <v>272</v>
      </c>
      <c r="E34" s="94"/>
      <c r="F34" s="138" t="s">
        <v>347</v>
      </c>
      <c r="H34" s="848">
        <v>6043.57</v>
      </c>
      <c r="I34" s="138" t="s">
        <v>379</v>
      </c>
      <c r="K34" s="147">
        <v>9399.1200000000008</v>
      </c>
      <c r="L34" s="138" t="s">
        <v>379</v>
      </c>
      <c r="N34" s="147">
        <v>9550</v>
      </c>
      <c r="O34" s="140" t="s">
        <v>379</v>
      </c>
      <c r="Q34" s="939">
        <v>2691.12</v>
      </c>
      <c r="R34" s="216" t="s">
        <v>515</v>
      </c>
      <c r="T34" s="939">
        <v>3080.5</v>
      </c>
      <c r="U34" s="216"/>
      <c r="W34" s="859">
        <v>1165.98</v>
      </c>
      <c r="X34" s="216"/>
    </row>
    <row r="35" spans="2:24" ht="76.900000000000006" customHeight="1">
      <c r="B35" s="1124"/>
      <c r="C35" s="102" t="s">
        <v>373</v>
      </c>
      <c r="E35" s="9" t="s">
        <v>269</v>
      </c>
      <c r="F35" s="75"/>
      <c r="H35" s="136" t="s">
        <v>269</v>
      </c>
      <c r="I35" s="95"/>
      <c r="K35" s="136" t="s">
        <v>269</v>
      </c>
      <c r="L35" s="138"/>
      <c r="N35" s="136" t="s">
        <v>269</v>
      </c>
      <c r="O35" s="138"/>
      <c r="Q35" s="214" t="s">
        <v>269</v>
      </c>
      <c r="R35" s="215"/>
      <c r="T35" s="214" t="s">
        <v>269</v>
      </c>
      <c r="U35" s="95"/>
      <c r="W35" s="214" t="s">
        <v>269</v>
      </c>
      <c r="X35" s="216"/>
    </row>
    <row r="36" spans="2:24" ht="34.15" customHeight="1">
      <c r="B36" s="1124"/>
      <c r="C36" s="102" t="s">
        <v>203</v>
      </c>
      <c r="E36" s="9" t="s">
        <v>269</v>
      </c>
      <c r="F36" s="75"/>
      <c r="H36" s="136" t="s">
        <v>269</v>
      </c>
      <c r="I36" s="95"/>
      <c r="K36" s="136" t="s">
        <v>269</v>
      </c>
      <c r="L36" s="138"/>
      <c r="N36" s="136" t="s">
        <v>269</v>
      </c>
      <c r="O36" s="138"/>
      <c r="Q36" s="214" t="s">
        <v>269</v>
      </c>
      <c r="R36" s="215"/>
      <c r="T36" s="214" t="s">
        <v>269</v>
      </c>
      <c r="U36" s="95"/>
      <c r="W36" s="214" t="s">
        <v>269</v>
      </c>
      <c r="X36" s="216"/>
    </row>
    <row r="37" spans="2:24" ht="60" customHeight="1">
      <c r="B37" s="1124"/>
      <c r="C37" s="101" t="s">
        <v>206</v>
      </c>
      <c r="E37" s="9" t="s">
        <v>269</v>
      </c>
      <c r="F37" s="73" t="s">
        <v>345</v>
      </c>
      <c r="H37" s="136" t="s">
        <v>269</v>
      </c>
      <c r="I37" s="847" t="s">
        <v>380</v>
      </c>
      <c r="K37" s="136" t="s">
        <v>269</v>
      </c>
      <c r="L37" s="766" t="s">
        <v>1343</v>
      </c>
      <c r="N37" s="136" t="s">
        <v>269</v>
      </c>
      <c r="O37" s="138" t="s">
        <v>414</v>
      </c>
      <c r="Q37" s="214" t="s">
        <v>269</v>
      </c>
      <c r="R37" s="216" t="s">
        <v>516</v>
      </c>
      <c r="T37" s="214" t="s">
        <v>269</v>
      </c>
      <c r="U37" s="216" t="s">
        <v>534</v>
      </c>
      <c r="W37" s="214" t="s">
        <v>269</v>
      </c>
      <c r="X37" s="216" t="s">
        <v>547</v>
      </c>
    </row>
    <row r="38" spans="2:24" ht="36" customHeight="1">
      <c r="B38" s="1124"/>
      <c r="C38" s="102" t="s">
        <v>555</v>
      </c>
      <c r="E38" s="9" t="s">
        <v>269</v>
      </c>
      <c r="F38" s="264" t="s">
        <v>556</v>
      </c>
      <c r="H38" s="136" t="s">
        <v>269</v>
      </c>
      <c r="I38" s="264" t="s">
        <v>560</v>
      </c>
      <c r="K38" s="136" t="s">
        <v>269</v>
      </c>
      <c r="L38" s="766" t="s">
        <v>1199</v>
      </c>
      <c r="N38" s="136" t="s">
        <v>269</v>
      </c>
      <c r="O38" s="264" t="s">
        <v>558</v>
      </c>
      <c r="Q38" s="214" t="s">
        <v>269</v>
      </c>
      <c r="R38" s="264" t="s">
        <v>561</v>
      </c>
      <c r="T38" s="214" t="s">
        <v>269</v>
      </c>
      <c r="U38" s="264" t="s">
        <v>558</v>
      </c>
      <c r="W38" s="214" t="s">
        <v>25</v>
      </c>
      <c r="X38" s="216" t="s">
        <v>548</v>
      </c>
    </row>
    <row r="39" spans="2:24" ht="36.6" customHeight="1">
      <c r="B39" s="1124"/>
      <c r="C39" s="102" t="s">
        <v>211</v>
      </c>
      <c r="E39" s="9" t="s">
        <v>269</v>
      </c>
      <c r="F39" s="73" t="s">
        <v>346</v>
      </c>
      <c r="H39" s="136" t="s">
        <v>269</v>
      </c>
      <c r="I39" s="139" t="s">
        <v>375</v>
      </c>
      <c r="K39" s="136" t="s">
        <v>269</v>
      </c>
      <c r="L39" s="139" t="s">
        <v>398</v>
      </c>
      <c r="N39" s="136" t="s">
        <v>269</v>
      </c>
      <c r="O39" s="138" t="s">
        <v>415</v>
      </c>
      <c r="Q39" s="214" t="s">
        <v>269</v>
      </c>
      <c r="R39" s="1095" t="s">
        <v>513</v>
      </c>
      <c r="S39" s="1096"/>
      <c r="T39" s="214" t="s">
        <v>269</v>
      </c>
      <c r="U39" s="215" t="s">
        <v>535</v>
      </c>
      <c r="W39" s="214" t="s">
        <v>269</v>
      </c>
      <c r="X39" s="216" t="s">
        <v>549</v>
      </c>
    </row>
    <row r="40" spans="2:24" ht="31.5">
      <c r="B40" s="1124"/>
      <c r="C40" s="102" t="s">
        <v>210</v>
      </c>
      <c r="E40" s="9" t="s">
        <v>25</v>
      </c>
      <c r="F40" s="75"/>
      <c r="H40" s="136" t="s">
        <v>269</v>
      </c>
      <c r="I40" s="138"/>
      <c r="K40" s="136" t="s">
        <v>269</v>
      </c>
      <c r="L40" s="138" t="s">
        <v>392</v>
      </c>
      <c r="N40" s="136" t="s">
        <v>269</v>
      </c>
      <c r="O40" s="95"/>
      <c r="Q40" s="214" t="s">
        <v>269</v>
      </c>
      <c r="R40" s="216"/>
      <c r="T40" s="214" t="s">
        <v>269</v>
      </c>
      <c r="U40" s="95"/>
      <c r="W40" s="214" t="s">
        <v>269</v>
      </c>
      <c r="X40" s="95"/>
    </row>
    <row r="41" spans="2:24" s="8" customFormat="1" ht="29.65" customHeight="1">
      <c r="B41" s="1124"/>
      <c r="C41" s="102" t="s">
        <v>217</v>
      </c>
      <c r="E41" s="9" t="s">
        <v>25</v>
      </c>
      <c r="F41" s="75"/>
      <c r="H41" s="136" t="s">
        <v>269</v>
      </c>
      <c r="I41" s="95"/>
      <c r="K41" s="136" t="s">
        <v>269</v>
      </c>
      <c r="L41" s="138" t="s">
        <v>391</v>
      </c>
      <c r="N41" s="136" t="s">
        <v>269</v>
      </c>
      <c r="O41" s="95"/>
      <c r="Q41" s="214" t="s">
        <v>269</v>
      </c>
      <c r="R41" s="216"/>
      <c r="T41" s="214" t="s">
        <v>269</v>
      </c>
      <c r="U41" s="95"/>
      <c r="W41" s="214" t="s">
        <v>269</v>
      </c>
      <c r="X41" s="95"/>
    </row>
    <row r="42" spans="2:24" s="8" customFormat="1" ht="23.45" customHeight="1">
      <c r="B42" s="251"/>
      <c r="C42" s="100"/>
      <c r="D42" s="100"/>
      <c r="E42" s="100"/>
      <c r="F42" s="100"/>
      <c r="G42" s="100"/>
      <c r="H42" s="116"/>
      <c r="I42" s="116"/>
      <c r="J42" s="100"/>
      <c r="K42" s="157"/>
      <c r="L42" s="157"/>
      <c r="M42" s="100"/>
      <c r="N42" s="116"/>
      <c r="O42" s="116"/>
      <c r="P42" s="100"/>
      <c r="Q42" s="116"/>
      <c r="R42" s="116"/>
      <c r="S42" s="100"/>
      <c r="T42" s="116"/>
      <c r="U42" s="116"/>
      <c r="V42" s="100"/>
      <c r="W42" s="116"/>
      <c r="X42" s="116"/>
    </row>
    <row r="43" spans="2:24" s="8" customFormat="1" ht="26.45" customHeight="1">
      <c r="B43" s="1124" t="s">
        <v>276</v>
      </c>
      <c r="C43" s="101" t="s">
        <v>222</v>
      </c>
      <c r="E43" s="82" t="s">
        <v>348</v>
      </c>
      <c r="F43" s="83"/>
      <c r="G43" s="3"/>
      <c r="H43" s="106"/>
      <c r="I43" s="107"/>
      <c r="K43" s="240"/>
      <c r="L43" s="241"/>
      <c r="N43" s="206" t="s">
        <v>416</v>
      </c>
      <c r="O43" s="107"/>
      <c r="Q43" s="911" t="s">
        <v>517</v>
      </c>
      <c r="R43" s="107"/>
      <c r="T43" s="106"/>
      <c r="U43" s="107"/>
      <c r="W43" s="846" t="s">
        <v>1351</v>
      </c>
      <c r="X43" s="107"/>
    </row>
    <row r="44" spans="2:24" s="8" customFormat="1" ht="108" customHeight="1">
      <c r="B44" s="1124"/>
      <c r="C44" s="101" t="s">
        <v>204</v>
      </c>
      <c r="E44" s="1125" t="s">
        <v>349</v>
      </c>
      <c r="F44" s="1126"/>
      <c r="G44" s="3"/>
      <c r="H44" s="1139" t="s">
        <v>1189</v>
      </c>
      <c r="I44" s="1140"/>
      <c r="K44" s="1127"/>
      <c r="L44" s="1128"/>
      <c r="N44" s="1141" t="s">
        <v>417</v>
      </c>
      <c r="O44" s="1142"/>
      <c r="Q44" s="1143" t="s">
        <v>518</v>
      </c>
      <c r="R44" s="1144"/>
      <c r="T44" s="1108" t="s">
        <v>537</v>
      </c>
      <c r="U44" s="1109"/>
      <c r="W44" s="1110" t="s">
        <v>1352</v>
      </c>
      <c r="X44" s="1111"/>
    </row>
    <row r="45" spans="2:24" ht="22.15" customHeight="1">
      <c r="B45" s="1124"/>
      <c r="C45" s="101" t="s">
        <v>205</v>
      </c>
      <c r="E45" s="1131" t="s">
        <v>350</v>
      </c>
      <c r="F45" s="1132"/>
      <c r="H45" s="1145" t="s">
        <v>1190</v>
      </c>
      <c r="I45" s="1146"/>
      <c r="K45" s="1133"/>
      <c r="L45" s="1134"/>
      <c r="N45" s="1106" t="s">
        <v>418</v>
      </c>
      <c r="O45" s="1107"/>
      <c r="Q45" s="1112" t="s">
        <v>519</v>
      </c>
      <c r="R45" s="1113"/>
      <c r="T45" s="1102" t="s">
        <v>536</v>
      </c>
      <c r="U45" s="1103"/>
      <c r="W45" s="1102" t="s">
        <v>1353</v>
      </c>
      <c r="X45" s="1103"/>
    </row>
    <row r="46" spans="2:24" ht="22.15" customHeight="1">
      <c r="B46" s="1124"/>
      <c r="C46" s="101" t="s">
        <v>223</v>
      </c>
      <c r="E46" s="1131" t="s">
        <v>351</v>
      </c>
      <c r="F46" s="1132"/>
      <c r="H46" s="1145" t="s">
        <v>1191</v>
      </c>
      <c r="I46" s="1146"/>
      <c r="K46" s="1104"/>
      <c r="L46" s="1105"/>
      <c r="N46" s="1106" t="s">
        <v>419</v>
      </c>
      <c r="O46" s="1107"/>
      <c r="Q46" s="1112" t="s">
        <v>520</v>
      </c>
      <c r="R46" s="1113"/>
      <c r="T46" s="1102" t="s">
        <v>526</v>
      </c>
      <c r="U46" s="1103"/>
      <c r="W46" s="1102" t="s">
        <v>1354</v>
      </c>
      <c r="X46" s="1103"/>
    </row>
    <row r="47" spans="2:24" ht="30" customHeight="1">
      <c r="B47" s="1124"/>
      <c r="C47" s="101" t="s">
        <v>214</v>
      </c>
      <c r="E47" s="90">
        <v>2019</v>
      </c>
      <c r="F47" s="91"/>
      <c r="H47" s="911">
        <v>2022</v>
      </c>
      <c r="I47" s="608"/>
      <c r="K47" s="242"/>
      <c r="L47" s="241"/>
      <c r="N47" s="743">
        <v>2014</v>
      </c>
      <c r="O47" s="1011" t="s">
        <v>1449</v>
      </c>
      <c r="Q47" s="940">
        <v>2018</v>
      </c>
      <c r="R47" s="941"/>
      <c r="T47" s="253">
        <v>2022</v>
      </c>
      <c r="U47" s="254"/>
      <c r="W47" s="253">
        <v>2022</v>
      </c>
      <c r="X47" s="254"/>
    </row>
    <row r="48" spans="2:24" ht="22.15" customHeight="1">
      <c r="B48" s="1124"/>
      <c r="C48" s="101" t="s">
        <v>215</v>
      </c>
      <c r="E48" s="78">
        <v>121989000</v>
      </c>
      <c r="F48" s="138"/>
      <c r="H48" s="652">
        <v>931094795</v>
      </c>
      <c r="I48" s="639"/>
      <c r="K48" s="243"/>
      <c r="L48" s="244"/>
      <c r="N48" s="108">
        <v>258150000</v>
      </c>
      <c r="O48" s="95"/>
      <c r="Q48" s="942">
        <v>264000000</v>
      </c>
      <c r="R48" s="937"/>
      <c r="T48" s="255">
        <v>174715800</v>
      </c>
      <c r="U48" s="98"/>
      <c r="W48" s="255">
        <v>605732727</v>
      </c>
      <c r="X48" s="98"/>
    </row>
    <row r="49" spans="2:24" ht="37.9" customHeight="1">
      <c r="B49" s="1124"/>
      <c r="C49" s="101" t="s">
        <v>216</v>
      </c>
      <c r="E49" s="9">
        <f>+ROUND(E48/SMMLV!B43,2)</f>
        <v>147.31</v>
      </c>
      <c r="F49" s="139" t="s">
        <v>352</v>
      </c>
      <c r="H49" s="917">
        <f>+H48/SMMLV!$B$46</f>
        <v>931.09479499999998</v>
      </c>
      <c r="I49" s="912" t="s">
        <v>1192</v>
      </c>
      <c r="K49" s="80"/>
      <c r="L49" s="244"/>
      <c r="N49" s="109">
        <f>+ROUND(N48/SMMLV!B38,2)</f>
        <v>419.07</v>
      </c>
      <c r="O49" s="88" t="s">
        <v>420</v>
      </c>
      <c r="Q49" s="943">
        <f>+Q48/SMMLV!B42</f>
        <v>337.92346033623386</v>
      </c>
      <c r="R49" s="944" t="s">
        <v>521</v>
      </c>
      <c r="T49" s="256">
        <f>+T48/SMMLV!B46</f>
        <v>174.7158</v>
      </c>
      <c r="U49" s="257" t="s">
        <v>538</v>
      </c>
      <c r="W49" s="256">
        <f>+W48/SMMLV!B46</f>
        <v>605.73272699999995</v>
      </c>
      <c r="X49" s="257"/>
    </row>
    <row r="50" spans="2:24" ht="43.15" customHeight="1">
      <c r="B50" s="1124"/>
      <c r="C50" s="101" t="s">
        <v>209</v>
      </c>
      <c r="E50" s="43">
        <v>1</v>
      </c>
      <c r="F50" s="138"/>
      <c r="H50" s="660">
        <v>1</v>
      </c>
      <c r="I50" s="644"/>
      <c r="K50" s="245"/>
      <c r="L50" s="244"/>
      <c r="N50" s="110">
        <v>1</v>
      </c>
      <c r="O50" s="95"/>
      <c r="Q50" s="945">
        <v>0.5</v>
      </c>
      <c r="R50" s="937"/>
      <c r="T50" s="258">
        <v>1</v>
      </c>
      <c r="U50" s="98"/>
      <c r="W50" s="852">
        <v>0.3</v>
      </c>
      <c r="X50" s="849" t="s">
        <v>1356</v>
      </c>
    </row>
    <row r="51" spans="2:24" ht="54" customHeight="1">
      <c r="B51" s="1124"/>
      <c r="C51" s="101" t="s">
        <v>272</v>
      </c>
      <c r="E51" s="79">
        <v>8360</v>
      </c>
      <c r="F51" s="139" t="s">
        <v>353</v>
      </c>
      <c r="H51" s="916">
        <v>3466</v>
      </c>
      <c r="I51" s="657" t="s">
        <v>1396</v>
      </c>
      <c r="K51" s="246"/>
      <c r="L51" s="244"/>
      <c r="N51" s="111">
        <v>9320</v>
      </c>
      <c r="O51" s="88" t="s">
        <v>400</v>
      </c>
      <c r="Q51" s="848">
        <v>33207</v>
      </c>
      <c r="R51" s="944" t="s">
        <v>1417</v>
      </c>
      <c r="T51" s="259">
        <v>2500</v>
      </c>
      <c r="U51" s="257"/>
      <c r="W51" s="848">
        <v>4555</v>
      </c>
      <c r="X51" s="257"/>
    </row>
    <row r="52" spans="2:24" ht="81" customHeight="1">
      <c r="B52" s="1124"/>
      <c r="C52" s="102" t="s">
        <v>522</v>
      </c>
      <c r="E52" s="9" t="s">
        <v>25</v>
      </c>
      <c r="F52" s="138"/>
      <c r="H52" s="913" t="s">
        <v>269</v>
      </c>
      <c r="I52" s="298"/>
      <c r="K52" s="80"/>
      <c r="L52" s="244"/>
      <c r="N52" s="109" t="s">
        <v>25</v>
      </c>
      <c r="O52" s="95"/>
      <c r="Q52" s="913" t="s">
        <v>269</v>
      </c>
      <c r="R52" s="95"/>
      <c r="T52" s="252" t="s">
        <v>269</v>
      </c>
      <c r="U52" s="98"/>
      <c r="W52" s="252" t="s">
        <v>269</v>
      </c>
      <c r="X52" s="257"/>
    </row>
    <row r="53" spans="2:24" ht="39.6" customHeight="1">
      <c r="B53" s="1124"/>
      <c r="C53" s="102" t="s">
        <v>203</v>
      </c>
      <c r="E53" s="9" t="s">
        <v>25</v>
      </c>
      <c r="F53" s="138" t="s">
        <v>355</v>
      </c>
      <c r="H53" s="913" t="s">
        <v>269</v>
      </c>
      <c r="I53" s="272"/>
      <c r="K53" s="80"/>
      <c r="L53" s="244"/>
      <c r="N53" s="109" t="s">
        <v>25</v>
      </c>
      <c r="O53" s="95"/>
      <c r="Q53" s="913" t="s">
        <v>269</v>
      </c>
      <c r="R53" s="95"/>
      <c r="T53" s="252" t="s">
        <v>269</v>
      </c>
      <c r="U53" s="98"/>
      <c r="W53" s="252" t="s">
        <v>269</v>
      </c>
      <c r="X53" s="98"/>
    </row>
    <row r="54" spans="2:24" ht="73.150000000000006" customHeight="1">
      <c r="B54" s="1124"/>
      <c r="C54" s="101" t="s">
        <v>206</v>
      </c>
      <c r="E54" s="9" t="s">
        <v>269</v>
      </c>
      <c r="F54" s="73" t="s">
        <v>356</v>
      </c>
      <c r="H54" s="913" t="s">
        <v>269</v>
      </c>
      <c r="I54" s="602" t="s">
        <v>1194</v>
      </c>
      <c r="K54" s="80"/>
      <c r="L54" s="244"/>
      <c r="N54" s="109" t="s">
        <v>25</v>
      </c>
      <c r="O54" s="744" t="s">
        <v>421</v>
      </c>
      <c r="Q54" s="913" t="s">
        <v>269</v>
      </c>
      <c r="R54" s="937" t="s">
        <v>1416</v>
      </c>
      <c r="T54" s="252" t="s">
        <v>269</v>
      </c>
      <c r="U54" s="98" t="s">
        <v>540</v>
      </c>
      <c r="W54" s="252" t="s">
        <v>269</v>
      </c>
      <c r="X54" s="847" t="s">
        <v>1355</v>
      </c>
    </row>
    <row r="55" spans="2:24" ht="36" customHeight="1">
      <c r="B55" s="1124"/>
      <c r="C55" s="102" t="s">
        <v>539</v>
      </c>
      <c r="E55" s="9" t="s">
        <v>269</v>
      </c>
      <c r="F55" s="96"/>
      <c r="H55" s="913" t="s">
        <v>269</v>
      </c>
      <c r="I55" s="914" t="s">
        <v>1397</v>
      </c>
      <c r="K55" s="80"/>
      <c r="L55" s="244"/>
      <c r="N55" s="109" t="s">
        <v>25</v>
      </c>
      <c r="O55" s="117" t="s">
        <v>407</v>
      </c>
      <c r="Q55" s="913" t="s">
        <v>269</v>
      </c>
      <c r="R55" s="946" t="s">
        <v>407</v>
      </c>
      <c r="T55" s="252" t="s">
        <v>269</v>
      </c>
      <c r="U55" s="260" t="s">
        <v>407</v>
      </c>
      <c r="W55" s="252" t="s">
        <v>269</v>
      </c>
      <c r="X55" s="847" t="s">
        <v>1199</v>
      </c>
    </row>
    <row r="56" spans="2:24" ht="31.5">
      <c r="B56" s="1124"/>
      <c r="C56" s="102" t="s">
        <v>211</v>
      </c>
      <c r="E56" s="9" t="s">
        <v>269</v>
      </c>
      <c r="F56" s="73" t="s">
        <v>357</v>
      </c>
      <c r="H56" s="913" t="s">
        <v>269</v>
      </c>
      <c r="I56" s="915" t="s">
        <v>1193</v>
      </c>
      <c r="K56" s="80"/>
      <c r="L56" s="244"/>
      <c r="N56" s="109" t="s">
        <v>25</v>
      </c>
      <c r="O56" s="95" t="s">
        <v>422</v>
      </c>
      <c r="Q56" s="913" t="s">
        <v>269</v>
      </c>
      <c r="R56" s="944" t="s">
        <v>1415</v>
      </c>
      <c r="T56" s="252" t="s">
        <v>269</v>
      </c>
      <c r="U56" s="98" t="s">
        <v>541</v>
      </c>
      <c r="W56" s="252" t="s">
        <v>269</v>
      </c>
      <c r="X56" s="847" t="s">
        <v>1353</v>
      </c>
    </row>
    <row r="57" spans="2:24" ht="33.6" customHeight="1">
      <c r="B57" s="1124"/>
      <c r="C57" s="102" t="s">
        <v>210</v>
      </c>
      <c r="E57" s="9" t="s">
        <v>25</v>
      </c>
      <c r="F57" s="89" t="s">
        <v>358</v>
      </c>
      <c r="H57" s="913" t="s">
        <v>269</v>
      </c>
      <c r="I57" s="298"/>
      <c r="K57" s="80"/>
      <c r="L57" s="247"/>
      <c r="N57" s="109" t="s">
        <v>25</v>
      </c>
      <c r="O57" s="88"/>
      <c r="Q57" s="913" t="s">
        <v>269</v>
      </c>
      <c r="R57" s="88"/>
      <c r="T57" s="252" t="s">
        <v>269</v>
      </c>
      <c r="U57" s="257"/>
      <c r="W57" s="252" t="s">
        <v>269</v>
      </c>
      <c r="X57" s="257"/>
    </row>
    <row r="58" spans="2:24" s="8" customFormat="1" ht="29.65" customHeight="1">
      <c r="B58" s="1124"/>
      <c r="C58" s="102" t="s">
        <v>217</v>
      </c>
      <c r="E58" s="9" t="s">
        <v>25</v>
      </c>
      <c r="F58" s="75"/>
      <c r="H58" s="913" t="s">
        <v>269</v>
      </c>
      <c r="I58" s="298"/>
      <c r="K58" s="80"/>
      <c r="L58" s="244"/>
      <c r="N58" s="109" t="s">
        <v>25</v>
      </c>
      <c r="O58" s="95"/>
      <c r="Q58" s="913" t="s">
        <v>269</v>
      </c>
      <c r="R58" s="95"/>
      <c r="T58" s="252" t="s">
        <v>269</v>
      </c>
      <c r="U58" s="98"/>
      <c r="W58" s="252" t="s">
        <v>269</v>
      </c>
      <c r="X58" s="98"/>
    </row>
    <row r="59" spans="2:24" s="8" customFormat="1" ht="15" customHeight="1">
      <c r="B59" s="248"/>
      <c r="C59" s="103"/>
      <c r="E59" s="7"/>
      <c r="F59" s="97"/>
      <c r="H59" s="113"/>
      <c r="I59" s="118"/>
      <c r="K59" s="113"/>
      <c r="L59" s="118"/>
      <c r="N59" s="113"/>
      <c r="O59" s="118"/>
      <c r="Q59" s="217"/>
      <c r="R59" s="226"/>
      <c r="T59" s="113"/>
      <c r="U59" s="118"/>
      <c r="W59" s="113"/>
      <c r="X59" s="118"/>
    </row>
    <row r="60" spans="2:24" s="8" customFormat="1" ht="24.6" customHeight="1">
      <c r="B60" s="1124" t="s">
        <v>343</v>
      </c>
      <c r="C60" s="101" t="s">
        <v>222</v>
      </c>
      <c r="E60" s="81" t="s">
        <v>359</v>
      </c>
      <c r="F60" s="83"/>
      <c r="G60" s="3"/>
      <c r="H60" s="240"/>
      <c r="I60" s="241"/>
      <c r="K60" s="240"/>
      <c r="L60" s="241"/>
      <c r="N60" s="240"/>
      <c r="O60" s="241"/>
      <c r="Q60" s="227"/>
      <c r="R60" s="228"/>
      <c r="T60" s="240"/>
      <c r="U60" s="241"/>
      <c r="W60" s="240"/>
      <c r="X60" s="241"/>
    </row>
    <row r="61" spans="2:24" s="8" customFormat="1" ht="94.9" customHeight="1">
      <c r="B61" s="1124"/>
      <c r="C61" s="101" t="s">
        <v>204</v>
      </c>
      <c r="E61" s="1125" t="s">
        <v>360</v>
      </c>
      <c r="F61" s="1126"/>
      <c r="G61" s="3"/>
      <c r="H61" s="1127"/>
      <c r="I61" s="1128"/>
      <c r="K61" s="1127"/>
      <c r="L61" s="1128"/>
      <c r="N61" s="1127"/>
      <c r="O61" s="1128"/>
      <c r="Q61" s="1129"/>
      <c r="R61" s="1130"/>
      <c r="T61" s="1127"/>
      <c r="U61" s="1128"/>
      <c r="W61" s="1127"/>
      <c r="X61" s="1128"/>
    </row>
    <row r="62" spans="2:24" ht="30.6" customHeight="1">
      <c r="B62" s="1124"/>
      <c r="C62" s="101" t="s">
        <v>205</v>
      </c>
      <c r="E62" s="1131" t="s">
        <v>361</v>
      </c>
      <c r="F62" s="1132"/>
      <c r="H62" s="1133"/>
      <c r="I62" s="1134"/>
      <c r="K62" s="1133"/>
      <c r="L62" s="1134"/>
      <c r="N62" s="1133"/>
      <c r="O62" s="1134"/>
      <c r="Q62" s="1135"/>
      <c r="R62" s="1136"/>
      <c r="T62" s="1133"/>
      <c r="U62" s="1134"/>
      <c r="W62" s="1133"/>
      <c r="X62" s="1134"/>
    </row>
    <row r="63" spans="2:24" ht="30.6" customHeight="1">
      <c r="B63" s="1124"/>
      <c r="C63" s="101" t="s">
        <v>223</v>
      </c>
      <c r="E63" s="1137" t="s">
        <v>351</v>
      </c>
      <c r="F63" s="1138"/>
      <c r="H63" s="1104"/>
      <c r="I63" s="1105"/>
      <c r="K63" s="1104"/>
      <c r="L63" s="1105"/>
      <c r="N63" s="1104"/>
      <c r="O63" s="1105"/>
      <c r="Q63" s="1117"/>
      <c r="R63" s="1118"/>
      <c r="T63" s="1104"/>
      <c r="U63" s="1105"/>
      <c r="W63" s="1104"/>
      <c r="X63" s="1105"/>
    </row>
    <row r="64" spans="2:24" ht="30.6" customHeight="1">
      <c r="B64" s="1124"/>
      <c r="C64" s="101" t="s">
        <v>214</v>
      </c>
      <c r="E64" s="90">
        <v>2019</v>
      </c>
      <c r="F64" s="91"/>
      <c r="H64" s="242"/>
      <c r="I64" s="241"/>
      <c r="K64" s="242"/>
      <c r="L64" s="241"/>
      <c r="N64" s="242"/>
      <c r="O64" s="241"/>
      <c r="Q64" s="229"/>
      <c r="R64" s="228"/>
      <c r="T64" s="242"/>
      <c r="U64" s="241"/>
      <c r="W64" s="242"/>
      <c r="X64" s="241"/>
    </row>
    <row r="65" spans="2:30" ht="30.6" customHeight="1">
      <c r="B65" s="1124"/>
      <c r="C65" s="101" t="s">
        <v>215</v>
      </c>
      <c r="E65" s="78">
        <v>24000000</v>
      </c>
      <c r="F65" s="75"/>
      <c r="H65" s="243"/>
      <c r="I65" s="244"/>
      <c r="K65" s="243"/>
      <c r="L65" s="244"/>
      <c r="N65" s="243"/>
      <c r="O65" s="244"/>
      <c r="Q65" s="230"/>
      <c r="R65" s="231"/>
      <c r="T65" s="243"/>
      <c r="U65" s="244"/>
      <c r="W65" s="243"/>
      <c r="X65" s="244"/>
    </row>
    <row r="66" spans="2:30" ht="30.6" customHeight="1">
      <c r="B66" s="1124"/>
      <c r="C66" s="101" t="s">
        <v>216</v>
      </c>
      <c r="E66" s="9">
        <f>+ROUND(E65/SMMLV!B43,2)</f>
        <v>28.98</v>
      </c>
      <c r="F66" s="73" t="s">
        <v>271</v>
      </c>
      <c r="H66" s="80"/>
      <c r="I66" s="244"/>
      <c r="K66" s="80"/>
      <c r="L66" s="244"/>
      <c r="N66" s="80"/>
      <c r="O66" s="244"/>
      <c r="Q66" s="232"/>
      <c r="R66" s="231"/>
      <c r="T66" s="80"/>
      <c r="U66" s="244"/>
      <c r="W66" s="80"/>
      <c r="X66" s="244"/>
    </row>
    <row r="67" spans="2:30" ht="30.6" customHeight="1">
      <c r="B67" s="1124"/>
      <c r="C67" s="101" t="s">
        <v>209</v>
      </c>
      <c r="E67" s="43">
        <v>0.02</v>
      </c>
      <c r="F67" s="73" t="s">
        <v>362</v>
      </c>
      <c r="H67" s="245"/>
      <c r="I67" s="244"/>
      <c r="K67" s="245"/>
      <c r="L67" s="244"/>
      <c r="N67" s="245"/>
      <c r="O67" s="244"/>
      <c r="Q67" s="233"/>
      <c r="R67" s="231"/>
      <c r="T67" s="245"/>
      <c r="U67" s="244"/>
      <c r="W67" s="245"/>
      <c r="X67" s="244"/>
    </row>
    <row r="68" spans="2:30" ht="30.6" customHeight="1">
      <c r="B68" s="1124"/>
      <c r="C68" s="101" t="s">
        <v>272</v>
      </c>
      <c r="E68" s="79">
        <v>850</v>
      </c>
      <c r="F68" s="73" t="s">
        <v>363</v>
      </c>
      <c r="H68" s="246"/>
      <c r="I68" s="244"/>
      <c r="K68" s="246"/>
      <c r="L68" s="244"/>
      <c r="N68" s="246"/>
      <c r="O68" s="244"/>
      <c r="Q68" s="234"/>
      <c r="R68" s="231"/>
      <c r="T68" s="246"/>
      <c r="U68" s="244"/>
      <c r="W68" s="246"/>
      <c r="X68" s="244"/>
    </row>
    <row r="69" spans="2:30" ht="73.900000000000006" customHeight="1">
      <c r="B69" s="1124"/>
      <c r="C69" s="102" t="s">
        <v>354</v>
      </c>
      <c r="E69" s="9" t="s">
        <v>25</v>
      </c>
      <c r="F69" s="75"/>
      <c r="H69" s="80"/>
      <c r="I69" s="244"/>
      <c r="K69" s="80"/>
      <c r="L69" s="244"/>
      <c r="N69" s="80"/>
      <c r="O69" s="244"/>
      <c r="Q69" s="232"/>
      <c r="R69" s="231"/>
      <c r="T69" s="232"/>
      <c r="U69" s="244"/>
      <c r="W69" s="80"/>
      <c r="X69" s="244"/>
    </row>
    <row r="70" spans="2:30" ht="28.9" customHeight="1">
      <c r="B70" s="1124"/>
      <c r="C70" s="102" t="s">
        <v>203</v>
      </c>
      <c r="E70" s="9" t="s">
        <v>25</v>
      </c>
      <c r="F70" s="75"/>
      <c r="H70" s="80"/>
      <c r="I70" s="244"/>
      <c r="K70" s="80"/>
      <c r="L70" s="244"/>
      <c r="N70" s="80"/>
      <c r="O70" s="244"/>
      <c r="Q70" s="232"/>
      <c r="R70" s="231"/>
      <c r="T70" s="232"/>
      <c r="U70" s="244"/>
      <c r="W70" s="80"/>
      <c r="X70" s="244"/>
      <c r="Z70" s="854"/>
      <c r="AA70" s="854"/>
      <c r="AB70" s="854"/>
      <c r="AC70" s="854"/>
      <c r="AD70" s="854"/>
    </row>
    <row r="71" spans="2:30" ht="25.15" customHeight="1">
      <c r="B71" s="1124"/>
      <c r="C71" s="101" t="s">
        <v>206</v>
      </c>
      <c r="E71" s="9" t="s">
        <v>269</v>
      </c>
      <c r="F71" s="73" t="s">
        <v>364</v>
      </c>
      <c r="H71" s="80"/>
      <c r="I71" s="244"/>
      <c r="K71" s="80"/>
      <c r="L71" s="244"/>
      <c r="N71" s="80"/>
      <c r="O71" s="244"/>
      <c r="Q71" s="232"/>
      <c r="R71" s="231"/>
      <c r="S71" s="205"/>
      <c r="T71" s="232"/>
      <c r="U71" s="231"/>
      <c r="V71" s="205"/>
      <c r="W71" s="232"/>
      <c r="X71" s="231"/>
      <c r="Z71" s="854"/>
      <c r="AA71" s="854"/>
      <c r="AB71" s="854"/>
      <c r="AC71" s="854"/>
      <c r="AD71" s="854"/>
    </row>
    <row r="72" spans="2:30" ht="36" customHeight="1">
      <c r="B72" s="1124"/>
      <c r="C72" s="102" t="s">
        <v>207</v>
      </c>
      <c r="E72" s="9" t="s">
        <v>269</v>
      </c>
      <c r="F72" s="73" t="s">
        <v>339</v>
      </c>
      <c r="H72" s="80"/>
      <c r="I72" s="244"/>
      <c r="K72" s="80"/>
      <c r="L72" s="244"/>
      <c r="N72" s="80"/>
      <c r="O72" s="244"/>
      <c r="Q72" s="232"/>
      <c r="R72" s="231"/>
      <c r="S72" s="205"/>
      <c r="T72" s="232"/>
      <c r="U72" s="231"/>
      <c r="V72" s="205"/>
      <c r="W72" s="232"/>
      <c r="X72" s="231"/>
      <c r="Z72" s="860">
        <f>+W17</f>
        <v>6907.2300000000005</v>
      </c>
      <c r="AA72" s="855">
        <v>0.2</v>
      </c>
      <c r="AB72" s="855">
        <v>0.34</v>
      </c>
      <c r="AC72" s="854">
        <f>+AB72*AA72*Z72</f>
        <v>469.69164000000006</v>
      </c>
      <c r="AD72" s="854"/>
    </row>
    <row r="73" spans="2:30" ht="31.5">
      <c r="B73" s="1124"/>
      <c r="C73" s="102" t="s">
        <v>211</v>
      </c>
      <c r="E73" s="9" t="s">
        <v>269</v>
      </c>
      <c r="F73" s="73" t="s">
        <v>365</v>
      </c>
      <c r="H73" s="80"/>
      <c r="I73" s="244"/>
      <c r="K73" s="80"/>
      <c r="L73" s="244"/>
      <c r="N73" s="80"/>
      <c r="O73" s="244"/>
      <c r="Q73" s="232"/>
      <c r="R73" s="231"/>
      <c r="S73" s="205"/>
      <c r="T73" s="232"/>
      <c r="U73" s="231"/>
      <c r="V73" s="205"/>
      <c r="W73" s="232"/>
      <c r="X73" s="231"/>
      <c r="Z73" s="860">
        <f>+W34</f>
        <v>1165.98</v>
      </c>
      <c r="AA73" s="855">
        <v>1</v>
      </c>
      <c r="AB73" s="855">
        <v>0.33</v>
      </c>
      <c r="AC73" s="860">
        <f t="shared" ref="AC73:AC74" si="0">+AB73*AA73*Z73</f>
        <v>384.77340000000004</v>
      </c>
      <c r="AD73" s="854"/>
    </row>
    <row r="74" spans="2:30" ht="31.5">
      <c r="B74" s="1124"/>
      <c r="C74" s="102" t="s">
        <v>210</v>
      </c>
      <c r="E74" s="9" t="s">
        <v>25</v>
      </c>
      <c r="F74" s="89" t="s">
        <v>366</v>
      </c>
      <c r="H74" s="80"/>
      <c r="I74" s="247"/>
      <c r="K74" s="80"/>
      <c r="L74" s="247"/>
      <c r="N74" s="80"/>
      <c r="O74" s="247"/>
      <c r="Q74" s="232"/>
      <c r="R74" s="235"/>
      <c r="S74" s="205"/>
      <c r="T74" s="232"/>
      <c r="U74" s="235"/>
      <c r="V74" s="205"/>
      <c r="W74" s="232"/>
      <c r="X74" s="235"/>
      <c r="Z74" s="860">
        <f>+W51</f>
        <v>4555</v>
      </c>
      <c r="AA74" s="855">
        <v>0.3</v>
      </c>
      <c r="AB74" s="855">
        <v>0.33</v>
      </c>
      <c r="AC74" s="860">
        <f t="shared" si="0"/>
        <v>450.94499999999999</v>
      </c>
      <c r="AD74" s="854"/>
    </row>
    <row r="75" spans="2:30" s="8" customFormat="1" ht="29.65" customHeight="1">
      <c r="B75" s="1124"/>
      <c r="C75" s="102" t="s">
        <v>217</v>
      </c>
      <c r="E75" s="9" t="s">
        <v>25</v>
      </c>
      <c r="F75" s="75"/>
      <c r="H75" s="265" t="s">
        <v>25</v>
      </c>
      <c r="I75" s="95"/>
      <c r="K75" s="80"/>
      <c r="L75" s="244"/>
      <c r="N75" s="80"/>
      <c r="O75" s="244"/>
      <c r="Q75" s="232"/>
      <c r="R75" s="231"/>
      <c r="S75" s="236"/>
      <c r="T75" s="232"/>
      <c r="U75" s="231"/>
      <c r="V75" s="236"/>
      <c r="W75" s="232"/>
      <c r="X75" s="231"/>
      <c r="Z75" s="861">
        <f>SUM(Z72:Z74)</f>
        <v>12628.210000000001</v>
      </c>
      <c r="AA75" s="858"/>
      <c r="AB75" s="858"/>
      <c r="AC75" s="1014">
        <f>SUM(AC72:AC74)</f>
        <v>1305.41004</v>
      </c>
      <c r="AD75" s="856"/>
    </row>
    <row r="76" spans="2:30" s="74" customFormat="1" ht="16.899999999999999" customHeight="1">
      <c r="B76" s="249"/>
      <c r="C76" s="104"/>
      <c r="E76" s="76"/>
      <c r="F76" s="75"/>
      <c r="H76" s="266"/>
      <c r="I76" s="95"/>
      <c r="K76" s="112"/>
      <c r="L76" s="95"/>
      <c r="N76" s="112"/>
      <c r="O76" s="95"/>
      <c r="Q76" s="214"/>
      <c r="R76" s="216"/>
      <c r="S76" s="237"/>
      <c r="T76" s="214"/>
      <c r="U76" s="216"/>
      <c r="V76" s="237"/>
      <c r="W76" s="214"/>
      <c r="X76" s="216"/>
      <c r="Z76" s="857"/>
      <c r="AA76" s="857"/>
      <c r="AB76" s="857"/>
      <c r="AC76" s="857"/>
      <c r="AD76" s="857"/>
    </row>
    <row r="77" spans="2:30" s="409" customFormat="1" ht="41.45" customHeight="1">
      <c r="B77" s="1184" t="s">
        <v>220</v>
      </c>
      <c r="C77" s="102" t="s">
        <v>218</v>
      </c>
      <c r="E77" s="851">
        <f>+(E17+E34)*0.5+(E51+E68)*0.5</f>
        <v>4605</v>
      </c>
      <c r="F77" s="98" t="s">
        <v>287</v>
      </c>
      <c r="H77" s="1008">
        <f>+(H17*H16+H34*H33)*0.5+(H51*H50)*0.5</f>
        <v>8554.7849999999999</v>
      </c>
      <c r="I77" s="98" t="s">
        <v>287</v>
      </c>
      <c r="K77" s="850">
        <f>+(K17+K34)*1</f>
        <v>18877.480000000003</v>
      </c>
      <c r="L77" s="98" t="s">
        <v>287</v>
      </c>
      <c r="N77" s="851">
        <f>+(N34)*0.5</f>
        <v>4775</v>
      </c>
      <c r="O77" s="98" t="s">
        <v>287</v>
      </c>
      <c r="Q77" s="863">
        <f>+(Q17*Q16+Q34*Q33+Q51*Q50)</f>
        <v>25790</v>
      </c>
      <c r="R77" s="98" t="s">
        <v>287</v>
      </c>
      <c r="T77" s="850">
        <f>+(T17+T34+T51)*1</f>
        <v>13034.18</v>
      </c>
      <c r="U77" s="98" t="s">
        <v>287</v>
      </c>
      <c r="W77" s="863">
        <f>+(W17*W16*0.34+W34*W33*0.33+W51*W50*0.33)</f>
        <v>1305.41004</v>
      </c>
      <c r="X77" s="98" t="s">
        <v>287</v>
      </c>
    </row>
    <row r="78" spans="2:30" ht="42.6" customHeight="1">
      <c r="B78" s="1185"/>
      <c r="C78" s="102" t="s">
        <v>286</v>
      </c>
      <c r="E78" s="48" t="str">
        <f>+IF(E77&gt;=12000,"SI","NO")</f>
        <v>NO</v>
      </c>
      <c r="F78" s="264" t="s">
        <v>551</v>
      </c>
      <c r="H78" s="267" t="str">
        <f>+IF(H77&gt;=12000,"SI","NO")</f>
        <v>NO</v>
      </c>
      <c r="I78" s="99"/>
      <c r="K78" s="232" t="str">
        <f>+IF(K77&gt;=12000,"SI","NO")</f>
        <v>SI</v>
      </c>
      <c r="L78" s="99"/>
      <c r="N78" s="159" t="str">
        <f>+IF(N77&gt;=12000,"SI","NO")</f>
        <v>NO</v>
      </c>
      <c r="O78" s="99"/>
      <c r="Q78" s="232" t="str">
        <f>+IF(Q77&gt;=12000,"SI","NO")</f>
        <v>SI</v>
      </c>
      <c r="R78" s="216"/>
      <c r="S78" s="205"/>
      <c r="T78" s="232" t="str">
        <f>+IF(T77&gt;=12000,"SI","NO")</f>
        <v>SI</v>
      </c>
      <c r="U78" s="216"/>
      <c r="V78" s="205"/>
      <c r="W78" s="232" t="str">
        <f>+IF(W77&gt;=12000,"SI","NO")</f>
        <v>NO</v>
      </c>
      <c r="X78" s="216"/>
    </row>
    <row r="79" spans="2:30" ht="54.6" customHeight="1">
      <c r="B79" s="1185"/>
      <c r="C79" s="102" t="s">
        <v>219</v>
      </c>
      <c r="E79" s="1007">
        <f>+(E15*E16+E32*E33)*0.5+(E49*E50+E66*E67)*0.5</f>
        <v>300.6198</v>
      </c>
      <c r="F79" s="98" t="s">
        <v>288</v>
      </c>
      <c r="H79" s="1009">
        <f>+(H15*H16+H32*H33)*0.5+(H49*H50)*0.5</f>
        <v>1522.0373975</v>
      </c>
      <c r="I79" s="98" t="s">
        <v>288</v>
      </c>
      <c r="K79" s="1006">
        <f>+(K15*K16+K32*K33)*1</f>
        <v>1797.4199999999998</v>
      </c>
      <c r="L79" s="98" t="s">
        <v>288</v>
      </c>
      <c r="N79" s="1006">
        <f>+(N32*N33)*0.5</f>
        <v>229.88499999999999</v>
      </c>
      <c r="O79" s="98" t="s">
        <v>288</v>
      </c>
      <c r="Q79" s="1012">
        <f>+(Q15*Q16+Q32*Q33+Q49*Q50)</f>
        <v>636.61482980423079</v>
      </c>
      <c r="R79" s="98" t="s">
        <v>288</v>
      </c>
      <c r="S79" s="205"/>
      <c r="T79" s="1006">
        <f>+(T15*T16+T32*T33+T49*T50)</f>
        <v>1851.4232061576377</v>
      </c>
      <c r="U79" s="98" t="s">
        <v>288</v>
      </c>
      <c r="V79" s="205"/>
      <c r="W79" s="1009">
        <f>+(W15*W16*0.34+W32*W33*0.33+W49*W50*0.33)</f>
        <v>165.4575545719573</v>
      </c>
      <c r="X79" s="98" t="s">
        <v>288</v>
      </c>
      <c r="Z79" s="865">
        <f>605.73*0.3</f>
        <v>181.71899999999999</v>
      </c>
    </row>
    <row r="80" spans="2:30" ht="54.6" customHeight="1">
      <c r="B80" s="1185"/>
      <c r="C80" s="102" t="s">
        <v>289</v>
      </c>
      <c r="E80" s="48" t="str">
        <f>+IF(E79&gt;=572.5,"SI","NO")</f>
        <v>NO</v>
      </c>
      <c r="F80" s="99" t="s">
        <v>290</v>
      </c>
      <c r="H80" s="267" t="str">
        <f>+IF(H79&gt;=572.5,"SI","NO")</f>
        <v>SI</v>
      </c>
      <c r="I80" s="99"/>
      <c r="K80" s="232" t="str">
        <f>+IF(K79&gt;=572.5,"SI","NO")</f>
        <v>SI</v>
      </c>
      <c r="L80" s="99"/>
      <c r="N80" s="1010" t="str">
        <f>+IF(N79&gt;=572.5,"SI","NO")</f>
        <v>NO</v>
      </c>
      <c r="O80" s="95"/>
      <c r="Q80" s="232" t="str">
        <f>+IF(Q79&gt;=572.5,"SI","NO")</f>
        <v>SI</v>
      </c>
      <c r="R80" s="216"/>
      <c r="S80" s="205"/>
      <c r="T80" s="232" t="str">
        <f>+IF(T79&gt;=572.5,"SI","NO")</f>
        <v>SI</v>
      </c>
      <c r="U80" s="216"/>
      <c r="V80" s="205"/>
      <c r="W80" s="232" t="str">
        <f>+IF(W79&gt;=572.5,"SI","NO")</f>
        <v>NO</v>
      </c>
      <c r="X80" s="216"/>
    </row>
    <row r="81" spans="2:26" ht="57.6" customHeight="1">
      <c r="B81" s="1186"/>
      <c r="C81" s="102" t="s">
        <v>208</v>
      </c>
      <c r="E81" s="48" t="s">
        <v>25</v>
      </c>
      <c r="F81" s="70" t="s">
        <v>270</v>
      </c>
      <c r="H81" s="265" t="s">
        <v>25</v>
      </c>
      <c r="I81" s="70"/>
      <c r="K81" s="223" t="s">
        <v>269</v>
      </c>
      <c r="L81" s="70"/>
      <c r="N81" s="109" t="s">
        <v>25</v>
      </c>
      <c r="O81" s="72"/>
      <c r="Q81" s="223" t="s">
        <v>269</v>
      </c>
      <c r="R81" s="211"/>
      <c r="S81" s="205"/>
      <c r="T81" s="223" t="s">
        <v>269</v>
      </c>
      <c r="U81" s="211"/>
      <c r="V81" s="205"/>
      <c r="W81" s="223" t="s">
        <v>269</v>
      </c>
      <c r="X81" s="211"/>
    </row>
    <row r="82" spans="2:26" ht="8.65" customHeight="1">
      <c r="H82" s="119"/>
      <c r="I82" s="120"/>
      <c r="K82" s="238"/>
      <c r="L82" s="120"/>
      <c r="N82" s="119"/>
      <c r="O82" s="120"/>
      <c r="Q82" s="238"/>
      <c r="R82" s="239"/>
      <c r="S82" s="205"/>
      <c r="T82" s="238"/>
      <c r="U82" s="239"/>
      <c r="V82" s="205"/>
      <c r="W82" s="238"/>
      <c r="X82" s="239"/>
    </row>
    <row r="83" spans="2:26" s="86" customFormat="1" ht="37.15" customHeight="1">
      <c r="B83" s="412"/>
      <c r="C83" s="85" t="s">
        <v>367</v>
      </c>
      <c r="E83" s="488" t="str">
        <f>+IF(AND(E78="SI",E80="SI",E81="SI"),"SI","NO")</f>
        <v>NO</v>
      </c>
      <c r="F83" s="964"/>
      <c r="G83" s="412"/>
      <c r="H83" s="488" t="str">
        <f>+IF(AND(H78="SI",H80="SI",H81="SI"),"SI","NO")</f>
        <v>NO</v>
      </c>
      <c r="I83" s="965"/>
      <c r="J83" s="412"/>
      <c r="K83" s="488" t="str">
        <f>+IF(AND(K78="SI",K80="SI",K81="SI"),"SI","NO")</f>
        <v>SI</v>
      </c>
      <c r="L83" s="965"/>
      <c r="M83" s="412"/>
      <c r="N83" s="488" t="str">
        <f>+IF(AND(N78="SI",N80="SI",N81="SI"),"SI","NO")</f>
        <v>NO</v>
      </c>
      <c r="O83" s="965"/>
      <c r="P83" s="412"/>
      <c r="Q83" s="488" t="str">
        <f>+IF(AND(Q78="SI",Q80="SI",Q81="SI"),"SI","NO")</f>
        <v>SI</v>
      </c>
      <c r="R83" s="964"/>
      <c r="S83" s="412"/>
      <c r="T83" s="488" t="str">
        <f>+IF(AND(T78="SI",T80="SI",T81="SI"),"SI","NO")</f>
        <v>SI</v>
      </c>
      <c r="U83" s="964"/>
      <c r="V83" s="412"/>
      <c r="W83" s="488" t="str">
        <f>+IF(AND(W78="SI",W80="SI",W81="SI"),"SI","NO")</f>
        <v>NO</v>
      </c>
      <c r="X83" s="964"/>
    </row>
    <row r="84" spans="2:26">
      <c r="K84" s="205"/>
    </row>
    <row r="88" spans="2:26" ht="177" customHeight="1">
      <c r="E88" s="1114" t="s">
        <v>1248</v>
      </c>
      <c r="F88" s="1114"/>
      <c r="H88" s="1094" t="s">
        <v>1400</v>
      </c>
      <c r="I88" s="1094"/>
      <c r="K88" s="1121" t="s">
        <v>1341</v>
      </c>
      <c r="L88" s="1121"/>
      <c r="N88" s="1094" t="s">
        <v>1450</v>
      </c>
      <c r="O88" s="1094"/>
      <c r="Q88" s="1123" t="s">
        <v>552</v>
      </c>
      <c r="R88" s="1123"/>
      <c r="W88" s="1122" t="s">
        <v>1345</v>
      </c>
      <c r="X88" s="1122"/>
    </row>
    <row r="89" spans="2:26" ht="21.6" customHeight="1">
      <c r="H89" s="919" t="s">
        <v>1401</v>
      </c>
    </row>
    <row r="90" spans="2:26" ht="171" customHeight="1">
      <c r="K90" s="1120"/>
      <c r="L90" s="1120"/>
      <c r="N90" s="1114" t="s">
        <v>1451</v>
      </c>
      <c r="O90" s="1114"/>
      <c r="X90" s="612" t="s">
        <v>1212</v>
      </c>
    </row>
    <row r="91" spans="2:26">
      <c r="K91" s="86"/>
      <c r="L91" s="86"/>
    </row>
    <row r="92" spans="2:26" ht="45.6" customHeight="1">
      <c r="H92" s="1092" t="s">
        <v>1394</v>
      </c>
      <c r="I92" s="1092"/>
      <c r="K92" s="1119" t="s">
        <v>1277</v>
      </c>
      <c r="L92" s="1119"/>
      <c r="R92" s="205"/>
      <c r="X92" s="611" t="s">
        <v>1211</v>
      </c>
      <c r="Z92" s="1097" t="s">
        <v>281</v>
      </c>
    </row>
    <row r="93" spans="2:26">
      <c r="K93" s="668"/>
      <c r="L93" s="668"/>
      <c r="Z93" s="1097"/>
    </row>
    <row r="94" spans="2:26">
      <c r="K94" s="1119" t="s">
        <v>1278</v>
      </c>
      <c r="L94" s="1119"/>
      <c r="Z94" s="263"/>
    </row>
    <row r="95" spans="2:26" ht="58.15" customHeight="1">
      <c r="H95" s="1093" t="s">
        <v>1395</v>
      </c>
      <c r="I95" s="1093"/>
      <c r="K95" s="668"/>
      <c r="L95" s="668"/>
      <c r="Z95" s="1098" t="s">
        <v>282</v>
      </c>
    </row>
    <row r="96" spans="2:26">
      <c r="Z96" s="1098"/>
    </row>
    <row r="97" spans="3:26">
      <c r="Z97" s="263"/>
    </row>
    <row r="98" spans="3:26">
      <c r="Z98" s="1099" t="s">
        <v>399</v>
      </c>
    </row>
    <row r="99" spans="3:26">
      <c r="Z99" s="1099"/>
    </row>
    <row r="100" spans="3:26">
      <c r="Z100" s="263"/>
    </row>
    <row r="101" spans="3:26">
      <c r="Z101" s="1100" t="s">
        <v>283</v>
      </c>
    </row>
    <row r="102" spans="3:26">
      <c r="Z102" s="1100"/>
    </row>
    <row r="103" spans="3:26">
      <c r="Z103" s="263"/>
    </row>
    <row r="104" spans="3:26">
      <c r="Z104" s="1101" t="s">
        <v>284</v>
      </c>
    </row>
    <row r="105" spans="3:26">
      <c r="Z105" s="1101"/>
    </row>
    <row r="106" spans="3:26">
      <c r="Z106" s="263"/>
    </row>
    <row r="107" spans="3:26" ht="26.25">
      <c r="C107" s="948" t="s">
        <v>1418</v>
      </c>
      <c r="Z107" s="1115" t="s">
        <v>527</v>
      </c>
    </row>
    <row r="108" spans="3:26">
      <c r="Z108" s="1115"/>
    </row>
    <row r="109" spans="3:26">
      <c r="Z109" s="263"/>
    </row>
    <row r="110" spans="3:26">
      <c r="Z110" s="1116" t="s">
        <v>285</v>
      </c>
    </row>
    <row r="111" spans="3:26">
      <c r="Z111" s="1116"/>
    </row>
    <row r="124" spans="17:18">
      <c r="R124" s="671"/>
    </row>
    <row r="125" spans="17:18">
      <c r="R125" s="671"/>
    </row>
    <row r="126" spans="17:18">
      <c r="R126" s="671"/>
    </row>
    <row r="127" spans="17:18" ht="60.75">
      <c r="Q127" s="933">
        <v>53</v>
      </c>
      <c r="R127" s="934" t="s">
        <v>1410</v>
      </c>
    </row>
    <row r="128" spans="17:18" ht="23.25">
      <c r="Q128" s="933"/>
      <c r="R128" s="938"/>
    </row>
    <row r="129" spans="17:18" ht="23.25">
      <c r="Q129" s="933"/>
      <c r="R129" s="671"/>
    </row>
    <row r="130" spans="17:18" ht="40.5">
      <c r="Q130" s="933">
        <v>78</v>
      </c>
      <c r="R130" s="934" t="s">
        <v>1411</v>
      </c>
    </row>
    <row r="131" spans="17:18" ht="23.25">
      <c r="Q131" s="933"/>
      <c r="R131" s="934"/>
    </row>
    <row r="132" spans="17:18" ht="23.25">
      <c r="Q132" s="933"/>
      <c r="R132" s="671"/>
    </row>
    <row r="133" spans="17:18" ht="23.25">
      <c r="Q133" s="933"/>
      <c r="R133" s="671"/>
    </row>
    <row r="134" spans="17:18" ht="40.5">
      <c r="Q134" s="933">
        <v>25</v>
      </c>
      <c r="R134" s="934" t="s">
        <v>1412</v>
      </c>
    </row>
    <row r="135" spans="17:18" ht="23.25">
      <c r="Q135" s="933"/>
      <c r="R135" s="934"/>
    </row>
    <row r="136" spans="17:18" ht="23.25">
      <c r="Q136" s="933"/>
    </row>
    <row r="137" spans="17:18" ht="60.75">
      <c r="Q137" s="936">
        <v>32</v>
      </c>
      <c r="R137" s="935" t="s">
        <v>1413</v>
      </c>
    </row>
    <row r="138" spans="17:18" ht="23.25">
      <c r="Q138" s="936"/>
      <c r="R138" s="933">
        <v>2015</v>
      </c>
    </row>
    <row r="139" spans="17:18" ht="23.25">
      <c r="Q139" s="936"/>
    </row>
    <row r="140" spans="17:18" ht="40.5">
      <c r="Q140" s="936">
        <v>27</v>
      </c>
      <c r="R140" s="935" t="s">
        <v>1414</v>
      </c>
    </row>
    <row r="141" spans="17:18" ht="23.25">
      <c r="Q141" s="936"/>
      <c r="R141" s="933">
        <v>2013</v>
      </c>
    </row>
    <row r="142" spans="17:18" ht="23.25">
      <c r="Q142" s="933"/>
    </row>
    <row r="143" spans="17:18" ht="23.25">
      <c r="Q143" s="933"/>
    </row>
    <row r="144" spans="17:18" ht="23.25">
      <c r="Q144" s="933"/>
    </row>
    <row r="145" spans="17:17" ht="23.25">
      <c r="Q145" s="933"/>
    </row>
  </sheetData>
  <autoFilter ref="A8:X83" xr:uid="{1543F455-0AA0-4DCD-A95C-CF64640355F1}"/>
  <customSheetViews>
    <customSheetView guid="{E709EEE5-4439-47F3-80A2-1744E8E6077E}" scale="10" printArea="1" showAutoFilter="1" topLeftCell="A5">
      <pane xSplit="3" ySplit="5" topLeftCell="E70" activePane="bottomRight" state="frozen"/>
      <selection pane="bottomRight" activeCell="U78" sqref="F78:U78"/>
      <rowBreaks count="1" manualBreakCount="1">
        <brk id="42" max="23" man="1"/>
      </rowBreaks>
      <colBreaks count="6" manualBreakCount="6">
        <brk id="6" max="90" man="1"/>
        <brk id="9" max="90" man="1"/>
        <brk id="12" max="90" man="1"/>
        <brk id="15" max="90" man="1"/>
        <brk id="18" max="90" man="1"/>
        <brk id="21" max="90" man="1"/>
      </colBreaks>
      <pageMargins left="0.11811023622047245" right="0.11811023622047245" top="0.35433070866141736" bottom="0.35433070866141736" header="0.31496062992125984" footer="0.31496062992125984"/>
      <printOptions horizontalCentered="1"/>
      <pageSetup paperSize="148" scale="43" orientation="portrait" horizontalDpi="1200" verticalDpi="1200" r:id="rId1"/>
      <headerFooter>
        <oddFooter>&amp;A&amp;RPágina &amp;P</oddFooter>
      </headerFooter>
      <autoFilter ref="A8:X83" xr:uid="{889412B0-3DF3-4201-A554-4EF834E93E1E}"/>
    </customSheetView>
    <customSheetView guid="{0814AEEB-8FF2-453A-A01F-15432BB1C9A3}" scale="10" printArea="1" showAutoFilter="1" topLeftCell="A5">
      <pane xSplit="3" ySplit="5" topLeftCell="E70" activePane="bottomRight" state="frozen"/>
      <selection pane="bottomRight" activeCell="U78" sqref="F78:U78"/>
      <rowBreaks count="1" manualBreakCount="1">
        <brk id="42" max="23" man="1"/>
      </rowBreaks>
      <colBreaks count="6" manualBreakCount="6">
        <brk id="6" max="90" man="1"/>
        <brk id="9" max="90" man="1"/>
        <brk id="12" max="90" man="1"/>
        <brk id="15" max="90" man="1"/>
        <brk id="18" max="90" man="1"/>
        <brk id="21" max="90" man="1"/>
      </colBreaks>
      <pageMargins left="0.11811023622047245" right="0.11811023622047245" top="0.35433070866141736" bottom="0.35433070866141736" header="0.31496062992125984" footer="0.31496062992125984"/>
      <printOptions horizontalCentered="1"/>
      <pageSetup paperSize="148" scale="43" orientation="portrait" horizontalDpi="1200" verticalDpi="1200" r:id="rId2"/>
      <headerFooter>
        <oddFooter>&amp;A&amp;RPágina &amp;P</oddFooter>
      </headerFooter>
      <autoFilter ref="A8:X83" xr:uid="{BCBA6AAC-6DEF-4AE3-9D19-6436B7B3A118}"/>
    </customSheetView>
  </customSheetViews>
  <mergeCells count="123">
    <mergeCell ref="E88:F88"/>
    <mergeCell ref="A1:B3"/>
    <mergeCell ref="H11:I11"/>
    <mergeCell ref="E10:F10"/>
    <mergeCell ref="E12:F12"/>
    <mergeCell ref="H10:I10"/>
    <mergeCell ref="H12:I12"/>
    <mergeCell ref="B9:B24"/>
    <mergeCell ref="H27:I27"/>
    <mergeCell ref="B77:B81"/>
    <mergeCell ref="B5:C7"/>
    <mergeCell ref="E5:F5"/>
    <mergeCell ref="E11:F11"/>
    <mergeCell ref="E13:F13"/>
    <mergeCell ref="E29:F29"/>
    <mergeCell ref="H5:I5"/>
    <mergeCell ref="H29:I29"/>
    <mergeCell ref="E27:F27"/>
    <mergeCell ref="H25:I25"/>
    <mergeCell ref="E28:F28"/>
    <mergeCell ref="H28:I28"/>
    <mergeCell ref="E46:F46"/>
    <mergeCell ref="H46:I46"/>
    <mergeCell ref="B43:B58"/>
    <mergeCell ref="C1:X1"/>
    <mergeCell ref="B26:B41"/>
    <mergeCell ref="Q27:R27"/>
    <mergeCell ref="Q28:R28"/>
    <mergeCell ref="Q29:R29"/>
    <mergeCell ref="Q5:R5"/>
    <mergeCell ref="Q10:R10"/>
    <mergeCell ref="Q11:R11"/>
    <mergeCell ref="Q12:R12"/>
    <mergeCell ref="N5:O5"/>
    <mergeCell ref="N10:O10"/>
    <mergeCell ref="N11:O11"/>
    <mergeCell ref="N12:O12"/>
    <mergeCell ref="N27:O27"/>
    <mergeCell ref="N28:O28"/>
    <mergeCell ref="N29:O29"/>
    <mergeCell ref="C2:X2"/>
    <mergeCell ref="C3:X3"/>
    <mergeCell ref="W27:X27"/>
    <mergeCell ref="W28:X28"/>
    <mergeCell ref="W29:X29"/>
    <mergeCell ref="W5:X5"/>
    <mergeCell ref="W10:X10"/>
    <mergeCell ref="W11:X11"/>
    <mergeCell ref="W12:X12"/>
    <mergeCell ref="T5:U5"/>
    <mergeCell ref="T10:U10"/>
    <mergeCell ref="T11:U11"/>
    <mergeCell ref="T12:U12"/>
    <mergeCell ref="T27:U27"/>
    <mergeCell ref="T28:U28"/>
    <mergeCell ref="T29:U29"/>
    <mergeCell ref="K27:L27"/>
    <mergeCell ref="K28:L28"/>
    <mergeCell ref="K29:L29"/>
    <mergeCell ref="K5:L5"/>
    <mergeCell ref="K10:L10"/>
    <mergeCell ref="K11:L11"/>
    <mergeCell ref="K12:L12"/>
    <mergeCell ref="E44:F44"/>
    <mergeCell ref="H44:I44"/>
    <mergeCell ref="K44:L44"/>
    <mergeCell ref="N44:O44"/>
    <mergeCell ref="Q44:R44"/>
    <mergeCell ref="H45:I45"/>
    <mergeCell ref="K45:L45"/>
    <mergeCell ref="N45:O45"/>
    <mergeCell ref="Q45:R45"/>
    <mergeCell ref="E45:F45"/>
    <mergeCell ref="B60:B75"/>
    <mergeCell ref="E61:F61"/>
    <mergeCell ref="H61:I61"/>
    <mergeCell ref="K61:L61"/>
    <mergeCell ref="N61:O61"/>
    <mergeCell ref="Q61:R61"/>
    <mergeCell ref="T61:U61"/>
    <mergeCell ref="W61:X61"/>
    <mergeCell ref="E62:F62"/>
    <mergeCell ref="H62:I62"/>
    <mergeCell ref="K62:L62"/>
    <mergeCell ref="N62:O62"/>
    <mergeCell ref="Q62:R62"/>
    <mergeCell ref="T62:U62"/>
    <mergeCell ref="W62:X62"/>
    <mergeCell ref="E63:F63"/>
    <mergeCell ref="H63:I63"/>
    <mergeCell ref="Z107:Z108"/>
    <mergeCell ref="Z110:Z111"/>
    <mergeCell ref="K63:L63"/>
    <mergeCell ref="N63:O63"/>
    <mergeCell ref="Q63:R63"/>
    <mergeCell ref="T63:U63"/>
    <mergeCell ref="W63:X63"/>
    <mergeCell ref="K92:L92"/>
    <mergeCell ref="K94:L94"/>
    <mergeCell ref="K90:L90"/>
    <mergeCell ref="K88:L88"/>
    <mergeCell ref="W88:X88"/>
    <mergeCell ref="Q88:R88"/>
    <mergeCell ref="H92:I92"/>
    <mergeCell ref="H95:I95"/>
    <mergeCell ref="H88:I88"/>
    <mergeCell ref="R39:S39"/>
    <mergeCell ref="Z92:Z93"/>
    <mergeCell ref="Z95:Z96"/>
    <mergeCell ref="Z98:Z99"/>
    <mergeCell ref="Z101:Z102"/>
    <mergeCell ref="Z104:Z105"/>
    <mergeCell ref="T46:U46"/>
    <mergeCell ref="W46:X46"/>
    <mergeCell ref="T45:U45"/>
    <mergeCell ref="W45:X45"/>
    <mergeCell ref="K46:L46"/>
    <mergeCell ref="N46:O46"/>
    <mergeCell ref="T44:U44"/>
    <mergeCell ref="W44:X44"/>
    <mergeCell ref="Q46:R46"/>
    <mergeCell ref="N88:O88"/>
    <mergeCell ref="N90:O90"/>
  </mergeCells>
  <phoneticPr fontId="42" type="noConversion"/>
  <conditionalFormatting sqref="E18:E24">
    <cfRule type="cellIs" dxfId="280" priority="214" operator="equal">
      <formula>"SI"</formula>
    </cfRule>
    <cfRule type="cellIs" dxfId="279" priority="213" operator="equal">
      <formula>"NO"</formula>
    </cfRule>
  </conditionalFormatting>
  <conditionalFormatting sqref="E35:E41">
    <cfRule type="cellIs" dxfId="278" priority="139" operator="equal">
      <formula>"NO"</formula>
    </cfRule>
    <cfRule type="cellIs" dxfId="277" priority="140" operator="equal">
      <formula>"SI"</formula>
    </cfRule>
  </conditionalFormatting>
  <conditionalFormatting sqref="E52:E58">
    <cfRule type="cellIs" dxfId="276" priority="138" operator="equal">
      <formula>"SI"</formula>
    </cfRule>
    <cfRule type="cellIs" dxfId="275" priority="137" operator="equal">
      <formula>"NO"</formula>
    </cfRule>
  </conditionalFormatting>
  <conditionalFormatting sqref="E69:E76">
    <cfRule type="cellIs" dxfId="274" priority="134" operator="equal">
      <formula>"SI"</formula>
    </cfRule>
    <cfRule type="cellIs" dxfId="273" priority="133" operator="equal">
      <formula>"NO"</formula>
    </cfRule>
  </conditionalFormatting>
  <conditionalFormatting sqref="E78">
    <cfRule type="cellIs" dxfId="272" priority="212" operator="equal">
      <formula>"SI"</formula>
    </cfRule>
    <cfRule type="cellIs" dxfId="271" priority="211" operator="equal">
      <formula>"NO"</formula>
    </cfRule>
  </conditionalFormatting>
  <conditionalFormatting sqref="E80:E81">
    <cfRule type="cellIs" dxfId="270" priority="142" operator="equal">
      <formula>"SI"</formula>
    </cfRule>
    <cfRule type="cellIs" dxfId="269" priority="141" operator="equal">
      <formula>"NO"</formula>
    </cfRule>
  </conditionalFormatting>
  <conditionalFormatting sqref="E81">
    <cfRule type="cellIs" dxfId="268" priority="207" operator="equal">
      <formula>"NO"</formula>
    </cfRule>
  </conditionalFormatting>
  <conditionalFormatting sqref="E83">
    <cfRule type="cellIs" dxfId="267" priority="132" operator="equal">
      <formula>"SI"</formula>
    </cfRule>
    <cfRule type="cellIs" dxfId="266" priority="131" operator="equal">
      <formula>"NO"</formula>
    </cfRule>
  </conditionalFormatting>
  <conditionalFormatting sqref="H18:H24">
    <cfRule type="cellIs" dxfId="265" priority="130" operator="equal">
      <formula>"SI"</formula>
    </cfRule>
    <cfRule type="cellIs" dxfId="264" priority="129" operator="equal">
      <formula>"NO"</formula>
    </cfRule>
  </conditionalFormatting>
  <conditionalFormatting sqref="H35:H41">
    <cfRule type="cellIs" dxfId="263" priority="119" operator="equal">
      <formula>"NO"</formula>
    </cfRule>
    <cfRule type="cellIs" dxfId="262" priority="120" operator="equal">
      <formula>"SI"</formula>
    </cfRule>
  </conditionalFormatting>
  <conditionalFormatting sqref="H52:H58">
    <cfRule type="cellIs" dxfId="261" priority="3" operator="equal">
      <formula>"NO"</formula>
    </cfRule>
    <cfRule type="cellIs" dxfId="260" priority="4" operator="equal">
      <formula>"SI"</formula>
    </cfRule>
  </conditionalFormatting>
  <conditionalFormatting sqref="H69:H76">
    <cfRule type="cellIs" dxfId="259" priority="115" operator="equal">
      <formula>"NO"</formula>
    </cfRule>
    <cfRule type="cellIs" dxfId="258" priority="116" operator="equal">
      <formula>"SI"</formula>
    </cfRule>
  </conditionalFormatting>
  <conditionalFormatting sqref="H78">
    <cfRule type="cellIs" dxfId="257" priority="128" operator="equal">
      <formula>"SI"</formula>
    </cfRule>
    <cfRule type="cellIs" dxfId="256" priority="127" operator="equal">
      <formula>"NO"</formula>
    </cfRule>
  </conditionalFormatting>
  <conditionalFormatting sqref="H80">
    <cfRule type="cellIs" dxfId="255" priority="121" operator="equal">
      <formula>"NO"</formula>
    </cfRule>
  </conditionalFormatting>
  <conditionalFormatting sqref="H80:H81">
    <cfRule type="cellIs" dxfId="254" priority="122" operator="equal">
      <formula>"SI"</formula>
    </cfRule>
  </conditionalFormatting>
  <conditionalFormatting sqref="H81">
    <cfRule type="cellIs" dxfId="253" priority="125" operator="equal">
      <formula>"NO"</formula>
    </cfRule>
  </conditionalFormatting>
  <conditionalFormatting sqref="H83">
    <cfRule type="cellIs" dxfId="252" priority="114" operator="equal">
      <formula>"SI"</formula>
    </cfRule>
    <cfRule type="cellIs" dxfId="251" priority="113" operator="equal">
      <formula>"NO"</formula>
    </cfRule>
  </conditionalFormatting>
  <conditionalFormatting sqref="K18:K24">
    <cfRule type="cellIs" dxfId="250" priority="112" operator="equal">
      <formula>"SI"</formula>
    </cfRule>
    <cfRule type="cellIs" dxfId="249" priority="111" operator="equal">
      <formula>"NO"</formula>
    </cfRule>
  </conditionalFormatting>
  <conditionalFormatting sqref="K35:K41">
    <cfRule type="cellIs" dxfId="248" priority="102" operator="equal">
      <formula>"SI"</formula>
    </cfRule>
    <cfRule type="cellIs" dxfId="247" priority="101" operator="equal">
      <formula>"NO"</formula>
    </cfRule>
  </conditionalFormatting>
  <conditionalFormatting sqref="K52:K58">
    <cfRule type="cellIs" dxfId="246" priority="1" operator="equal">
      <formula>"NO"</formula>
    </cfRule>
    <cfRule type="cellIs" dxfId="245" priority="2" operator="equal">
      <formula>"SI"</formula>
    </cfRule>
  </conditionalFormatting>
  <conditionalFormatting sqref="K69:K76">
    <cfRule type="cellIs" dxfId="244" priority="98" operator="equal">
      <formula>"SI"</formula>
    </cfRule>
    <cfRule type="cellIs" dxfId="243" priority="97" operator="equal">
      <formula>"NO"</formula>
    </cfRule>
  </conditionalFormatting>
  <conditionalFormatting sqref="K78">
    <cfRule type="cellIs" dxfId="242" priority="110" operator="equal">
      <formula>"SI"</formula>
    </cfRule>
    <cfRule type="cellIs" dxfId="241" priority="109" operator="equal">
      <formula>"NO"</formula>
    </cfRule>
  </conditionalFormatting>
  <conditionalFormatting sqref="K80">
    <cfRule type="cellIs" dxfId="240" priority="103" operator="equal">
      <formula>"NO"</formula>
    </cfRule>
  </conditionalFormatting>
  <conditionalFormatting sqref="K80:K81">
    <cfRule type="cellIs" dxfId="239" priority="104" operator="equal">
      <formula>"SI"</formula>
    </cfRule>
  </conditionalFormatting>
  <conditionalFormatting sqref="K81">
    <cfRule type="cellIs" dxfId="238" priority="107" operator="equal">
      <formula>"NO"</formula>
    </cfRule>
  </conditionalFormatting>
  <conditionalFormatting sqref="K83">
    <cfRule type="cellIs" dxfId="237" priority="96" operator="equal">
      <formula>"SI"</formula>
    </cfRule>
    <cfRule type="cellIs" dxfId="236" priority="95" operator="equal">
      <formula>"NO"</formula>
    </cfRule>
  </conditionalFormatting>
  <conditionalFormatting sqref="N18:N24">
    <cfRule type="cellIs" dxfId="235" priority="94" operator="equal">
      <formula>"SI"</formula>
    </cfRule>
    <cfRule type="cellIs" dxfId="234" priority="93" operator="equal">
      <formula>"NO"</formula>
    </cfRule>
  </conditionalFormatting>
  <conditionalFormatting sqref="N35:N41">
    <cfRule type="cellIs" dxfId="233" priority="84" operator="equal">
      <formula>"SI"</formula>
    </cfRule>
    <cfRule type="cellIs" dxfId="232" priority="83" operator="equal">
      <formula>"NO"</formula>
    </cfRule>
  </conditionalFormatting>
  <conditionalFormatting sqref="N52:N58">
    <cfRule type="cellIs" dxfId="231" priority="82" operator="equal">
      <formula>"SI"</formula>
    </cfRule>
    <cfRule type="cellIs" dxfId="230" priority="81" operator="equal">
      <formula>"NO"</formula>
    </cfRule>
  </conditionalFormatting>
  <conditionalFormatting sqref="N69:N76">
    <cfRule type="cellIs" dxfId="229" priority="79" operator="equal">
      <formula>"NO"</formula>
    </cfRule>
    <cfRule type="cellIs" dxfId="228" priority="80" operator="equal">
      <formula>"SI"</formula>
    </cfRule>
  </conditionalFormatting>
  <conditionalFormatting sqref="N78">
    <cfRule type="cellIs" dxfId="227" priority="91" operator="equal">
      <formula>"NO"</formula>
    </cfRule>
    <cfRule type="cellIs" dxfId="226" priority="92" operator="equal">
      <formula>"SI"</formula>
    </cfRule>
  </conditionalFormatting>
  <conditionalFormatting sqref="N80">
    <cfRule type="cellIs" dxfId="225" priority="85" operator="equal">
      <formula>"NO"</formula>
    </cfRule>
  </conditionalFormatting>
  <conditionalFormatting sqref="N80:N81">
    <cfRule type="cellIs" dxfId="224" priority="86" operator="equal">
      <formula>"SI"</formula>
    </cfRule>
  </conditionalFormatting>
  <conditionalFormatting sqref="N81">
    <cfRule type="cellIs" dxfId="223" priority="89" operator="equal">
      <formula>"NO"</formula>
    </cfRule>
  </conditionalFormatting>
  <conditionalFormatting sqref="N83">
    <cfRule type="cellIs" dxfId="222" priority="77" operator="equal">
      <formula>"NO"</formula>
    </cfRule>
    <cfRule type="cellIs" dxfId="221" priority="78" operator="equal">
      <formula>"SI"</formula>
    </cfRule>
  </conditionalFormatting>
  <conditionalFormatting sqref="Q18:Q24">
    <cfRule type="cellIs" dxfId="220" priority="76" operator="equal">
      <formula>"SI"</formula>
    </cfRule>
    <cfRule type="cellIs" dxfId="219" priority="75" operator="equal">
      <formula>"NO"</formula>
    </cfRule>
  </conditionalFormatting>
  <conditionalFormatting sqref="Q35:Q41">
    <cfRule type="cellIs" dxfId="218" priority="21" operator="equal">
      <formula>"NO"</formula>
    </cfRule>
    <cfRule type="cellIs" dxfId="217" priority="22" operator="equal">
      <formula>"SI"</formula>
    </cfRule>
  </conditionalFormatting>
  <conditionalFormatting sqref="Q52:Q58">
    <cfRule type="cellIs" dxfId="216" priority="64" operator="equal">
      <formula>"SI"</formula>
    </cfRule>
    <cfRule type="cellIs" dxfId="215" priority="63" operator="equal">
      <formula>"NO"</formula>
    </cfRule>
  </conditionalFormatting>
  <conditionalFormatting sqref="Q69:Q76">
    <cfRule type="cellIs" dxfId="214" priority="62" operator="equal">
      <formula>"SI"</formula>
    </cfRule>
    <cfRule type="cellIs" dxfId="213" priority="61" operator="equal">
      <formula>"NO"</formula>
    </cfRule>
  </conditionalFormatting>
  <conditionalFormatting sqref="Q78">
    <cfRule type="cellIs" dxfId="212" priority="74" operator="equal">
      <formula>"SI"</formula>
    </cfRule>
    <cfRule type="cellIs" dxfId="211" priority="73" operator="equal">
      <formula>"NO"</formula>
    </cfRule>
  </conditionalFormatting>
  <conditionalFormatting sqref="Q80">
    <cfRule type="cellIs" dxfId="210" priority="67" operator="equal">
      <formula>"NO"</formula>
    </cfRule>
  </conditionalFormatting>
  <conditionalFormatting sqref="Q80:Q81">
    <cfRule type="cellIs" dxfId="209" priority="68" operator="equal">
      <formula>"SI"</formula>
    </cfRule>
  </conditionalFormatting>
  <conditionalFormatting sqref="Q81">
    <cfRule type="cellIs" dxfId="208" priority="71" operator="equal">
      <formula>"NO"</formula>
    </cfRule>
  </conditionalFormatting>
  <conditionalFormatting sqref="Q83">
    <cfRule type="cellIs" dxfId="207" priority="60" operator="equal">
      <formula>"SI"</formula>
    </cfRule>
    <cfRule type="cellIs" dxfId="206" priority="59" operator="equal">
      <formula>"NO"</formula>
    </cfRule>
  </conditionalFormatting>
  <conditionalFormatting sqref="T18:T24">
    <cfRule type="cellIs" dxfId="205" priority="12" operator="equal">
      <formula>"SI"</formula>
    </cfRule>
    <cfRule type="cellIs" dxfId="204" priority="11" operator="equal">
      <formula>"NO"</formula>
    </cfRule>
  </conditionalFormatting>
  <conditionalFormatting sqref="T35:T41">
    <cfRule type="cellIs" dxfId="203" priority="20" operator="equal">
      <formula>"SI"</formula>
    </cfRule>
    <cfRule type="cellIs" dxfId="202" priority="19" operator="equal">
      <formula>"NO"</formula>
    </cfRule>
  </conditionalFormatting>
  <conditionalFormatting sqref="T52:T58">
    <cfRule type="cellIs" dxfId="201" priority="14" operator="equal">
      <formula>"SI"</formula>
    </cfRule>
    <cfRule type="cellIs" dxfId="200" priority="13" operator="equal">
      <formula>"NO"</formula>
    </cfRule>
  </conditionalFormatting>
  <conditionalFormatting sqref="T69:T76">
    <cfRule type="cellIs" dxfId="199" priority="16" operator="equal">
      <formula>"SI"</formula>
    </cfRule>
    <cfRule type="cellIs" dxfId="198" priority="15" operator="equal">
      <formula>"NO"</formula>
    </cfRule>
  </conditionalFormatting>
  <conditionalFormatting sqref="T78">
    <cfRule type="cellIs" dxfId="197" priority="56" operator="equal">
      <formula>"SI"</formula>
    </cfRule>
    <cfRule type="cellIs" dxfId="196" priority="55" operator="equal">
      <formula>"NO"</formula>
    </cfRule>
  </conditionalFormatting>
  <conditionalFormatting sqref="T80">
    <cfRule type="cellIs" dxfId="195" priority="49" operator="equal">
      <formula>"NO"</formula>
    </cfRule>
  </conditionalFormatting>
  <conditionalFormatting sqref="T80:T81">
    <cfRule type="cellIs" dxfId="194" priority="50" operator="equal">
      <formula>"SI"</formula>
    </cfRule>
  </conditionalFormatting>
  <conditionalFormatting sqref="T81">
    <cfRule type="cellIs" dxfId="193" priority="53" operator="equal">
      <formula>"NO"</formula>
    </cfRule>
  </conditionalFormatting>
  <conditionalFormatting sqref="T83">
    <cfRule type="cellIs" dxfId="192" priority="42" operator="equal">
      <formula>"SI"</formula>
    </cfRule>
    <cfRule type="cellIs" dxfId="191" priority="41" operator="equal">
      <formula>"NO"</formula>
    </cfRule>
  </conditionalFormatting>
  <conditionalFormatting sqref="W18:W24">
    <cfRule type="cellIs" dxfId="190" priority="10" operator="equal">
      <formula>"SI"</formula>
    </cfRule>
    <cfRule type="cellIs" dxfId="189" priority="9" operator="equal">
      <formula>"NO"</formula>
    </cfRule>
  </conditionalFormatting>
  <conditionalFormatting sqref="W35:W41">
    <cfRule type="cellIs" dxfId="188" priority="8" operator="equal">
      <formula>"SI"</formula>
    </cfRule>
    <cfRule type="cellIs" dxfId="187" priority="7" operator="equal">
      <formula>"NO"</formula>
    </cfRule>
  </conditionalFormatting>
  <conditionalFormatting sqref="W52:W58">
    <cfRule type="cellIs" dxfId="186" priority="6" operator="equal">
      <formula>"SI"</formula>
    </cfRule>
    <cfRule type="cellIs" dxfId="185" priority="5" operator="equal">
      <formula>"NO"</formula>
    </cfRule>
  </conditionalFormatting>
  <conditionalFormatting sqref="W69:W76">
    <cfRule type="cellIs" dxfId="184" priority="26" operator="equal">
      <formula>"SI"</formula>
    </cfRule>
    <cfRule type="cellIs" dxfId="183" priority="25" operator="equal">
      <formula>"NO"</formula>
    </cfRule>
  </conditionalFormatting>
  <conditionalFormatting sqref="W78">
    <cfRule type="cellIs" dxfId="182" priority="37" operator="equal">
      <formula>"NO"</formula>
    </cfRule>
    <cfRule type="cellIs" dxfId="181" priority="38" operator="equal">
      <formula>"SI"</formula>
    </cfRule>
  </conditionalFormatting>
  <conditionalFormatting sqref="W80">
    <cfRule type="cellIs" dxfId="180" priority="31" operator="equal">
      <formula>"NO"</formula>
    </cfRule>
  </conditionalFormatting>
  <conditionalFormatting sqref="W80:W81">
    <cfRule type="cellIs" dxfId="179" priority="32" operator="equal">
      <formula>"SI"</formula>
    </cfRule>
  </conditionalFormatting>
  <conditionalFormatting sqref="W81">
    <cfRule type="cellIs" dxfId="178" priority="35" operator="equal">
      <formula>"NO"</formula>
    </cfRule>
  </conditionalFormatting>
  <conditionalFormatting sqref="W83">
    <cfRule type="cellIs" dxfId="177" priority="24" operator="equal">
      <formula>"SI"</formula>
    </cfRule>
    <cfRule type="cellIs" dxfId="176" priority="23" operator="equal">
      <formula>"NO"</formula>
    </cfRule>
  </conditionalFormatting>
  <dataValidations count="1">
    <dataValidation type="list" allowBlank="1" showInputMessage="1" showErrorMessage="1" sqref="Q18:Q24 E18:E24 E81 H18:H24 H81 K18:K24 W52:W58 K81 H35:H41 K52:K58 N18:N24 K35:K41 N81 Q81 N52:N58 Q52:Q58 T52:T58 W69:W76 T81 T35:T41 Q35:Q41 E52:E58 N35:N41 H69:H76 K69:K76 N69:N76 Q69:Q76 E35:E41 T69:T76 E69:E76 T18:T24 W81 W35:W41 W18:W24 H52:H58" xr:uid="{2B91083D-EEBA-483B-A18D-BFB97B8F8E35}">
      <formula1>"SI, NO"</formula1>
    </dataValidation>
  </dataValidations>
  <hyperlinks>
    <hyperlink ref="X92" r:id="rId3" xr:uid="{1F0115BD-89ED-4AA6-8952-5A61F34579E6}"/>
    <hyperlink ref="X90" r:id="rId4" xr:uid="{8BA6AD99-5556-4E97-A980-319AD0B5A174}"/>
    <hyperlink ref="K92:L92" r:id="rId5" display="3 - M C ARQUITECTOS\02 RUP 69 FISCALIA.pdf" xr:uid="{57D71FE6-DE7E-4A9D-9602-FB78F78FD0FE}"/>
    <hyperlink ref="K94:L94" r:id="rId6" display="3 - M C ARQUITECTOS\04 RUP 59 CDC.pdf" xr:uid="{573D0B36-ED22-4AE1-B461-94E273619006}"/>
    <hyperlink ref="H92:I92" r:id="rId7" display="..\2 - CONSORCIO AR+AL2\16_EXPERIENCIA PROPONENTE\01_EXPERIENCIA GENERAL\EXPERIENCIA 1- Colegio Cardenal Luque.pdf" xr:uid="{73CAE88A-42CD-48FE-AE5F-DB671A99B1A2}"/>
    <hyperlink ref="H95:I95" r:id="rId8" display="..\2 - CONSORCIO AR+AL2\02_EXP ESPECIFICA PUNTUABLE\02_EXP ESPECIFICA PUNTUABLE\EXP PUNTUABLE 2_PARQUE PACIFICO\00_CERTIFICADO PARQUE PACÍFICO 2025.pdf" xr:uid="{C0910D96-70C3-47EC-AC29-F1B68B201FE9}"/>
    <hyperlink ref="R127" r:id="rId9" xr:uid="{E0C568D6-0155-4B8B-A0AF-F7D6E4869E85}"/>
    <hyperlink ref="R130" r:id="rId10" xr:uid="{7ADB3618-555B-4CC2-9770-36AF01FEF3E7}"/>
    <hyperlink ref="R134" r:id="rId11" xr:uid="{3117BBC1-7F79-462C-8309-2E8D8ADD6802}"/>
    <hyperlink ref="R137" r:id="rId12" xr:uid="{D83A002F-2FDE-4DEB-A2FD-341517E49908}"/>
    <hyperlink ref="R140" r:id="rId13" xr:uid="{F5B9F28B-6F1C-4C8B-8159-A5FAC20C01A5}"/>
  </hyperlinks>
  <printOptions horizontalCentered="1"/>
  <pageMargins left="0.11811023622047245" right="0.11811023622047245" top="0.35433070866141736" bottom="0.35433070866141736" header="0.31496062992125984" footer="0.31496062992125984"/>
  <pageSetup paperSize="148" scale="43" orientation="portrait" horizontalDpi="1200" verticalDpi="1200" r:id="rId14"/>
  <headerFooter>
    <oddFooter>&amp;A&amp;RPágina &amp;P</oddFooter>
  </headerFooter>
  <rowBreaks count="1" manualBreakCount="1">
    <brk id="42" max="23" man="1"/>
  </rowBreaks>
  <colBreaks count="6" manualBreakCount="6">
    <brk id="6" max="90" man="1"/>
    <brk id="9" max="90" man="1"/>
    <brk id="12" max="90" man="1"/>
    <brk id="15" max="90" man="1"/>
    <brk id="18" max="90" man="1"/>
    <brk id="21" max="90" man="1"/>
  </colBreaks>
  <drawing r:id="rId15"/>
  <legacyDrawing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1EF60-AB56-4041-960F-E9FB7F4BE3B3}">
  <dimension ref="A1"/>
  <sheetViews>
    <sheetView workbookViewId="0">
      <selection activeCell="C12" sqref="C12"/>
    </sheetView>
  </sheetViews>
  <sheetFormatPr baseColWidth="10" defaultRowHeight="15"/>
  <sheetData/>
  <customSheetViews>
    <customSheetView guid="{E709EEE5-4439-47F3-80A2-1744E8E6077E}" state="hidden">
      <selection activeCell="C12" sqref="C12"/>
      <pageMargins left="0.7" right="0.7" top="0.75" bottom="0.75" header="0.3" footer="0.3"/>
    </customSheetView>
    <customSheetView guid="{0814AEEB-8FF2-453A-A01F-15432BB1C9A3}" state="hidden">
      <selection activeCell="C12" sqref="C12"/>
      <pageMargins left="0.7" right="0.7" top="0.75" bottom="0.75" header="0.3" footer="0.3"/>
    </customSheetView>
  </customSheetView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8B86E-1B97-4299-B592-6116E50BEAE7}">
  <sheetPr>
    <pageSetUpPr autoPageBreaks="0"/>
  </sheetPr>
  <dimension ref="A1:BZ89"/>
  <sheetViews>
    <sheetView topLeftCell="A2" zoomScale="10" zoomScaleNormal="55" zoomScaleSheetLayoutView="70" workbookViewId="0">
      <pane xSplit="3" ySplit="7" topLeftCell="D9" activePane="bottomRight" state="frozen"/>
      <selection activeCell="A2" sqref="A2"/>
      <selection pane="topRight" activeCell="D2" sqref="D2"/>
      <selection pane="bottomLeft" activeCell="A9" sqref="A9"/>
      <selection pane="bottomRight" activeCell="AL79" sqref="AL79"/>
    </sheetView>
  </sheetViews>
  <sheetFormatPr baseColWidth="10" defaultColWidth="10.77734375" defaultRowHeight="20.25"/>
  <cols>
    <col min="1" max="1" width="3.5546875" style="3" customWidth="1"/>
    <col min="2" max="2" width="9.77734375" style="671" customWidth="1"/>
    <col min="3" max="3" width="63.21875" style="3" customWidth="1"/>
    <col min="4" max="4" width="2.77734375" style="3" customWidth="1"/>
    <col min="5" max="5" width="29.44140625" style="77" customWidth="1"/>
    <col min="6" max="6" width="54.109375" style="3" customWidth="1"/>
    <col min="7" max="7" width="2.21875" style="3" customWidth="1"/>
    <col min="8" max="8" width="26.44140625" style="3" customWidth="1"/>
    <col min="9" max="9" width="51.6640625" style="3" customWidth="1"/>
    <col min="10" max="10" width="3.5546875" style="3" customWidth="1"/>
    <col min="11" max="11" width="23.77734375" style="3" customWidth="1"/>
    <col min="12" max="12" width="48.6640625" style="3" customWidth="1"/>
    <col min="13" max="13" width="3.44140625" style="3" customWidth="1"/>
    <col min="14" max="14" width="24.21875" style="3" customWidth="1"/>
    <col min="15" max="15" width="44.21875" style="3" customWidth="1"/>
    <col min="16" max="16" width="3.21875" style="3" customWidth="1"/>
    <col min="17" max="17" width="21" style="3" customWidth="1"/>
    <col min="18" max="18" width="39.109375" style="3" customWidth="1"/>
    <col min="19" max="19" width="3" style="3" customWidth="1"/>
    <col min="20" max="20" width="26.109375" style="3" customWidth="1"/>
    <col min="21" max="21" width="50.21875" style="3" customWidth="1"/>
    <col min="22" max="22" width="3.5546875" style="3" customWidth="1"/>
    <col min="23" max="23" width="24.5546875" style="3" customWidth="1"/>
    <col min="24" max="24" width="59.109375" style="3" customWidth="1"/>
    <col min="25" max="16384" width="10.77734375" style="3"/>
  </cols>
  <sheetData>
    <row r="1" spans="1:24" ht="31.15" customHeight="1" thickBot="1">
      <c r="A1" s="1228"/>
      <c r="B1" s="1229"/>
      <c r="C1" s="1035" t="s">
        <v>279</v>
      </c>
      <c r="D1" s="1036"/>
      <c r="E1" s="1036"/>
      <c r="F1" s="1036"/>
      <c r="G1" s="1036"/>
      <c r="H1" s="1036"/>
      <c r="I1" s="1036"/>
      <c r="J1" s="1036"/>
      <c r="K1" s="1036"/>
      <c r="L1" s="1036"/>
      <c r="M1" s="1036"/>
      <c r="N1" s="1036"/>
      <c r="O1" s="1036"/>
      <c r="P1" s="1036"/>
      <c r="Q1" s="1036"/>
      <c r="R1" s="1036"/>
      <c r="S1" s="1036"/>
      <c r="T1" s="1036"/>
      <c r="U1" s="1036"/>
      <c r="V1" s="1036"/>
      <c r="W1" s="1036"/>
      <c r="X1" s="1037"/>
    </row>
    <row r="2" spans="1:24" ht="37.15" customHeight="1" thickBot="1">
      <c r="A2" s="1228"/>
      <c r="B2" s="1229"/>
      <c r="C2" s="1038" t="s">
        <v>280</v>
      </c>
      <c r="D2" s="1039"/>
      <c r="E2" s="1039"/>
      <c r="F2" s="1039"/>
      <c r="G2" s="1039"/>
      <c r="H2" s="1039"/>
      <c r="I2" s="1039"/>
      <c r="J2" s="1039"/>
      <c r="K2" s="1039"/>
      <c r="L2" s="1039"/>
      <c r="M2" s="1039"/>
      <c r="N2" s="1039"/>
      <c r="O2" s="1039"/>
      <c r="P2" s="1039"/>
      <c r="Q2" s="1039"/>
      <c r="R2" s="1039"/>
      <c r="S2" s="1039"/>
      <c r="T2" s="1039"/>
      <c r="U2" s="1039"/>
      <c r="V2" s="1039"/>
      <c r="W2" s="1039"/>
      <c r="X2" s="1040"/>
    </row>
    <row r="3" spans="1:24" ht="45.75" customHeight="1" thickBot="1">
      <c r="A3" s="1228"/>
      <c r="B3" s="1229"/>
      <c r="C3" s="1035" t="s">
        <v>455</v>
      </c>
      <c r="D3" s="1036"/>
      <c r="E3" s="1036"/>
      <c r="F3" s="1036"/>
      <c r="G3" s="1036"/>
      <c r="H3" s="1036"/>
      <c r="I3" s="1036"/>
      <c r="J3" s="1036"/>
      <c r="K3" s="1036"/>
      <c r="L3" s="1036"/>
      <c r="M3" s="1036"/>
      <c r="N3" s="1036"/>
      <c r="O3" s="1036"/>
      <c r="P3" s="1036"/>
      <c r="Q3" s="1036"/>
      <c r="R3" s="1036"/>
      <c r="S3" s="1036"/>
      <c r="T3" s="1036"/>
      <c r="U3" s="1036"/>
      <c r="V3" s="1036"/>
      <c r="W3" s="1036"/>
      <c r="X3" s="1037"/>
    </row>
    <row r="5" spans="1:24" ht="42" customHeight="1">
      <c r="B5" s="1234" t="s">
        <v>221</v>
      </c>
      <c r="C5" s="1234"/>
      <c r="E5" s="1083" t="s">
        <v>1442</v>
      </c>
      <c r="F5" s="1084"/>
      <c r="H5" s="1049" t="s">
        <v>1443</v>
      </c>
      <c r="I5" s="1050"/>
      <c r="K5" s="1230" t="s">
        <v>1444</v>
      </c>
      <c r="L5" s="1231"/>
      <c r="N5" s="1232" t="s">
        <v>1445</v>
      </c>
      <c r="O5" s="1233"/>
      <c r="Q5" s="1235" t="s">
        <v>1436</v>
      </c>
      <c r="R5" s="1236"/>
      <c r="T5" s="1237" t="s">
        <v>1437</v>
      </c>
      <c r="U5" s="1238"/>
      <c r="W5" s="1041" t="s">
        <v>1446</v>
      </c>
      <c r="X5" s="1042"/>
    </row>
    <row r="6" spans="1:24" ht="80.25" customHeight="1">
      <c r="B6" s="1234"/>
      <c r="C6" s="1234"/>
      <c r="E6" s="121" t="s">
        <v>381</v>
      </c>
      <c r="F6" s="148" t="s">
        <v>382</v>
      </c>
      <c r="H6" s="122" t="s">
        <v>381</v>
      </c>
      <c r="I6" s="149" t="s">
        <v>383</v>
      </c>
      <c r="K6" s="131" t="s">
        <v>381</v>
      </c>
      <c r="L6" s="150" t="s">
        <v>384</v>
      </c>
      <c r="N6" s="123" t="s">
        <v>381</v>
      </c>
      <c r="O6" s="151" t="s">
        <v>401</v>
      </c>
      <c r="Q6" s="124" t="s">
        <v>381</v>
      </c>
      <c r="R6" s="152" t="s">
        <v>385</v>
      </c>
      <c r="T6" s="125" t="s">
        <v>381</v>
      </c>
      <c r="U6" s="153" t="s">
        <v>457</v>
      </c>
      <c r="W6" s="126" t="s">
        <v>381</v>
      </c>
      <c r="X6" s="154" t="s">
        <v>456</v>
      </c>
    </row>
    <row r="7" spans="1:24" s="87" customFormat="1" ht="39" customHeight="1">
      <c r="B7" s="1234"/>
      <c r="C7" s="1234"/>
      <c r="E7" s="121" t="s">
        <v>201</v>
      </c>
      <c r="F7" s="121" t="s">
        <v>0</v>
      </c>
      <c r="H7" s="122" t="s">
        <v>201</v>
      </c>
      <c r="I7" s="122" t="s">
        <v>0</v>
      </c>
      <c r="K7" s="131" t="s">
        <v>201</v>
      </c>
      <c r="L7" s="131" t="s">
        <v>0</v>
      </c>
      <c r="N7" s="123" t="s">
        <v>201</v>
      </c>
      <c r="O7" s="123" t="s">
        <v>0</v>
      </c>
      <c r="Q7" s="124" t="s">
        <v>201</v>
      </c>
      <c r="R7" s="124" t="s">
        <v>0</v>
      </c>
      <c r="T7" s="125" t="s">
        <v>201</v>
      </c>
      <c r="U7" s="125" t="s">
        <v>0</v>
      </c>
      <c r="W7" s="126" t="s">
        <v>201</v>
      </c>
      <c r="X7" s="126" t="s">
        <v>0</v>
      </c>
    </row>
    <row r="8" spans="1:24" ht="33" customHeight="1">
      <c r="B8" s="669"/>
      <c r="C8" s="61"/>
      <c r="D8" s="61"/>
      <c r="E8" s="177"/>
      <c r="F8" s="61"/>
      <c r="G8" s="61"/>
      <c r="H8" s="61"/>
      <c r="I8" s="61"/>
      <c r="J8" s="61"/>
      <c r="K8" s="61"/>
      <c r="L8" s="61"/>
      <c r="M8" s="61"/>
      <c r="N8" s="61"/>
      <c r="O8" s="61"/>
      <c r="P8" s="61"/>
      <c r="Q8" s="61"/>
      <c r="R8" s="61"/>
      <c r="S8" s="61"/>
      <c r="T8" s="61"/>
      <c r="U8" s="61"/>
      <c r="V8" s="61"/>
      <c r="W8" s="61"/>
      <c r="X8" s="61"/>
    </row>
    <row r="9" spans="1:24" ht="30.6" customHeight="1">
      <c r="B9" s="1239" t="s">
        <v>212</v>
      </c>
      <c r="C9" s="637" t="s">
        <v>222</v>
      </c>
      <c r="E9" s="607" t="s">
        <v>1170</v>
      </c>
      <c r="F9" s="83"/>
      <c r="H9" s="609" t="s">
        <v>1180</v>
      </c>
      <c r="I9" s="83"/>
      <c r="K9" s="269" t="s">
        <v>563</v>
      </c>
      <c r="L9" s="83"/>
      <c r="N9" s="634" t="s">
        <v>1195</v>
      </c>
      <c r="O9" s="635"/>
      <c r="Q9" s="613" t="s">
        <v>1219</v>
      </c>
      <c r="R9" s="83"/>
      <c r="T9" s="273" t="s">
        <v>575</v>
      </c>
      <c r="U9" s="83"/>
      <c r="W9" s="618">
        <v>1804250493</v>
      </c>
      <c r="X9" s="83"/>
    </row>
    <row r="10" spans="1:24" ht="130.15" customHeight="1">
      <c r="B10" s="1239"/>
      <c r="C10" s="637" t="s">
        <v>204</v>
      </c>
      <c r="E10" s="1240" t="s">
        <v>1165</v>
      </c>
      <c r="F10" s="1241"/>
      <c r="H10" s="1242" t="s">
        <v>1179</v>
      </c>
      <c r="I10" s="1243"/>
      <c r="K10" s="1222" t="s">
        <v>569</v>
      </c>
      <c r="L10" s="1223"/>
      <c r="N10" s="1222" t="s">
        <v>1198</v>
      </c>
      <c r="O10" s="1223"/>
      <c r="Q10" s="1225" t="s">
        <v>1217</v>
      </c>
      <c r="R10" s="1226"/>
      <c r="T10" s="1227" t="s">
        <v>1255</v>
      </c>
      <c r="U10" s="1211"/>
      <c r="W10" s="1210" t="s">
        <v>1205</v>
      </c>
      <c r="X10" s="1211"/>
    </row>
    <row r="11" spans="1:24" ht="49.9" customHeight="1">
      <c r="B11" s="1239"/>
      <c r="C11" s="637" t="s">
        <v>205</v>
      </c>
      <c r="E11" s="1162" t="s">
        <v>1166</v>
      </c>
      <c r="F11" s="1163"/>
      <c r="H11" s="1214" t="s">
        <v>1181</v>
      </c>
      <c r="I11" s="1213"/>
      <c r="K11" s="1162" t="s">
        <v>562</v>
      </c>
      <c r="L11" s="1163"/>
      <c r="N11" s="1164" t="s">
        <v>1196</v>
      </c>
      <c r="O11" s="1163"/>
      <c r="Q11" s="1219" t="s">
        <v>1216</v>
      </c>
      <c r="R11" s="1213"/>
      <c r="T11" s="1221" t="s">
        <v>576</v>
      </c>
      <c r="U11" s="1213"/>
      <c r="W11" s="1212" t="s">
        <v>544</v>
      </c>
      <c r="X11" s="1213"/>
    </row>
    <row r="12" spans="1:24" ht="29.25" customHeight="1">
      <c r="B12" s="1239"/>
      <c r="C12" s="637" t="s">
        <v>223</v>
      </c>
      <c r="E12" s="1164" t="s">
        <v>1167</v>
      </c>
      <c r="F12" s="1163"/>
      <c r="H12" s="1214" t="s">
        <v>1182</v>
      </c>
      <c r="I12" s="1213"/>
      <c r="K12" s="1164" t="s">
        <v>396</v>
      </c>
      <c r="L12" s="1163"/>
      <c r="N12" s="1164" t="s">
        <v>756</v>
      </c>
      <c r="O12" s="1163"/>
      <c r="Q12" s="1219" t="s">
        <v>1218</v>
      </c>
      <c r="R12" s="1224"/>
      <c r="T12" s="1221" t="s">
        <v>526</v>
      </c>
      <c r="U12" s="1213"/>
      <c r="W12" s="1214" t="s">
        <v>1206</v>
      </c>
      <c r="X12" s="1213"/>
    </row>
    <row r="13" spans="1:24" ht="29.25" customHeight="1">
      <c r="B13" s="1239"/>
      <c r="C13" s="637" t="s">
        <v>214</v>
      </c>
      <c r="E13" s="206">
        <v>2017</v>
      </c>
      <c r="F13" s="608"/>
      <c r="G13" s="77"/>
      <c r="H13" s="68">
        <v>2021</v>
      </c>
      <c r="I13" s="127"/>
      <c r="J13" s="77"/>
      <c r="K13" s="206">
        <v>2016</v>
      </c>
      <c r="L13" s="608"/>
      <c r="M13" s="77"/>
      <c r="N13" s="206">
        <v>2019</v>
      </c>
      <c r="O13" s="608"/>
      <c r="P13" s="77"/>
      <c r="Q13" s="68">
        <v>2018</v>
      </c>
      <c r="R13" s="127"/>
      <c r="S13" s="77"/>
      <c r="T13" s="68">
        <v>2022</v>
      </c>
      <c r="U13" s="127"/>
      <c r="V13" s="77"/>
      <c r="W13" s="68">
        <v>2019</v>
      </c>
      <c r="X13" s="83"/>
    </row>
    <row r="14" spans="1:24" ht="29.25" customHeight="1">
      <c r="B14" s="1239"/>
      <c r="C14" s="637" t="s">
        <v>215</v>
      </c>
      <c r="E14" s="650">
        <v>37400000</v>
      </c>
      <c r="F14" s="639" t="s">
        <v>1168</v>
      </c>
      <c r="H14" s="652">
        <v>1226021553</v>
      </c>
      <c r="I14" s="638"/>
      <c r="K14" s="655">
        <v>773815518</v>
      </c>
      <c r="L14" s="639"/>
      <c r="N14" s="653">
        <v>1405276768</v>
      </c>
      <c r="O14" s="639"/>
      <c r="Q14" s="656">
        <v>1176135580</v>
      </c>
      <c r="R14" s="638"/>
      <c r="T14" s="656">
        <v>1000000000</v>
      </c>
      <c r="U14" s="638"/>
      <c r="W14" s="652">
        <v>656549945</v>
      </c>
      <c r="X14" s="638"/>
    </row>
    <row r="15" spans="1:24" ht="39.6" customHeight="1">
      <c r="B15" s="1239"/>
      <c r="C15" s="637" t="s">
        <v>216</v>
      </c>
      <c r="E15" s="651">
        <f>+E14/SMMLV!B41</f>
        <v>50.696947474438026</v>
      </c>
      <c r="F15" s="639"/>
      <c r="H15" s="641">
        <f>+H14/SMMLV!B45</f>
        <v>1349.4622641509434</v>
      </c>
      <c r="I15" s="638" t="s">
        <v>1183</v>
      </c>
      <c r="K15" s="658">
        <f>+K14/SMMLV!B40</f>
        <v>1122.3598934809283</v>
      </c>
      <c r="L15" s="639"/>
      <c r="N15" s="654">
        <f>+N14/SMMLV!B43</f>
        <v>1696.9564263943698</v>
      </c>
      <c r="O15" s="639" t="s">
        <v>1197</v>
      </c>
      <c r="Q15" s="641">
        <f>+Q14/SMMLV!B42</f>
        <v>1505.4689584021341</v>
      </c>
      <c r="R15" s="642" t="s">
        <v>1220</v>
      </c>
      <c r="T15" s="640">
        <f>+T14/SMMLV!B45</f>
        <v>1100.6839650158608</v>
      </c>
      <c r="U15" s="638" t="s">
        <v>577</v>
      </c>
      <c r="W15" s="641">
        <f>+W14/SMMLV!B43</f>
        <v>792.82364427205846</v>
      </c>
      <c r="X15" s="638"/>
    </row>
    <row r="16" spans="1:24" ht="49.9" customHeight="1">
      <c r="B16" s="1239"/>
      <c r="C16" s="637" t="s">
        <v>209</v>
      </c>
      <c r="E16" s="659">
        <v>1</v>
      </c>
      <c r="F16" s="644" t="s">
        <v>1261</v>
      </c>
      <c r="H16" s="660">
        <v>1</v>
      </c>
      <c r="I16" s="657"/>
      <c r="K16" s="610">
        <v>1</v>
      </c>
      <c r="L16" s="272"/>
      <c r="N16" s="610">
        <v>1</v>
      </c>
      <c r="O16" s="272"/>
      <c r="Q16" s="51">
        <v>0.5</v>
      </c>
      <c r="R16" s="616"/>
      <c r="T16" s="660">
        <v>1</v>
      </c>
      <c r="U16" s="657"/>
      <c r="W16" s="660">
        <v>0.5</v>
      </c>
      <c r="X16" s="657"/>
    </row>
    <row r="17" spans="2:78" ht="66.599999999999994" customHeight="1">
      <c r="B17" s="1239"/>
      <c r="C17" s="637" t="s">
        <v>272</v>
      </c>
      <c r="E17" s="645">
        <v>17276</v>
      </c>
      <c r="F17" s="639"/>
      <c r="H17" s="638">
        <v>8834.94</v>
      </c>
      <c r="I17" s="638" t="s">
        <v>1187</v>
      </c>
      <c r="K17" s="646">
        <f>996.25+297.65+416.31+4900+165.23</f>
        <v>6775.44</v>
      </c>
      <c r="L17" s="647" t="s">
        <v>1249</v>
      </c>
      <c r="N17" s="662"/>
      <c r="O17" s="663" t="s">
        <v>1202</v>
      </c>
      <c r="Q17" s="641">
        <v>15651.55</v>
      </c>
      <c r="R17" s="642" t="s">
        <v>1253</v>
      </c>
      <c r="T17" s="640">
        <v>3378</v>
      </c>
      <c r="U17" s="638" t="s">
        <v>566</v>
      </c>
      <c r="W17" s="649">
        <v>15442.46</v>
      </c>
      <c r="X17" s="657" t="s">
        <v>1258</v>
      </c>
    </row>
    <row r="18" spans="2:78" ht="44.65" customHeight="1">
      <c r="B18" s="1239"/>
      <c r="C18" s="666" t="s">
        <v>202</v>
      </c>
      <c r="E18" s="109" t="s">
        <v>25</v>
      </c>
      <c r="F18" s="272"/>
      <c r="H18" s="9" t="s">
        <v>269</v>
      </c>
      <c r="I18" s="2"/>
      <c r="K18" s="9" t="s">
        <v>269</v>
      </c>
      <c r="L18" s="1"/>
      <c r="N18" s="109" t="s">
        <v>25</v>
      </c>
      <c r="O18" s="298"/>
      <c r="Q18" s="9" t="s">
        <v>269</v>
      </c>
      <c r="R18" s="1"/>
      <c r="T18" s="9" t="s">
        <v>269</v>
      </c>
      <c r="U18" s="2"/>
      <c r="W18" s="9" t="s">
        <v>269</v>
      </c>
      <c r="X18" s="605"/>
    </row>
    <row r="19" spans="2:78" ht="33.6" customHeight="1">
      <c r="B19" s="1239"/>
      <c r="C19" s="666" t="s">
        <v>203</v>
      </c>
      <c r="E19" s="109" t="s">
        <v>25</v>
      </c>
      <c r="F19" s="272"/>
      <c r="H19" s="9" t="s">
        <v>269</v>
      </c>
      <c r="I19" s="1"/>
      <c r="K19" s="9" t="s">
        <v>25</v>
      </c>
      <c r="L19" s="272" t="s">
        <v>1153</v>
      </c>
      <c r="N19" s="109" t="s">
        <v>25</v>
      </c>
      <c r="O19" s="272"/>
      <c r="Q19" s="9" t="s">
        <v>269</v>
      </c>
      <c r="R19" s="1"/>
      <c r="T19" s="9" t="s">
        <v>269</v>
      </c>
      <c r="U19" s="1"/>
      <c r="W19" s="9" t="s">
        <v>269</v>
      </c>
      <c r="X19" s="606"/>
    </row>
    <row r="20" spans="2:78" ht="28.9" customHeight="1">
      <c r="B20" s="1239"/>
      <c r="C20" s="637" t="s">
        <v>206</v>
      </c>
      <c r="E20" s="109" t="s">
        <v>269</v>
      </c>
      <c r="F20" s="619" t="s">
        <v>1169</v>
      </c>
      <c r="H20" s="9" t="s">
        <v>269</v>
      </c>
      <c r="I20" s="602" t="s">
        <v>1184</v>
      </c>
      <c r="J20" s="9"/>
      <c r="K20" s="9" t="s">
        <v>269</v>
      </c>
      <c r="L20" s="598" t="s">
        <v>567</v>
      </c>
      <c r="M20" s="9"/>
      <c r="N20" s="109" t="s">
        <v>269</v>
      </c>
      <c r="O20" s="302" t="s">
        <v>1201</v>
      </c>
      <c r="P20" s="9"/>
      <c r="Q20" s="9" t="s">
        <v>269</v>
      </c>
      <c r="R20" s="598" t="s">
        <v>1221</v>
      </c>
      <c r="S20" s="9"/>
      <c r="T20" s="9" t="s">
        <v>269</v>
      </c>
      <c r="U20" s="598" t="s">
        <v>578</v>
      </c>
      <c r="V20" s="9"/>
      <c r="W20" s="9" t="s">
        <v>269</v>
      </c>
      <c r="X20" s="598" t="s">
        <v>1232</v>
      </c>
    </row>
    <row r="21" spans="2:78" ht="36">
      <c r="B21" s="1239"/>
      <c r="C21" s="666" t="s">
        <v>207</v>
      </c>
      <c r="E21" s="109" t="s">
        <v>269</v>
      </c>
      <c r="F21" s="298" t="s">
        <v>1171</v>
      </c>
      <c r="H21" s="9" t="s">
        <v>269</v>
      </c>
      <c r="I21" s="606" t="s">
        <v>1185</v>
      </c>
      <c r="K21" s="9" t="s">
        <v>269</v>
      </c>
      <c r="L21" s="270" t="s">
        <v>550</v>
      </c>
      <c r="N21" s="109" t="s">
        <v>25</v>
      </c>
      <c r="O21" s="298" t="s">
        <v>1199</v>
      </c>
      <c r="Q21" s="9" t="s">
        <v>269</v>
      </c>
      <c r="R21" s="614" t="s">
        <v>1222</v>
      </c>
      <c r="T21" s="9" t="s">
        <v>269</v>
      </c>
      <c r="U21" s="270" t="s">
        <v>550</v>
      </c>
      <c r="W21" s="9" t="s">
        <v>269</v>
      </c>
      <c r="X21" s="614" t="s">
        <v>1199</v>
      </c>
    </row>
    <row r="22" spans="2:78" ht="45.6" customHeight="1">
      <c r="B22" s="1239"/>
      <c r="C22" s="666" t="s">
        <v>211</v>
      </c>
      <c r="E22" s="109" t="s">
        <v>269</v>
      </c>
      <c r="F22" s="272" t="s">
        <v>1172</v>
      </c>
      <c r="H22" s="9" t="s">
        <v>269</v>
      </c>
      <c r="I22" s="606" t="s">
        <v>1186</v>
      </c>
      <c r="K22" s="9" t="s">
        <v>269</v>
      </c>
      <c r="L22" s="271" t="s">
        <v>568</v>
      </c>
      <c r="N22" s="109" t="s">
        <v>269</v>
      </c>
      <c r="O22" s="272" t="s">
        <v>1200</v>
      </c>
      <c r="Q22" s="9" t="s">
        <v>269</v>
      </c>
      <c r="R22" s="615" t="s">
        <v>1223</v>
      </c>
      <c r="T22" s="9" t="s">
        <v>269</v>
      </c>
      <c r="U22" s="271" t="s">
        <v>579</v>
      </c>
      <c r="V22" s="270"/>
      <c r="W22" s="9" t="s">
        <v>269</v>
      </c>
      <c r="X22" s="615" t="s">
        <v>544</v>
      </c>
    </row>
    <row r="23" spans="2:78" ht="41.45" customHeight="1">
      <c r="B23" s="1239"/>
      <c r="C23" s="666" t="s">
        <v>210</v>
      </c>
      <c r="E23" s="109" t="s">
        <v>25</v>
      </c>
      <c r="F23" s="298"/>
      <c r="H23" s="9" t="s">
        <v>269</v>
      </c>
      <c r="I23" s="2"/>
      <c r="K23" s="9" t="s">
        <v>25</v>
      </c>
      <c r="L23" s="272" t="s">
        <v>1153</v>
      </c>
      <c r="N23" s="109" t="s">
        <v>25</v>
      </c>
      <c r="O23" s="298"/>
      <c r="Q23" s="9" t="s">
        <v>269</v>
      </c>
      <c r="R23" s="614" t="s">
        <v>1224</v>
      </c>
      <c r="T23" s="9" t="s">
        <v>269</v>
      </c>
      <c r="U23" s="2"/>
      <c r="W23" s="9" t="s">
        <v>269</v>
      </c>
      <c r="X23" s="605"/>
    </row>
    <row r="24" spans="2:78" s="8" customFormat="1" ht="29.65" customHeight="1">
      <c r="B24" s="1239"/>
      <c r="C24" s="666" t="s">
        <v>217</v>
      </c>
      <c r="E24" s="109" t="s">
        <v>25</v>
      </c>
      <c r="F24" s="298"/>
      <c r="H24" s="9" t="s">
        <v>269</v>
      </c>
      <c r="I24" s="2"/>
      <c r="K24" s="9" t="s">
        <v>25</v>
      </c>
      <c r="L24" s="272" t="s">
        <v>1153</v>
      </c>
      <c r="N24" s="109" t="s">
        <v>25</v>
      </c>
      <c r="O24" s="298"/>
      <c r="Q24" s="9" t="s">
        <v>269</v>
      </c>
      <c r="R24" s="614" t="s">
        <v>1224</v>
      </c>
      <c r="T24" s="9" t="s">
        <v>269</v>
      </c>
      <c r="U24" s="2"/>
      <c r="W24" s="9" t="s">
        <v>269</v>
      </c>
      <c r="X24" s="605"/>
    </row>
    <row r="25" spans="2:78" s="8" customFormat="1" ht="23.25" customHeight="1">
      <c r="B25" s="670"/>
      <c r="C25" s="667"/>
    </row>
    <row r="26" spans="2:78" s="8" customFormat="1" ht="24.6" customHeight="1">
      <c r="B26" s="1239" t="s">
        <v>213</v>
      </c>
      <c r="C26" s="637" t="s">
        <v>222</v>
      </c>
      <c r="E26" s="206" t="s">
        <v>1173</v>
      </c>
      <c r="F26" s="608"/>
      <c r="G26" s="3"/>
      <c r="H26" s="918" t="s">
        <v>1188</v>
      </c>
      <c r="I26" s="608"/>
      <c r="K26" s="632">
        <v>43849</v>
      </c>
      <c r="L26" s="107"/>
      <c r="M26" s="3"/>
      <c r="N26" s="206" t="s">
        <v>1239</v>
      </c>
      <c r="O26" s="608"/>
      <c r="Q26" s="617" t="s">
        <v>1225</v>
      </c>
      <c r="R26" s="127"/>
      <c r="S26" s="3"/>
      <c r="T26" s="269" t="s">
        <v>580</v>
      </c>
      <c r="U26" s="127"/>
      <c r="W26" s="607"/>
      <c r="X26" s="127"/>
      <c r="Z26" s="128"/>
      <c r="AA26" s="127"/>
    </row>
    <row r="27" spans="2:78" s="8" customFormat="1" ht="105" customHeight="1">
      <c r="B27" s="1239"/>
      <c r="C27" s="637" t="s">
        <v>204</v>
      </c>
      <c r="E27" s="1240" t="s">
        <v>1175</v>
      </c>
      <c r="F27" s="1241"/>
      <c r="G27" s="3"/>
      <c r="H27" s="1139" t="s">
        <v>1398</v>
      </c>
      <c r="I27" s="1140"/>
      <c r="K27" s="1215" t="s">
        <v>565</v>
      </c>
      <c r="L27" s="1216"/>
      <c r="M27" s="3"/>
      <c r="N27" s="1215" t="s">
        <v>1240</v>
      </c>
      <c r="O27" s="1217"/>
      <c r="Q27" s="1248" t="s">
        <v>1228</v>
      </c>
      <c r="R27" s="1211"/>
      <c r="S27" s="3"/>
      <c r="T27" s="1227" t="s">
        <v>1256</v>
      </c>
      <c r="U27" s="1247"/>
      <c r="W27" s="1249" t="s">
        <v>1207</v>
      </c>
      <c r="X27" s="1250"/>
      <c r="BZ27" s="8" t="s">
        <v>1449</v>
      </c>
    </row>
    <row r="28" spans="2:78" ht="42" customHeight="1">
      <c r="B28" s="1239"/>
      <c r="C28" s="637" t="s">
        <v>205</v>
      </c>
      <c r="E28" s="1164" t="s">
        <v>1174</v>
      </c>
      <c r="F28" s="1163"/>
      <c r="G28" s="67"/>
      <c r="H28" s="1164"/>
      <c r="I28" s="1163"/>
      <c r="J28" s="67"/>
      <c r="K28" s="1164" t="s">
        <v>564</v>
      </c>
      <c r="L28" s="1163"/>
      <c r="M28" s="67"/>
      <c r="N28" s="1162" t="s">
        <v>1241</v>
      </c>
      <c r="O28" s="1218"/>
      <c r="P28" s="67"/>
      <c r="Q28" s="1219" t="s">
        <v>1226</v>
      </c>
      <c r="R28" s="1220"/>
      <c r="S28" s="67"/>
      <c r="T28" s="1221" t="s">
        <v>581</v>
      </c>
      <c r="U28" s="1213"/>
      <c r="V28" s="67"/>
      <c r="W28" s="1244" t="s">
        <v>1208</v>
      </c>
      <c r="X28" s="1245"/>
      <c r="BZ28" s="3" t="s">
        <v>1449</v>
      </c>
    </row>
    <row r="29" spans="2:78" ht="24.75" customHeight="1">
      <c r="B29" s="1239"/>
      <c r="C29" s="637" t="s">
        <v>223</v>
      </c>
      <c r="E29" s="1164" t="s">
        <v>1260</v>
      </c>
      <c r="F29" s="1163"/>
      <c r="H29" s="1164"/>
      <c r="I29" s="1163"/>
      <c r="K29" s="1164" t="s">
        <v>396</v>
      </c>
      <c r="L29" s="1163"/>
      <c r="N29" s="1164" t="s">
        <v>1242</v>
      </c>
      <c r="O29" s="1163"/>
      <c r="Q29" s="1212" t="s">
        <v>1227</v>
      </c>
      <c r="R29" s="1213"/>
      <c r="T29" s="1246" t="s">
        <v>526</v>
      </c>
      <c r="U29" s="1213"/>
      <c r="W29" s="1244" t="s">
        <v>1209</v>
      </c>
      <c r="X29" s="1245"/>
    </row>
    <row r="30" spans="2:78" ht="39" customHeight="1">
      <c r="B30" s="1239"/>
      <c r="C30" s="637" t="s">
        <v>214</v>
      </c>
      <c r="E30" s="206">
        <v>2024</v>
      </c>
      <c r="F30" s="608"/>
      <c r="H30" s="206"/>
      <c r="I30" s="608"/>
      <c r="K30" s="206">
        <v>2022</v>
      </c>
      <c r="L30" s="608"/>
      <c r="N30" s="206">
        <v>2022</v>
      </c>
      <c r="O30" s="608"/>
      <c r="Q30" s="68">
        <v>2022</v>
      </c>
      <c r="R30" s="127"/>
      <c r="T30" s="68">
        <v>2020</v>
      </c>
      <c r="U30" s="127"/>
      <c r="W30" s="664">
        <v>2009</v>
      </c>
      <c r="X30" s="665" t="s">
        <v>1210</v>
      </c>
    </row>
    <row r="31" spans="2:78" ht="24.75" customHeight="1">
      <c r="B31" s="1239"/>
      <c r="C31" s="637" t="s">
        <v>215</v>
      </c>
      <c r="E31" s="650">
        <v>116620000</v>
      </c>
      <c r="F31" s="639"/>
      <c r="H31" s="653"/>
      <c r="I31" s="639"/>
      <c r="K31" s="655">
        <v>1253757996</v>
      </c>
      <c r="L31" s="639"/>
      <c r="N31" s="653">
        <v>1904000000</v>
      </c>
      <c r="O31" s="639"/>
      <c r="Q31" s="656">
        <v>985303794</v>
      </c>
      <c r="R31" s="638"/>
      <c r="T31" s="656">
        <v>499810000</v>
      </c>
      <c r="U31" s="638"/>
      <c r="W31" s="652">
        <v>411300000</v>
      </c>
      <c r="X31" s="638"/>
    </row>
    <row r="32" spans="2:78" ht="36" customHeight="1">
      <c r="B32" s="1239"/>
      <c r="C32" s="637" t="s">
        <v>216</v>
      </c>
      <c r="E32" s="651">
        <f>+E31/SMMLV!B48</f>
        <v>89.707692307692312</v>
      </c>
      <c r="F32" s="639" t="s">
        <v>1176</v>
      </c>
      <c r="H32" s="703"/>
      <c r="I32" s="639"/>
      <c r="K32" s="658">
        <f>+K31/SMMLV!B46</f>
        <v>1253.757996</v>
      </c>
      <c r="L32" s="639"/>
      <c r="N32" s="654">
        <f>+N31/SMMLV!B46</f>
        <v>1904</v>
      </c>
      <c r="O32" s="639"/>
      <c r="Q32" s="641">
        <f>+Q31/SMMLV!B46</f>
        <v>985.30379400000004</v>
      </c>
      <c r="R32" s="638"/>
      <c r="T32" s="640">
        <f>+T31/SMMLV!B44</f>
        <v>569.38743658884744</v>
      </c>
      <c r="U32" s="657" t="s">
        <v>582</v>
      </c>
      <c r="W32" s="641">
        <f>+W31/SMMLV!B33</f>
        <v>827.73193801569732</v>
      </c>
      <c r="X32" s="638"/>
    </row>
    <row r="33" spans="2:24" ht="24.75" customHeight="1">
      <c r="B33" s="1239"/>
      <c r="C33" s="637" t="s">
        <v>209</v>
      </c>
      <c r="E33" s="659">
        <v>1</v>
      </c>
      <c r="F33" s="644"/>
      <c r="H33" s="661"/>
      <c r="I33" s="644"/>
      <c r="K33" s="610">
        <v>1</v>
      </c>
      <c r="L33" s="272"/>
      <c r="N33" s="610">
        <v>1</v>
      </c>
      <c r="O33" s="272"/>
      <c r="Q33" s="51">
        <v>0.5</v>
      </c>
      <c r="R33" s="1"/>
      <c r="T33" s="660">
        <v>1</v>
      </c>
      <c r="U33" s="657"/>
      <c r="W33" s="660">
        <v>0.75</v>
      </c>
      <c r="X33" s="657"/>
    </row>
    <row r="34" spans="2:24" ht="94.9" customHeight="1">
      <c r="B34" s="1239"/>
      <c r="C34" s="637" t="s">
        <v>272</v>
      </c>
      <c r="E34" s="648"/>
      <c r="F34" s="644" t="s">
        <v>1177</v>
      </c>
      <c r="H34" s="661"/>
      <c r="I34" s="644"/>
      <c r="K34" s="646">
        <v>23255.61</v>
      </c>
      <c r="L34" s="647" t="s">
        <v>570</v>
      </c>
      <c r="N34" s="643">
        <v>31000</v>
      </c>
      <c r="O34" s="644" t="s">
        <v>1246</v>
      </c>
      <c r="Q34" s="641">
        <v>12849</v>
      </c>
      <c r="R34" s="642"/>
      <c r="T34" s="640">
        <v>14509.04</v>
      </c>
      <c r="U34" s="638"/>
      <c r="W34" s="649">
        <v>17400</v>
      </c>
      <c r="X34" s="638" t="s">
        <v>1259</v>
      </c>
    </row>
    <row r="35" spans="2:24" ht="30" customHeight="1">
      <c r="B35" s="1239"/>
      <c r="C35" s="666" t="s">
        <v>202</v>
      </c>
      <c r="E35" s="109" t="s">
        <v>25</v>
      </c>
      <c r="F35" s="272"/>
      <c r="H35" s="109"/>
      <c r="I35" s="298"/>
      <c r="K35" s="109" t="s">
        <v>269</v>
      </c>
      <c r="L35" s="272"/>
      <c r="N35" s="109" t="s">
        <v>25</v>
      </c>
      <c r="O35" s="298"/>
      <c r="Q35" s="9" t="s">
        <v>269</v>
      </c>
      <c r="R35" s="1"/>
      <c r="T35" s="9" t="s">
        <v>269</v>
      </c>
      <c r="U35" s="2"/>
      <c r="W35" s="636" t="s">
        <v>25</v>
      </c>
      <c r="X35" s="630"/>
    </row>
    <row r="36" spans="2:24" ht="45" customHeight="1">
      <c r="B36" s="1239"/>
      <c r="C36" s="666" t="s">
        <v>203</v>
      </c>
      <c r="E36" s="109" t="s">
        <v>25</v>
      </c>
      <c r="F36" s="272"/>
      <c r="H36" s="109"/>
      <c r="I36" s="272"/>
      <c r="K36" s="109" t="s">
        <v>269</v>
      </c>
      <c r="L36" s="272"/>
      <c r="N36" s="109" t="s">
        <v>25</v>
      </c>
      <c r="O36" s="272"/>
      <c r="Q36" s="9" t="s">
        <v>269</v>
      </c>
      <c r="R36" s="1"/>
      <c r="T36" s="9" t="s">
        <v>269</v>
      </c>
      <c r="U36" s="1"/>
      <c r="W36" s="636" t="s">
        <v>25</v>
      </c>
      <c r="X36" s="631"/>
    </row>
    <row r="37" spans="2:24" ht="25.15" customHeight="1">
      <c r="B37" s="1239"/>
      <c r="C37" s="637" t="s">
        <v>206</v>
      </c>
      <c r="E37" s="109" t="s">
        <v>25</v>
      </c>
      <c r="F37" s="619" t="s">
        <v>1247</v>
      </c>
      <c r="H37" s="109"/>
      <c r="I37" s="644"/>
      <c r="J37" s="9"/>
      <c r="K37" s="109" t="s">
        <v>269</v>
      </c>
      <c r="L37" s="602" t="s">
        <v>572</v>
      </c>
      <c r="N37" s="109" t="s">
        <v>269</v>
      </c>
      <c r="O37" s="602" t="s">
        <v>1251</v>
      </c>
      <c r="Q37" s="9" t="s">
        <v>269</v>
      </c>
      <c r="R37" s="598" t="s">
        <v>1229</v>
      </c>
      <c r="T37" s="9" t="s">
        <v>269</v>
      </c>
      <c r="U37" s="602" t="s">
        <v>583</v>
      </c>
      <c r="W37" s="636" t="s">
        <v>25</v>
      </c>
      <c r="X37" s="602" t="s">
        <v>1257</v>
      </c>
    </row>
    <row r="38" spans="2:24" ht="36" customHeight="1">
      <c r="B38" s="1239"/>
      <c r="C38" s="666" t="s">
        <v>207</v>
      </c>
      <c r="E38" s="109" t="s">
        <v>25</v>
      </c>
      <c r="F38" s="298"/>
      <c r="H38" s="109"/>
      <c r="I38" s="298"/>
      <c r="K38" s="109" t="s">
        <v>269</v>
      </c>
      <c r="L38" s="298" t="s">
        <v>550</v>
      </c>
      <c r="N38" s="109" t="s">
        <v>269</v>
      </c>
      <c r="O38" s="298" t="s">
        <v>1243</v>
      </c>
      <c r="Q38" s="9" t="s">
        <v>269</v>
      </c>
      <c r="R38" s="614" t="s">
        <v>1230</v>
      </c>
      <c r="T38" s="9" t="s">
        <v>269</v>
      </c>
      <c r="U38" s="2" t="s">
        <v>550</v>
      </c>
      <c r="W38" s="636" t="s">
        <v>25</v>
      </c>
      <c r="X38" s="630"/>
    </row>
    <row r="39" spans="2:24" ht="36">
      <c r="B39" s="1239"/>
      <c r="C39" s="666" t="s">
        <v>211</v>
      </c>
      <c r="E39" s="109" t="s">
        <v>25</v>
      </c>
      <c r="F39" s="272"/>
      <c r="H39" s="109"/>
      <c r="I39" s="272"/>
      <c r="K39" s="109" t="s">
        <v>269</v>
      </c>
      <c r="L39" s="272" t="s">
        <v>573</v>
      </c>
      <c r="N39" s="109" t="s">
        <v>269</v>
      </c>
      <c r="O39" s="272" t="s">
        <v>1244</v>
      </c>
      <c r="Q39" s="9" t="s">
        <v>269</v>
      </c>
      <c r="R39" s="615" t="s">
        <v>1231</v>
      </c>
      <c r="T39" s="9" t="s">
        <v>269</v>
      </c>
      <c r="U39" s="2" t="s">
        <v>581</v>
      </c>
      <c r="W39" s="636" t="s">
        <v>25</v>
      </c>
      <c r="X39" s="631"/>
    </row>
    <row r="40" spans="2:24" ht="33" customHeight="1">
      <c r="B40" s="1239"/>
      <c r="C40" s="666" t="s">
        <v>210</v>
      </c>
      <c r="E40" s="109" t="s">
        <v>25</v>
      </c>
      <c r="F40" s="298"/>
      <c r="H40" s="109"/>
      <c r="I40" s="298"/>
      <c r="K40" s="109" t="s">
        <v>25</v>
      </c>
      <c r="L40" s="272" t="s">
        <v>574</v>
      </c>
      <c r="N40" s="109" t="s">
        <v>25</v>
      </c>
      <c r="O40" s="298" t="s">
        <v>1245</v>
      </c>
      <c r="Q40" s="9" t="s">
        <v>269</v>
      </c>
      <c r="R40" s="614" t="s">
        <v>1224</v>
      </c>
      <c r="T40" s="9" t="s">
        <v>269</v>
      </c>
      <c r="U40" s="2"/>
      <c r="W40" s="636" t="s">
        <v>25</v>
      </c>
      <c r="X40" s="630"/>
    </row>
    <row r="41" spans="2:24" s="8" customFormat="1" ht="29.65" customHeight="1">
      <c r="B41" s="1239"/>
      <c r="C41" s="666" t="s">
        <v>217</v>
      </c>
      <c r="E41" s="109" t="s">
        <v>25</v>
      </c>
      <c r="F41" s="298"/>
      <c r="H41" s="109"/>
      <c r="I41" s="298"/>
      <c r="K41" s="109" t="s">
        <v>25</v>
      </c>
      <c r="L41" s="272" t="s">
        <v>574</v>
      </c>
      <c r="N41" s="109" t="s">
        <v>25</v>
      </c>
      <c r="O41" s="298" t="s">
        <v>1245</v>
      </c>
      <c r="Q41" s="9" t="s">
        <v>269</v>
      </c>
      <c r="R41" s="614" t="s">
        <v>1224</v>
      </c>
      <c r="T41" s="9" t="s">
        <v>269</v>
      </c>
      <c r="U41" s="2"/>
      <c r="W41" s="636" t="s">
        <v>25</v>
      </c>
      <c r="X41" s="630"/>
    </row>
    <row r="42" spans="2:24" s="8" customFormat="1" ht="38.25" customHeight="1">
      <c r="B42" s="670"/>
      <c r="C42" s="47"/>
      <c r="E42" s="7"/>
    </row>
    <row r="43" spans="2:24" s="8" customFormat="1" ht="24.6" customHeight="1">
      <c r="B43" s="670"/>
      <c r="E43" s="7"/>
    </row>
    <row r="44" spans="2:24" s="8" customFormat="1" ht="110.45" customHeight="1">
      <c r="B44" s="670"/>
      <c r="E44" s="7"/>
      <c r="H44" s="600"/>
      <c r="I44" s="600"/>
    </row>
    <row r="45" spans="2:24" s="8" customFormat="1" ht="73.150000000000006" customHeight="1">
      <c r="B45" s="599">
        <v>1</v>
      </c>
      <c r="E45" s="1203" t="s">
        <v>1156</v>
      </c>
      <c r="F45" s="1204"/>
      <c r="H45" s="1203" t="s">
        <v>1157</v>
      </c>
      <c r="I45" s="1204"/>
      <c r="K45" s="1205" t="s">
        <v>1152</v>
      </c>
      <c r="L45" s="1206"/>
      <c r="N45" s="1205" t="s">
        <v>1159</v>
      </c>
      <c r="O45" s="1206"/>
      <c r="Q45" s="1205" t="s">
        <v>1161</v>
      </c>
      <c r="R45" s="1206"/>
      <c r="T45" s="1200" t="s">
        <v>1154</v>
      </c>
      <c r="U45" s="1201"/>
      <c r="W45" s="1200" t="s">
        <v>1203</v>
      </c>
      <c r="X45" s="1201"/>
    </row>
    <row r="46" spans="2:24">
      <c r="B46" s="483"/>
      <c r="H46" s="601"/>
      <c r="I46" s="601"/>
      <c r="N46" s="86"/>
      <c r="O46" s="86"/>
    </row>
    <row r="47" spans="2:24" ht="88.15" customHeight="1">
      <c r="B47" s="483"/>
      <c r="E47" s="1253"/>
      <c r="F47" s="1253"/>
      <c r="H47" s="1252"/>
      <c r="I47" s="1252"/>
      <c r="K47" s="1122" t="s">
        <v>1263</v>
      </c>
      <c r="L47" s="1122"/>
      <c r="N47" s="1209" t="s">
        <v>1250</v>
      </c>
      <c r="O47" s="1209"/>
      <c r="Q47" s="1209" t="s">
        <v>1254</v>
      </c>
      <c r="R47" s="1209"/>
    </row>
    <row r="48" spans="2:24">
      <c r="B48" s="483"/>
      <c r="H48" s="601"/>
      <c r="I48" s="601"/>
      <c r="N48" s="86"/>
      <c r="O48" s="86"/>
      <c r="Q48" s="87"/>
      <c r="R48" s="87"/>
      <c r="T48" s="1202"/>
      <c r="U48" s="1202"/>
    </row>
    <row r="49" spans="2:24">
      <c r="B49" s="483"/>
      <c r="H49" s="601"/>
      <c r="I49" s="601"/>
      <c r="N49" s="86"/>
      <c r="O49" s="86"/>
      <c r="Q49" s="87"/>
      <c r="R49" s="87"/>
    </row>
    <row r="50" spans="2:24">
      <c r="B50" s="483"/>
      <c r="H50" s="601"/>
      <c r="I50" s="601"/>
      <c r="N50" s="86"/>
      <c r="O50" s="86"/>
      <c r="Q50" s="87"/>
      <c r="R50" s="87"/>
    </row>
    <row r="51" spans="2:24" ht="102.6" customHeight="1">
      <c r="B51" s="483">
        <v>2</v>
      </c>
      <c r="E51" s="1203" t="s">
        <v>1156</v>
      </c>
      <c r="F51" s="1204"/>
      <c r="H51" s="1203" t="s">
        <v>1158</v>
      </c>
      <c r="I51" s="1204"/>
      <c r="K51" s="1207" t="s">
        <v>748</v>
      </c>
      <c r="L51" s="1208"/>
      <c r="N51" s="1205" t="s">
        <v>1160</v>
      </c>
      <c r="O51" s="1206"/>
      <c r="Q51" s="1200" t="s">
        <v>1214</v>
      </c>
      <c r="R51" s="1201"/>
      <c r="T51" s="1200" t="s">
        <v>1155</v>
      </c>
      <c r="U51" s="1201"/>
      <c r="W51" s="1200" t="s">
        <v>1204</v>
      </c>
      <c r="X51" s="1201"/>
    </row>
    <row r="52" spans="2:24">
      <c r="B52" s="483"/>
      <c r="Q52" s="87"/>
      <c r="R52" s="87"/>
    </row>
    <row r="53" spans="2:24" ht="181.15" customHeight="1">
      <c r="B53" s="483"/>
      <c r="E53" s="1254" t="s">
        <v>1178</v>
      </c>
      <c r="F53" s="1254"/>
      <c r="H53" s="1251" t="s">
        <v>1399</v>
      </c>
      <c r="I53" s="1251"/>
      <c r="K53" s="1122" t="s">
        <v>571</v>
      </c>
      <c r="L53" s="1122"/>
      <c r="N53" s="1209" t="s">
        <v>1252</v>
      </c>
      <c r="O53" s="1209"/>
      <c r="Q53" s="1200" t="s">
        <v>1215</v>
      </c>
      <c r="R53" s="1201"/>
      <c r="W53" s="1209"/>
      <c r="X53" s="1209"/>
    </row>
    <row r="54" spans="2:24" ht="28.9" customHeight="1">
      <c r="B54" s="483"/>
      <c r="Q54" s="1198" t="s">
        <v>1162</v>
      </c>
      <c r="R54" s="1198"/>
    </row>
    <row r="55" spans="2:24" ht="25.15" customHeight="1">
      <c r="B55" s="483"/>
    </row>
    <row r="56" spans="2:24" ht="36" customHeight="1">
      <c r="Q56" s="1198" t="s">
        <v>1213</v>
      </c>
      <c r="R56" s="1198"/>
    </row>
    <row r="59" spans="2:24" s="8" customFormat="1" ht="45" customHeight="1">
      <c r="B59" s="670"/>
      <c r="E59" s="7"/>
      <c r="Q59" s="1199"/>
      <c r="R59" s="1199"/>
    </row>
    <row r="89" spans="3:3" ht="26.25">
      <c r="C89" s="948" t="s">
        <v>1418</v>
      </c>
    </row>
  </sheetData>
  <autoFilter ref="A8:X43" xr:uid="{1888B86E-1B97-4299-B592-6116E50BEAE7}"/>
  <customSheetViews>
    <customSheetView guid="{E709EEE5-4439-47F3-80A2-1744E8E6077E}" scale="10" showAutoFilter="1" topLeftCell="A2">
      <pane xSplit="3" ySplit="7" topLeftCell="D9" activePane="bottomRight" state="frozen"/>
      <selection pane="bottomRight" activeCell="AL79" sqref="AL79"/>
      <colBreaks count="6" manualBreakCount="6">
        <brk id="6" max="41" man="1"/>
        <brk id="9" max="41" man="1"/>
        <brk id="12" max="41" man="1"/>
        <brk id="15" max="41" man="1"/>
        <brk id="18" max="41" man="1"/>
        <brk id="24" max="40" man="1"/>
      </colBreaks>
      <pageMargins left="0.31496062992125984" right="0.31496062992125984" top="0.55118110236220474" bottom="0.55118110236220474" header="0.31496062992125984" footer="0.31496062992125984"/>
      <printOptions horizontalCentered="1"/>
      <pageSetup scale="52" orientation="portrait" r:id="rId1"/>
      <headerFooter>
        <oddFooter>Página &amp;P&amp;R&amp;A</oddFooter>
      </headerFooter>
      <autoFilter ref="A8:X43" xr:uid="{48A77DAB-C019-406F-A916-D7D0577ED19E}"/>
    </customSheetView>
    <customSheetView guid="{0814AEEB-8FF2-453A-A01F-15432BB1C9A3}" scale="10" showAutoFilter="1" topLeftCell="A2">
      <pane xSplit="3" ySplit="7" topLeftCell="D9" activePane="bottomRight" state="frozen"/>
      <selection pane="bottomRight" activeCell="AL79" sqref="AL79"/>
      <colBreaks count="6" manualBreakCount="6">
        <brk id="6" max="41" man="1"/>
        <brk id="9" max="41" man="1"/>
        <brk id="12" max="41" man="1"/>
        <brk id="15" max="41" man="1"/>
        <brk id="18" max="41" man="1"/>
        <brk id="24" max="40" man="1"/>
      </colBreaks>
      <pageMargins left="0.31496062992125984" right="0.31496062992125984" top="0.55118110236220474" bottom="0.55118110236220474" header="0.31496062992125984" footer="0.31496062992125984"/>
      <printOptions horizontalCentered="1"/>
      <pageSetup scale="52" orientation="portrait" r:id="rId2"/>
      <headerFooter>
        <oddFooter>Página &amp;P&amp;R&amp;A</oddFooter>
      </headerFooter>
      <autoFilter ref="A8:X43" xr:uid="{28B15CE7-A7E3-4E55-A48C-ECD7A35E0F79}"/>
    </customSheetView>
  </customSheetViews>
  <mergeCells count="85">
    <mergeCell ref="W53:X53"/>
    <mergeCell ref="H53:I53"/>
    <mergeCell ref="H47:I47"/>
    <mergeCell ref="E47:F47"/>
    <mergeCell ref="K47:L47"/>
    <mergeCell ref="K53:L53"/>
    <mergeCell ref="E53:F53"/>
    <mergeCell ref="N53:O53"/>
    <mergeCell ref="W45:X45"/>
    <mergeCell ref="W51:X51"/>
    <mergeCell ref="B26:B41"/>
    <mergeCell ref="E27:F27"/>
    <mergeCell ref="H27:I27"/>
    <mergeCell ref="E28:F28"/>
    <mergeCell ref="H28:I28"/>
    <mergeCell ref="E29:F29"/>
    <mergeCell ref="H29:I29"/>
    <mergeCell ref="W29:X29"/>
    <mergeCell ref="Q29:R29"/>
    <mergeCell ref="T29:U29"/>
    <mergeCell ref="T27:U27"/>
    <mergeCell ref="Q27:R27"/>
    <mergeCell ref="W27:X27"/>
    <mergeCell ref="W28:X28"/>
    <mergeCell ref="K10:L10"/>
    <mergeCell ref="B9:B24"/>
    <mergeCell ref="E10:F10"/>
    <mergeCell ref="H10:I10"/>
    <mergeCell ref="E11:F11"/>
    <mergeCell ref="H11:I11"/>
    <mergeCell ref="E12:F12"/>
    <mergeCell ref="H12:I12"/>
    <mergeCell ref="A1:B3"/>
    <mergeCell ref="E5:F5"/>
    <mergeCell ref="H5:I5"/>
    <mergeCell ref="C1:X1"/>
    <mergeCell ref="C2:X2"/>
    <mergeCell ref="C3:X3"/>
    <mergeCell ref="K5:L5"/>
    <mergeCell ref="N5:O5"/>
    <mergeCell ref="W5:X5"/>
    <mergeCell ref="B5:C7"/>
    <mergeCell ref="Q5:R5"/>
    <mergeCell ref="T5:U5"/>
    <mergeCell ref="Q12:R12"/>
    <mergeCell ref="T12:U12"/>
    <mergeCell ref="Q11:R11"/>
    <mergeCell ref="T11:U11"/>
    <mergeCell ref="Q10:R10"/>
    <mergeCell ref="T10:U10"/>
    <mergeCell ref="W10:X10"/>
    <mergeCell ref="W11:X11"/>
    <mergeCell ref="W12:X12"/>
    <mergeCell ref="K29:L29"/>
    <mergeCell ref="N29:O29"/>
    <mergeCell ref="K27:L27"/>
    <mergeCell ref="N27:O27"/>
    <mergeCell ref="K28:L28"/>
    <mergeCell ref="N28:O28"/>
    <mergeCell ref="Q28:R28"/>
    <mergeCell ref="T28:U28"/>
    <mergeCell ref="K11:L11"/>
    <mergeCell ref="N11:O11"/>
    <mergeCell ref="K12:L12"/>
    <mergeCell ref="N12:O12"/>
    <mergeCell ref="N10:O10"/>
    <mergeCell ref="E45:F45"/>
    <mergeCell ref="N45:O45"/>
    <mergeCell ref="N51:O51"/>
    <mergeCell ref="Q45:R45"/>
    <mergeCell ref="Q51:R51"/>
    <mergeCell ref="E51:F51"/>
    <mergeCell ref="K51:L51"/>
    <mergeCell ref="H45:I45"/>
    <mergeCell ref="H51:I51"/>
    <mergeCell ref="K45:L45"/>
    <mergeCell ref="Q47:R47"/>
    <mergeCell ref="N47:O47"/>
    <mergeCell ref="Q56:R56"/>
    <mergeCell ref="Q54:R54"/>
    <mergeCell ref="Q59:R59"/>
    <mergeCell ref="Q53:R53"/>
    <mergeCell ref="T45:U45"/>
    <mergeCell ref="T48:U48"/>
    <mergeCell ref="T51:U51"/>
  </mergeCells>
  <conditionalFormatting sqref="E18:E24 K18:K24 N18:N24 Q18:Q24 T18:T24 J20 M20 P20 S20 V20">
    <cfRule type="cellIs" dxfId="175" priority="59" operator="equal">
      <formula>"NO"</formula>
    </cfRule>
    <cfRule type="cellIs" dxfId="174" priority="60" operator="equal">
      <formula>"SI"</formula>
    </cfRule>
  </conditionalFormatting>
  <conditionalFormatting sqref="E35:E41 K35:K41 N35:N41 Q35:Q41 T35:T41 J37">
    <cfRule type="cellIs" dxfId="173" priority="7" operator="equal">
      <formula>"NO"</formula>
    </cfRule>
    <cfRule type="cellIs" dxfId="172" priority="8" operator="equal">
      <formula>"SI"</formula>
    </cfRule>
  </conditionalFormatting>
  <conditionalFormatting sqref="H18:H24">
    <cfRule type="cellIs" dxfId="171" priority="9" operator="equal">
      <formula>"NO"</formula>
    </cfRule>
    <cfRule type="cellIs" dxfId="170" priority="10" operator="equal">
      <formula>"SI"</formula>
    </cfRule>
  </conditionalFormatting>
  <conditionalFormatting sqref="H35:H41">
    <cfRule type="cellIs" dxfId="169" priority="5" operator="equal">
      <formula>"NO"</formula>
    </cfRule>
    <cfRule type="cellIs" dxfId="168" priority="6" operator="equal">
      <formula>"SI"</formula>
    </cfRule>
  </conditionalFormatting>
  <conditionalFormatting sqref="W18:W24">
    <cfRule type="cellIs" dxfId="167" priority="3" operator="equal">
      <formula>"NO"</formula>
    </cfRule>
    <cfRule type="cellIs" dxfId="166" priority="4" operator="equal">
      <formula>"SI"</formula>
    </cfRule>
  </conditionalFormatting>
  <conditionalFormatting sqref="W35:W41">
    <cfRule type="cellIs" dxfId="165" priority="1" operator="equal">
      <formula>"NO"</formula>
    </cfRule>
    <cfRule type="cellIs" dxfId="164" priority="2" operator="equal">
      <formula>"SI"</formula>
    </cfRule>
  </conditionalFormatting>
  <dataValidations disablePrompts="1" count="1">
    <dataValidation type="list" allowBlank="1" showInputMessage="1" showErrorMessage="1" sqref="H18:H24 S20 J20 E18:E24 Q18:Q24 P20 K18:K24 N18:N24 Q35:Q41 V20 M20 T18:T24 H35:H41 J37 E35:E41 N35:N41 K35:K41 T35:T41 W18:W24 W35:W41" xr:uid="{CF5DFF7E-438F-44F0-BE5B-497ADA191735}">
      <formula1>"SI, NO"</formula1>
    </dataValidation>
  </dataValidations>
  <hyperlinks>
    <hyperlink ref="K51" r:id="rId3" xr:uid="{FD711C2E-4B16-4AD8-B74D-C263790445AC}"/>
    <hyperlink ref="K45" r:id="rId4" xr:uid="{A38BF30F-EE5C-4360-B54F-D19282A4E2EF}"/>
    <hyperlink ref="T45" r:id="rId5" xr:uid="{5F2AEDBA-DC31-4259-BEC0-748B280B4E17}"/>
    <hyperlink ref="T51" r:id="rId6" xr:uid="{861CFCAB-0821-4984-951D-007353649951}"/>
    <hyperlink ref="E45:F45" r:id="rId7" display="1 - CONSORCIO GALERIA\FORMATO - EXPERIENCIA GENERAL Y ADICIONAL.pdf" xr:uid="{5B879F6F-19FE-42C4-BAAF-98EFCE6FE44F}"/>
    <hyperlink ref="H45:I45" r:id="rId8" display="2 - CONSORCIO AR+AL2\02_EXP ESPECIFICA PUNTUABLE\02_EXP ESPECIFICA PUNTUABLE\EXP PUNTUABLE 1- Certificacion Colegio Hipotecho.pdf" xr:uid="{83695D54-B4D3-464F-8F5C-9AC2489EFB77}"/>
    <hyperlink ref="H51:I51" r:id="rId9" display="2 - CONSORCIO AR+AL2\02_EXP ESPECIFICA PUNTUABLE\02_EXP ESPECIFICA PUNTUABLE\EXP PUNTUABLE 2_PARQUE PACIFICO\00_CERTIFICADO PARQUE PACÍFICO 2025.pdf" xr:uid="{92F42049-799D-4CAA-8B8C-03962A9287AB}"/>
    <hyperlink ref="N45:O45" r:id="rId10" display="4 - CONSORCIO ARQUITECTURA Y ESPACIO URBANO\Experiencia\Experiencia\2-Experiencia adicional\1-Contrato 2-IDRD.pdf" xr:uid="{1A32C7FD-524F-4CCA-BCCA-B0F183A6A740}"/>
    <hyperlink ref="N51:O51" r:id="rId11" display="4 - CONSORCIO ARQUITECTURA Y ESPACIO URBANO\Experiencia\Experiencia\2-Experiencia adicional\2-Contrato ERUM-Macroproyecto SJ.pdf" xr:uid="{70B26ABF-B860-49A8-B0BD-34B02C02F9CA}"/>
    <hyperlink ref="Q45:R45" r:id="rId12" display="5 - MAURICIO OTERO LAVADO\PROPONENTE PUNTUABLE\Formato 3 - Experiencia PUNTUABLE.pdf" xr:uid="{984E0515-A089-44D1-A4DC-A57368D7B841}"/>
    <hyperlink ref="W45:X45" r:id="rId13" display="7 - CONSORCIO MANIZALES PLAZA DE MERCADO\Puntos Adicionales\Puntos Adicionales\01 Experiencia Proponente Puntos\1. CERTIFICACION ESCUELAS.pdf" xr:uid="{B9494C03-295E-4EA2-990A-E13A9D5CE469}"/>
    <hyperlink ref="W51:X51" r:id="rId14" display="7 - CONSORCIO MANIZALES PLAZA DE MERCADO\Puntos Adicionales\Puntos Adicionales\01 Experiencia Proponente Puntos\2. Certificado Estadio Hernán Ramírez Villegas.pdf" xr:uid="{B4326938-6FCB-437D-85A3-698FB93B0A11}"/>
    <hyperlink ref="Q51:R51" r:id="rId15" display="5 - MAURICIO OTERO LAVADO\PROPONENTE PUNTUABLE\RUP 26-CERTIFICACION-PARQUE DEPORTIVO.pdf" xr:uid="{BB830145-FBA5-46FB-889B-63B71F47F347}"/>
    <hyperlink ref="Q53:R53" r:id="rId16" display="5 - MAURICIO OTERO LAVADO\PROPONENTE PUNTUABLE\RUP 62-CERTIFICACION-VELODROMO.pdf" xr:uid="{2132E438-34FB-4C9B-A103-F79A4EA05CF6}"/>
    <hyperlink ref="E51:F51" r:id="rId17" display="1 - CONSORCIO GALERIA\FORMATO - EXPERIENCIA GENERAL Y ADICIONAL.pdf" xr:uid="{EFF52903-B0D8-4A7F-B358-B84C7A1D15EE}"/>
  </hyperlinks>
  <printOptions horizontalCentered="1"/>
  <pageMargins left="0.31496062992125984" right="0.31496062992125984" top="0.55118110236220474" bottom="0.55118110236220474" header="0.31496062992125984" footer="0.31496062992125984"/>
  <pageSetup scale="52" orientation="portrait" r:id="rId18"/>
  <headerFooter>
    <oddFooter>Página &amp;P&amp;R&amp;A</oddFooter>
  </headerFooter>
  <colBreaks count="6" manualBreakCount="6">
    <brk id="6" max="41" man="1"/>
    <brk id="9" max="41" man="1"/>
    <brk id="12" max="41" man="1"/>
    <brk id="15" max="41" man="1"/>
    <brk id="18" max="41" man="1"/>
    <brk id="24" max="40" man="1"/>
  </colBreaks>
  <drawing r:id="rId19"/>
  <legacyDrawing r:id="rId2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1BE2A-8622-4319-B770-1E00DD54F19D}">
  <sheetPr>
    <pageSetUpPr fitToPage="1"/>
  </sheetPr>
  <dimension ref="B2:AC89"/>
  <sheetViews>
    <sheetView tabSelected="1" view="pageBreakPreview" zoomScale="60" zoomScaleNormal="25" workbookViewId="0">
      <pane xSplit="6" ySplit="10" topLeftCell="L81" activePane="bottomRight" state="frozen"/>
      <selection pane="topRight" activeCell="G1" sqref="G1"/>
      <selection pane="bottomLeft" activeCell="A11" sqref="A11"/>
      <selection pane="bottomRight" activeCell="X75" sqref="X75"/>
    </sheetView>
  </sheetViews>
  <sheetFormatPr baseColWidth="10" defaultColWidth="10.77734375" defaultRowHeight="20.25"/>
  <cols>
    <col min="1" max="1" width="10.77734375" style="3" customWidth="1"/>
    <col min="2" max="2" width="24.44140625" style="3" customWidth="1"/>
    <col min="3" max="3" width="41.44140625" style="3" customWidth="1"/>
    <col min="4" max="4" width="24.44140625" style="3" hidden="1" customWidth="1"/>
    <col min="5" max="5" width="34" style="3" hidden="1" customWidth="1"/>
    <col min="6" max="6" width="62.5546875" style="8" customWidth="1"/>
    <col min="7" max="7" width="2.77734375" style="8" customWidth="1"/>
    <col min="8" max="8" width="23.21875" style="113" customWidth="1"/>
    <col min="9" max="9" width="35.77734375" style="293" customWidth="1"/>
    <col min="10" max="10" width="1.77734375" style="292" customWidth="1"/>
    <col min="11" max="11" width="20.88671875" style="113" customWidth="1"/>
    <col min="12" max="12" width="40.109375" style="293" customWidth="1"/>
    <col min="13" max="13" width="1.77734375" style="3" customWidth="1"/>
    <col min="14" max="14" width="20.109375" style="3" customWidth="1"/>
    <col min="15" max="15" width="31.77734375" style="3" customWidth="1"/>
    <col min="16" max="16" width="1.44140625" style="3" customWidth="1"/>
    <col min="17" max="17" width="21.77734375" style="293" customWidth="1"/>
    <col min="18" max="18" width="31.21875" style="293" customWidth="1"/>
    <col min="19" max="19" width="1.77734375" style="293" customWidth="1"/>
    <col min="20" max="20" width="23.77734375" style="293" customWidth="1"/>
    <col min="21" max="21" width="27.109375" style="293" customWidth="1"/>
    <col min="22" max="22" width="2.109375" style="3" customWidth="1"/>
    <col min="23" max="23" width="20.77734375" style="3" customWidth="1"/>
    <col min="24" max="24" width="34.77734375" style="3" customWidth="1"/>
    <col min="25" max="25" width="1.77734375" style="3" customWidth="1"/>
    <col min="26" max="26" width="24.77734375" style="293" customWidth="1"/>
    <col min="27" max="27" width="36.5546875" style="293" customWidth="1"/>
    <col min="28" max="28" width="7.6640625" style="3" customWidth="1"/>
    <col min="29" max="29" width="15.6640625" style="412" customWidth="1"/>
    <col min="30" max="16384" width="10.77734375" style="3"/>
  </cols>
  <sheetData>
    <row r="2" spans="2:29" s="967" customFormat="1" ht="66" customHeight="1">
      <c r="F2" s="968"/>
      <c r="G2" s="968"/>
      <c r="H2" s="994" t="s">
        <v>1430</v>
      </c>
      <c r="I2" s="488" t="str">
        <f>+'CRITERIOS HABILITANTES (S)'!E83</f>
        <v>NO</v>
      </c>
      <c r="J2" s="968"/>
      <c r="K2" s="994" t="s">
        <v>1430</v>
      </c>
      <c r="L2" s="488" t="str">
        <f>+'CRITERIOS HABILITANTES (S)'!H83</f>
        <v>NO</v>
      </c>
      <c r="N2" s="994" t="s">
        <v>1430</v>
      </c>
      <c r="O2" s="488" t="str">
        <f>+'CRITERIOS HABILITANTES (S)'!K83</f>
        <v>SI</v>
      </c>
      <c r="Q2" s="994" t="s">
        <v>1430</v>
      </c>
      <c r="R2" s="969" t="str">
        <f>+'CRITERIOS HABILITANTES (S)'!N83</f>
        <v>NO</v>
      </c>
      <c r="T2" s="994" t="s">
        <v>1430</v>
      </c>
      <c r="U2" s="488" t="str">
        <f>+'CRITERIOS HABILITANTES (S)'!Q83</f>
        <v>SI</v>
      </c>
      <c r="W2" s="994" t="s">
        <v>1430</v>
      </c>
      <c r="X2" s="488" t="str">
        <f>+'CRITERIOS HABILITANTES (S)'!T83</f>
        <v>SI</v>
      </c>
      <c r="Z2" s="994" t="s">
        <v>1430</v>
      </c>
      <c r="AA2" s="488" t="str">
        <f>+'CRITERIOS HABILITANTES (S)'!W83</f>
        <v>NO</v>
      </c>
    </row>
    <row r="3" spans="2:29" ht="56.45" customHeight="1" thickBot="1">
      <c r="F3" s="993"/>
      <c r="H3" s="8"/>
      <c r="I3" s="8"/>
      <c r="J3" s="8"/>
      <c r="K3" s="8"/>
      <c r="L3" s="8"/>
      <c r="M3" s="8"/>
      <c r="N3" s="8"/>
      <c r="O3" s="8"/>
      <c r="P3" s="8"/>
      <c r="Q3" s="8"/>
      <c r="R3" s="8"/>
      <c r="S3" s="8"/>
      <c r="T3" s="8"/>
      <c r="U3" s="8"/>
      <c r="V3" s="8"/>
      <c r="W3" s="8"/>
      <c r="X3" s="8"/>
      <c r="Y3" s="8"/>
      <c r="Z3" s="8"/>
      <c r="AA3" s="8"/>
      <c r="AB3" s="8"/>
    </row>
    <row r="4" spans="2:29" ht="66" customHeight="1" thickBot="1">
      <c r="B4" s="1032" t="e" vm="1">
        <v>#VALUE!</v>
      </c>
      <c r="C4" s="1035" t="s">
        <v>279</v>
      </c>
      <c r="D4" s="1036"/>
      <c r="E4" s="1036"/>
      <c r="F4" s="1036"/>
      <c r="G4" s="1036"/>
      <c r="H4" s="1036"/>
      <c r="I4" s="1036"/>
      <c r="J4" s="1036"/>
      <c r="K4" s="1036"/>
      <c r="L4" s="1036"/>
      <c r="M4" s="1036"/>
      <c r="N4" s="1036"/>
      <c r="O4" s="1036"/>
      <c r="P4" s="1036"/>
      <c r="Q4" s="1036"/>
      <c r="R4" s="1036"/>
      <c r="S4" s="1036"/>
      <c r="T4" s="1036"/>
      <c r="U4" s="1036"/>
      <c r="V4" s="1036"/>
      <c r="W4" s="1036"/>
      <c r="X4" s="1036"/>
      <c r="Y4" s="1036"/>
      <c r="Z4" s="1036"/>
      <c r="AA4" s="1037"/>
    </row>
    <row r="5" spans="2:29" ht="30" customHeight="1" thickBot="1">
      <c r="B5" s="1033"/>
      <c r="C5" s="1038" t="s">
        <v>280</v>
      </c>
      <c r="D5" s="1039"/>
      <c r="E5" s="1039"/>
      <c r="F5" s="1039"/>
      <c r="G5" s="1039"/>
      <c r="H5" s="1039"/>
      <c r="I5" s="1039"/>
      <c r="J5" s="1039"/>
      <c r="K5" s="1039"/>
      <c r="L5" s="1039"/>
      <c r="M5" s="1039"/>
      <c r="N5" s="1039"/>
      <c r="O5" s="1039"/>
      <c r="P5" s="1039"/>
      <c r="Q5" s="1039"/>
      <c r="R5" s="1039"/>
      <c r="S5" s="1039"/>
      <c r="T5" s="1039"/>
      <c r="U5" s="1039"/>
      <c r="V5" s="1039"/>
      <c r="W5" s="1039"/>
      <c r="X5" s="1039"/>
      <c r="Y5" s="1039"/>
      <c r="Z5" s="1039"/>
      <c r="AA5" s="1040"/>
    </row>
    <row r="6" spans="2:29" ht="30" customHeight="1" thickBot="1">
      <c r="B6" s="1034"/>
      <c r="C6" s="1035" t="s">
        <v>196</v>
      </c>
      <c r="D6" s="1036"/>
      <c r="E6" s="1036"/>
      <c r="F6" s="1036"/>
      <c r="G6" s="1036"/>
      <c r="H6" s="1036"/>
      <c r="I6" s="1036"/>
      <c r="J6" s="1036"/>
      <c r="K6" s="1036"/>
      <c r="L6" s="1036"/>
      <c r="M6" s="1036"/>
      <c r="N6" s="1036"/>
      <c r="O6" s="1036"/>
      <c r="P6" s="1036"/>
      <c r="Q6" s="1036"/>
      <c r="R6" s="1036"/>
      <c r="S6" s="1036"/>
      <c r="T6" s="1036"/>
      <c r="U6" s="1036"/>
      <c r="V6" s="1036"/>
      <c r="W6" s="1036"/>
      <c r="X6" s="1036"/>
      <c r="Y6" s="1036"/>
      <c r="Z6" s="1036"/>
      <c r="AA6" s="1037"/>
    </row>
    <row r="7" spans="2:29" ht="46.5" customHeight="1">
      <c r="F7" s="44"/>
      <c r="G7" s="44"/>
      <c r="I7" s="292"/>
      <c r="L7" s="292"/>
    </row>
    <row r="8" spans="2:29" ht="141.75" customHeight="1">
      <c r="B8" s="1048" t="s">
        <v>8</v>
      </c>
      <c r="C8" s="1047" t="s">
        <v>9</v>
      </c>
      <c r="D8" s="1047" t="s">
        <v>11</v>
      </c>
      <c r="E8" s="1047"/>
      <c r="F8" s="1047" t="s">
        <v>10</v>
      </c>
      <c r="G8" s="45"/>
      <c r="H8" s="1083" t="s">
        <v>1438</v>
      </c>
      <c r="I8" s="1084"/>
      <c r="J8" s="293"/>
      <c r="K8" s="1049" t="s">
        <v>1439</v>
      </c>
      <c r="L8" s="1050"/>
      <c r="N8" s="1045" t="s">
        <v>1435</v>
      </c>
      <c r="O8" s="1046"/>
      <c r="P8" s="671"/>
      <c r="Q8" s="1051" t="s">
        <v>1440</v>
      </c>
      <c r="R8" s="1052"/>
      <c r="S8" s="684"/>
      <c r="T8" s="1043" t="s">
        <v>1436</v>
      </c>
      <c r="U8" s="1044"/>
      <c r="V8" s="671"/>
      <c r="W8" s="1025" t="s">
        <v>1437</v>
      </c>
      <c r="X8" s="1026"/>
      <c r="Z8" s="1041" t="s">
        <v>1441</v>
      </c>
      <c r="AA8" s="1042"/>
    </row>
    <row r="9" spans="2:29" s="86" customFormat="1" ht="39" customHeight="1">
      <c r="B9" s="1048"/>
      <c r="C9" s="1047"/>
      <c r="D9" s="1047"/>
      <c r="E9" s="1047"/>
      <c r="F9" s="1047"/>
      <c r="G9" s="907"/>
      <c r="H9" s="999" t="s">
        <v>201</v>
      </c>
      <c r="I9" s="999" t="s">
        <v>0</v>
      </c>
      <c r="J9" s="907"/>
      <c r="K9" s="1000" t="s">
        <v>201</v>
      </c>
      <c r="L9" s="1000" t="s">
        <v>0</v>
      </c>
      <c r="N9" s="1001" t="s">
        <v>201</v>
      </c>
      <c r="O9" s="1001" t="s">
        <v>0</v>
      </c>
      <c r="Q9" s="1002" t="s">
        <v>201</v>
      </c>
      <c r="R9" s="1002" t="s">
        <v>0</v>
      </c>
      <c r="T9" s="1003" t="s">
        <v>201</v>
      </c>
      <c r="U9" s="1003" t="s">
        <v>0</v>
      </c>
      <c r="W9" s="1004" t="s">
        <v>201</v>
      </c>
      <c r="X9" s="1004" t="s">
        <v>0</v>
      </c>
      <c r="Z9" s="1005" t="s">
        <v>201</v>
      </c>
      <c r="AA9" s="1005" t="s">
        <v>0</v>
      </c>
    </row>
    <row r="10" spans="2:29" ht="28.9" customHeight="1">
      <c r="B10" s="56"/>
      <c r="C10" s="57"/>
      <c r="D10" s="57"/>
      <c r="E10" s="57"/>
      <c r="F10" s="57"/>
      <c r="G10" s="58"/>
      <c r="H10" s="294"/>
      <c r="I10" s="295"/>
      <c r="J10" s="296"/>
      <c r="K10" s="294"/>
      <c r="L10" s="295"/>
      <c r="M10" s="61"/>
      <c r="N10" s="59"/>
      <c r="O10" s="60"/>
      <c r="P10" s="61"/>
      <c r="Q10" s="294"/>
      <c r="R10" s="295"/>
      <c r="S10" s="302"/>
      <c r="T10" s="294"/>
      <c r="U10" s="295"/>
      <c r="V10" s="61"/>
      <c r="W10" s="59"/>
      <c r="X10" s="60"/>
      <c r="Y10" s="61"/>
      <c r="Z10" s="294"/>
      <c r="AA10" s="295"/>
    </row>
    <row r="11" spans="2:29" ht="39.6" customHeight="1">
      <c r="B11" s="1057" t="s">
        <v>291</v>
      </c>
      <c r="C11" s="1062" t="s">
        <v>7</v>
      </c>
      <c r="D11" s="1060" t="s">
        <v>624</v>
      </c>
      <c r="E11" s="1061"/>
      <c r="F11" s="2" t="s">
        <v>274</v>
      </c>
      <c r="G11" s="44"/>
      <c r="H11" s="673"/>
      <c r="I11" s="1063" t="s">
        <v>1269</v>
      </c>
      <c r="K11" s="674">
        <f>+'EXPERIENCIA ADICIONAL (S)'!H15*'EXPERIENCIA ADICIONAL (S)'!H16*50%</f>
        <v>674.73113207547169</v>
      </c>
      <c r="L11" s="699"/>
      <c r="N11" s="675">
        <f>+'EXPERIENCIA ADICIONAL (S)'!K15</f>
        <v>1122.3598934809283</v>
      </c>
      <c r="O11" s="1053" t="s">
        <v>1268</v>
      </c>
      <c r="Q11" s="678">
        <f>+'EXPERIENCIA ADICIONAL (S)'!N15*'EXPERIENCIA ADICIONAL (S)'!N16*50%</f>
        <v>848.47821319718491</v>
      </c>
      <c r="R11" s="1053" t="s">
        <v>1268</v>
      </c>
      <c r="T11" s="674">
        <f>+'EXPERIENCIA ADICIONAL (S)'!Q15*'EXPERIENCIA ADICIONAL (S)'!Q16</f>
        <v>752.73447920106707</v>
      </c>
      <c r="U11" s="1023"/>
      <c r="W11" s="676">
        <f>+'EXPERIENCIA ADICIONAL (S)'!T15</f>
        <v>1100.6839650158608</v>
      </c>
      <c r="X11" s="1027"/>
      <c r="Z11" s="674">
        <f>+'EXPERIENCIA ADICIONAL (S)'!W15*'EXPERIENCIA ADICIONAL (S)'!W16*33%</f>
        <v>130.81590130488965</v>
      </c>
      <c r="AA11" s="1023"/>
    </row>
    <row r="12" spans="2:29" ht="39.6" customHeight="1">
      <c r="B12" s="1058"/>
      <c r="C12" s="1062"/>
      <c r="D12" s="1061"/>
      <c r="E12" s="1061"/>
      <c r="F12" s="2" t="s">
        <v>275</v>
      </c>
      <c r="G12" s="44"/>
      <c r="H12" s="673"/>
      <c r="I12" s="1064"/>
      <c r="K12" s="920"/>
      <c r="L12" s="699"/>
      <c r="N12" s="675">
        <f>+'EXPERIENCIA ADICIONAL (S)'!K32</f>
        <v>1253.757996</v>
      </c>
      <c r="O12" s="1054"/>
      <c r="Q12" s="678">
        <f>+'EXPERIENCIA ADICIONAL (S)'!N32*'EXPERIENCIA ADICIONAL (S)'!N33*50%</f>
        <v>952</v>
      </c>
      <c r="R12" s="1054"/>
      <c r="T12" s="674">
        <f>+'EXPERIENCIA ADICIONAL (S)'!Q32*'EXPERIENCIA ADICIONAL (S)'!Q33</f>
        <v>492.65189700000002</v>
      </c>
      <c r="U12" s="1024"/>
      <c r="W12" s="676">
        <f>+'EXPERIENCIA ADICIONAL (S)'!T32</f>
        <v>569.38743658884744</v>
      </c>
      <c r="X12" s="1028"/>
      <c r="Z12" s="674">
        <f>+'EXPERIENCIA ADICIONAL (S)'!W32*'EXPERIENCIA ADICIONAL (S)'!W33*0.33</f>
        <v>204.86365465888511</v>
      </c>
      <c r="AA12" s="1024"/>
    </row>
    <row r="13" spans="2:29" ht="28.9" customHeight="1">
      <c r="B13" s="1058"/>
      <c r="C13" s="1062"/>
      <c r="D13" s="1061"/>
      <c r="E13" s="1061"/>
      <c r="F13" s="2" t="s">
        <v>1</v>
      </c>
      <c r="G13" s="44"/>
      <c r="H13" s="672">
        <f>SUM(H11:H12)</f>
        <v>0</v>
      </c>
      <c r="I13" s="949"/>
      <c r="K13" s="687">
        <f>SUM(K11:K12)</f>
        <v>674.73113207547169</v>
      </c>
      <c r="L13" s="1029" t="s">
        <v>277</v>
      </c>
      <c r="N13" s="52">
        <f>SUM(N11:N12)</f>
        <v>2376.1178894809282</v>
      </c>
      <c r="O13" s="1018"/>
      <c r="Q13" s="52">
        <f>SUM(Q11:Q12)</f>
        <v>1800.4782131971849</v>
      </c>
      <c r="R13" s="1020"/>
      <c r="T13" s="687">
        <f>SUM(T11:T12)</f>
        <v>1245.3863762010672</v>
      </c>
      <c r="U13" s="1020"/>
      <c r="W13" s="52">
        <f>SUM(W11:W12)</f>
        <v>1670.0714016047082</v>
      </c>
      <c r="X13" s="1018"/>
      <c r="Z13" s="52">
        <f>SUM(Z11:Z12)</f>
        <v>335.67955596377476</v>
      </c>
      <c r="AA13" s="1020"/>
    </row>
    <row r="14" spans="2:29" s="668" customFormat="1" ht="39" customHeight="1">
      <c r="B14" s="1058"/>
      <c r="C14" s="1062"/>
      <c r="D14" s="1061"/>
      <c r="E14" s="1061"/>
      <c r="F14" s="657" t="s">
        <v>1433</v>
      </c>
      <c r="G14" s="667"/>
      <c r="H14" s="486" t="str">
        <f>+IF(H13&gt;=2*572.5,"SI","NO")</f>
        <v>NO</v>
      </c>
      <c r="I14" s="694"/>
      <c r="J14" s="679"/>
      <c r="K14" s="486" t="str">
        <f>+IF(K13&gt;=2*572.5,"SI","NO")</f>
        <v>NO</v>
      </c>
      <c r="L14" s="1030"/>
      <c r="N14" s="486" t="str">
        <f>+IF(N13&gt;=2*572.5,"SI","NO")</f>
        <v>SI</v>
      </c>
      <c r="O14" s="1091"/>
      <c r="Q14" s="486" t="str">
        <f>+IF(Q13&gt;=2*572.5,"SI","NO")</f>
        <v>SI</v>
      </c>
      <c r="R14" s="1022"/>
      <c r="S14" s="680"/>
      <c r="T14" s="486" t="str">
        <f>+IF(T13&gt;=2*572.5,"SI","NO")</f>
        <v>SI</v>
      </c>
      <c r="U14" s="1022"/>
      <c r="W14" s="486" t="str">
        <f>+IF(W13&gt;=2*572.5,"SI","NO")</f>
        <v>SI</v>
      </c>
      <c r="X14" s="1091"/>
      <c r="Z14" s="486" t="str">
        <f>+IF(Z13&gt;=2*572.5,"SI","NO")</f>
        <v>NO</v>
      </c>
      <c r="AA14" s="1022"/>
      <c r="AC14" s="412"/>
    </row>
    <row r="15" spans="2:29" s="668" customFormat="1" ht="46.5" customHeight="1">
      <c r="B15" s="1058"/>
      <c r="C15" s="1062"/>
      <c r="D15" s="1061"/>
      <c r="E15" s="1061"/>
      <c r="F15" s="681" t="s">
        <v>1264</v>
      </c>
      <c r="G15" s="667"/>
      <c r="H15" s="414">
        <f>ROUND(IF(H14="SI",22.5,(22.5*H13)/(2*572.5)),2)</f>
        <v>0</v>
      </c>
      <c r="I15" s="695"/>
      <c r="J15" s="667"/>
      <c r="K15" s="414">
        <f>ROUND(IF(K14="SI",22.5,(22.5*K13)/(2*572.5)),2)</f>
        <v>13.26</v>
      </c>
      <c r="L15" s="698"/>
      <c r="N15" s="414">
        <f>ROUND(IF(N14="SI",22.5,(22.5*N13)/(2*572.5)),2)</f>
        <v>22.5</v>
      </c>
      <c r="O15" s="702"/>
      <c r="Q15" s="414">
        <f>ROUND(IF(Q14="SI",22.5,(22.5*Q13)/(2*572.5)),2)</f>
        <v>22.5</v>
      </c>
      <c r="R15" s="695"/>
      <c r="T15" s="414">
        <f>ROUND(IF(T14="SI",22.5,(22.5*T13)/(2*572.5)),2)</f>
        <v>22.5</v>
      </c>
      <c r="U15" s="695"/>
      <c r="W15" s="414">
        <f>ROUND(IF(W14="SI",22.5,(22.5*W13)/(2*572.5)),2)</f>
        <v>22.5</v>
      </c>
      <c r="X15" s="702"/>
      <c r="Z15" s="414">
        <f>ROUND(IF(Z14="SI",22.5,(22.5*Z13)/(2*572.5)),2)</f>
        <v>6.6</v>
      </c>
      <c r="AA15" s="695"/>
      <c r="AC15" s="415">
        <f>SUM(H15:Z15)</f>
        <v>109.85999999999999</v>
      </c>
    </row>
    <row r="16" spans="2:29" ht="22.9" customHeight="1">
      <c r="B16" s="1058"/>
      <c r="C16" s="1062" t="s">
        <v>6</v>
      </c>
      <c r="D16" s="1061" t="s">
        <v>292</v>
      </c>
      <c r="E16" s="1061"/>
      <c r="F16" s="2" t="s">
        <v>12</v>
      </c>
      <c r="G16" s="44"/>
      <c r="H16" s="636" t="s">
        <v>25</v>
      </c>
      <c r="I16" s="1020" t="s">
        <v>1262</v>
      </c>
      <c r="K16" s="636" t="s">
        <v>269</v>
      </c>
      <c r="L16" s="1029" t="s">
        <v>1267</v>
      </c>
      <c r="N16" s="9" t="s">
        <v>269</v>
      </c>
      <c r="O16" s="1029" t="s">
        <v>1267</v>
      </c>
      <c r="Q16" s="636" t="s">
        <v>269</v>
      </c>
      <c r="R16" s="1029" t="s">
        <v>1267</v>
      </c>
      <c r="T16" s="636" t="s">
        <v>269</v>
      </c>
      <c r="U16" s="1029" t="s">
        <v>1267</v>
      </c>
      <c r="W16" s="9" t="s">
        <v>269</v>
      </c>
      <c r="X16" s="1029" t="s">
        <v>1267</v>
      </c>
      <c r="Z16" s="636" t="s">
        <v>269</v>
      </c>
      <c r="AA16" s="1029" t="s">
        <v>1267</v>
      </c>
    </row>
    <row r="17" spans="2:29" ht="22.9" customHeight="1">
      <c r="B17" s="1058"/>
      <c r="C17" s="1062"/>
      <c r="D17" s="1061"/>
      <c r="E17" s="1061"/>
      <c r="F17" s="2" t="s">
        <v>13</v>
      </c>
      <c r="G17" s="44"/>
      <c r="H17" s="636" t="s">
        <v>25</v>
      </c>
      <c r="I17" s="1022"/>
      <c r="K17" s="636" t="s">
        <v>269</v>
      </c>
      <c r="L17" s="1030"/>
      <c r="N17" s="9" t="s">
        <v>269</v>
      </c>
      <c r="O17" s="1030"/>
      <c r="Q17" s="636" t="s">
        <v>269</v>
      </c>
      <c r="R17" s="1030"/>
      <c r="T17" s="636" t="s">
        <v>269</v>
      </c>
      <c r="U17" s="1030"/>
      <c r="W17" s="9" t="s">
        <v>269</v>
      </c>
      <c r="X17" s="1030"/>
      <c r="Z17" s="636" t="s">
        <v>269</v>
      </c>
      <c r="AA17" s="1030"/>
    </row>
    <row r="18" spans="2:29" ht="22.9" customHeight="1">
      <c r="B18" s="1058"/>
      <c r="C18" s="1062"/>
      <c r="D18" s="1061"/>
      <c r="E18" s="1061"/>
      <c r="F18" s="2" t="s">
        <v>14</v>
      </c>
      <c r="G18" s="44"/>
      <c r="H18" s="636" t="s">
        <v>25</v>
      </c>
      <c r="I18" s="1022"/>
      <c r="K18" s="636" t="s">
        <v>269</v>
      </c>
      <c r="L18" s="1030"/>
      <c r="N18" s="9" t="s">
        <v>269</v>
      </c>
      <c r="O18" s="1030"/>
      <c r="Q18" s="636" t="s">
        <v>269</v>
      </c>
      <c r="R18" s="1030"/>
      <c r="T18" s="636" t="s">
        <v>269</v>
      </c>
      <c r="U18" s="1030"/>
      <c r="W18" s="9" t="s">
        <v>269</v>
      </c>
      <c r="X18" s="1030"/>
      <c r="Z18" s="636" t="s">
        <v>269</v>
      </c>
      <c r="AA18" s="1030"/>
    </row>
    <row r="19" spans="2:29" ht="22.9" customHeight="1">
      <c r="B19" s="1058"/>
      <c r="C19" s="1062"/>
      <c r="D19" s="1061"/>
      <c r="E19" s="1061"/>
      <c r="F19" s="2" t="s">
        <v>15</v>
      </c>
      <c r="G19" s="44"/>
      <c r="H19" s="636" t="s">
        <v>25</v>
      </c>
      <c r="I19" s="1021"/>
      <c r="K19" s="636" t="s">
        <v>269</v>
      </c>
      <c r="L19" s="1031"/>
      <c r="N19" s="9" t="s">
        <v>269</v>
      </c>
      <c r="O19" s="1031"/>
      <c r="Q19" s="636" t="s">
        <v>269</v>
      </c>
      <c r="R19" s="1031"/>
      <c r="T19" s="636" t="s">
        <v>269</v>
      </c>
      <c r="U19" s="1031"/>
      <c r="W19" s="9" t="s">
        <v>269</v>
      </c>
      <c r="X19" s="1031"/>
      <c r="Z19" s="636" t="s">
        <v>269</v>
      </c>
      <c r="AA19" s="1031"/>
    </row>
    <row r="20" spans="2:29" s="87" customFormat="1" ht="45.6" customHeight="1">
      <c r="B20" s="1058"/>
      <c r="C20" s="1062"/>
      <c r="D20" s="1061"/>
      <c r="E20" s="1061"/>
      <c r="F20" s="408" t="s">
        <v>1265</v>
      </c>
      <c r="G20" s="409"/>
      <c r="H20" s="414">
        <f>COUNTIF(H16:H19,"SI")*5</f>
        <v>0</v>
      </c>
      <c r="I20" s="695"/>
      <c r="J20" s="409"/>
      <c r="K20" s="414">
        <f>COUNTIF(K16:K19,"SI")*5</f>
        <v>20</v>
      </c>
      <c r="L20" s="698"/>
      <c r="N20" s="414">
        <f>COUNTIF(N16:N19,"SI")*5</f>
        <v>20</v>
      </c>
      <c r="O20" s="700"/>
      <c r="Q20" s="414">
        <f>COUNTIF(Q16:Q19,"SI")*5</f>
        <v>20</v>
      </c>
      <c r="R20" s="695"/>
      <c r="T20" s="414">
        <f>COUNTIF(T16:T19,"SI")*5</f>
        <v>20</v>
      </c>
      <c r="U20" s="695"/>
      <c r="W20" s="414">
        <f>COUNTIF(W16:W19,"SI")*5</f>
        <v>20</v>
      </c>
      <c r="X20" s="702"/>
      <c r="Z20" s="414">
        <f>COUNTIF(Z16:Z19,"SI")*5</f>
        <v>20</v>
      </c>
      <c r="AA20" s="695"/>
      <c r="AC20" s="415">
        <f>SUM(H20:Z20)</f>
        <v>120</v>
      </c>
    </row>
    <row r="21" spans="2:29" ht="39.6" customHeight="1">
      <c r="B21" s="1058"/>
      <c r="C21" s="1062" t="s">
        <v>5</v>
      </c>
      <c r="D21" s="1061" t="s">
        <v>293</v>
      </c>
      <c r="E21" s="1061"/>
      <c r="F21" s="2" t="s">
        <v>2</v>
      </c>
      <c r="G21" s="44"/>
      <c r="H21" s="673"/>
      <c r="I21" s="1063" t="s">
        <v>1269</v>
      </c>
      <c r="K21" s="674">
        <f>+'EXPERIENCIA ADICIONAL (S)'!H15*'EXPERIENCIA ADICIONAL (S)'!H16*50%</f>
        <v>674.73113207547169</v>
      </c>
      <c r="L21" s="696"/>
      <c r="N21" s="682">
        <f>+'EXPERIENCIA ADICIONAL (S)'!K17</f>
        <v>6775.44</v>
      </c>
      <c r="O21" s="1065" t="s">
        <v>1268</v>
      </c>
      <c r="Q21" s="678">
        <f>+'EXPERIENCIA ADICIONAL (S)'!N17*'EXPERIENCIA ADICIONAL (S)'!N16*50%</f>
        <v>0</v>
      </c>
      <c r="R21" s="1065" t="s">
        <v>1268</v>
      </c>
      <c r="T21" s="676">
        <f>+'EXPERIENCIA ADICIONAL (S)'!Q17*'EXPERIENCIA ADICIONAL (S)'!Q16</f>
        <v>7825.7749999999996</v>
      </c>
      <c r="U21" s="1020"/>
      <c r="W21" s="676">
        <f>+'EXPERIENCIA ADICIONAL (S)'!T17</f>
        <v>3378</v>
      </c>
      <c r="X21" s="1018"/>
      <c r="Z21" s="676">
        <f>+'EXPERIENCIA ADICIONAL (S)'!W17*'EXPERIENCIA ADICIONAL (S)'!W16*33%</f>
        <v>2548.0059000000001</v>
      </c>
      <c r="AA21" s="1020"/>
    </row>
    <row r="22" spans="2:29" s="633" customFormat="1" ht="39.6" customHeight="1">
      <c r="B22" s="1058"/>
      <c r="C22" s="1062"/>
      <c r="D22" s="1061"/>
      <c r="E22" s="1061"/>
      <c r="F22" s="630" t="s">
        <v>3</v>
      </c>
      <c r="G22" s="686"/>
      <c r="H22" s="673"/>
      <c r="I22" s="1085"/>
      <c r="J22" s="292"/>
      <c r="K22" s="920"/>
      <c r="L22" s="631"/>
      <c r="N22" s="685">
        <f>+'EXPERIENCIA ADICIONAL (S)'!K34</f>
        <v>23255.61</v>
      </c>
      <c r="O22" s="1066"/>
      <c r="Q22" s="678">
        <f>+'EXPERIENCIA ADICIONAL (S)'!N34*'EXPERIENCIA ADICIONAL (S)'!N33*50%</f>
        <v>15500</v>
      </c>
      <c r="R22" s="1066"/>
      <c r="S22" s="293"/>
      <c r="T22" s="674">
        <f>+'EXPERIENCIA ADICIONAL (S)'!Q34*'EXPERIENCIA ADICIONAL (S)'!Q33</f>
        <v>6424.5</v>
      </c>
      <c r="U22" s="1021"/>
      <c r="W22" s="674">
        <f>+'EXPERIENCIA ADICIONAL (S)'!T34</f>
        <v>14509.04</v>
      </c>
      <c r="X22" s="1019"/>
      <c r="Z22" s="674">
        <f>+'EXPERIENCIA ADICIONAL (S)'!W34*'EXPERIENCIA ADICIONAL (S)'!W33*33%</f>
        <v>4306.5</v>
      </c>
      <c r="AA22" s="1021"/>
      <c r="AC22" s="412"/>
    </row>
    <row r="23" spans="2:29" s="691" customFormat="1" ht="37.9" customHeight="1">
      <c r="B23" s="1058"/>
      <c r="C23" s="1062"/>
      <c r="D23" s="1061"/>
      <c r="E23" s="1061"/>
      <c r="F23" s="706" t="s">
        <v>4</v>
      </c>
      <c r="G23" s="688"/>
      <c r="H23" s="689">
        <f>SUM(H21:H22)</f>
        <v>0</v>
      </c>
      <c r="I23" s="694"/>
      <c r="J23" s="690"/>
      <c r="K23" s="689">
        <f>SUM(K21:K22)</f>
        <v>674.73113207547169</v>
      </c>
      <c r="L23" s="697"/>
      <c r="N23" s="689">
        <f>SUM(N21:N22)</f>
        <v>30031.05</v>
      </c>
      <c r="O23" s="697"/>
      <c r="Q23" s="689">
        <f>SUM(Q21:Q22)</f>
        <v>15500</v>
      </c>
      <c r="R23" s="697"/>
      <c r="S23" s="692"/>
      <c r="T23" s="689">
        <f>SUM(T21:T22)</f>
        <v>14250.275</v>
      </c>
      <c r="U23" s="694"/>
      <c r="W23" s="689">
        <f>SUM(W21:W22)</f>
        <v>17887.04</v>
      </c>
      <c r="X23" s="701"/>
      <c r="Z23" s="689">
        <f>SUM(Z21:Z22)</f>
        <v>6854.5059000000001</v>
      </c>
      <c r="AA23" s="694"/>
      <c r="AC23" s="957"/>
    </row>
    <row r="24" spans="2:29" ht="32.65" customHeight="1">
      <c r="B24" s="1058"/>
      <c r="C24" s="1062"/>
      <c r="D24" s="1061"/>
      <c r="E24" s="1061"/>
      <c r="F24" s="992" t="s">
        <v>1432</v>
      </c>
      <c r="G24" s="44"/>
      <c r="H24" s="950" t="str">
        <f>+IF(H23&gt;=12000,"SI","NO")</f>
        <v>NO</v>
      </c>
      <c r="I24" s="951"/>
      <c r="J24" s="952"/>
      <c r="K24" s="950" t="str">
        <f>+IF(K23&gt;=12000,"SI","NO")</f>
        <v>NO</v>
      </c>
      <c r="L24" s="953"/>
      <c r="M24" s="86"/>
      <c r="N24" s="954" t="str">
        <f>+IF(N23&gt;=12000,"SI","NO")</f>
        <v>SI</v>
      </c>
      <c r="O24" s="953"/>
      <c r="P24" s="86"/>
      <c r="Q24" s="954" t="str">
        <f>+IF(Q23&gt;=12000,"SI","NO")</f>
        <v>SI</v>
      </c>
      <c r="R24" s="953"/>
      <c r="S24" s="955"/>
      <c r="T24" s="954" t="str">
        <f>+IF(T23&gt;=12000,"SI","NO")</f>
        <v>SI</v>
      </c>
      <c r="U24" s="951"/>
      <c r="V24" s="86"/>
      <c r="W24" s="954" t="str">
        <f>+IF(W23&gt;=12000,"SI","NO")</f>
        <v>SI</v>
      </c>
      <c r="X24" s="953"/>
      <c r="Y24" s="86"/>
      <c r="Z24" s="956" t="str">
        <f>+IF(Z23&gt;=12000,"SI","NO")</f>
        <v>NO</v>
      </c>
      <c r="AA24" s="951"/>
      <c r="AC24" s="958"/>
    </row>
    <row r="25" spans="2:29" s="412" customFormat="1" ht="49.9" customHeight="1">
      <c r="B25" s="1058"/>
      <c r="C25" s="1062"/>
      <c r="D25" s="1061"/>
      <c r="E25" s="1061"/>
      <c r="F25" s="705" t="s">
        <v>1266</v>
      </c>
      <c r="G25" s="411"/>
      <c r="H25" s="414">
        <f>ROUND(IF(H24="SI",5,(5*H23)/(12000)),2)</f>
        <v>0</v>
      </c>
      <c r="I25" s="410"/>
      <c r="J25" s="411"/>
      <c r="K25" s="414">
        <f>ROUND(IF(K24="SI",5,(5*K23)/(12000)),2)</f>
        <v>0.28000000000000003</v>
      </c>
      <c r="L25" s="410"/>
      <c r="N25" s="414">
        <f>ROUND(IF(N24="SI",5,(5*N23)/(12000)),2)</f>
        <v>5</v>
      </c>
      <c r="O25" s="410"/>
      <c r="Q25" s="414">
        <f>ROUND(IF(Q24="SI",5,(5*Q23)/(12000)),2)</f>
        <v>5</v>
      </c>
      <c r="R25" s="410"/>
      <c r="T25" s="414">
        <f>ROUND(IF(T24="SI",5,(5*T23)/(12000)),2)</f>
        <v>5</v>
      </c>
      <c r="U25" s="410"/>
      <c r="W25" s="414">
        <f>ROUND(IF(W24="SI",5,(5*W23)/(12000)),2)</f>
        <v>5</v>
      </c>
      <c r="X25" s="410"/>
      <c r="Z25" s="414">
        <f>ROUND(IF(Z24="SI",5,(5*Z23)/(12000)),2)</f>
        <v>2.86</v>
      </c>
      <c r="AA25" s="410"/>
      <c r="AC25" s="415">
        <f>SUM(H25:Z25)</f>
        <v>23.14</v>
      </c>
    </row>
    <row r="26" spans="2:29" ht="42" customHeight="1">
      <c r="B26" s="1059"/>
      <c r="C26" s="683" t="s">
        <v>682</v>
      </c>
      <c r="D26" s="677"/>
      <c r="E26" s="677"/>
      <c r="F26" s="677"/>
      <c r="G26" s="46"/>
      <c r="H26" s="414">
        <f>+H15+H20+H25</f>
        <v>0</v>
      </c>
      <c r="I26" s="693"/>
      <c r="J26" s="411"/>
      <c r="K26" s="413">
        <f>+K15+K20+K25</f>
        <v>33.54</v>
      </c>
      <c r="L26" s="410"/>
      <c r="N26" s="413">
        <f>+N15+N20+N25</f>
        <v>47.5</v>
      </c>
      <c r="O26" s="410"/>
      <c r="Q26" s="413">
        <f>+Q15+Q20+Q25</f>
        <v>47.5</v>
      </c>
      <c r="R26" s="410"/>
      <c r="T26" s="413">
        <f>+T15+T20+T25</f>
        <v>47.5</v>
      </c>
      <c r="U26" s="410"/>
      <c r="W26" s="413">
        <f>+W15+W20+W25</f>
        <v>47.5</v>
      </c>
      <c r="X26" s="410"/>
      <c r="Z26" s="413">
        <f>+Z15+Z20+Z25</f>
        <v>29.46</v>
      </c>
      <c r="AA26" s="410"/>
      <c r="AB26" s="704"/>
      <c r="AC26" s="415">
        <f>SUM(H26:Z26)</f>
        <v>253</v>
      </c>
    </row>
    <row r="27" spans="2:29" ht="35.450000000000003" customHeight="1">
      <c r="B27" s="1055" t="s">
        <v>294</v>
      </c>
      <c r="C27" s="460" t="s">
        <v>58</v>
      </c>
      <c r="D27" s="1056" t="s">
        <v>24</v>
      </c>
      <c r="E27" s="6" t="s">
        <v>295</v>
      </c>
      <c r="F27" s="2" t="s">
        <v>299</v>
      </c>
      <c r="G27" s="46"/>
      <c r="H27" s="109" t="s">
        <v>25</v>
      </c>
      <c r="I27" s="298"/>
      <c r="J27" s="411"/>
      <c r="K27" s="734" t="s">
        <v>269</v>
      </c>
      <c r="L27" s="298"/>
      <c r="N27" s="9" t="s">
        <v>269</v>
      </c>
      <c r="O27" s="4"/>
      <c r="Q27" s="1016" t="s">
        <v>269</v>
      </c>
      <c r="R27" s="298"/>
      <c r="T27" s="1015" t="s">
        <v>269</v>
      </c>
      <c r="U27" s="298"/>
      <c r="W27" s="9" t="s">
        <v>269</v>
      </c>
      <c r="X27" s="4"/>
      <c r="Z27" s="764" t="s">
        <v>269</v>
      </c>
      <c r="AA27" s="298"/>
    </row>
    <row r="28" spans="2:29" ht="23.45" customHeight="1">
      <c r="B28" s="1055"/>
      <c r="C28" s="53" t="s">
        <v>16</v>
      </c>
      <c r="D28" s="1056"/>
      <c r="E28" s="6" t="s">
        <v>295</v>
      </c>
      <c r="F28" s="2" t="s">
        <v>299</v>
      </c>
      <c r="G28" s="46"/>
      <c r="H28" s="109" t="s">
        <v>25</v>
      </c>
      <c r="I28" s="298"/>
      <c r="J28" s="411"/>
      <c r="K28" s="734" t="s">
        <v>269</v>
      </c>
      <c r="L28" s="298"/>
      <c r="N28" s="9" t="s">
        <v>25</v>
      </c>
      <c r="O28" s="4"/>
      <c r="Q28" s="109" t="s">
        <v>25</v>
      </c>
      <c r="R28" s="298"/>
      <c r="T28" s="109"/>
      <c r="U28" s="298"/>
      <c r="W28" s="9" t="s">
        <v>269</v>
      </c>
      <c r="X28" s="4"/>
      <c r="Z28" s="109"/>
      <c r="AA28" s="298"/>
    </row>
    <row r="29" spans="2:29" ht="23.45" customHeight="1">
      <c r="B29" s="1055"/>
      <c r="C29" s="66" t="s">
        <v>17</v>
      </c>
      <c r="D29" s="1056"/>
      <c r="E29" s="6" t="s">
        <v>296</v>
      </c>
      <c r="F29" s="2" t="s">
        <v>299</v>
      </c>
      <c r="G29" s="46"/>
      <c r="H29" s="109" t="s">
        <v>25</v>
      </c>
      <c r="I29" s="298"/>
      <c r="J29" s="411"/>
      <c r="K29" s="734" t="s">
        <v>269</v>
      </c>
      <c r="L29" s="298"/>
      <c r="N29" s="9" t="s">
        <v>269</v>
      </c>
      <c r="O29" s="4"/>
      <c r="Q29" s="109" t="s">
        <v>25</v>
      </c>
      <c r="R29" s="298"/>
      <c r="T29" s="1015" t="s">
        <v>269</v>
      </c>
      <c r="U29" s="298"/>
      <c r="W29" s="9" t="s">
        <v>269</v>
      </c>
      <c r="X29" s="4"/>
      <c r="Z29" s="109"/>
      <c r="AA29" s="298"/>
    </row>
    <row r="30" spans="2:29" ht="23.45" customHeight="1">
      <c r="B30" s="1055"/>
      <c r="C30" s="66" t="s">
        <v>297</v>
      </c>
      <c r="D30" s="1056"/>
      <c r="E30" s="6" t="s">
        <v>298</v>
      </c>
      <c r="F30" s="2" t="s">
        <v>299</v>
      </c>
      <c r="G30" s="46"/>
      <c r="H30" s="734" t="s">
        <v>269</v>
      </c>
      <c r="I30" s="298"/>
      <c r="J30" s="411"/>
      <c r="K30" s="734" t="s">
        <v>269</v>
      </c>
      <c r="L30" s="298"/>
      <c r="N30" s="9" t="s">
        <v>269</v>
      </c>
      <c r="O30" s="4"/>
      <c r="Q30" s="109" t="s">
        <v>25</v>
      </c>
      <c r="R30" s="298"/>
      <c r="T30" s="109"/>
      <c r="U30" s="298"/>
      <c r="W30" s="9" t="s">
        <v>269</v>
      </c>
      <c r="X30" s="4"/>
      <c r="Z30" s="109"/>
      <c r="AA30" s="298"/>
    </row>
    <row r="31" spans="2:29" ht="51" customHeight="1">
      <c r="B31" s="1055"/>
      <c r="C31" s="433" t="s">
        <v>304</v>
      </c>
      <c r="D31" s="1056"/>
      <c r="E31" s="435" t="s">
        <v>305</v>
      </c>
      <c r="F31" s="298" t="s">
        <v>299</v>
      </c>
      <c r="G31" s="46"/>
      <c r="H31" s="109"/>
      <c r="I31" s="298"/>
      <c r="J31" s="411"/>
      <c r="K31" s="109"/>
      <c r="L31" s="298"/>
      <c r="N31" s="109" t="s">
        <v>25</v>
      </c>
      <c r="O31" s="298"/>
      <c r="P31" s="293"/>
      <c r="Q31" s="109" t="s">
        <v>25</v>
      </c>
      <c r="R31" s="298"/>
      <c r="T31" s="109"/>
      <c r="U31" s="298"/>
      <c r="V31" s="293"/>
      <c r="W31" s="109" t="s">
        <v>25</v>
      </c>
      <c r="X31" s="4"/>
      <c r="Z31" s="109"/>
      <c r="AA31" s="298"/>
      <c r="AC31" s="865"/>
    </row>
    <row r="32" spans="2:29" ht="23.45" customHeight="1">
      <c r="B32" s="1055"/>
      <c r="C32" s="53" t="s">
        <v>300</v>
      </c>
      <c r="D32" s="1056"/>
      <c r="E32" s="5" t="s">
        <v>301</v>
      </c>
      <c r="F32" s="2" t="s">
        <v>299</v>
      </c>
      <c r="G32" s="46"/>
      <c r="H32" s="734" t="s">
        <v>269</v>
      </c>
      <c r="I32" s="298"/>
      <c r="J32" s="411"/>
      <c r="K32" s="109" t="s">
        <v>25</v>
      </c>
      <c r="L32" s="298"/>
      <c r="N32" s="441" t="s">
        <v>269</v>
      </c>
      <c r="O32" s="4"/>
      <c r="Q32" s="1016" t="s">
        <v>269</v>
      </c>
      <c r="R32" s="298"/>
      <c r="T32" s="1015" t="s">
        <v>269</v>
      </c>
      <c r="U32" s="298"/>
      <c r="W32" s="9" t="s">
        <v>269</v>
      </c>
      <c r="X32" s="4"/>
      <c r="Z32" s="109"/>
      <c r="AA32" s="298"/>
      <c r="AC32" s="865"/>
    </row>
    <row r="33" spans="2:29" ht="23.45" customHeight="1">
      <c r="B33" s="1055"/>
      <c r="C33" s="53" t="s">
        <v>303</v>
      </c>
      <c r="D33" s="1056"/>
      <c r="E33" s="5" t="s">
        <v>302</v>
      </c>
      <c r="F33" s="2" t="s">
        <v>299</v>
      </c>
      <c r="G33" s="46"/>
      <c r="H33" s="109" t="s">
        <v>25</v>
      </c>
      <c r="I33" s="298"/>
      <c r="J33" s="411"/>
      <c r="K33" s="109" t="s">
        <v>25</v>
      </c>
      <c r="L33" s="298"/>
      <c r="N33" s="9" t="s">
        <v>269</v>
      </c>
      <c r="O33" s="4"/>
      <c r="Q33" s="1016" t="s">
        <v>269</v>
      </c>
      <c r="R33" s="298"/>
      <c r="T33" s="109"/>
      <c r="U33" s="298"/>
      <c r="W33" s="9" t="s">
        <v>269</v>
      </c>
      <c r="X33" s="4"/>
      <c r="Z33" s="109"/>
      <c r="AA33" s="298"/>
      <c r="AC33" s="865"/>
    </row>
    <row r="34" spans="2:29" ht="36" customHeight="1">
      <c r="B34" s="1055"/>
      <c r="C34" s="53" t="s">
        <v>188</v>
      </c>
      <c r="D34" s="1056"/>
      <c r="E34" s="6" t="s">
        <v>306</v>
      </c>
      <c r="F34" s="2" t="s">
        <v>299</v>
      </c>
      <c r="G34" s="46"/>
      <c r="H34" s="734" t="s">
        <v>269</v>
      </c>
      <c r="I34" s="298"/>
      <c r="J34" s="411"/>
      <c r="K34" s="109" t="s">
        <v>25</v>
      </c>
      <c r="L34" s="298"/>
      <c r="N34" s="109" t="s">
        <v>25</v>
      </c>
      <c r="O34" s="4"/>
      <c r="Q34" s="1016" t="s">
        <v>269</v>
      </c>
      <c r="R34" s="298"/>
      <c r="T34" s="1015" t="s">
        <v>269</v>
      </c>
      <c r="U34" s="298"/>
      <c r="W34" s="9" t="s">
        <v>269</v>
      </c>
      <c r="X34" s="4"/>
      <c r="Z34" s="764" t="s">
        <v>269</v>
      </c>
      <c r="AA34" s="298"/>
      <c r="AC34" s="865"/>
    </row>
    <row r="35" spans="2:29" ht="23.45" customHeight="1">
      <c r="B35" s="1055"/>
      <c r="C35" s="433" t="s">
        <v>307</v>
      </c>
      <c r="D35" s="1056"/>
      <c r="E35" s="432" t="s">
        <v>23</v>
      </c>
      <c r="F35" s="298" t="s">
        <v>299</v>
      </c>
      <c r="G35" s="46"/>
      <c r="H35" s="109"/>
      <c r="I35" s="298"/>
      <c r="J35" s="411"/>
      <c r="K35" s="109"/>
      <c r="L35" s="298"/>
      <c r="N35" s="109" t="s">
        <v>25</v>
      </c>
      <c r="O35" s="298"/>
      <c r="P35" s="293"/>
      <c r="Q35" s="109"/>
      <c r="R35" s="298"/>
      <c r="T35" s="109"/>
      <c r="U35" s="298"/>
      <c r="V35" s="293"/>
      <c r="W35" s="109" t="s">
        <v>25</v>
      </c>
      <c r="X35" s="4"/>
      <c r="Z35" s="109"/>
      <c r="AA35" s="298"/>
      <c r="AC35" s="865"/>
    </row>
    <row r="36" spans="2:29" ht="23.45" customHeight="1">
      <c r="B36" s="1055"/>
      <c r="C36" s="433" t="s">
        <v>308</v>
      </c>
      <c r="D36" s="1056"/>
      <c r="E36" s="432" t="s">
        <v>23</v>
      </c>
      <c r="F36" s="298" t="s">
        <v>299</v>
      </c>
      <c r="G36" s="46"/>
      <c r="H36" s="109"/>
      <c r="I36" s="298"/>
      <c r="J36" s="411"/>
      <c r="K36" s="109"/>
      <c r="L36" s="298"/>
      <c r="N36" s="109" t="s">
        <v>25</v>
      </c>
      <c r="O36" s="298"/>
      <c r="P36" s="293"/>
      <c r="Q36" s="109"/>
      <c r="R36" s="298"/>
      <c r="T36" s="109"/>
      <c r="U36" s="298"/>
      <c r="V36" s="293"/>
      <c r="W36" s="109" t="s">
        <v>25</v>
      </c>
      <c r="X36" s="4"/>
      <c r="Z36" s="109"/>
      <c r="AA36" s="298"/>
      <c r="AC36" s="865"/>
    </row>
    <row r="37" spans="2:29" ht="23.45" customHeight="1">
      <c r="B37" s="1055"/>
      <c r="C37" s="434" t="s">
        <v>21</v>
      </c>
      <c r="D37" s="1056"/>
      <c r="E37" s="432" t="s">
        <v>23</v>
      </c>
      <c r="F37" s="298" t="s">
        <v>299</v>
      </c>
      <c r="G37" s="46"/>
      <c r="H37" s="109"/>
      <c r="I37" s="298"/>
      <c r="J37" s="411"/>
      <c r="K37" s="109"/>
      <c r="L37" s="298"/>
      <c r="N37" s="109" t="s">
        <v>25</v>
      </c>
      <c r="O37" s="298"/>
      <c r="P37" s="293"/>
      <c r="Q37" s="109"/>
      <c r="R37" s="298"/>
      <c r="T37" s="109"/>
      <c r="U37" s="298"/>
      <c r="V37" s="293"/>
      <c r="W37" s="109" t="s">
        <v>25</v>
      </c>
      <c r="X37" s="4"/>
      <c r="Z37" s="109"/>
      <c r="AA37" s="298"/>
      <c r="AC37" s="865"/>
    </row>
    <row r="38" spans="2:29" ht="23.45" customHeight="1">
      <c r="B38" s="1055"/>
      <c r="C38" s="434" t="s">
        <v>200</v>
      </c>
      <c r="D38" s="1056"/>
      <c r="E38" s="432" t="s">
        <v>23</v>
      </c>
      <c r="F38" s="298" t="s">
        <v>299</v>
      </c>
      <c r="G38" s="46"/>
      <c r="H38" s="109"/>
      <c r="I38" s="298"/>
      <c r="J38" s="411"/>
      <c r="K38" s="109"/>
      <c r="L38" s="298"/>
      <c r="N38" s="109" t="s">
        <v>25</v>
      </c>
      <c r="O38" s="298"/>
      <c r="P38" s="293"/>
      <c r="Q38" s="109"/>
      <c r="R38" s="298"/>
      <c r="T38" s="109"/>
      <c r="U38" s="298"/>
      <c r="V38" s="293"/>
      <c r="W38" s="109" t="s">
        <v>25</v>
      </c>
      <c r="X38" s="4"/>
      <c r="Z38" s="109"/>
      <c r="AA38" s="298"/>
      <c r="AC38" s="865"/>
    </row>
    <row r="39" spans="2:29" ht="47.45" customHeight="1">
      <c r="B39" s="1055"/>
      <c r="C39" s="683" t="s">
        <v>1164</v>
      </c>
      <c r="D39" s="603"/>
      <c r="E39" s="603"/>
      <c r="F39" s="604"/>
      <c r="G39" s="46"/>
      <c r="H39" s="413">
        <f>IF(COUNTIF(H27:H38,"SI")=1,1,IF(COUNTIF(H27:H38,"SI")=2,2,IF(COUNTIF(H27:H38,"SI")=3,3,IF(COUNTIF(H27:H38,"SI")=4,4,IF(COUNTIF(H27:H38,"si")&gt;=5,5,0)))))*4</f>
        <v>12</v>
      </c>
      <c r="I39" s="410"/>
      <c r="J39" s="411"/>
      <c r="K39" s="413">
        <f>IF(COUNTIF(K27:K38,"SI")=1,1,IF(COUNTIF(K27:K38,"SI")=2,2,IF(COUNTIF(K27:K38,"SI")=3,3,IF(COUNTIF(K27:K38,"SI")=4,4,IF(COUNTIF(K27:K38,"si")&gt;=5,5,0)))))*4</f>
        <v>16</v>
      </c>
      <c r="L39" s="410"/>
      <c r="N39" s="478">
        <f>IF(COUNTIF(N27:N38,"SI")=1,1,IF(COUNTIF(N27:N38,"SI")=2,2,IF(COUNTIF(N27:N38,"SI")=3,3,IF(COUNTIF(N27:N38,"SI")=4,4,IF(COUNTIF(N27:N38,"si")&gt;=5,5,0)))))*4</f>
        <v>20</v>
      </c>
      <c r="O39" s="410"/>
      <c r="Q39" s="413">
        <f>IF(COUNTIF(Q27:Q38,"SI")=1,1,IF(COUNTIF(Q27:Q38,"SI")=2,2,IF(COUNTIF(Q27:Q38,"SI")=3,3,IF(COUNTIF(Q27:Q38,"SI")=4,4,IF(COUNTIF(Q27:Q38,"si")&gt;=5,5,0)))))*4</f>
        <v>16</v>
      </c>
      <c r="R39" s="410"/>
      <c r="T39" s="413">
        <f>IF(COUNTIF(T27:T38,"SI")=1,1,IF(COUNTIF(T27:T38,"SI")=2,2,IF(COUNTIF(T27:T38,"SI")=3,3,IF(COUNTIF(T27:T38,"SI")=4,4,IF(COUNTIF(T27:T38,"si")&gt;=5,5,0)))))*4</f>
        <v>16</v>
      </c>
      <c r="U39" s="410"/>
      <c r="W39" s="413">
        <f>IF(COUNTIF(W27:W38,"SI")=1,1,IF(COUNTIF(W27:W38,"SI")=2,2,IF(COUNTIF(W27:W38,"SI")=3,3,IF(COUNTIF(W27:W38,"SI")=4,4,IF(COUNTIF(W27:W38,"si")&gt;=5,5,0)))))*4</f>
        <v>20</v>
      </c>
      <c r="X39" s="410"/>
      <c r="Z39" s="413">
        <f>IF(COUNTIF(Z27:Z38,"SI")=1,1,IF(COUNTIF(Z27:Z38,"SI")=2,2,IF(COUNTIF(Z27:Z38,"SI")=3,3,IF(COUNTIF(Z27:Z38,"SI")=4,4,IF(COUNTIF(Z27:Z38,"si")&gt;=5,5,0)))))*4</f>
        <v>8</v>
      </c>
      <c r="AA39" s="410"/>
      <c r="AC39" s="415">
        <f>SUM(H39:Z39)</f>
        <v>108</v>
      </c>
    </row>
    <row r="40" spans="2:29" ht="27.6" customHeight="1">
      <c r="B40" s="1055" t="s">
        <v>309</v>
      </c>
      <c r="C40" s="476" t="s">
        <v>58</v>
      </c>
      <c r="D40" s="1056" t="s">
        <v>26</v>
      </c>
      <c r="E40" s="469"/>
      <c r="F40" s="477" t="s">
        <v>749</v>
      </c>
      <c r="G40" s="46"/>
      <c r="H40" s="109" t="s">
        <v>25</v>
      </c>
      <c r="I40" s="298"/>
      <c r="J40" s="411"/>
      <c r="K40" s="734" t="s">
        <v>269</v>
      </c>
      <c r="L40" s="298"/>
      <c r="N40" s="9" t="s">
        <v>269</v>
      </c>
      <c r="O40" s="4"/>
      <c r="Q40" s="109" t="s">
        <v>269</v>
      </c>
      <c r="R40" s="298"/>
      <c r="T40" s="109" t="s">
        <v>25</v>
      </c>
      <c r="U40" s="298"/>
      <c r="W40" s="9" t="s">
        <v>269</v>
      </c>
      <c r="X40" s="4"/>
      <c r="Z40" s="764" t="s">
        <v>269</v>
      </c>
      <c r="AA40" s="298"/>
      <c r="AC40" s="865"/>
    </row>
    <row r="41" spans="2:29" ht="27.6" customHeight="1">
      <c r="B41" s="1055"/>
      <c r="C41" s="53" t="s">
        <v>16</v>
      </c>
      <c r="D41" s="1056"/>
      <c r="E41" s="469"/>
      <c r="F41" s="477" t="s">
        <v>749</v>
      </c>
      <c r="G41" s="46"/>
      <c r="H41" s="109" t="s">
        <v>25</v>
      </c>
      <c r="I41" s="298"/>
      <c r="J41" s="411"/>
      <c r="K41" s="734" t="s">
        <v>269</v>
      </c>
      <c r="L41" s="298"/>
      <c r="N41" s="9" t="s">
        <v>25</v>
      </c>
      <c r="O41" s="4"/>
      <c r="Q41" s="109" t="s">
        <v>269</v>
      </c>
      <c r="R41" s="298"/>
      <c r="T41" s="109" t="s">
        <v>269</v>
      </c>
      <c r="U41" s="298"/>
      <c r="W41" s="9" t="s">
        <v>269</v>
      </c>
      <c r="X41" s="4"/>
      <c r="Z41" s="764" t="s">
        <v>269</v>
      </c>
      <c r="AA41" s="298"/>
      <c r="AC41" s="865"/>
    </row>
    <row r="42" spans="2:29" ht="27.6" customHeight="1">
      <c r="B42" s="1055"/>
      <c r="C42" s="66" t="s">
        <v>17</v>
      </c>
      <c r="D42" s="1056"/>
      <c r="E42" s="469"/>
      <c r="F42" s="477" t="s">
        <v>749</v>
      </c>
      <c r="G42" s="46"/>
      <c r="H42" s="109" t="s">
        <v>25</v>
      </c>
      <c r="I42" s="298"/>
      <c r="J42" s="411"/>
      <c r="K42" s="734" t="s">
        <v>269</v>
      </c>
      <c r="L42" s="298"/>
      <c r="N42" s="9" t="s">
        <v>269</v>
      </c>
      <c r="O42" s="4"/>
      <c r="Q42" s="109" t="s">
        <v>269</v>
      </c>
      <c r="R42" s="298"/>
      <c r="T42" s="109" t="s">
        <v>269</v>
      </c>
      <c r="U42" s="298"/>
      <c r="W42" s="9" t="s">
        <v>269</v>
      </c>
      <c r="X42" s="4"/>
      <c r="Z42" s="109"/>
      <c r="AA42" s="298"/>
      <c r="AC42" s="865"/>
    </row>
    <row r="43" spans="2:29" ht="27.6" customHeight="1">
      <c r="B43" s="1055"/>
      <c r="C43" s="66" t="s">
        <v>297</v>
      </c>
      <c r="D43" s="1056"/>
      <c r="E43" s="469"/>
      <c r="F43" s="477" t="s">
        <v>749</v>
      </c>
      <c r="G43" s="46"/>
      <c r="H43" s="734" t="s">
        <v>269</v>
      </c>
      <c r="I43" s="298"/>
      <c r="J43" s="411"/>
      <c r="K43" s="734" t="s">
        <v>269</v>
      </c>
      <c r="L43" s="298"/>
      <c r="N43" s="9" t="s">
        <v>269</v>
      </c>
      <c r="O43" s="4"/>
      <c r="Q43" s="109" t="s">
        <v>269</v>
      </c>
      <c r="R43" s="298"/>
      <c r="T43" s="109" t="s">
        <v>269</v>
      </c>
      <c r="U43" s="298"/>
      <c r="W43" s="9" t="s">
        <v>269</v>
      </c>
      <c r="X43" s="4"/>
      <c r="Z43" s="764" t="s">
        <v>269</v>
      </c>
      <c r="AA43" s="298"/>
      <c r="AC43" s="865"/>
    </row>
    <row r="44" spans="2:29" ht="27.6" customHeight="1">
      <c r="B44" s="1055"/>
      <c r="C44" s="433" t="s">
        <v>304</v>
      </c>
      <c r="D44" s="1056"/>
      <c r="E44" s="469"/>
      <c r="F44" s="477" t="s">
        <v>749</v>
      </c>
      <c r="G44" s="46"/>
      <c r="H44" s="109"/>
      <c r="I44" s="298"/>
      <c r="J44" s="411"/>
      <c r="K44" s="109"/>
      <c r="L44" s="298"/>
      <c r="N44" s="9" t="s">
        <v>25</v>
      </c>
      <c r="O44" s="4"/>
      <c r="Q44" s="109"/>
      <c r="R44" s="298"/>
      <c r="T44" s="109"/>
      <c r="U44" s="298"/>
      <c r="W44" s="9" t="s">
        <v>25</v>
      </c>
      <c r="X44" s="4"/>
      <c r="Z44" s="109"/>
      <c r="AA44" s="298"/>
      <c r="AC44" s="865"/>
    </row>
    <row r="45" spans="2:29" ht="27.6" customHeight="1">
      <c r="B45" s="1055"/>
      <c r="C45" s="53" t="s">
        <v>300</v>
      </c>
      <c r="D45" s="1056"/>
      <c r="E45" s="470"/>
      <c r="F45" s="477" t="s">
        <v>749</v>
      </c>
      <c r="G45" s="46"/>
      <c r="H45" s="734" t="s">
        <v>269</v>
      </c>
      <c r="I45" s="298"/>
      <c r="J45" s="411"/>
      <c r="K45" s="734" t="s">
        <v>269</v>
      </c>
      <c r="L45" s="298"/>
      <c r="N45" s="9" t="s">
        <v>269</v>
      </c>
      <c r="O45" s="4"/>
      <c r="Q45" s="109" t="s">
        <v>269</v>
      </c>
      <c r="R45" s="298"/>
      <c r="T45" s="109" t="s">
        <v>269</v>
      </c>
      <c r="U45" s="298"/>
      <c r="W45" s="9" t="s">
        <v>269</v>
      </c>
      <c r="X45" s="4"/>
      <c r="Z45" s="764" t="s">
        <v>269</v>
      </c>
      <c r="AA45" s="298"/>
      <c r="AC45" s="865"/>
    </row>
    <row r="46" spans="2:29" ht="27.6" customHeight="1">
      <c r="B46" s="1055"/>
      <c r="C46" s="53" t="s">
        <v>303</v>
      </c>
      <c r="D46" s="1056"/>
      <c r="E46" s="470"/>
      <c r="F46" s="477" t="s">
        <v>749</v>
      </c>
      <c r="G46" s="46"/>
      <c r="H46" s="734" t="s">
        <v>269</v>
      </c>
      <c r="I46" s="298"/>
      <c r="J46" s="411"/>
      <c r="K46" s="734" t="s">
        <v>25</v>
      </c>
      <c r="L46" s="298"/>
      <c r="N46" s="9" t="s">
        <v>269</v>
      </c>
      <c r="O46" s="4"/>
      <c r="Q46" s="109"/>
      <c r="R46" s="298"/>
      <c r="T46" s="109" t="s">
        <v>269</v>
      </c>
      <c r="U46" s="298"/>
      <c r="W46" s="9" t="s">
        <v>269</v>
      </c>
      <c r="X46" s="4"/>
      <c r="Z46" s="764" t="s">
        <v>269</v>
      </c>
      <c r="AA46" s="298"/>
      <c r="AC46" s="865"/>
    </row>
    <row r="47" spans="2:29" ht="27.6" customHeight="1">
      <c r="B47" s="1055"/>
      <c r="C47" s="53" t="s">
        <v>188</v>
      </c>
      <c r="D47" s="1056"/>
      <c r="E47" s="469"/>
      <c r="F47" s="477" t="s">
        <v>749</v>
      </c>
      <c r="G47" s="46"/>
      <c r="H47" s="734" t="s">
        <v>269</v>
      </c>
      <c r="I47" s="298"/>
      <c r="J47" s="411"/>
      <c r="K47" s="734" t="s">
        <v>25</v>
      </c>
      <c r="L47" s="298"/>
      <c r="N47" s="9" t="s">
        <v>25</v>
      </c>
      <c r="O47" s="4"/>
      <c r="Q47" s="109"/>
      <c r="R47" s="298"/>
      <c r="T47" s="109"/>
      <c r="U47" s="298"/>
      <c r="W47" s="9" t="s">
        <v>25</v>
      </c>
      <c r="X47" s="4"/>
      <c r="Z47" s="764" t="s">
        <v>269</v>
      </c>
      <c r="AA47" s="298"/>
      <c r="AC47" s="865"/>
    </row>
    <row r="48" spans="2:29" ht="27.6" customHeight="1">
      <c r="B48" s="1055"/>
      <c r="C48" s="433" t="s">
        <v>307</v>
      </c>
      <c r="D48" s="1056"/>
      <c r="E48" s="470"/>
      <c r="F48" s="477" t="s">
        <v>749</v>
      </c>
      <c r="G48" s="46"/>
      <c r="H48" s="109"/>
      <c r="I48" s="298"/>
      <c r="J48" s="411"/>
      <c r="K48" s="109"/>
      <c r="L48" s="298"/>
      <c r="N48" s="9"/>
      <c r="O48" s="4"/>
      <c r="Q48" s="109"/>
      <c r="R48" s="298"/>
      <c r="T48" s="109"/>
      <c r="U48" s="298"/>
      <c r="W48" s="9" t="s">
        <v>25</v>
      </c>
      <c r="X48" s="4"/>
      <c r="Z48" s="109"/>
      <c r="AA48" s="298"/>
      <c r="AC48" s="865"/>
    </row>
    <row r="49" spans="2:29" ht="27.6" customHeight="1">
      <c r="B49" s="1055"/>
      <c r="C49" s="433" t="s">
        <v>308</v>
      </c>
      <c r="D49" s="1056"/>
      <c r="E49" s="470"/>
      <c r="F49" s="477" t="s">
        <v>749</v>
      </c>
      <c r="G49" s="46"/>
      <c r="H49" s="109"/>
      <c r="I49" s="298"/>
      <c r="J49" s="411"/>
      <c r="K49" s="109"/>
      <c r="L49" s="298"/>
      <c r="N49" s="9"/>
      <c r="O49" s="4"/>
      <c r="Q49" s="109"/>
      <c r="R49" s="298"/>
      <c r="T49" s="109"/>
      <c r="U49" s="298"/>
      <c r="W49" s="9" t="s">
        <v>25</v>
      </c>
      <c r="X49" s="4"/>
      <c r="Z49" s="109"/>
      <c r="AA49" s="298"/>
      <c r="AC49" s="865"/>
    </row>
    <row r="50" spans="2:29" ht="27.6" customHeight="1">
      <c r="B50" s="1055"/>
      <c r="C50" s="434" t="s">
        <v>21</v>
      </c>
      <c r="D50" s="1056"/>
      <c r="E50" s="470"/>
      <c r="F50" s="477" t="s">
        <v>749</v>
      </c>
      <c r="G50" s="46"/>
      <c r="H50" s="109"/>
      <c r="I50" s="298"/>
      <c r="J50" s="411"/>
      <c r="K50" s="109"/>
      <c r="L50" s="298"/>
      <c r="N50" s="9"/>
      <c r="O50" s="4"/>
      <c r="Q50" s="109"/>
      <c r="R50" s="298"/>
      <c r="T50" s="109"/>
      <c r="U50" s="298"/>
      <c r="W50" s="9" t="s">
        <v>25</v>
      </c>
      <c r="X50" s="4"/>
      <c r="Z50" s="109"/>
      <c r="AA50" s="298"/>
      <c r="AC50" s="865"/>
    </row>
    <row r="51" spans="2:29" ht="27.6" customHeight="1">
      <c r="B51" s="1055"/>
      <c r="C51" s="434" t="s">
        <v>200</v>
      </c>
      <c r="D51" s="1056"/>
      <c r="E51" s="470"/>
      <c r="F51" s="477" t="s">
        <v>749</v>
      </c>
      <c r="G51" s="46"/>
      <c r="H51" s="109"/>
      <c r="I51" s="298"/>
      <c r="J51" s="411"/>
      <c r="K51" s="109"/>
      <c r="L51" s="298"/>
      <c r="N51" s="9"/>
      <c r="O51" s="4"/>
      <c r="Q51" s="109"/>
      <c r="R51" s="298"/>
      <c r="T51" s="109"/>
      <c r="U51" s="298"/>
      <c r="W51" s="9"/>
      <c r="X51" s="4"/>
      <c r="Z51" s="109"/>
      <c r="AA51" s="298"/>
      <c r="AC51" s="865"/>
    </row>
    <row r="52" spans="2:29" ht="50.45" customHeight="1">
      <c r="B52" s="1055"/>
      <c r="C52" s="683" t="s">
        <v>1163</v>
      </c>
      <c r="D52" s="449"/>
      <c r="E52" s="449"/>
      <c r="F52" s="410"/>
      <c r="G52" s="46"/>
      <c r="H52" s="413">
        <f>IF(COUNTIF(H40:H51,"SI")=1,1,IF(COUNTIF(H40:H51,"SI")=2,2,IF(COUNTIF(H40:H51,"SI")=3,3,IF(COUNTIF(H40:H51,"SI")=4,4,IF(COUNTIF(H40:H51,"si")&gt;=5,5,0)))))*4</f>
        <v>16</v>
      </c>
      <c r="I52" s="410"/>
      <c r="J52" s="411"/>
      <c r="K52" s="413">
        <f>IF(COUNTIF(K40:K51,"SI")=1,1,IF(COUNTIF(K40:K51,"SI")=2,2,IF(COUNTIF(K40:K51,"SI")=3,3,IF(COUNTIF(K40:K51,"SI")=4,4,IF(COUNTIF(K40:K51,"si")&gt;=5,5,0)))))*4</f>
        <v>20</v>
      </c>
      <c r="L52" s="410"/>
      <c r="N52" s="413">
        <f>IF(COUNTIF(N40:N51,"SI")=1,1,IF(COUNTIF(N40:N51,"SI")=2,2,IF(COUNTIF(N40:N51,"SI")=3,3,IF(COUNTIF(N40:N51,"SI")=4,4,IF(COUNTIF(N40:N51,"si")&gt;=5,5,0)))))*4</f>
        <v>20</v>
      </c>
      <c r="O52" s="410"/>
      <c r="Q52" s="413">
        <f>IF(COUNTIF(Q40:Q51,"SI")=1,1,IF(COUNTIF(Q40:Q51,"SI")=2,2,IF(COUNTIF(Q40:Q51,"SI")=3,3,IF(COUNTIF(Q40:Q51,"SI")=4,4,IF(COUNTIF(Q40:Q51,"si")&gt;=5,5,0)))))*4</f>
        <v>20</v>
      </c>
      <c r="R52" s="410"/>
      <c r="T52" s="413">
        <f>IF(COUNTIF(T40:T51,"SI")=1,1,IF(COUNTIF(T40:T51,"SI")=2,2,IF(COUNTIF(T40:T51,"SI")=3,3,IF(COUNTIF(T40:T51,"SI")=4,4,IF(COUNTIF(T40:T51,"si")&gt;=5,5,0)))))*4</f>
        <v>20</v>
      </c>
      <c r="U52" s="410"/>
      <c r="W52" s="413">
        <f>IF(COUNTIF(W40:W51,"SI")=1,1,IF(COUNTIF(W40:W51,"SI")=2,2,IF(COUNTIF(W40:W51,"SI")=3,3,IF(COUNTIF(W40:W51,"SI")=4,4,IF(COUNTIF(W40:W51,"si")&gt;=5,5,0)))))*4</f>
        <v>20</v>
      </c>
      <c r="X52" s="410"/>
      <c r="Z52" s="413">
        <f>IF(COUNTIF(Z40:Z51,"SI")=1,1,IF(COUNTIF(Z40:Z51,"SI")=2,2,IF(COUNTIF(Z40:Z51,"SI")=3,3,IF(COUNTIF(Z40:Z51,"SI")=4,4,IF(COUNTIF(Z40:Z51,"si")&gt;=5,5,0)))))*4</f>
        <v>20</v>
      </c>
      <c r="AA52" s="410"/>
      <c r="AC52" s="415">
        <f>SUM(H52:Z52)</f>
        <v>136</v>
      </c>
    </row>
    <row r="53" spans="2:29" s="981" customFormat="1" ht="56.25" customHeight="1">
      <c r="B53" s="972"/>
      <c r="C53" s="973" t="s">
        <v>1428</v>
      </c>
      <c r="D53" s="974"/>
      <c r="E53" s="974"/>
      <c r="F53" s="975"/>
      <c r="G53" s="976"/>
      <c r="H53" s="971">
        <f>+H26+H39+H52</f>
        <v>28</v>
      </c>
      <c r="I53" s="977"/>
      <c r="J53" s="978"/>
      <c r="K53" s="979">
        <f>+K26+K39+K52</f>
        <v>69.539999999999992</v>
      </c>
      <c r="L53" s="977"/>
      <c r="M53" s="980"/>
      <c r="N53" s="979">
        <v>10</v>
      </c>
      <c r="O53" s="977"/>
      <c r="P53" s="980"/>
      <c r="Q53" s="979">
        <f>+Q26+Q39+Q52</f>
        <v>83.5</v>
      </c>
      <c r="R53" s="977"/>
      <c r="S53" s="980"/>
      <c r="T53" s="979">
        <v>10</v>
      </c>
      <c r="U53" s="977"/>
      <c r="V53" s="980"/>
      <c r="W53" s="979">
        <v>10</v>
      </c>
      <c r="X53" s="977"/>
      <c r="Z53" s="979">
        <f>+Z26+Z39+Z52</f>
        <v>57.46</v>
      </c>
      <c r="AA53" s="977"/>
      <c r="AC53" s="971">
        <f>SUM(H53:Z53)</f>
        <v>268.5</v>
      </c>
    </row>
    <row r="54" spans="2:29" ht="50.65" customHeight="1">
      <c r="B54" s="1055" t="s">
        <v>310</v>
      </c>
      <c r="C54" s="1067" t="s">
        <v>28</v>
      </c>
      <c r="D54" s="1056" t="s">
        <v>27</v>
      </c>
      <c r="E54" s="1072" t="s">
        <v>185</v>
      </c>
      <c r="F54" s="1073"/>
      <c r="G54" s="46"/>
      <c r="H54" s="109"/>
      <c r="I54" s="298"/>
      <c r="J54" s="411"/>
      <c r="K54" s="109"/>
      <c r="L54" s="298"/>
      <c r="N54" s="9"/>
      <c r="O54" s="4"/>
      <c r="Q54" s="109"/>
      <c r="R54" s="298"/>
      <c r="T54" s="109"/>
      <c r="U54" s="298"/>
      <c r="W54" s="9"/>
      <c r="X54" s="4"/>
      <c r="Z54" s="109"/>
      <c r="AA54" s="298"/>
    </row>
    <row r="55" spans="2:29" ht="50.65" customHeight="1">
      <c r="B55" s="1055"/>
      <c r="C55" s="1067"/>
      <c r="D55" s="1056"/>
      <c r="E55" s="1072" t="s">
        <v>186</v>
      </c>
      <c r="F55" s="1073"/>
      <c r="G55" s="46"/>
      <c r="H55" s="109"/>
      <c r="I55" s="298"/>
      <c r="J55" s="411"/>
      <c r="K55" s="109"/>
      <c r="L55" s="298"/>
      <c r="N55" s="9"/>
      <c r="O55" s="4"/>
      <c r="Q55" s="109"/>
      <c r="R55" s="298"/>
      <c r="T55" s="109"/>
      <c r="U55" s="298"/>
      <c r="W55" s="9"/>
      <c r="X55" s="4"/>
      <c r="Z55" s="109"/>
      <c r="AA55" s="298"/>
    </row>
    <row r="56" spans="2:29" ht="50.65" customHeight="1">
      <c r="B56" s="1055"/>
      <c r="C56" s="1067"/>
      <c r="D56" s="1056"/>
      <c r="E56" s="1072" t="s">
        <v>187</v>
      </c>
      <c r="F56" s="1072"/>
      <c r="G56" s="46"/>
      <c r="H56" s="109"/>
      <c r="I56" s="298"/>
      <c r="J56" s="411"/>
      <c r="K56" s="109"/>
      <c r="L56" s="298"/>
      <c r="N56" s="9" t="s">
        <v>269</v>
      </c>
      <c r="O56" s="4"/>
      <c r="Q56" s="109"/>
      <c r="R56" s="298"/>
      <c r="T56" s="109" t="s">
        <v>269</v>
      </c>
      <c r="U56" s="298"/>
      <c r="W56" s="9" t="s">
        <v>269</v>
      </c>
      <c r="X56" s="4"/>
      <c r="Z56" s="109"/>
      <c r="AA56" s="298"/>
    </row>
    <row r="57" spans="2:29" ht="54" customHeight="1">
      <c r="B57" s="1055"/>
      <c r="C57" s="683" t="s">
        <v>1419</v>
      </c>
      <c r="D57" s="449"/>
      <c r="E57" s="449"/>
      <c r="F57" s="410"/>
      <c r="G57" s="46"/>
      <c r="H57" s="413">
        <f>+IF(H54="SI",10,IF(H55="SI",5,IF(H56="SI",0,0)))</f>
        <v>0</v>
      </c>
      <c r="I57" s="410"/>
      <c r="J57" s="411"/>
      <c r="K57" s="413">
        <f>+IF(K54="SI",10,IF(K55="SI",5,IF(K56="SI",0,0)))</f>
        <v>0</v>
      </c>
      <c r="L57" s="410"/>
      <c r="N57" s="413">
        <v>10</v>
      </c>
      <c r="O57" s="410"/>
      <c r="Q57" s="413">
        <f>+IF(Q54="SI",10,IF(Q55="SI",5,IF(Q56="SI",0,0)))</f>
        <v>0</v>
      </c>
      <c r="R57" s="410"/>
      <c r="T57" s="413">
        <v>10</v>
      </c>
      <c r="U57" s="410"/>
      <c r="W57" s="413">
        <v>10</v>
      </c>
      <c r="X57" s="410"/>
      <c r="Z57" s="413">
        <f>+IF(Z54="SI",10,IF(Z55="SI",5,IF(Z56="SI",0,0)))</f>
        <v>0</v>
      </c>
      <c r="AA57" s="410"/>
    </row>
    <row r="58" spans="2:29" s="293" customFormat="1" ht="63.6" customHeight="1">
      <c r="B58" s="1089" t="s">
        <v>314</v>
      </c>
      <c r="C58" s="963" t="s">
        <v>325</v>
      </c>
      <c r="D58" s="959"/>
      <c r="E58" s="960"/>
      <c r="F58" s="960"/>
      <c r="G58" s="46"/>
      <c r="H58" s="299"/>
      <c r="I58" s="297"/>
      <c r="J58" s="411"/>
      <c r="K58" s="299"/>
      <c r="L58" s="297"/>
      <c r="N58" s="299"/>
      <c r="O58" s="297"/>
      <c r="Q58" s="299"/>
      <c r="R58" s="297"/>
      <c r="T58" s="299"/>
      <c r="U58" s="297"/>
      <c r="W58" s="299"/>
      <c r="X58" s="297"/>
      <c r="Z58" s="299"/>
      <c r="AA58" s="297"/>
      <c r="AC58" s="938"/>
    </row>
    <row r="59" spans="2:29" s="293" customFormat="1" ht="49.9" customHeight="1">
      <c r="B59" s="1090"/>
      <c r="C59" s="683" t="s">
        <v>1425</v>
      </c>
      <c r="D59" s="449"/>
      <c r="E59" s="449"/>
      <c r="F59" s="410"/>
      <c r="G59" s="46"/>
      <c r="H59" s="413"/>
      <c r="I59" s="410"/>
      <c r="J59" s="411"/>
      <c r="K59" s="413"/>
      <c r="L59" s="410"/>
      <c r="N59" s="413"/>
      <c r="O59" s="410"/>
      <c r="Q59" s="413"/>
      <c r="R59" s="410"/>
      <c r="T59" s="413"/>
      <c r="U59" s="410"/>
      <c r="W59" s="413"/>
      <c r="X59" s="410"/>
      <c r="Z59" s="413"/>
      <c r="AA59" s="410"/>
      <c r="AC59" s="938"/>
    </row>
    <row r="60" spans="2:29" s="293" customFormat="1" ht="80.45" customHeight="1">
      <c r="B60" s="1089" t="s">
        <v>315</v>
      </c>
      <c r="C60" s="963" t="s">
        <v>324</v>
      </c>
      <c r="D60" s="959"/>
      <c r="E60" s="960"/>
      <c r="F60" s="960"/>
      <c r="G60" s="46"/>
      <c r="H60" s="299"/>
      <c r="I60" s="297"/>
      <c r="J60" s="411"/>
      <c r="K60" s="299"/>
      <c r="L60" s="297"/>
      <c r="N60" s="299"/>
      <c r="O60" s="297"/>
      <c r="Q60" s="299"/>
      <c r="R60" s="297"/>
      <c r="T60" s="299"/>
      <c r="U60" s="297"/>
      <c r="W60" s="299"/>
      <c r="X60" s="297"/>
      <c r="Z60" s="299"/>
      <c r="AA60" s="297"/>
      <c r="AC60" s="938"/>
    </row>
    <row r="61" spans="2:29" s="293" customFormat="1" ht="62.45" customHeight="1">
      <c r="B61" s="1090"/>
      <c r="C61" s="683" t="s">
        <v>1426</v>
      </c>
      <c r="D61" s="961"/>
      <c r="E61" s="961"/>
      <c r="F61" s="410"/>
      <c r="G61" s="46"/>
      <c r="H61" s="413"/>
      <c r="I61" s="410"/>
      <c r="J61" s="411"/>
      <c r="K61" s="413"/>
      <c r="L61" s="410"/>
      <c r="N61" s="413"/>
      <c r="O61" s="410"/>
      <c r="Q61" s="413"/>
      <c r="R61" s="410"/>
      <c r="T61" s="413"/>
      <c r="U61" s="410"/>
      <c r="W61" s="413"/>
      <c r="X61" s="410"/>
      <c r="Z61" s="413"/>
      <c r="AA61" s="410"/>
      <c r="AC61" s="938"/>
    </row>
    <row r="62" spans="2:29" s="293" customFormat="1" ht="55.9" customHeight="1">
      <c r="B62" s="1089" t="s">
        <v>316</v>
      </c>
      <c r="C62" s="963" t="s">
        <v>323</v>
      </c>
      <c r="D62" s="959"/>
      <c r="E62" s="960"/>
      <c r="F62" s="960"/>
      <c r="G62" s="46"/>
      <c r="H62" s="299"/>
      <c r="I62" s="297"/>
      <c r="J62" s="411"/>
      <c r="K62" s="299"/>
      <c r="L62" s="297"/>
      <c r="N62" s="299"/>
      <c r="O62" s="297"/>
      <c r="Q62" s="299"/>
      <c r="R62" s="297"/>
      <c r="T62" s="299"/>
      <c r="U62" s="297"/>
      <c r="W62" s="299"/>
      <c r="X62" s="297"/>
      <c r="Z62" s="299"/>
      <c r="AA62" s="297"/>
      <c r="AC62" s="938"/>
    </row>
    <row r="63" spans="2:29" s="293" customFormat="1" ht="42.6" customHeight="1">
      <c r="B63" s="1090"/>
      <c r="C63" s="683" t="s">
        <v>1427</v>
      </c>
      <c r="D63" s="961"/>
      <c r="E63" s="961"/>
      <c r="F63" s="410"/>
      <c r="G63" s="46"/>
      <c r="H63" s="413"/>
      <c r="I63" s="410"/>
      <c r="J63" s="411"/>
      <c r="K63" s="413"/>
      <c r="L63" s="410"/>
      <c r="N63" s="413"/>
      <c r="O63" s="410"/>
      <c r="Q63" s="413"/>
      <c r="R63" s="410"/>
      <c r="T63" s="413"/>
      <c r="U63" s="410"/>
      <c r="W63" s="413"/>
      <c r="X63" s="410"/>
      <c r="Z63" s="413"/>
      <c r="AA63" s="410"/>
      <c r="AC63" s="938"/>
    </row>
    <row r="64" spans="2:29" ht="44.65" customHeight="1">
      <c r="B64" s="1069" t="s">
        <v>311</v>
      </c>
      <c r="C64" s="1074" t="s">
        <v>184</v>
      </c>
      <c r="D64" s="1077" t="s">
        <v>183</v>
      </c>
      <c r="E64" s="1078"/>
      <c r="F64" s="1" t="s">
        <v>197</v>
      </c>
      <c r="G64" s="46"/>
      <c r="H64" s="110"/>
      <c r="I64" s="298"/>
      <c r="J64" s="411"/>
      <c r="K64" s="110"/>
      <c r="L64" s="298"/>
      <c r="N64" s="43"/>
      <c r="O64" s="4"/>
      <c r="Q64" s="110"/>
      <c r="R64" s="298"/>
      <c r="T64" s="110"/>
      <c r="U64" s="298"/>
      <c r="W64" s="43"/>
      <c r="X64" s="4"/>
      <c r="Z64" s="110"/>
      <c r="AA64" s="298"/>
    </row>
    <row r="65" spans="2:27" ht="28.9" customHeight="1">
      <c r="B65" s="1070"/>
      <c r="C65" s="1075"/>
      <c r="D65" s="1079"/>
      <c r="E65" s="1080"/>
      <c r="F65" s="1" t="s">
        <v>179</v>
      </c>
      <c r="G65" s="46"/>
      <c r="H65" s="109"/>
      <c r="I65" s="298"/>
      <c r="J65" s="411"/>
      <c r="K65" s="109"/>
      <c r="L65" s="298"/>
      <c r="N65" s="9"/>
      <c r="O65" s="4"/>
      <c r="Q65" s="109"/>
      <c r="R65" s="298"/>
      <c r="T65" s="109"/>
      <c r="U65" s="298"/>
      <c r="W65" s="9"/>
      <c r="X65" s="4"/>
      <c r="Z65" s="109"/>
      <c r="AA65" s="298"/>
    </row>
    <row r="66" spans="2:27" ht="28.9" customHeight="1">
      <c r="B66" s="1070"/>
      <c r="C66" s="1075"/>
      <c r="D66" s="1079"/>
      <c r="E66" s="1080"/>
      <c r="F66" s="1" t="s">
        <v>182</v>
      </c>
      <c r="G66" s="46"/>
      <c r="H66" s="109"/>
      <c r="I66" s="298"/>
      <c r="J66" s="411"/>
      <c r="K66" s="109"/>
      <c r="L66" s="298"/>
      <c r="N66" s="9"/>
      <c r="O66" s="4"/>
      <c r="Q66" s="109"/>
      <c r="R66" s="298"/>
      <c r="T66" s="109"/>
      <c r="U66" s="298"/>
      <c r="W66" s="9"/>
      <c r="X66" s="4"/>
      <c r="Z66" s="109"/>
      <c r="AA66" s="298"/>
    </row>
    <row r="67" spans="2:27" ht="28.9" customHeight="1">
      <c r="B67" s="1070"/>
      <c r="C67" s="1075"/>
      <c r="D67" s="1079"/>
      <c r="E67" s="1080"/>
      <c r="F67" s="1" t="s">
        <v>180</v>
      </c>
      <c r="G67" s="46"/>
      <c r="H67" s="80" t="str">
        <f>+IF(AND(H65&gt;1,H65&lt;30),1,IF(AND(H65&gt;31,H65&lt;100),2,IF(AND(H65&gt;101,H65&lt;150),3,IF(AND(H65&gt;151,H65&lt;200),4,IF(H65&gt;200,5," ")))))</f>
        <v xml:space="preserve"> </v>
      </c>
      <c r="I67" s="298"/>
      <c r="J67" s="411"/>
      <c r="K67" s="80" t="str">
        <f>+IF(AND(K65&gt;1,K65&lt;30),1,IF(AND(K65&gt;31,K65&lt;100),2,IF(AND(K65&gt;101,K65&lt;150),3,IF(AND(K65&gt;151,K65&lt;200),4,IF(K65&gt;200,5," ")))))</f>
        <v xml:space="preserve"> </v>
      </c>
      <c r="L67" s="298"/>
      <c r="N67" s="48" t="str">
        <f>+IF(AND(N65&gt;1,N65&lt;30),1,IF(AND(N65&gt;31,N65&lt;100),2,IF(AND(N65&gt;101,N65&lt;150),3,IF(AND(N65&gt;151,N65&lt;200),4,IF(N65&gt;200,5," ")))))</f>
        <v xml:space="preserve"> </v>
      </c>
      <c r="O67" s="4"/>
      <c r="Q67" s="80" t="str">
        <f>+IF(AND(Q65&gt;1,Q65&lt;30),1,IF(AND(Q65&gt;31,Q65&lt;100),2,IF(AND(Q65&gt;101,Q65&lt;150),3,IF(AND(Q65&gt;151,Q65&lt;200),4,IF(Q65&gt;200,5," ")))))</f>
        <v xml:space="preserve"> </v>
      </c>
      <c r="R67" s="298"/>
      <c r="T67" s="80" t="str">
        <f>+IF(AND(T65&gt;1,T65&lt;30),1,IF(AND(T65&gt;31,T65&lt;100),2,IF(AND(T65&gt;101,T65&lt;150),3,IF(AND(T65&gt;151,T65&lt;200),4,IF(T65&gt;200,5," ")))))</f>
        <v xml:space="preserve"> </v>
      </c>
      <c r="U67" s="298"/>
      <c r="W67" s="48" t="str">
        <f>+IF(AND(W65&gt;1,W65&lt;30),1,IF(AND(W65&gt;31,W65&lt;100),2,IF(AND(W65&gt;101,W65&lt;150),3,IF(AND(W65&gt;151,W65&lt;200),4,IF(W65&gt;200,5," ")))))</f>
        <v xml:space="preserve"> </v>
      </c>
      <c r="X67" s="4"/>
      <c r="Z67" s="80" t="str">
        <f>+IF(AND(Z65&gt;1,Z65&lt;30),1,IF(AND(Z65&gt;31,Z65&lt;100),2,IF(AND(Z65&gt;101,Z65&lt;150),3,IF(AND(Z65&gt;151,Z65&lt;200),4,IF(Z65&gt;200,5," ")))))</f>
        <v xml:space="preserve"> </v>
      </c>
      <c r="AA67" s="298"/>
    </row>
    <row r="68" spans="2:27" ht="28.9" customHeight="1">
      <c r="B68" s="1070"/>
      <c r="C68" s="1076"/>
      <c r="D68" s="1081"/>
      <c r="E68" s="1082"/>
      <c r="F68" s="1" t="s">
        <v>181</v>
      </c>
      <c r="G68" s="46"/>
      <c r="H68" s="80" t="str">
        <f>+IF(H66&gt;0,IF(AND(H67&lt;=H66,H64&gt;=40%),"SI","NO"),"NO")</f>
        <v>NO</v>
      </c>
      <c r="I68" s="298"/>
      <c r="J68" s="411"/>
      <c r="K68" s="80" t="str">
        <f>+IF(K66&gt;0,IF(AND(K67&lt;=K66,K64&gt;=40%),"SI","NO"),"NO")</f>
        <v>NO</v>
      </c>
      <c r="L68" s="298"/>
      <c r="N68" s="48" t="s">
        <v>269</v>
      </c>
      <c r="O68" s="4"/>
      <c r="Q68" s="80" t="str">
        <f>+IF(Q66&gt;0,IF(AND(Q67&lt;=Q66,Q64&gt;=40%),"SI","NO"),"NO")</f>
        <v>NO</v>
      </c>
      <c r="R68" s="298"/>
      <c r="T68" s="80" t="s">
        <v>25</v>
      </c>
      <c r="U68" s="298"/>
      <c r="W68" s="48" t="s">
        <v>269</v>
      </c>
      <c r="X68" s="4"/>
      <c r="Z68" s="80" t="str">
        <f>+IF(Z66&gt;0,IF(AND(Z67&lt;=Z66,Z64&gt;=40%),"SI","NO"),"NO")</f>
        <v>NO</v>
      </c>
      <c r="AA68" s="298"/>
    </row>
    <row r="69" spans="2:27" ht="64.150000000000006" customHeight="1">
      <c r="B69" s="1071"/>
      <c r="C69" s="683" t="s">
        <v>1420</v>
      </c>
      <c r="D69" s="961"/>
      <c r="E69" s="961"/>
      <c r="F69" s="410"/>
      <c r="G69" s="46"/>
      <c r="H69" s="413">
        <f>+IF(H68="SI",1,0)</f>
        <v>0</v>
      </c>
      <c r="I69" s="410"/>
      <c r="J69" s="411"/>
      <c r="K69" s="413"/>
      <c r="L69" s="410"/>
      <c r="M69" s="293"/>
      <c r="N69" s="413">
        <v>1</v>
      </c>
      <c r="O69" s="410"/>
      <c r="P69" s="293"/>
      <c r="Q69" s="413"/>
      <c r="R69" s="410"/>
      <c r="T69" s="413"/>
      <c r="U69" s="410"/>
      <c r="V69" s="293"/>
      <c r="W69" s="413">
        <v>1</v>
      </c>
      <c r="X69" s="410"/>
      <c r="Y69" s="293"/>
      <c r="Z69" s="413">
        <f>+IF(Z68="SI",1,0)</f>
        <v>0</v>
      </c>
      <c r="AA69" s="410"/>
    </row>
    <row r="70" spans="2:27" ht="78" customHeight="1">
      <c r="B70" s="1069" t="s">
        <v>317</v>
      </c>
      <c r="C70" s="966" t="s">
        <v>321</v>
      </c>
      <c r="D70" s="1056"/>
      <c r="E70" s="1068"/>
      <c r="F70" s="1"/>
      <c r="G70" s="46"/>
      <c r="H70" s="300"/>
      <c r="I70" s="301"/>
      <c r="J70" s="411"/>
      <c r="K70" s="300"/>
      <c r="L70" s="301"/>
      <c r="M70" s="64"/>
      <c r="N70" s="62"/>
      <c r="O70" s="63"/>
      <c r="P70" s="64"/>
      <c r="Q70" s="300"/>
      <c r="R70" s="301"/>
      <c r="S70" s="303"/>
      <c r="T70" s="300"/>
      <c r="U70" s="301"/>
      <c r="V70" s="64"/>
      <c r="W70" s="62"/>
      <c r="X70" s="63"/>
      <c r="Y70" s="64"/>
      <c r="Z70" s="300"/>
      <c r="AA70" s="301"/>
    </row>
    <row r="71" spans="2:27" ht="36.6" customHeight="1">
      <c r="B71" s="1071"/>
      <c r="C71" s="683" t="s">
        <v>1421</v>
      </c>
      <c r="D71" s="961"/>
      <c r="E71" s="961"/>
      <c r="F71" s="410"/>
      <c r="G71" s="46"/>
      <c r="H71" s="413"/>
      <c r="I71" s="410"/>
      <c r="J71" s="411"/>
      <c r="K71" s="413"/>
      <c r="L71" s="410"/>
      <c r="M71" s="293"/>
      <c r="N71" s="413">
        <v>1</v>
      </c>
      <c r="O71" s="410"/>
      <c r="P71" s="293"/>
      <c r="Q71" s="413"/>
      <c r="R71" s="410"/>
      <c r="T71" s="413">
        <v>1</v>
      </c>
      <c r="U71" s="410"/>
      <c r="V71" s="293"/>
      <c r="W71" s="413">
        <v>1</v>
      </c>
      <c r="X71" s="410"/>
      <c r="Y71" s="293"/>
      <c r="Z71" s="413"/>
      <c r="AA71" s="410"/>
    </row>
    <row r="72" spans="2:27" ht="30">
      <c r="B72" s="1055" t="s">
        <v>312</v>
      </c>
      <c r="C72" s="1067" t="s">
        <v>189</v>
      </c>
      <c r="D72" s="1056" t="s">
        <v>191</v>
      </c>
      <c r="E72" s="1068"/>
      <c r="F72" s="1" t="s">
        <v>190</v>
      </c>
      <c r="G72" s="46"/>
      <c r="H72" s="109" t="s">
        <v>25</v>
      </c>
      <c r="I72" s="298"/>
      <c r="J72" s="411"/>
      <c r="K72" s="109" t="s">
        <v>25</v>
      </c>
      <c r="L72" s="298"/>
      <c r="N72" s="9" t="s">
        <v>269</v>
      </c>
      <c r="O72" s="4"/>
      <c r="Q72" s="109" t="s">
        <v>25</v>
      </c>
      <c r="R72" s="298"/>
      <c r="T72" s="109" t="s">
        <v>269</v>
      </c>
      <c r="U72" s="298"/>
      <c r="W72" s="9" t="s">
        <v>269</v>
      </c>
      <c r="X72" s="4"/>
      <c r="Z72" s="109" t="s">
        <v>25</v>
      </c>
      <c r="AA72" s="298"/>
    </row>
    <row r="73" spans="2:27" ht="48.6" customHeight="1">
      <c r="B73" s="1055"/>
      <c r="C73" s="1067"/>
      <c r="D73" s="1068"/>
      <c r="E73" s="1068"/>
      <c r="F73" s="1" t="s">
        <v>198</v>
      </c>
      <c r="G73" s="46"/>
      <c r="H73" s="110"/>
      <c r="I73" s="298"/>
      <c r="J73" s="411"/>
      <c r="K73" s="110"/>
      <c r="L73" s="298"/>
      <c r="N73" s="43"/>
      <c r="O73" s="4"/>
      <c r="Q73" s="110"/>
      <c r="R73" s="298"/>
      <c r="T73" s="110"/>
      <c r="U73" s="298"/>
      <c r="W73" s="43"/>
      <c r="X73" s="4"/>
      <c r="Z73" s="110"/>
      <c r="AA73" s="298"/>
    </row>
    <row r="74" spans="2:27" ht="32.65" customHeight="1">
      <c r="B74" s="1055"/>
      <c r="C74" s="1067"/>
      <c r="D74" s="1068"/>
      <c r="E74" s="1068"/>
      <c r="F74" s="1" t="s">
        <v>181</v>
      </c>
      <c r="G74" s="46"/>
      <c r="H74" s="80" t="str">
        <f>+IF(AND(H72="SI",H73&gt;=10%),"SI","NO")</f>
        <v>NO</v>
      </c>
      <c r="I74" s="298"/>
      <c r="J74" s="411"/>
      <c r="K74" s="80" t="str">
        <f>+IF(AND(K72="SI",K73&gt;=10%),"SI","NO")</f>
        <v>NO</v>
      </c>
      <c r="L74" s="298"/>
      <c r="N74" s="48" t="s">
        <v>269</v>
      </c>
      <c r="O74" s="4"/>
      <c r="Q74" s="80" t="s">
        <v>269</v>
      </c>
      <c r="R74" s="298"/>
      <c r="T74" s="80" t="s">
        <v>269</v>
      </c>
      <c r="U74" s="298"/>
      <c r="W74" s="48" t="s">
        <v>269</v>
      </c>
      <c r="X74" s="4"/>
      <c r="Z74" s="80" t="str">
        <f>+IF(AND(Z72="SI",Z73&gt;=10%),"SI","NO")</f>
        <v>NO</v>
      </c>
      <c r="AA74" s="298"/>
    </row>
    <row r="75" spans="2:27" ht="69.599999999999994" customHeight="1">
      <c r="B75" s="1055"/>
      <c r="C75" s="683" t="s">
        <v>1422</v>
      </c>
      <c r="D75" s="961"/>
      <c r="E75" s="961"/>
      <c r="F75" s="410"/>
      <c r="G75" s="46"/>
      <c r="H75" s="413">
        <f>+IF(H74="SI",0.25,0)</f>
        <v>0</v>
      </c>
      <c r="I75" s="410"/>
      <c r="J75" s="411"/>
      <c r="K75" s="413">
        <f>+IF(K74="SI",0.25,0)</f>
        <v>0</v>
      </c>
      <c r="L75" s="410"/>
      <c r="M75" s="293"/>
      <c r="N75" s="413">
        <f>+IF(N74="SI",0.25,0)</f>
        <v>0.25</v>
      </c>
      <c r="O75" s="410"/>
      <c r="P75" s="293"/>
      <c r="Q75" s="413">
        <f>+IF(Q74="SI",0.25,0)</f>
        <v>0.25</v>
      </c>
      <c r="R75" s="410"/>
      <c r="T75" s="413">
        <f>+IF(T74="SI",0.25,0)</f>
        <v>0.25</v>
      </c>
      <c r="U75" s="410"/>
      <c r="V75" s="293"/>
      <c r="W75" s="413">
        <f>+IF(W74="SI",0.25,0)</f>
        <v>0.25</v>
      </c>
      <c r="X75" s="410"/>
      <c r="Y75" s="293"/>
      <c r="Z75" s="413">
        <f>+IF(Z74="SI",0.25,0)</f>
        <v>0</v>
      </c>
      <c r="AA75" s="410"/>
    </row>
    <row r="76" spans="2:27" ht="31.15" customHeight="1">
      <c r="B76" s="1055" t="s">
        <v>313</v>
      </c>
      <c r="C76" s="1088" t="s">
        <v>193</v>
      </c>
      <c r="D76" s="1086" t="s">
        <v>192</v>
      </c>
      <c r="E76" s="1087"/>
      <c r="F76" s="1" t="s">
        <v>194</v>
      </c>
      <c r="G76" s="46"/>
      <c r="H76" s="109" t="s">
        <v>25</v>
      </c>
      <c r="I76" s="298"/>
      <c r="J76" s="411"/>
      <c r="K76" s="109" t="s">
        <v>25</v>
      </c>
      <c r="L76" s="298"/>
      <c r="N76" s="9" t="s">
        <v>269</v>
      </c>
      <c r="O76" s="4"/>
      <c r="Q76" s="109" t="s">
        <v>25</v>
      </c>
      <c r="R76" s="298"/>
      <c r="T76" s="109" t="s">
        <v>25</v>
      </c>
      <c r="U76" s="298"/>
      <c r="W76" s="9" t="s">
        <v>269</v>
      </c>
      <c r="X76" s="4"/>
      <c r="Z76" s="109" t="s">
        <v>25</v>
      </c>
      <c r="AA76" s="298"/>
    </row>
    <row r="77" spans="2:27" ht="31.15" customHeight="1">
      <c r="B77" s="1055"/>
      <c r="C77" s="1088"/>
      <c r="D77" s="1086"/>
      <c r="E77" s="1087"/>
      <c r="F77" s="1" t="s">
        <v>199</v>
      </c>
      <c r="G77" s="46"/>
      <c r="H77" s="110"/>
      <c r="I77" s="298"/>
      <c r="J77" s="411"/>
      <c r="K77" s="110"/>
      <c r="L77" s="298"/>
      <c r="N77" s="43"/>
      <c r="O77" s="4"/>
      <c r="Q77" s="110"/>
      <c r="R77" s="298"/>
      <c r="T77" s="110"/>
      <c r="U77" s="298"/>
      <c r="W77" s="43"/>
      <c r="X77" s="4"/>
      <c r="Z77" s="110"/>
      <c r="AA77" s="298"/>
    </row>
    <row r="78" spans="2:27" ht="31.15" customHeight="1">
      <c r="B78" s="1055"/>
      <c r="C78" s="1088"/>
      <c r="D78" s="1087"/>
      <c r="E78" s="1087"/>
      <c r="F78" s="1" t="s">
        <v>181</v>
      </c>
      <c r="G78" s="46"/>
      <c r="H78" s="80" t="str">
        <f>+IF(AND(H76="SI",H77&gt;=10%),"SI","NO")</f>
        <v>NO</v>
      </c>
      <c r="I78" s="298"/>
      <c r="J78" s="411"/>
      <c r="K78" s="80" t="str">
        <f>+IF(AND(K76="SI",K77&gt;=10%),"SI","NO")</f>
        <v>NO</v>
      </c>
      <c r="L78" s="298"/>
      <c r="N78" s="48" t="s">
        <v>269</v>
      </c>
      <c r="O78" s="4"/>
      <c r="Q78" s="80" t="str">
        <f>+IF(AND(Q76="SI",Q77&gt;=10%),"SI","NO")</f>
        <v>NO</v>
      </c>
      <c r="R78" s="298"/>
      <c r="T78" s="80" t="str">
        <f>+IF(AND(T76="SI",T77&gt;=10%),"SI","NO")</f>
        <v>NO</v>
      </c>
      <c r="U78" s="298"/>
      <c r="W78" s="48" t="s">
        <v>269</v>
      </c>
      <c r="X78" s="4"/>
      <c r="Z78" s="80" t="str">
        <f>+IF(AND(Z76="SI",Z77&gt;=10%),"SI","NO")</f>
        <v>NO</v>
      </c>
      <c r="AA78" s="298"/>
    </row>
    <row r="79" spans="2:27" ht="52.9" customHeight="1">
      <c r="B79" s="1055"/>
      <c r="C79" s="683" t="s">
        <v>1423</v>
      </c>
      <c r="D79" s="961"/>
      <c r="E79" s="961"/>
      <c r="F79" s="410"/>
      <c r="G79" s="46"/>
      <c r="H79" s="413">
        <f>+IF(H78="SI",0.25,0)</f>
        <v>0</v>
      </c>
      <c r="I79" s="410"/>
      <c r="J79" s="411"/>
      <c r="K79" s="413">
        <f>+IF(K78="SI",0.25,0)</f>
        <v>0</v>
      </c>
      <c r="L79" s="410"/>
      <c r="M79" s="293"/>
      <c r="N79" s="413">
        <f>+IF(N78="SI",0.25,0)</f>
        <v>0.25</v>
      </c>
      <c r="O79" s="410"/>
      <c r="P79" s="293"/>
      <c r="Q79" s="413">
        <f>+IF(Q78="SI",0.25,0)</f>
        <v>0</v>
      </c>
      <c r="R79" s="410"/>
      <c r="T79" s="413">
        <f>+IF(T78="SI",0.25,0)</f>
        <v>0</v>
      </c>
      <c r="U79" s="410"/>
      <c r="V79" s="293"/>
      <c r="W79" s="413">
        <f>+IF(W78="SI",0.25,0)</f>
        <v>0.25</v>
      </c>
      <c r="X79" s="410"/>
      <c r="Y79" s="293"/>
      <c r="Z79" s="413">
        <f>+IF(Z78="SI",0.25,0)</f>
        <v>0</v>
      </c>
      <c r="AA79" s="410"/>
    </row>
    <row r="80" spans="2:27">
      <c r="B80" s="1055" t="s">
        <v>318</v>
      </c>
      <c r="C80" s="1088" t="s">
        <v>322</v>
      </c>
      <c r="D80" s="65"/>
      <c r="G80" s="46"/>
      <c r="J80" s="411"/>
      <c r="N80" s="7"/>
      <c r="Q80" s="113"/>
      <c r="T80" s="113"/>
      <c r="W80" s="7"/>
      <c r="Z80" s="113"/>
    </row>
    <row r="81" spans="2:29" ht="30.6" customHeight="1">
      <c r="B81" s="1055"/>
      <c r="C81" s="1088"/>
      <c r="D81" s="7"/>
      <c r="G81" s="46"/>
      <c r="J81" s="411"/>
    </row>
    <row r="82" spans="2:29">
      <c r="B82" s="1055"/>
      <c r="C82" s="1088"/>
      <c r="D82" s="7"/>
      <c r="G82" s="46"/>
      <c r="J82" s="411"/>
    </row>
    <row r="83" spans="2:29" ht="45.6" customHeight="1">
      <c r="B83" s="1055"/>
      <c r="C83" s="683" t="s">
        <v>1424</v>
      </c>
      <c r="D83" s="961"/>
      <c r="E83" s="961"/>
      <c r="F83" s="410"/>
      <c r="G83" s="46"/>
      <c r="H83" s="413"/>
      <c r="I83" s="410"/>
      <c r="J83" s="411"/>
      <c r="K83" s="413"/>
      <c r="L83" s="410"/>
      <c r="M83" s="293"/>
      <c r="N83" s="413"/>
      <c r="O83" s="410"/>
      <c r="P83" s="293"/>
      <c r="Q83" s="413"/>
      <c r="R83" s="410"/>
      <c r="T83" s="413"/>
      <c r="U83" s="410"/>
      <c r="V83" s="293"/>
      <c r="W83" s="413"/>
      <c r="X83" s="410"/>
      <c r="Y83" s="293"/>
      <c r="Z83" s="413"/>
      <c r="AA83" s="410"/>
    </row>
    <row r="84" spans="2:29">
      <c r="C84" s="67"/>
      <c r="G84" s="46"/>
      <c r="J84" s="411"/>
    </row>
    <row r="85" spans="2:29" s="988" customFormat="1" ht="59.45" customHeight="1">
      <c r="C85" s="989" t="s">
        <v>1429</v>
      </c>
      <c r="D85" s="990"/>
      <c r="E85" s="990"/>
      <c r="F85" s="990"/>
      <c r="G85" s="991"/>
      <c r="H85" s="971">
        <f>+H26+H39+H52</f>
        <v>28</v>
      </c>
      <c r="J85" s="978"/>
      <c r="K85" s="979">
        <f>+K26+K39+K52</f>
        <v>69.539999999999992</v>
      </c>
      <c r="N85" s="971">
        <f>+N26+N39+N52</f>
        <v>87.5</v>
      </c>
      <c r="Q85" s="979">
        <f>+Q26+Q39+Q52</f>
        <v>83.5</v>
      </c>
      <c r="T85" s="979">
        <f>+T26+T39+T52</f>
        <v>83.5</v>
      </c>
      <c r="W85" s="971">
        <f>+W26+W39+W52</f>
        <v>87.5</v>
      </c>
      <c r="Z85" s="979">
        <f>+Z26+Z39+Z52</f>
        <v>57.46</v>
      </c>
      <c r="AC85" s="971">
        <f>SUM(H85:AA85)</f>
        <v>496.99999999999994</v>
      </c>
    </row>
    <row r="86" spans="2:29">
      <c r="C86" s="67"/>
      <c r="G86" s="46"/>
      <c r="J86" s="411"/>
    </row>
    <row r="87" spans="2:29" s="947" customFormat="1" ht="59.45" customHeight="1">
      <c r="C87" s="962" t="s">
        <v>1431</v>
      </c>
      <c r="D87" s="982"/>
      <c r="E87" s="982"/>
      <c r="F87" s="983"/>
      <c r="G87" s="984"/>
      <c r="H87" s="970">
        <f>+H57+H69+H75+H79</f>
        <v>0</v>
      </c>
      <c r="I87" s="985"/>
      <c r="J87" s="986"/>
      <c r="K87" s="987">
        <f>+K57+K69+K75+K79</f>
        <v>0</v>
      </c>
      <c r="L87" s="985"/>
      <c r="N87" s="970">
        <f>+N57+N69+N75+N79</f>
        <v>11.5</v>
      </c>
      <c r="Q87" s="987">
        <f>+Q57+Q69+Q75+Q79</f>
        <v>0.25</v>
      </c>
      <c r="R87" s="985"/>
      <c r="S87" s="985"/>
      <c r="T87" s="987">
        <f>+T57+T69+T75+T79</f>
        <v>10.25</v>
      </c>
      <c r="U87" s="985"/>
      <c r="W87" s="970">
        <f>+W57+W69+W75+W79</f>
        <v>11.5</v>
      </c>
      <c r="Z87" s="987">
        <f>+Z57+Z69+Z75+Z79</f>
        <v>0</v>
      </c>
      <c r="AA87" s="985"/>
      <c r="AC87" s="970">
        <f>SUM(H87:AA87)</f>
        <v>33.5</v>
      </c>
    </row>
    <row r="88" spans="2:29">
      <c r="G88" s="46"/>
      <c r="J88" s="411"/>
    </row>
    <row r="89" spans="2:29" s="947" customFormat="1" ht="59.45" customHeight="1">
      <c r="C89" s="962" t="s">
        <v>195</v>
      </c>
      <c r="D89" s="982"/>
      <c r="E89" s="982"/>
      <c r="F89" s="983"/>
      <c r="G89" s="984"/>
      <c r="H89" s="970">
        <f>+H85+H87</f>
        <v>28</v>
      </c>
      <c r="I89" s="985"/>
      <c r="J89" s="986"/>
      <c r="K89" s="987">
        <f>+K85+K87</f>
        <v>69.539999999999992</v>
      </c>
      <c r="L89" s="985"/>
      <c r="N89" s="970">
        <f>+N85+N87</f>
        <v>99</v>
      </c>
      <c r="Q89" s="987">
        <f>+Q85+Q87</f>
        <v>83.75</v>
      </c>
      <c r="R89" s="985"/>
      <c r="S89" s="985"/>
      <c r="T89" s="987">
        <f>+T85+T87</f>
        <v>93.75</v>
      </c>
      <c r="U89" s="985"/>
      <c r="W89" s="970">
        <f>+W85+W87</f>
        <v>99</v>
      </c>
      <c r="Z89" s="987">
        <f>+Z85+Z87</f>
        <v>57.46</v>
      </c>
      <c r="AA89" s="985"/>
      <c r="AC89" s="970">
        <f>SUM(H89:AA89)</f>
        <v>530.5</v>
      </c>
    </row>
  </sheetData>
  <autoFilter ref="B10:AA83" xr:uid="{BC61BE2A-8622-4319-B770-1E00DD54F19D}"/>
  <customSheetViews>
    <customSheetView guid="{E709EEE5-4439-47F3-80A2-1744E8E6077E}" scale="25" showPageBreaks="1" fitToPage="1" printArea="1" showAutoFilter="1" hiddenColumns="1" view="pageBreakPreview">
      <pane xSplit="6" ySplit="10" topLeftCell="G11" activePane="bottomRight" state="frozen"/>
      <selection pane="bottomRight" activeCell="AI19" sqref="AI19"/>
      <colBreaks count="1" manualBreakCount="1">
        <brk id="27" min="3" max="52" man="1"/>
      </colBreaks>
      <pageMargins left="0.31496062992125984" right="0.31496062992125984" top="0.15748031496062992" bottom="0.15748031496062992" header="0.31496062992125984" footer="0.31496062992125984"/>
      <printOptions horizontalCentered="1"/>
      <pageSetup paperSize="70" scale="12" fitToWidth="6" orientation="landscape" horizontalDpi="1200" verticalDpi="1200" r:id="rId1"/>
      <headerFooter>
        <oddFooter>Página &amp;P&amp;R&amp;A</oddFooter>
      </headerFooter>
      <autoFilter ref="B10:AA83" xr:uid="{76AB7759-9497-47BE-99C3-D8F054A4964A}"/>
    </customSheetView>
    <customSheetView guid="{0814AEEB-8FF2-453A-A01F-15432BB1C9A3}" scale="25" showPageBreaks="1" fitToPage="1" printArea="1" showAutoFilter="1" hiddenColumns="1" view="pageBreakPreview">
      <pane xSplit="6" ySplit="10" topLeftCell="G11" activePane="bottomRight" state="frozen"/>
      <selection pane="bottomRight" activeCell="AH8" sqref="AH8"/>
      <colBreaks count="1" manualBreakCount="1">
        <brk id="27" min="3" max="52" man="1"/>
      </colBreaks>
      <pageMargins left="0.31496062992125984" right="0.31496062992125984" top="0.15748031496062992" bottom="0.15748031496062992" header="0.31496062992125984" footer="0.31496062992125984"/>
      <printOptions horizontalCentered="1"/>
      <pageSetup paperSize="70" scale="10" fitToWidth="6" orientation="landscape" horizontalDpi="1200" verticalDpi="1200" r:id="rId2"/>
      <headerFooter>
        <oddFooter>Página &amp;P&amp;R&amp;A</oddFooter>
      </headerFooter>
      <autoFilter ref="B10:AA83" xr:uid="{B4FE6CD9-1258-4CC1-9E9E-AAAE5F23E2A2}"/>
    </customSheetView>
  </customSheetViews>
  <mergeCells count="73">
    <mergeCell ref="O16:O19"/>
    <mergeCell ref="R16:R19"/>
    <mergeCell ref="L13:L14"/>
    <mergeCell ref="O13:O14"/>
    <mergeCell ref="R13:R14"/>
    <mergeCell ref="D76:E78"/>
    <mergeCell ref="E56:F56"/>
    <mergeCell ref="D40:D51"/>
    <mergeCell ref="C80:C82"/>
    <mergeCell ref="B70:B71"/>
    <mergeCell ref="B58:B59"/>
    <mergeCell ref="B60:B61"/>
    <mergeCell ref="B62:B63"/>
    <mergeCell ref="B72:B75"/>
    <mergeCell ref="C72:C74"/>
    <mergeCell ref="B80:B83"/>
    <mergeCell ref="B76:B79"/>
    <mergeCell ref="C76:C78"/>
    <mergeCell ref="B54:B57"/>
    <mergeCell ref="D54:D56"/>
    <mergeCell ref="C54:C56"/>
    <mergeCell ref="D72:E74"/>
    <mergeCell ref="B64:B69"/>
    <mergeCell ref="E55:F55"/>
    <mergeCell ref="C64:C68"/>
    <mergeCell ref="D64:E68"/>
    <mergeCell ref="D70:E70"/>
    <mergeCell ref="E54:F54"/>
    <mergeCell ref="B27:B39"/>
    <mergeCell ref="D27:D38"/>
    <mergeCell ref="B40:B52"/>
    <mergeCell ref="O11:O12"/>
    <mergeCell ref="B11:B26"/>
    <mergeCell ref="D11:E15"/>
    <mergeCell ref="D16:E20"/>
    <mergeCell ref="D21:E25"/>
    <mergeCell ref="C11:C15"/>
    <mergeCell ref="C16:C20"/>
    <mergeCell ref="C21:C25"/>
    <mergeCell ref="I11:I12"/>
    <mergeCell ref="O21:O22"/>
    <mergeCell ref="I21:I22"/>
    <mergeCell ref="I16:I19"/>
    <mergeCell ref="L16:L19"/>
    <mergeCell ref="U11:U12"/>
    <mergeCell ref="Q8:R8"/>
    <mergeCell ref="R11:R12"/>
    <mergeCell ref="U16:U19"/>
    <mergeCell ref="U21:U22"/>
    <mergeCell ref="R21:R22"/>
    <mergeCell ref="U13:U14"/>
    <mergeCell ref="B4:B6"/>
    <mergeCell ref="C4:AA4"/>
    <mergeCell ref="C5:AA5"/>
    <mergeCell ref="C6:AA6"/>
    <mergeCell ref="Z8:AA8"/>
    <mergeCell ref="T8:U8"/>
    <mergeCell ref="N8:O8"/>
    <mergeCell ref="C8:C9"/>
    <mergeCell ref="B8:B9"/>
    <mergeCell ref="K8:L8"/>
    <mergeCell ref="H8:I8"/>
    <mergeCell ref="F8:F9"/>
    <mergeCell ref="D8:E9"/>
    <mergeCell ref="X21:X22"/>
    <mergeCell ref="AA21:AA22"/>
    <mergeCell ref="AA13:AA14"/>
    <mergeCell ref="AA11:AA12"/>
    <mergeCell ref="W8:X8"/>
    <mergeCell ref="X11:X12"/>
    <mergeCell ref="X16:X19"/>
    <mergeCell ref="AA16:AA19"/>
    <mergeCell ref="X13:X14"/>
  </mergeCells>
  <phoneticPr fontId="23" type="noConversion"/>
  <conditionalFormatting sqref="H14 N27:N38">
    <cfRule type="cellIs" dxfId="163" priority="192" operator="equal">
      <formula>"SI"</formula>
    </cfRule>
    <cfRule type="cellIs" dxfId="162" priority="191" operator="equal">
      <formula>"NO"</formula>
    </cfRule>
  </conditionalFormatting>
  <conditionalFormatting sqref="H16:H19">
    <cfRule type="cellIs" dxfId="161" priority="193" operator="equal">
      <formula>"NO"</formula>
    </cfRule>
    <cfRule type="cellIs" dxfId="160" priority="194" operator="equal">
      <formula>"SI"</formula>
    </cfRule>
  </conditionalFormatting>
  <conditionalFormatting sqref="H24">
    <cfRule type="cellIs" dxfId="159" priority="189" operator="equal">
      <formula>"NO"</formula>
    </cfRule>
    <cfRule type="cellIs" dxfId="158" priority="190" operator="equal">
      <formula>"SI"</formula>
    </cfRule>
  </conditionalFormatting>
  <conditionalFormatting sqref="H27:H38">
    <cfRule type="cellIs" dxfId="157" priority="237" operator="equal">
      <formula>"NO"</formula>
    </cfRule>
    <cfRule type="cellIs" dxfId="156" priority="238" operator="equal">
      <formula>"SI"</formula>
    </cfRule>
  </conditionalFormatting>
  <conditionalFormatting sqref="H40:H51">
    <cfRule type="cellIs" dxfId="155" priority="235" operator="equal">
      <formula>"NO"</formula>
    </cfRule>
    <cfRule type="cellIs" dxfId="154" priority="236" operator="equal">
      <formula>"SI"</formula>
    </cfRule>
  </conditionalFormatting>
  <conditionalFormatting sqref="H54:H56">
    <cfRule type="cellIs" dxfId="153" priority="228" operator="equal">
      <formula>"SI"</formula>
    </cfRule>
    <cfRule type="cellIs" dxfId="152" priority="227" operator="equal">
      <formula>"NO"</formula>
    </cfRule>
  </conditionalFormatting>
  <conditionalFormatting sqref="H68">
    <cfRule type="cellIs" dxfId="151" priority="233" operator="equal">
      <formula>"NO"</formula>
    </cfRule>
    <cfRule type="cellIs" dxfId="150" priority="234" operator="equal">
      <formula>"SI"</formula>
    </cfRule>
  </conditionalFormatting>
  <conditionalFormatting sqref="H72">
    <cfRule type="cellIs" dxfId="149" priority="221" operator="equal">
      <formula>"NO"</formula>
    </cfRule>
    <cfRule type="cellIs" dxfId="148" priority="222" operator="equal">
      <formula>"SI"</formula>
    </cfRule>
  </conditionalFormatting>
  <conditionalFormatting sqref="H74">
    <cfRule type="cellIs" dxfId="147" priority="224" operator="equal">
      <formula>"SI"</formula>
    </cfRule>
    <cfRule type="cellIs" dxfId="146" priority="223" operator="equal">
      <formula>"NO"</formula>
    </cfRule>
  </conditionalFormatting>
  <conditionalFormatting sqref="H76">
    <cfRule type="cellIs" dxfId="145" priority="218" operator="equal">
      <formula>"SI"</formula>
    </cfRule>
    <cfRule type="cellIs" dxfId="144" priority="217" operator="equal">
      <formula>"NO"</formula>
    </cfRule>
  </conditionalFormatting>
  <conditionalFormatting sqref="H78">
    <cfRule type="cellIs" dxfId="143" priority="219" operator="equal">
      <formula>"NO"</formula>
    </cfRule>
    <cfRule type="cellIs" dxfId="142" priority="220" operator="equal">
      <formula>"SI"</formula>
    </cfRule>
  </conditionalFormatting>
  <conditionalFormatting sqref="I2">
    <cfRule type="cellIs" dxfId="141" priority="2" operator="equal">
      <formula>"SI"</formula>
    </cfRule>
    <cfRule type="cellIs" dxfId="140" priority="1" operator="equal">
      <formula>"NO"</formula>
    </cfRule>
  </conditionalFormatting>
  <conditionalFormatting sqref="K14">
    <cfRule type="cellIs" dxfId="139" priority="140" operator="equal">
      <formula>"SI"</formula>
    </cfRule>
    <cfRule type="cellIs" dxfId="138" priority="139" operator="equal">
      <formula>"NO"</formula>
    </cfRule>
  </conditionalFormatting>
  <conditionalFormatting sqref="K16:K19">
    <cfRule type="cellIs" dxfId="137" priority="141" operator="equal">
      <formula>"NO"</formula>
    </cfRule>
    <cfRule type="cellIs" dxfId="136" priority="142" operator="equal">
      <formula>"SI"</formula>
    </cfRule>
  </conditionalFormatting>
  <conditionalFormatting sqref="K24">
    <cfRule type="cellIs" dxfId="135" priority="23" operator="equal">
      <formula>"NO"</formula>
    </cfRule>
    <cfRule type="cellIs" dxfId="134" priority="24" operator="equal">
      <formula>"SI"</formula>
    </cfRule>
  </conditionalFormatting>
  <conditionalFormatting sqref="K27:K38">
    <cfRule type="cellIs" dxfId="133" priority="161" operator="equal">
      <formula>"NO"</formula>
    </cfRule>
    <cfRule type="cellIs" dxfId="132" priority="162" operator="equal">
      <formula>"SI"</formula>
    </cfRule>
  </conditionalFormatting>
  <conditionalFormatting sqref="K40:K51">
    <cfRule type="cellIs" dxfId="131" priority="159" operator="equal">
      <formula>"NO"</formula>
    </cfRule>
    <cfRule type="cellIs" dxfId="130" priority="160" operator="equal">
      <formula>"SI"</formula>
    </cfRule>
  </conditionalFormatting>
  <conditionalFormatting sqref="K54:K56">
    <cfRule type="cellIs" dxfId="129" priority="151" operator="equal">
      <formula>"NO"</formula>
    </cfRule>
    <cfRule type="cellIs" dxfId="128" priority="152" operator="equal">
      <formula>"SI"</formula>
    </cfRule>
  </conditionalFormatting>
  <conditionalFormatting sqref="K68">
    <cfRule type="cellIs" dxfId="127" priority="158" operator="equal">
      <formula>"SI"</formula>
    </cfRule>
    <cfRule type="cellIs" dxfId="126" priority="157" operator="equal">
      <formula>"NO"</formula>
    </cfRule>
  </conditionalFormatting>
  <conditionalFormatting sqref="K72">
    <cfRule type="cellIs" dxfId="125" priority="148" operator="equal">
      <formula>"SI"</formula>
    </cfRule>
    <cfRule type="cellIs" dxfId="124" priority="147" operator="equal">
      <formula>"NO"</formula>
    </cfRule>
  </conditionalFormatting>
  <conditionalFormatting sqref="K74">
    <cfRule type="cellIs" dxfId="123" priority="150" operator="equal">
      <formula>"SI"</formula>
    </cfRule>
    <cfRule type="cellIs" dxfId="122" priority="149" operator="equal">
      <formula>"NO"</formula>
    </cfRule>
  </conditionalFormatting>
  <conditionalFormatting sqref="K76">
    <cfRule type="cellIs" dxfId="121" priority="144" operator="equal">
      <formula>"SI"</formula>
    </cfRule>
    <cfRule type="cellIs" dxfId="120" priority="143" operator="equal">
      <formula>"NO"</formula>
    </cfRule>
  </conditionalFormatting>
  <conditionalFormatting sqref="K78">
    <cfRule type="cellIs" dxfId="119" priority="146" operator="equal">
      <formula>"SI"</formula>
    </cfRule>
    <cfRule type="cellIs" dxfId="118" priority="145" operator="equal">
      <formula>"NO"</formula>
    </cfRule>
  </conditionalFormatting>
  <conditionalFormatting sqref="L2">
    <cfRule type="cellIs" dxfId="117" priority="3" operator="equal">
      <formula>"NO"</formula>
    </cfRule>
    <cfRule type="cellIs" dxfId="116" priority="4" operator="equal">
      <formula>"SI"</formula>
    </cfRule>
  </conditionalFormatting>
  <conditionalFormatting sqref="N14">
    <cfRule type="cellIs" dxfId="115" priority="118" operator="equal">
      <formula>"SI"</formula>
    </cfRule>
    <cfRule type="cellIs" dxfId="114" priority="117" operator="equal">
      <formula>"NO"</formula>
    </cfRule>
  </conditionalFormatting>
  <conditionalFormatting sqref="N16:N19">
    <cfRule type="cellIs" dxfId="113" priority="120" operator="equal">
      <formula>"SI"</formula>
    </cfRule>
    <cfRule type="cellIs" dxfId="112" priority="119" operator="equal">
      <formula>"NO"</formula>
    </cfRule>
  </conditionalFormatting>
  <conditionalFormatting sqref="N24">
    <cfRule type="cellIs" dxfId="111" priority="15" operator="equal">
      <formula>"NO"</formula>
    </cfRule>
    <cfRule type="cellIs" dxfId="110" priority="16" operator="equal">
      <formula>"SI"</formula>
    </cfRule>
  </conditionalFormatting>
  <conditionalFormatting sqref="N40:N51">
    <cfRule type="cellIs" dxfId="109" priority="134" operator="equal">
      <formula>"SI"</formula>
    </cfRule>
    <cfRule type="cellIs" dxfId="108" priority="133" operator="equal">
      <formula>"NO"</formula>
    </cfRule>
  </conditionalFormatting>
  <conditionalFormatting sqref="N54:N56">
    <cfRule type="cellIs" dxfId="107" priority="130" operator="equal">
      <formula>"SI"</formula>
    </cfRule>
    <cfRule type="cellIs" dxfId="106" priority="129" operator="equal">
      <formula>"NO"</formula>
    </cfRule>
  </conditionalFormatting>
  <conditionalFormatting sqref="N68">
    <cfRule type="cellIs" dxfId="105" priority="131" operator="equal">
      <formula>"NO"</formula>
    </cfRule>
    <cfRule type="cellIs" dxfId="104" priority="132" operator="equal">
      <formula>"SI"</formula>
    </cfRule>
  </conditionalFormatting>
  <conditionalFormatting sqref="N72">
    <cfRule type="cellIs" dxfId="103" priority="125" operator="equal">
      <formula>"NO"</formula>
    </cfRule>
    <cfRule type="cellIs" dxfId="102" priority="126" operator="equal">
      <formula>"SI"</formula>
    </cfRule>
  </conditionalFormatting>
  <conditionalFormatting sqref="N74">
    <cfRule type="cellIs" dxfId="101" priority="127" operator="equal">
      <formula>"NO"</formula>
    </cfRule>
    <cfRule type="cellIs" dxfId="100" priority="128" operator="equal">
      <formula>"SI"</formula>
    </cfRule>
  </conditionalFormatting>
  <conditionalFormatting sqref="N76">
    <cfRule type="cellIs" dxfId="99" priority="121" operator="equal">
      <formula>"NO"</formula>
    </cfRule>
    <cfRule type="cellIs" dxfId="98" priority="122" operator="equal">
      <formula>"SI"</formula>
    </cfRule>
  </conditionalFormatting>
  <conditionalFormatting sqref="N78">
    <cfRule type="cellIs" dxfId="97" priority="124" operator="equal">
      <formula>"SI"</formula>
    </cfRule>
    <cfRule type="cellIs" dxfId="96" priority="123" operator="equal">
      <formula>"NO"</formula>
    </cfRule>
  </conditionalFormatting>
  <conditionalFormatting sqref="O2">
    <cfRule type="cellIs" dxfId="95" priority="11" operator="equal">
      <formula>"NO"</formula>
    </cfRule>
    <cfRule type="cellIs" dxfId="94" priority="12" operator="equal">
      <formula>"SI"</formula>
    </cfRule>
  </conditionalFormatting>
  <conditionalFormatting sqref="Q14">
    <cfRule type="cellIs" dxfId="93" priority="20" operator="equal">
      <formula>"SI"</formula>
    </cfRule>
    <cfRule type="cellIs" dxfId="92" priority="19" operator="equal">
      <formula>"NO"</formula>
    </cfRule>
  </conditionalFormatting>
  <conditionalFormatting sqref="Q16:Q19">
    <cfRule type="cellIs" dxfId="91" priority="98" operator="equal">
      <formula>"SI"</formula>
    </cfRule>
    <cfRule type="cellIs" dxfId="90" priority="97" operator="equal">
      <formula>"NO"</formula>
    </cfRule>
  </conditionalFormatting>
  <conditionalFormatting sqref="Q24">
    <cfRule type="cellIs" dxfId="89" priority="14" operator="equal">
      <formula>"SI"</formula>
    </cfRule>
    <cfRule type="cellIs" dxfId="88" priority="13" operator="equal">
      <formula>"NO"</formula>
    </cfRule>
  </conditionalFormatting>
  <conditionalFormatting sqref="Q27:Q38">
    <cfRule type="cellIs" dxfId="87" priority="114" operator="equal">
      <formula>"SI"</formula>
    </cfRule>
    <cfRule type="cellIs" dxfId="86" priority="113" operator="equal">
      <formula>"NO"</formula>
    </cfRule>
  </conditionalFormatting>
  <conditionalFormatting sqref="Q40:Q51">
    <cfRule type="cellIs" dxfId="85" priority="111" operator="equal">
      <formula>"NO"</formula>
    </cfRule>
    <cfRule type="cellIs" dxfId="84" priority="112" operator="equal">
      <formula>"SI"</formula>
    </cfRule>
  </conditionalFormatting>
  <conditionalFormatting sqref="Q54:Q56">
    <cfRule type="cellIs" dxfId="83" priority="107" operator="equal">
      <formula>"NO"</formula>
    </cfRule>
    <cfRule type="cellIs" dxfId="82" priority="108" operator="equal">
      <formula>"SI"</formula>
    </cfRule>
  </conditionalFormatting>
  <conditionalFormatting sqref="Q68">
    <cfRule type="cellIs" dxfId="81" priority="109" operator="equal">
      <formula>"NO"</formula>
    </cfRule>
    <cfRule type="cellIs" dxfId="80" priority="110" operator="equal">
      <formula>"SI"</formula>
    </cfRule>
  </conditionalFormatting>
  <conditionalFormatting sqref="Q72">
    <cfRule type="cellIs" dxfId="79" priority="104" operator="equal">
      <formula>"SI"</formula>
    </cfRule>
    <cfRule type="cellIs" dxfId="78" priority="103" operator="equal">
      <formula>"NO"</formula>
    </cfRule>
  </conditionalFormatting>
  <conditionalFormatting sqref="Q74">
    <cfRule type="cellIs" dxfId="77" priority="106" operator="equal">
      <formula>"SI"</formula>
    </cfRule>
    <cfRule type="cellIs" dxfId="76" priority="105" operator="equal">
      <formula>"NO"</formula>
    </cfRule>
  </conditionalFormatting>
  <conditionalFormatting sqref="Q76">
    <cfRule type="cellIs" dxfId="75" priority="99" operator="equal">
      <formula>"NO"</formula>
    </cfRule>
    <cfRule type="cellIs" dxfId="74" priority="100" operator="equal">
      <formula>"SI"</formula>
    </cfRule>
  </conditionalFormatting>
  <conditionalFormatting sqref="Q78">
    <cfRule type="cellIs" dxfId="73" priority="102" operator="equal">
      <formula>"SI"</formula>
    </cfRule>
    <cfRule type="cellIs" dxfId="72" priority="101" operator="equal">
      <formula>"NO"</formula>
    </cfRule>
  </conditionalFormatting>
  <conditionalFormatting sqref="T14">
    <cfRule type="cellIs" dxfId="71" priority="74" operator="equal">
      <formula>"SI"</formula>
    </cfRule>
    <cfRule type="cellIs" dxfId="70" priority="73" operator="equal">
      <formula>"NO"</formula>
    </cfRule>
  </conditionalFormatting>
  <conditionalFormatting sqref="T16:T19">
    <cfRule type="cellIs" dxfId="69" priority="75" operator="equal">
      <formula>"NO"</formula>
    </cfRule>
    <cfRule type="cellIs" dxfId="68" priority="76" operator="equal">
      <formula>"SI"</formula>
    </cfRule>
  </conditionalFormatting>
  <conditionalFormatting sqref="T24">
    <cfRule type="cellIs" dxfId="67" priority="72" operator="equal">
      <formula>"SI"</formula>
    </cfRule>
    <cfRule type="cellIs" dxfId="66" priority="71" operator="equal">
      <formula>"NO"</formula>
    </cfRule>
  </conditionalFormatting>
  <conditionalFormatting sqref="T27:T38">
    <cfRule type="cellIs" dxfId="65" priority="92" operator="equal">
      <formula>"SI"</formula>
    </cfRule>
    <cfRule type="cellIs" dxfId="64" priority="91" operator="equal">
      <formula>"NO"</formula>
    </cfRule>
  </conditionalFormatting>
  <conditionalFormatting sqref="T40:T51">
    <cfRule type="cellIs" dxfId="63" priority="89" operator="equal">
      <formula>"NO"</formula>
    </cfRule>
    <cfRule type="cellIs" dxfId="62" priority="90" operator="equal">
      <formula>"SI"</formula>
    </cfRule>
  </conditionalFormatting>
  <conditionalFormatting sqref="T54:T56">
    <cfRule type="cellIs" dxfId="61" priority="85" operator="equal">
      <formula>"NO"</formula>
    </cfRule>
    <cfRule type="cellIs" dxfId="60" priority="86" operator="equal">
      <formula>"SI"</formula>
    </cfRule>
  </conditionalFormatting>
  <conditionalFormatting sqref="T68">
    <cfRule type="cellIs" dxfId="59" priority="87" operator="equal">
      <formula>"NO"</formula>
    </cfRule>
    <cfRule type="cellIs" dxfId="58" priority="88" operator="equal">
      <formula>"SI"</formula>
    </cfRule>
  </conditionalFormatting>
  <conditionalFormatting sqref="T72">
    <cfRule type="cellIs" dxfId="57" priority="81" operator="equal">
      <formula>"NO"</formula>
    </cfRule>
    <cfRule type="cellIs" dxfId="56" priority="82" operator="equal">
      <formula>"SI"</formula>
    </cfRule>
  </conditionalFormatting>
  <conditionalFormatting sqref="T74">
    <cfRule type="cellIs" dxfId="55" priority="83" operator="equal">
      <formula>"NO"</formula>
    </cfRule>
    <cfRule type="cellIs" dxfId="54" priority="84" operator="equal">
      <formula>"SI"</formula>
    </cfRule>
  </conditionalFormatting>
  <conditionalFormatting sqref="T76">
    <cfRule type="cellIs" dxfId="53" priority="78" operator="equal">
      <formula>"SI"</formula>
    </cfRule>
    <cfRule type="cellIs" dxfId="52" priority="77" operator="equal">
      <formula>"NO"</formula>
    </cfRule>
  </conditionalFormatting>
  <conditionalFormatting sqref="T78">
    <cfRule type="cellIs" dxfId="51" priority="79" operator="equal">
      <formula>"NO"</formula>
    </cfRule>
    <cfRule type="cellIs" dxfId="50" priority="80" operator="equal">
      <formula>"SI"</formula>
    </cfRule>
  </conditionalFormatting>
  <conditionalFormatting sqref="U2">
    <cfRule type="cellIs" dxfId="49" priority="9" operator="equal">
      <formula>"NO"</formula>
    </cfRule>
    <cfRule type="cellIs" dxfId="48" priority="10" operator="equal">
      <formula>"SI"</formula>
    </cfRule>
  </conditionalFormatting>
  <conditionalFormatting sqref="W14">
    <cfRule type="cellIs" dxfId="47" priority="52" operator="equal">
      <formula>"SI"</formula>
    </cfRule>
    <cfRule type="cellIs" dxfId="46" priority="51" operator="equal">
      <formula>"NO"</formula>
    </cfRule>
  </conditionalFormatting>
  <conditionalFormatting sqref="W16:W19">
    <cfRule type="cellIs" dxfId="45" priority="54" operator="equal">
      <formula>"SI"</formula>
    </cfRule>
    <cfRule type="cellIs" dxfId="44" priority="53" operator="equal">
      <formula>"NO"</formula>
    </cfRule>
  </conditionalFormatting>
  <conditionalFormatting sqref="W24">
    <cfRule type="cellIs" dxfId="43" priority="50" operator="equal">
      <formula>"SI"</formula>
    </cfRule>
    <cfRule type="cellIs" dxfId="42" priority="49" operator="equal">
      <formula>"NO"</formula>
    </cfRule>
  </conditionalFormatting>
  <conditionalFormatting sqref="W27:W38">
    <cfRule type="cellIs" dxfId="41" priority="26" operator="equal">
      <formula>"SI"</formula>
    </cfRule>
    <cfRule type="cellIs" dxfId="40" priority="25" operator="equal">
      <formula>"NO"</formula>
    </cfRule>
  </conditionalFormatting>
  <conditionalFormatting sqref="W40:W51">
    <cfRule type="cellIs" dxfId="39" priority="67" operator="equal">
      <formula>"NO"</formula>
    </cfRule>
    <cfRule type="cellIs" dxfId="38" priority="68" operator="equal">
      <formula>"SI"</formula>
    </cfRule>
  </conditionalFormatting>
  <conditionalFormatting sqref="W54:W56">
    <cfRule type="cellIs" dxfId="37" priority="64" operator="equal">
      <formula>"SI"</formula>
    </cfRule>
    <cfRule type="cellIs" dxfId="36" priority="63" operator="equal">
      <formula>"NO"</formula>
    </cfRule>
  </conditionalFormatting>
  <conditionalFormatting sqref="W68">
    <cfRule type="cellIs" dxfId="35" priority="65" operator="equal">
      <formula>"NO"</formula>
    </cfRule>
    <cfRule type="cellIs" dxfId="34" priority="66" operator="equal">
      <formula>"SI"</formula>
    </cfRule>
  </conditionalFormatting>
  <conditionalFormatting sqref="W72">
    <cfRule type="cellIs" dxfId="33" priority="60" operator="equal">
      <formula>"SI"</formula>
    </cfRule>
    <cfRule type="cellIs" dxfId="32" priority="59" operator="equal">
      <formula>"NO"</formula>
    </cfRule>
  </conditionalFormatting>
  <conditionalFormatting sqref="W74">
    <cfRule type="cellIs" dxfId="31" priority="61" operator="equal">
      <formula>"NO"</formula>
    </cfRule>
    <cfRule type="cellIs" dxfId="30" priority="62" operator="equal">
      <formula>"SI"</formula>
    </cfRule>
  </conditionalFormatting>
  <conditionalFormatting sqref="W76">
    <cfRule type="cellIs" dxfId="29" priority="56" operator="equal">
      <formula>"SI"</formula>
    </cfRule>
    <cfRule type="cellIs" dxfId="28" priority="55" operator="equal">
      <formula>"NO"</formula>
    </cfRule>
  </conditionalFormatting>
  <conditionalFormatting sqref="W78">
    <cfRule type="cellIs" dxfId="27" priority="57" operator="equal">
      <formula>"NO"</formula>
    </cfRule>
    <cfRule type="cellIs" dxfId="26" priority="58" operator="equal">
      <formula>"SI"</formula>
    </cfRule>
  </conditionalFormatting>
  <conditionalFormatting sqref="X2">
    <cfRule type="cellIs" dxfId="25" priority="8" operator="equal">
      <formula>"SI"</formula>
    </cfRule>
    <cfRule type="cellIs" dxfId="24" priority="7" operator="equal">
      <formula>"NO"</formula>
    </cfRule>
  </conditionalFormatting>
  <conditionalFormatting sqref="Z14">
    <cfRule type="cellIs" dxfId="23" priority="22" operator="equal">
      <formula>"SI"</formula>
    </cfRule>
    <cfRule type="cellIs" dxfId="22" priority="21" operator="equal">
      <formula>"NO"</formula>
    </cfRule>
  </conditionalFormatting>
  <conditionalFormatting sqref="Z16:Z19">
    <cfRule type="cellIs" dxfId="21" priority="31" operator="equal">
      <formula>"NO"</formula>
    </cfRule>
    <cfRule type="cellIs" dxfId="20" priority="32" operator="equal">
      <formula>"SI"</formula>
    </cfRule>
  </conditionalFormatting>
  <conditionalFormatting sqref="Z24">
    <cfRule type="cellIs" dxfId="19" priority="18" operator="equal">
      <formula>"SI"</formula>
    </cfRule>
    <cfRule type="cellIs" dxfId="18" priority="17" operator="equal">
      <formula>"NO"</formula>
    </cfRule>
  </conditionalFormatting>
  <conditionalFormatting sqref="Z27:Z38">
    <cfRule type="cellIs" dxfId="17" priority="47" operator="equal">
      <formula>"NO"</formula>
    </cfRule>
    <cfRule type="cellIs" dxfId="16" priority="48" operator="equal">
      <formula>"SI"</formula>
    </cfRule>
  </conditionalFormatting>
  <conditionalFormatting sqref="Z40:Z51">
    <cfRule type="cellIs" dxfId="15" priority="45" operator="equal">
      <formula>"NO"</formula>
    </cfRule>
    <cfRule type="cellIs" dxfId="14" priority="46" operator="equal">
      <formula>"SI"</formula>
    </cfRule>
  </conditionalFormatting>
  <conditionalFormatting sqref="Z54:Z56">
    <cfRule type="cellIs" dxfId="13" priority="41" operator="equal">
      <formula>"NO"</formula>
    </cfRule>
    <cfRule type="cellIs" dxfId="12" priority="42" operator="equal">
      <formula>"SI"</formula>
    </cfRule>
  </conditionalFormatting>
  <conditionalFormatting sqref="Z68">
    <cfRule type="cellIs" dxfId="11" priority="43" operator="equal">
      <formula>"NO"</formula>
    </cfRule>
    <cfRule type="cellIs" dxfId="10" priority="44" operator="equal">
      <formula>"SI"</formula>
    </cfRule>
  </conditionalFormatting>
  <conditionalFormatting sqref="Z72">
    <cfRule type="cellIs" dxfId="9" priority="38" operator="equal">
      <formula>"SI"</formula>
    </cfRule>
    <cfRule type="cellIs" dxfId="8" priority="37" operator="equal">
      <formula>"NO"</formula>
    </cfRule>
  </conditionalFormatting>
  <conditionalFormatting sqref="Z74">
    <cfRule type="cellIs" dxfId="7" priority="39" operator="equal">
      <formula>"NO"</formula>
    </cfRule>
    <cfRule type="cellIs" dxfId="6" priority="40" operator="equal">
      <formula>"SI"</formula>
    </cfRule>
  </conditionalFormatting>
  <conditionalFormatting sqref="Z76">
    <cfRule type="cellIs" dxfId="5" priority="34" operator="equal">
      <formula>"SI"</formula>
    </cfRule>
    <cfRule type="cellIs" dxfId="4" priority="33" operator="equal">
      <formula>"NO"</formula>
    </cfRule>
  </conditionalFormatting>
  <conditionalFormatting sqref="Z78">
    <cfRule type="cellIs" dxfId="3" priority="35" operator="equal">
      <formula>"NO"</formula>
    </cfRule>
    <cfRule type="cellIs" dxfId="2" priority="36" operator="equal">
      <formula>"SI"</formula>
    </cfRule>
  </conditionalFormatting>
  <conditionalFormatting sqref="AA2">
    <cfRule type="cellIs" dxfId="1" priority="6" operator="equal">
      <formula>"SI"</formula>
    </cfRule>
    <cfRule type="cellIs" dxfId="0" priority="5" operator="equal">
      <formula>"NO"</formula>
    </cfRule>
  </conditionalFormatting>
  <dataValidations count="1">
    <dataValidation type="list" allowBlank="1" showInputMessage="1" showErrorMessage="1" sqref="H27:H38 H40:H51 H54:H56 H72 H76 H16:H19 K27:K38 N27:N38 K54:K56 K72 K76 K16:K19 N40:N51 N54:N56 N72 N76 N16:N19 Q27:Q38 Q40:Q51 Q54:Q56 Q72 Q76 Q16:Q19 T27:T38 T40:T51 T54:T56 T72 T76 T16:T19 Z16:Z19 W40:W51 W54:W56 W72 W76 W16:W19 Z27:Z38 Z40:Z51 Z54:Z56 Z72 Z76 W27:W38 K40:K51" xr:uid="{D75564ED-28DD-443A-88AA-17FFD223ED52}">
      <formula1>"SI, NO"</formula1>
    </dataValidation>
  </dataValidations>
  <printOptions horizontalCentered="1"/>
  <pageMargins left="0.31496062992125984" right="0.31496062992125984" top="0.15748031496062992" bottom="0.15748031496062992" header="0.31496062992125984" footer="0.31496062992125984"/>
  <pageSetup paperSize="70" scale="10" fitToWidth="6" orientation="landscape" horizontalDpi="1200" verticalDpi="1200" r:id="rId3"/>
  <headerFooter>
    <oddFooter>Página &amp;P&amp;R&amp;A</oddFooter>
  </headerFooter>
  <colBreaks count="1" manualBreakCount="1">
    <brk id="27" min="3" max="52" man="1"/>
  </colBreaks>
  <legacy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FEA0F-4292-4E89-8B65-B16BF916FF40}">
  <sheetPr>
    <tabColor rgb="FF7030A0"/>
    <pageSetUpPr autoPageBreaks="0"/>
  </sheetPr>
  <dimension ref="B3:N16"/>
  <sheetViews>
    <sheetView zoomScale="40" zoomScaleNormal="40" zoomScaleSheetLayoutView="55" workbookViewId="0">
      <pane xSplit="5" ySplit="15" topLeftCell="F16" activePane="bottomRight" state="frozen"/>
      <selection pane="topRight" activeCell="F1" sqref="F1"/>
      <selection pane="bottomLeft" activeCell="A16" sqref="A16"/>
      <selection pane="bottomRight" activeCell="J9" sqref="J9"/>
    </sheetView>
  </sheetViews>
  <sheetFormatPr baseColWidth="10" defaultColWidth="10.88671875" defaultRowHeight="27"/>
  <cols>
    <col min="1" max="1" width="4.6640625" style="67" customWidth="1"/>
    <col min="2" max="2" width="10.88671875" style="77"/>
    <col min="3" max="3" width="53.77734375" style="496" customWidth="1"/>
    <col min="4" max="4" width="44.109375" style="67" customWidth="1"/>
    <col min="5" max="6" width="27.44140625" style="444" customWidth="1"/>
    <col min="7" max="7" width="40.6640625" style="444" customWidth="1"/>
    <col min="8" max="8" width="44.21875" style="482" customWidth="1"/>
    <col min="9" max="9" width="33.88671875" style="482" customWidth="1"/>
    <col min="10" max="10" width="32.33203125" style="261" customWidth="1"/>
    <col min="11" max="11" width="32.21875" style="261" customWidth="1"/>
    <col min="12" max="13" width="28.77734375" style="261" customWidth="1"/>
    <col min="14" max="14" width="38" style="628" customWidth="1"/>
    <col min="15" max="16384" width="10.88671875" style="67"/>
  </cols>
  <sheetData>
    <row r="3" spans="2:14">
      <c r="C3" s="491"/>
      <c r="D3" s="263"/>
    </row>
    <row r="4" spans="2:14">
      <c r="C4" s="492" t="s">
        <v>694</v>
      </c>
      <c r="D4" s="263"/>
      <c r="E4" s="445"/>
      <c r="F4" s="445"/>
      <c r="G4" s="445"/>
    </row>
    <row r="5" spans="2:14">
      <c r="C5" s="491"/>
      <c r="D5" s="263"/>
      <c r="E5" s="445"/>
      <c r="F5" s="445"/>
      <c r="G5" s="445"/>
    </row>
    <row r="6" spans="2:14" s="263" customFormat="1" ht="73.5" customHeight="1">
      <c r="B6" s="487"/>
      <c r="C6" s="493" t="s">
        <v>424</v>
      </c>
      <c r="D6" s="488" t="s">
        <v>381</v>
      </c>
      <c r="E6" s="489" t="s">
        <v>692</v>
      </c>
      <c r="F6" s="765" t="s">
        <v>1408</v>
      </c>
      <c r="G6" s="489" t="s">
        <v>1272</v>
      </c>
      <c r="H6" s="489" t="s">
        <v>750</v>
      </c>
      <c r="I6" s="489"/>
      <c r="J6" s="489" t="s">
        <v>759</v>
      </c>
      <c r="K6" s="489" t="s">
        <v>1151</v>
      </c>
      <c r="L6" s="489"/>
      <c r="M6" s="489"/>
      <c r="N6" s="628"/>
    </row>
    <row r="7" spans="2:14" s="446" customFormat="1" ht="51.6" customHeight="1">
      <c r="B7" s="486"/>
      <c r="C7" s="494" t="s">
        <v>693</v>
      </c>
      <c r="D7" s="484"/>
      <c r="E7" s="499">
        <f>+'PO Presup Edif Multiple'!H42</f>
        <v>1000128925</v>
      </c>
      <c r="F7" s="499"/>
      <c r="G7" s="499"/>
      <c r="H7" s="490"/>
      <c r="I7" s="490"/>
      <c r="J7" s="497"/>
      <c r="K7" s="497"/>
      <c r="L7" s="497"/>
      <c r="M7" s="497"/>
      <c r="N7" s="628"/>
    </row>
    <row r="8" spans="2:14" ht="51.6" customHeight="1">
      <c r="B8" s="485">
        <v>1</v>
      </c>
      <c r="C8" s="257" t="s">
        <v>754</v>
      </c>
      <c r="D8" s="467" t="s">
        <v>760</v>
      </c>
      <c r="E8" s="929">
        <v>992523386</v>
      </c>
      <c r="F8" s="930">
        <v>1000121066</v>
      </c>
      <c r="G8" s="750"/>
      <c r="H8" s="742" t="s">
        <v>751</v>
      </c>
      <c r="I8" s="712"/>
      <c r="J8" s="498" t="s">
        <v>761</v>
      </c>
      <c r="K8" s="498" t="s">
        <v>762</v>
      </c>
      <c r="L8" s="498"/>
      <c r="M8" s="498"/>
    </row>
    <row r="9" spans="2:14" s="715" customFormat="1" ht="69" customHeight="1">
      <c r="B9" s="707">
        <v>2</v>
      </c>
      <c r="C9" s="708" t="s">
        <v>755</v>
      </c>
      <c r="D9" s="710" t="s">
        <v>1270</v>
      </c>
      <c r="E9" s="931">
        <v>1051559902</v>
      </c>
      <c r="F9" s="928">
        <v>1051559897</v>
      </c>
      <c r="G9" s="932" t="s">
        <v>1409</v>
      </c>
      <c r="H9" s="742" t="s">
        <v>751</v>
      </c>
      <c r="I9" s="712"/>
      <c r="J9" s="713" t="s">
        <v>359</v>
      </c>
      <c r="K9" s="713" t="s">
        <v>762</v>
      </c>
      <c r="L9" s="713"/>
      <c r="M9" s="713"/>
      <c r="N9" s="714"/>
    </row>
    <row r="10" spans="2:14" s="715" customFormat="1" ht="51.6" customHeight="1">
      <c r="B10" s="709">
        <v>3</v>
      </c>
      <c r="C10" s="908" t="s">
        <v>396</v>
      </c>
      <c r="D10" s="716" t="s">
        <v>758</v>
      </c>
      <c r="E10" s="931">
        <v>1051559897</v>
      </c>
      <c r="F10" s="931"/>
      <c r="G10" s="711" t="s">
        <v>1280</v>
      </c>
      <c r="H10" s="717" t="s">
        <v>1279</v>
      </c>
      <c r="I10" s="712"/>
      <c r="J10" s="713" t="s">
        <v>762</v>
      </c>
      <c r="K10" s="749" t="s">
        <v>359</v>
      </c>
      <c r="L10" s="713"/>
      <c r="M10" s="713"/>
      <c r="N10" s="718" t="s">
        <v>731</v>
      </c>
    </row>
    <row r="11" spans="2:14" s="715" customFormat="1" ht="51.6" customHeight="1">
      <c r="B11" s="707">
        <v>4</v>
      </c>
      <c r="C11" s="708" t="s">
        <v>756</v>
      </c>
      <c r="D11" s="719" t="s">
        <v>753</v>
      </c>
      <c r="E11" s="931">
        <v>1050536780</v>
      </c>
      <c r="F11" s="931"/>
      <c r="G11" s="711" t="s">
        <v>1280</v>
      </c>
      <c r="H11" s="742" t="s">
        <v>751</v>
      </c>
      <c r="I11" s="712"/>
      <c r="J11" s="713" t="s">
        <v>761</v>
      </c>
      <c r="K11" s="749" t="s">
        <v>359</v>
      </c>
      <c r="L11" s="713"/>
      <c r="M11" s="713"/>
      <c r="N11" s="714"/>
    </row>
    <row r="12" spans="2:14" s="715" customFormat="1" ht="51.6" customHeight="1">
      <c r="B12" s="707">
        <v>5</v>
      </c>
      <c r="C12" s="708" t="s">
        <v>425</v>
      </c>
      <c r="D12" s="719" t="s">
        <v>426</v>
      </c>
      <c r="E12" s="931">
        <v>1000128925</v>
      </c>
      <c r="F12" s="931"/>
      <c r="G12" s="711"/>
      <c r="H12" s="712" t="s">
        <v>751</v>
      </c>
      <c r="I12" s="712"/>
      <c r="J12" s="713" t="s">
        <v>761</v>
      </c>
      <c r="K12" s="713" t="s">
        <v>762</v>
      </c>
      <c r="L12" s="713"/>
      <c r="M12" s="713"/>
      <c r="N12" s="714"/>
    </row>
    <row r="13" spans="2:14" s="715" customFormat="1" ht="51.6" customHeight="1">
      <c r="B13" s="709">
        <v>6</v>
      </c>
      <c r="C13" s="708" t="s">
        <v>526</v>
      </c>
      <c r="D13" s="719" t="s">
        <v>1271</v>
      </c>
      <c r="E13" s="931">
        <v>1000128920</v>
      </c>
      <c r="F13" s="931"/>
      <c r="G13" s="711"/>
      <c r="H13" s="717" t="s">
        <v>752</v>
      </c>
      <c r="I13" s="712"/>
      <c r="J13" s="713" t="s">
        <v>269</v>
      </c>
      <c r="K13" s="713" t="s">
        <v>762</v>
      </c>
      <c r="L13" s="713"/>
      <c r="M13" s="713"/>
      <c r="N13" s="718" t="s">
        <v>732</v>
      </c>
    </row>
    <row r="14" spans="2:14" ht="51.6" customHeight="1">
      <c r="B14" s="485">
        <v>7</v>
      </c>
      <c r="C14" s="849" t="s">
        <v>757</v>
      </c>
      <c r="D14" s="467" t="s">
        <v>735</v>
      </c>
      <c r="E14" s="929">
        <v>1000121066</v>
      </c>
      <c r="F14" s="929"/>
      <c r="G14" s="750"/>
      <c r="H14" s="712" t="s">
        <v>751</v>
      </c>
      <c r="I14" s="712"/>
      <c r="J14" s="498" t="s">
        <v>269</v>
      </c>
      <c r="K14" s="498" t="s">
        <v>762</v>
      </c>
      <c r="L14" s="498"/>
      <c r="M14" s="498"/>
    </row>
    <row r="15" spans="2:14">
      <c r="C15" s="495"/>
      <c r="D15" s="447"/>
      <c r="E15" s="445"/>
      <c r="F15" s="445"/>
      <c r="G15" s="445"/>
    </row>
    <row r="16" spans="2:14">
      <c r="C16" s="495"/>
      <c r="D16" s="447"/>
      <c r="E16" s="445"/>
      <c r="F16" s="445"/>
      <c r="G16" s="445"/>
    </row>
  </sheetData>
  <customSheetViews>
    <customSheetView guid="{E709EEE5-4439-47F3-80A2-1744E8E6077E}" scale="40">
      <pane xSplit="5" ySplit="15" topLeftCell="F16" activePane="bottomRight" state="frozen"/>
      <selection pane="bottomRight" activeCell="J9" sqref="J9"/>
      <pageMargins left="0.7" right="0.7" top="0.75" bottom="0.75" header="0.3" footer="0.3"/>
      <pageSetup scale="24" orientation="portrait" r:id="rId1"/>
    </customSheetView>
    <customSheetView guid="{0814AEEB-8FF2-453A-A01F-15432BB1C9A3}" scale="40">
      <pane xSplit="5" ySplit="15" topLeftCell="F16" activePane="bottomRight" state="frozen"/>
      <selection pane="bottomRight" activeCell="J9" sqref="J9"/>
      <pageMargins left="0.7" right="0.7" top="0.75" bottom="0.75" header="0.3" footer="0.3"/>
      <pageSetup scale="24" orientation="portrait" r:id="rId2"/>
    </customSheetView>
  </customSheetViews>
  <phoneticPr fontId="23" type="noConversion"/>
  <hyperlinks>
    <hyperlink ref="N10" r:id="rId3" xr:uid="{E3C38F77-FF0E-4D87-A1C5-C0C374FC4690}"/>
    <hyperlink ref="N13" r:id="rId4" xr:uid="{67C80C94-3DEB-4042-BB82-1A65921B249F}"/>
  </hyperlinks>
  <pageMargins left="0.7" right="0.7" top="0.75" bottom="0.75" header="0.3" footer="0.3"/>
  <pageSetup scale="24" orientation="portrait" r:id="rId5"/>
  <drawing r:id="rId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F0237-981E-4177-9A47-CAF652A9E06B}">
  <sheetPr>
    <pageSetUpPr autoPageBreaks="0"/>
  </sheetPr>
  <dimension ref="B2:U25"/>
  <sheetViews>
    <sheetView zoomScale="40" zoomScaleNormal="40" zoomScaleSheetLayoutView="55" workbookViewId="0">
      <pane xSplit="4" ySplit="6" topLeftCell="L14" activePane="bottomRight" state="frozen"/>
      <selection pane="topRight" activeCell="E1" sqref="E1"/>
      <selection pane="bottomLeft" activeCell="A7" sqref="A7"/>
      <selection pane="bottomRight" activeCell="X17" sqref="X17"/>
    </sheetView>
  </sheetViews>
  <sheetFormatPr baseColWidth="10" defaultColWidth="9.33203125" defaultRowHeight="14.25"/>
  <cols>
    <col min="1" max="1" width="9.33203125" style="509"/>
    <col min="2" max="2" width="7.109375" style="506" customWidth="1"/>
    <col min="3" max="3" width="21.5546875" style="509" customWidth="1"/>
    <col min="4" max="4" width="29.5546875" style="508" customWidth="1"/>
    <col min="5" max="5" width="36.33203125" style="508" customWidth="1"/>
    <col min="6" max="6" width="48.33203125" style="508" customWidth="1"/>
    <col min="7" max="7" width="13.44140625" style="519" customWidth="1"/>
    <col min="8" max="8" width="13.44140625" style="509" customWidth="1"/>
    <col min="9" max="9" width="26.21875" style="509" customWidth="1"/>
    <col min="10" max="10" width="23.109375" style="724" customWidth="1"/>
    <col min="11" max="11" width="15.6640625" style="509" customWidth="1"/>
    <col min="12" max="12" width="25.77734375" style="509" bestFit="1" customWidth="1"/>
    <col min="13" max="13" width="21.77734375" style="509" customWidth="1"/>
    <col min="14" max="14" width="18.77734375" style="623" customWidth="1"/>
    <col min="15" max="15" width="18.6640625" style="509" customWidth="1"/>
    <col min="16" max="17" width="26.21875" style="509" customWidth="1"/>
    <col min="18" max="18" width="26.109375" style="509" customWidth="1"/>
    <col min="19" max="19" width="26.21875" style="509" customWidth="1"/>
    <col min="20" max="20" width="28.33203125" style="509" customWidth="1"/>
    <col min="21" max="21" width="20.21875" style="509" customWidth="1"/>
    <col min="22" max="16384" width="9.33203125" style="509"/>
  </cols>
  <sheetData>
    <row r="2" spans="2:21" s="500" customFormat="1" ht="28.9" customHeight="1">
      <c r="B2" s="1255" t="s">
        <v>458</v>
      </c>
      <c r="C2" s="1255"/>
      <c r="D2" s="1255"/>
      <c r="E2" s="1255"/>
      <c r="F2" s="1255"/>
      <c r="G2" s="1255"/>
      <c r="H2" s="1255"/>
      <c r="I2" s="1255"/>
      <c r="J2" s="1255"/>
      <c r="K2" s="1255"/>
      <c r="L2" s="1255"/>
      <c r="M2" s="1255"/>
      <c r="N2" s="1255"/>
      <c r="O2" s="1255"/>
      <c r="P2" s="1255"/>
      <c r="Q2" s="1255"/>
      <c r="R2" s="1255"/>
      <c r="S2" s="1255"/>
    </row>
    <row r="3" spans="2:21" s="500" customFormat="1" ht="35.65" customHeight="1">
      <c r="B3" s="1255" t="s">
        <v>459</v>
      </c>
      <c r="C3" s="1255"/>
      <c r="D3" s="1255"/>
      <c r="E3" s="1255"/>
      <c r="F3" s="1255"/>
      <c r="G3" s="1255"/>
      <c r="H3" s="1255"/>
      <c r="I3" s="1255"/>
      <c r="J3" s="1255"/>
      <c r="K3" s="1255"/>
      <c r="L3" s="1255"/>
      <c r="M3" s="1255"/>
      <c r="N3" s="1255"/>
      <c r="O3" s="1255"/>
      <c r="P3" s="1255"/>
      <c r="Q3" s="1255"/>
      <c r="R3" s="1255"/>
      <c r="S3" s="1255"/>
    </row>
    <row r="4" spans="2:21" s="500" customFormat="1" ht="20.25">
      <c r="B4" s="501"/>
      <c r="D4" s="502"/>
      <c r="E4" s="502"/>
      <c r="F4" s="502"/>
      <c r="G4" s="503"/>
      <c r="J4" s="723"/>
      <c r="N4" s="622"/>
    </row>
    <row r="5" spans="2:21" s="506" customFormat="1" ht="60.4" customHeight="1">
      <c r="B5" s="586" t="s">
        <v>460</v>
      </c>
      <c r="C5" s="586" t="s">
        <v>33</v>
      </c>
      <c r="D5" s="586" t="s">
        <v>34</v>
      </c>
      <c r="E5" s="586" t="s">
        <v>461</v>
      </c>
      <c r="F5" s="586" t="s">
        <v>462</v>
      </c>
      <c r="G5" s="586" t="s">
        <v>463</v>
      </c>
      <c r="H5" s="586" t="s">
        <v>464</v>
      </c>
      <c r="I5" s="620" t="s">
        <v>37</v>
      </c>
      <c r="J5" s="720" t="s">
        <v>38</v>
      </c>
      <c r="K5" s="620" t="s">
        <v>39</v>
      </c>
      <c r="L5" s="620" t="s">
        <v>40</v>
      </c>
      <c r="M5" s="620" t="s">
        <v>465</v>
      </c>
      <c r="N5" s="620" t="s">
        <v>42</v>
      </c>
      <c r="O5" s="620" t="s">
        <v>43</v>
      </c>
      <c r="P5" s="620" t="s">
        <v>44</v>
      </c>
      <c r="Q5" s="620" t="s">
        <v>466</v>
      </c>
      <c r="R5" s="731" t="s">
        <v>46</v>
      </c>
      <c r="S5" s="620" t="s">
        <v>47</v>
      </c>
      <c r="T5" s="620" t="s">
        <v>48</v>
      </c>
      <c r="U5" s="620" t="s">
        <v>49</v>
      </c>
    </row>
    <row r="6" spans="2:21">
      <c r="B6" s="504"/>
      <c r="C6" s="504"/>
      <c r="D6" s="507"/>
      <c r="E6" s="507"/>
      <c r="G6" s="504"/>
      <c r="H6" s="504"/>
    </row>
    <row r="7" spans="2:21" ht="78.75">
      <c r="B7" s="504"/>
      <c r="C7" s="504"/>
      <c r="D7" s="507"/>
      <c r="E7" s="507"/>
      <c r="G7" s="504"/>
      <c r="H7" s="504"/>
      <c r="I7" s="505" t="s">
        <v>37</v>
      </c>
      <c r="J7" s="721" t="s">
        <v>50</v>
      </c>
      <c r="K7" s="505"/>
      <c r="L7" s="505" t="s">
        <v>51</v>
      </c>
      <c r="M7" s="505"/>
      <c r="N7" s="505" t="s">
        <v>52</v>
      </c>
      <c r="O7" s="505" t="s">
        <v>53</v>
      </c>
      <c r="P7" s="505" t="s">
        <v>51</v>
      </c>
      <c r="Q7" s="505" t="s">
        <v>467</v>
      </c>
      <c r="R7" s="505" t="s">
        <v>55</v>
      </c>
      <c r="S7" s="505" t="s">
        <v>468</v>
      </c>
      <c r="T7" s="505" t="s">
        <v>55</v>
      </c>
      <c r="U7" s="505" t="s">
        <v>57</v>
      </c>
    </row>
    <row r="8" spans="2:21" ht="117" customHeight="1">
      <c r="B8" s="504">
        <v>1</v>
      </c>
      <c r="C8" s="510" t="s">
        <v>58</v>
      </c>
      <c r="D8" s="511" t="s">
        <v>469</v>
      </c>
      <c r="E8" s="511" t="s">
        <v>470</v>
      </c>
      <c r="F8" s="511" t="s">
        <v>471</v>
      </c>
      <c r="G8" s="512">
        <v>1</v>
      </c>
      <c r="H8" s="513">
        <v>0.5</v>
      </c>
      <c r="I8" s="621" t="s">
        <v>763</v>
      </c>
      <c r="J8" s="722">
        <v>75144310</v>
      </c>
      <c r="K8" s="621" t="s">
        <v>764</v>
      </c>
      <c r="L8" s="621" t="s">
        <v>765</v>
      </c>
      <c r="M8" s="621" t="s">
        <v>764</v>
      </c>
      <c r="N8" s="621" t="s">
        <v>1233</v>
      </c>
      <c r="O8" s="621" t="s">
        <v>764</v>
      </c>
      <c r="P8" s="621" t="s">
        <v>766</v>
      </c>
      <c r="Q8" s="621" t="s">
        <v>764</v>
      </c>
      <c r="R8" s="624" t="s">
        <v>1234</v>
      </c>
      <c r="S8" s="532" t="s">
        <v>1273</v>
      </c>
      <c r="T8" s="532" t="s">
        <v>278</v>
      </c>
      <c r="U8" s="621" t="s">
        <v>764</v>
      </c>
    </row>
    <row r="9" spans="2:21" ht="117" customHeight="1">
      <c r="B9" s="504">
        <v>2</v>
      </c>
      <c r="C9" s="510" t="s">
        <v>16</v>
      </c>
      <c r="D9" s="511" t="s">
        <v>472</v>
      </c>
      <c r="E9" s="511" t="s">
        <v>473</v>
      </c>
      <c r="F9" s="511" t="s">
        <v>474</v>
      </c>
      <c r="G9" s="512">
        <v>1</v>
      </c>
      <c r="H9" s="513">
        <v>1</v>
      </c>
      <c r="I9" s="621" t="s">
        <v>768</v>
      </c>
      <c r="J9" s="722">
        <v>74180525</v>
      </c>
      <c r="K9" s="621" t="s">
        <v>769</v>
      </c>
      <c r="L9" s="624" t="s">
        <v>770</v>
      </c>
      <c r="M9" s="621" t="s">
        <v>769</v>
      </c>
      <c r="N9" s="621" t="s">
        <v>1235</v>
      </c>
      <c r="O9" s="621" t="s">
        <v>769</v>
      </c>
      <c r="P9" s="621" t="s">
        <v>771</v>
      </c>
      <c r="Q9" s="621" t="s">
        <v>769</v>
      </c>
      <c r="R9" s="624" t="s">
        <v>1236</v>
      </c>
      <c r="S9" s="505" t="s">
        <v>278</v>
      </c>
      <c r="T9" s="505" t="s">
        <v>278</v>
      </c>
      <c r="U9" s="621" t="s">
        <v>769</v>
      </c>
    </row>
    <row r="10" spans="2:21" ht="130.15" customHeight="1">
      <c r="B10" s="504">
        <v>3</v>
      </c>
      <c r="C10" s="510" t="s">
        <v>475</v>
      </c>
      <c r="D10" s="511" t="s">
        <v>476</v>
      </c>
      <c r="E10" s="511" t="s">
        <v>473</v>
      </c>
      <c r="F10" s="511" t="s">
        <v>477</v>
      </c>
      <c r="G10" s="512">
        <v>1</v>
      </c>
      <c r="H10" s="513">
        <v>1</v>
      </c>
      <c r="I10" s="625" t="s">
        <v>772</v>
      </c>
      <c r="J10" s="722">
        <v>94322043</v>
      </c>
      <c r="K10" s="621" t="s">
        <v>773</v>
      </c>
      <c r="L10" s="626" t="s">
        <v>774</v>
      </c>
      <c r="M10" s="621" t="s">
        <v>769</v>
      </c>
      <c r="N10" s="627" t="s">
        <v>1237</v>
      </c>
      <c r="O10" s="621" t="s">
        <v>773</v>
      </c>
      <c r="P10" s="625" t="s">
        <v>690</v>
      </c>
      <c r="Q10" s="621" t="s">
        <v>773</v>
      </c>
      <c r="R10" s="624" t="s">
        <v>1238</v>
      </c>
      <c r="S10" s="514" t="s">
        <v>278</v>
      </c>
      <c r="T10" s="505" t="s">
        <v>278</v>
      </c>
      <c r="U10" s="621" t="s">
        <v>773</v>
      </c>
    </row>
    <row r="11" spans="2:21" ht="117" customHeight="1">
      <c r="B11" s="504">
        <v>4</v>
      </c>
      <c r="C11" s="510" t="s">
        <v>478</v>
      </c>
      <c r="D11" s="511" t="s">
        <v>479</v>
      </c>
      <c r="E11" s="511" t="s">
        <v>473</v>
      </c>
      <c r="F11" s="511" t="s">
        <v>480</v>
      </c>
      <c r="G11" s="512">
        <v>1</v>
      </c>
      <c r="H11" s="513">
        <v>0.5</v>
      </c>
      <c r="I11" s="625" t="s">
        <v>775</v>
      </c>
      <c r="J11" s="726">
        <v>10226418</v>
      </c>
      <c r="K11" s="624" t="s">
        <v>776</v>
      </c>
      <c r="L11" s="621" t="s">
        <v>774</v>
      </c>
      <c r="M11" s="621" t="s">
        <v>776</v>
      </c>
      <c r="N11" s="624" t="s">
        <v>777</v>
      </c>
      <c r="O11" s="621" t="s">
        <v>776</v>
      </c>
      <c r="P11" s="621" t="s">
        <v>778</v>
      </c>
      <c r="Q11" s="621" t="s">
        <v>776</v>
      </c>
      <c r="R11" s="621" t="s">
        <v>776</v>
      </c>
      <c r="S11" s="621" t="s">
        <v>779</v>
      </c>
      <c r="T11" s="621" t="s">
        <v>776</v>
      </c>
      <c r="U11" s="624" t="s">
        <v>776</v>
      </c>
    </row>
    <row r="12" spans="2:21" ht="117" customHeight="1">
      <c r="B12" s="504">
        <v>5</v>
      </c>
      <c r="C12" s="515" t="s">
        <v>304</v>
      </c>
      <c r="D12" s="511" t="s">
        <v>481</v>
      </c>
      <c r="E12" s="511" t="s">
        <v>482</v>
      </c>
      <c r="F12" s="511" t="s">
        <v>483</v>
      </c>
      <c r="G12" s="512">
        <v>1</v>
      </c>
      <c r="H12" s="513">
        <v>1</v>
      </c>
      <c r="I12" s="625" t="s">
        <v>780</v>
      </c>
      <c r="J12" s="727">
        <v>1060647241</v>
      </c>
      <c r="K12" s="624" t="s">
        <v>781</v>
      </c>
      <c r="L12" s="621" t="s">
        <v>774</v>
      </c>
      <c r="M12" s="621" t="s">
        <v>781</v>
      </c>
      <c r="N12" s="627" t="s">
        <v>782</v>
      </c>
      <c r="O12" s="621" t="s">
        <v>781</v>
      </c>
      <c r="P12" s="626" t="s">
        <v>278</v>
      </c>
      <c r="Q12" s="621" t="s">
        <v>781</v>
      </c>
      <c r="R12" s="621" t="s">
        <v>1274</v>
      </c>
      <c r="S12" s="625" t="s">
        <v>783</v>
      </c>
      <c r="T12" s="621" t="s">
        <v>278</v>
      </c>
      <c r="U12" s="621" t="s">
        <v>781</v>
      </c>
    </row>
    <row r="13" spans="2:21" ht="141" customHeight="1">
      <c r="B13" s="504">
        <v>6</v>
      </c>
      <c r="C13" s="510" t="s">
        <v>484</v>
      </c>
      <c r="D13" s="511" t="s">
        <v>485</v>
      </c>
      <c r="E13" s="511" t="s">
        <v>473</v>
      </c>
      <c r="F13" s="511" t="s">
        <v>486</v>
      </c>
      <c r="G13" s="512">
        <v>1</v>
      </c>
      <c r="H13" s="513">
        <v>1</v>
      </c>
      <c r="I13" s="626" t="s">
        <v>784</v>
      </c>
      <c r="J13" s="722">
        <v>30236695</v>
      </c>
      <c r="K13" s="722" t="s">
        <v>785</v>
      </c>
      <c r="L13" s="621" t="s">
        <v>786</v>
      </c>
      <c r="M13" s="621" t="s">
        <v>785</v>
      </c>
      <c r="N13" s="621" t="s">
        <v>1275</v>
      </c>
      <c r="O13" s="621" t="s">
        <v>785</v>
      </c>
      <c r="P13" s="621" t="s">
        <v>787</v>
      </c>
      <c r="Q13" s="621" t="s">
        <v>785</v>
      </c>
      <c r="R13" s="621" t="s">
        <v>785</v>
      </c>
      <c r="S13" s="625" t="s">
        <v>767</v>
      </c>
      <c r="T13" s="621" t="s">
        <v>785</v>
      </c>
      <c r="U13" s="621" t="s">
        <v>785</v>
      </c>
    </row>
    <row r="14" spans="2:21" ht="117" customHeight="1">
      <c r="B14" s="504">
        <v>7</v>
      </c>
      <c r="C14" s="510" t="s">
        <v>487</v>
      </c>
      <c r="D14" s="511" t="s">
        <v>488</v>
      </c>
      <c r="E14" s="511" t="s">
        <v>473</v>
      </c>
      <c r="F14" s="511" t="s">
        <v>489</v>
      </c>
      <c r="G14" s="512">
        <v>1</v>
      </c>
      <c r="H14" s="513">
        <v>1</v>
      </c>
      <c r="I14" s="625" t="s">
        <v>788</v>
      </c>
      <c r="J14" s="728">
        <v>75087032</v>
      </c>
      <c r="K14" s="722" t="s">
        <v>789</v>
      </c>
      <c r="L14" s="626" t="s">
        <v>765</v>
      </c>
      <c r="M14" s="621" t="s">
        <v>789</v>
      </c>
      <c r="N14" s="625" t="s">
        <v>790</v>
      </c>
      <c r="O14" s="621" t="s">
        <v>789</v>
      </c>
      <c r="P14" s="625" t="s">
        <v>791</v>
      </c>
      <c r="Q14" s="621" t="s">
        <v>789</v>
      </c>
      <c r="R14" s="621" t="s">
        <v>789</v>
      </c>
      <c r="S14" s="626" t="s">
        <v>278</v>
      </c>
      <c r="T14" s="621" t="s">
        <v>789</v>
      </c>
      <c r="U14" s="621" t="s">
        <v>789</v>
      </c>
    </row>
    <row r="15" spans="2:21" ht="117" customHeight="1">
      <c r="B15" s="504">
        <v>8</v>
      </c>
      <c r="C15" s="510" t="s">
        <v>490</v>
      </c>
      <c r="D15" s="511" t="s">
        <v>491</v>
      </c>
      <c r="E15" s="511" t="s">
        <v>473</v>
      </c>
      <c r="F15" s="511" t="s">
        <v>492</v>
      </c>
      <c r="G15" s="512">
        <v>1</v>
      </c>
      <c r="H15" s="513">
        <v>1</v>
      </c>
      <c r="I15" s="625" t="s">
        <v>792</v>
      </c>
      <c r="J15" s="728">
        <v>1053816360</v>
      </c>
      <c r="K15" s="722" t="s">
        <v>793</v>
      </c>
      <c r="L15" s="626" t="s">
        <v>605</v>
      </c>
      <c r="M15" s="621" t="s">
        <v>793</v>
      </c>
      <c r="N15" s="625" t="s">
        <v>794</v>
      </c>
      <c r="O15" s="729" t="s">
        <v>793</v>
      </c>
      <c r="P15" s="625" t="s">
        <v>795</v>
      </c>
      <c r="Q15" s="625" t="s">
        <v>793</v>
      </c>
      <c r="R15" s="621" t="s">
        <v>793</v>
      </c>
      <c r="S15" s="625" t="s">
        <v>795</v>
      </c>
      <c r="T15" s="626" t="s">
        <v>278</v>
      </c>
      <c r="U15" s="621" t="s">
        <v>793</v>
      </c>
    </row>
    <row r="16" spans="2:21" ht="117" customHeight="1">
      <c r="B16" s="504">
        <v>9</v>
      </c>
      <c r="C16" s="510" t="s">
        <v>493</v>
      </c>
      <c r="D16" s="511" t="s">
        <v>139</v>
      </c>
      <c r="E16" s="511" t="s">
        <v>482</v>
      </c>
      <c r="F16" s="511" t="s">
        <v>494</v>
      </c>
      <c r="G16" s="512">
        <v>1</v>
      </c>
      <c r="H16" s="513">
        <v>0.5</v>
      </c>
      <c r="I16" s="625" t="s">
        <v>796</v>
      </c>
      <c r="J16" s="727">
        <v>72254504</v>
      </c>
      <c r="K16" s="621" t="s">
        <v>797</v>
      </c>
      <c r="L16" s="626" t="s">
        <v>798</v>
      </c>
      <c r="M16" s="624" t="s">
        <v>797</v>
      </c>
      <c r="N16" s="625" t="s">
        <v>799</v>
      </c>
      <c r="O16" s="624" t="s">
        <v>797</v>
      </c>
      <c r="P16" s="625" t="s">
        <v>800</v>
      </c>
      <c r="Q16" s="624" t="s">
        <v>797</v>
      </c>
      <c r="R16" s="621" t="s">
        <v>797</v>
      </c>
      <c r="S16" s="627" t="s">
        <v>800</v>
      </c>
      <c r="T16" s="626" t="s">
        <v>278</v>
      </c>
      <c r="U16" s="621" t="s">
        <v>797</v>
      </c>
    </row>
    <row r="17" spans="2:21" ht="117" customHeight="1">
      <c r="B17" s="504">
        <v>10</v>
      </c>
      <c r="C17" s="510" t="s">
        <v>495</v>
      </c>
      <c r="D17" s="511" t="s">
        <v>496</v>
      </c>
      <c r="E17" s="511" t="s">
        <v>482</v>
      </c>
      <c r="F17" s="511" t="s">
        <v>497</v>
      </c>
      <c r="G17" s="512">
        <v>1</v>
      </c>
      <c r="H17" s="513">
        <v>0.5</v>
      </c>
      <c r="I17" s="625" t="s">
        <v>801</v>
      </c>
      <c r="J17" s="727">
        <v>1053806793</v>
      </c>
      <c r="K17" s="621" t="s">
        <v>802</v>
      </c>
      <c r="L17" s="730" t="s">
        <v>605</v>
      </c>
      <c r="M17" s="621" t="s">
        <v>802</v>
      </c>
      <c r="N17" s="627" t="s">
        <v>803</v>
      </c>
      <c r="O17" s="624" t="s">
        <v>802</v>
      </c>
      <c r="P17" s="626" t="s">
        <v>278</v>
      </c>
      <c r="Q17" s="621" t="s">
        <v>802</v>
      </c>
      <c r="R17" s="621" t="s">
        <v>802</v>
      </c>
      <c r="S17" s="626" t="s">
        <v>278</v>
      </c>
      <c r="T17" s="626" t="s">
        <v>278</v>
      </c>
      <c r="U17" s="621" t="s">
        <v>802</v>
      </c>
    </row>
    <row r="18" spans="2:21" ht="117" customHeight="1">
      <c r="B18" s="504">
        <v>11</v>
      </c>
      <c r="C18" s="510" t="s">
        <v>498</v>
      </c>
      <c r="D18" s="511" t="s">
        <v>499</v>
      </c>
      <c r="E18" s="511" t="s">
        <v>482</v>
      </c>
      <c r="F18" s="511" t="s">
        <v>500</v>
      </c>
      <c r="G18" s="516">
        <v>1</v>
      </c>
      <c r="H18" s="517">
        <v>0.5</v>
      </c>
      <c r="I18" s="625" t="s">
        <v>804</v>
      </c>
      <c r="J18" s="727">
        <v>75090349</v>
      </c>
      <c r="K18" s="621" t="s">
        <v>805</v>
      </c>
      <c r="L18" s="625" t="s">
        <v>806</v>
      </c>
      <c r="M18" s="729" t="s">
        <v>805</v>
      </c>
      <c r="N18" s="627" t="s">
        <v>807</v>
      </c>
      <c r="O18" s="621" t="s">
        <v>805</v>
      </c>
      <c r="P18" s="626" t="s">
        <v>278</v>
      </c>
      <c r="Q18" s="621" t="s">
        <v>805</v>
      </c>
      <c r="R18" s="624" t="s">
        <v>805</v>
      </c>
      <c r="S18" s="626" t="s">
        <v>278</v>
      </c>
      <c r="T18" s="626" t="s">
        <v>278</v>
      </c>
      <c r="U18" s="621" t="s">
        <v>805</v>
      </c>
    </row>
    <row r="19" spans="2:21" ht="117" customHeight="1">
      <c r="B19" s="504">
        <v>12</v>
      </c>
      <c r="C19" s="510" t="s">
        <v>501</v>
      </c>
      <c r="D19" s="511" t="s">
        <v>502</v>
      </c>
      <c r="E19" s="511" t="s">
        <v>482</v>
      </c>
      <c r="F19" s="511" t="s">
        <v>503</v>
      </c>
      <c r="G19" s="516">
        <v>1</v>
      </c>
      <c r="H19" s="517">
        <v>1</v>
      </c>
      <c r="I19" s="625" t="s">
        <v>808</v>
      </c>
      <c r="J19" s="727">
        <v>75080005</v>
      </c>
      <c r="K19" s="621" t="s">
        <v>809</v>
      </c>
      <c r="L19" s="625" t="s">
        <v>617</v>
      </c>
      <c r="M19" s="621" t="s">
        <v>809</v>
      </c>
      <c r="N19" s="627" t="s">
        <v>810</v>
      </c>
      <c r="O19" s="621" t="s">
        <v>809</v>
      </c>
      <c r="P19" s="626" t="s">
        <v>278</v>
      </c>
      <c r="Q19" s="621" t="s">
        <v>809</v>
      </c>
      <c r="R19" s="621" t="s">
        <v>809</v>
      </c>
      <c r="S19" s="625" t="s">
        <v>783</v>
      </c>
      <c r="T19" s="626" t="s">
        <v>278</v>
      </c>
      <c r="U19" s="621" t="s">
        <v>809</v>
      </c>
    </row>
    <row r="22" spans="2:21">
      <c r="C22" s="518"/>
      <c r="D22" s="518"/>
      <c r="E22" s="518"/>
      <c r="F22" s="518"/>
    </row>
    <row r="23" spans="2:21">
      <c r="D23" s="518"/>
      <c r="E23" s="518"/>
      <c r="F23" s="518"/>
    </row>
    <row r="24" spans="2:21" s="520" customFormat="1" ht="70.900000000000006" customHeight="1">
      <c r="D24" s="521"/>
      <c r="E24" s="521"/>
      <c r="F24" s="521"/>
      <c r="G24" s="521"/>
      <c r="H24" s="521"/>
      <c r="I24" s="522" t="s">
        <v>177</v>
      </c>
      <c r="J24" s="725"/>
      <c r="K24" s="523"/>
      <c r="L24" s="523"/>
      <c r="M24" s="521"/>
      <c r="N24" s="521"/>
      <c r="O24" s="521"/>
      <c r="Q24" s="521"/>
      <c r="R24" s="521"/>
      <c r="S24" s="521"/>
      <c r="T24" s="521"/>
      <c r="U24" s="521"/>
    </row>
    <row r="25" spans="2:21" ht="198" customHeight="1">
      <c r="I25" s="1256" t="s">
        <v>504</v>
      </c>
      <c r="J25" s="1256"/>
      <c r="K25" s="1256"/>
      <c r="L25" s="1256"/>
      <c r="M25" s="524"/>
      <c r="N25" s="524"/>
      <c r="O25" s="524"/>
      <c r="P25" s="524"/>
      <c r="Q25" s="524"/>
      <c r="R25" s="524"/>
      <c r="S25" s="524"/>
      <c r="T25" s="524"/>
      <c r="U25" s="524"/>
    </row>
  </sheetData>
  <autoFilter ref="A6:H19" xr:uid="{2CBAD7A3-2C07-4B39-9D7D-DCB75AD6DDE3}"/>
  <customSheetViews>
    <customSheetView guid="{E709EEE5-4439-47F3-80A2-1744E8E6077E}" scale="40" showAutoFilter="1" state="hidden">
      <pane xSplit="4" ySplit="6" topLeftCell="L14" activePane="bottomRight" state="frozen"/>
      <selection pane="bottomRight" activeCell="X17" sqref="X17"/>
      <pageMargins left="0.70866141732283472" right="0.70866141732283472" top="0.74803149606299213" bottom="0.74803149606299213" header="0.31496062992125984" footer="0.31496062992125984"/>
      <printOptions horizontalCentered="1" verticalCentered="1"/>
      <pageSetup scale="24" orientation="landscape" r:id="rId1"/>
      <autoFilter ref="A6:H19" xr:uid="{984BEAFC-0C7A-42EF-A58E-67C5B832E620}"/>
    </customSheetView>
    <customSheetView guid="{0814AEEB-8FF2-453A-A01F-15432BB1C9A3}" scale="40" showAutoFilter="1" state="hidden">
      <pane xSplit="4" ySplit="6" topLeftCell="L14" activePane="bottomRight" state="frozen"/>
      <selection pane="bottomRight" activeCell="X17" sqref="X17"/>
      <pageMargins left="0.70866141732283472" right="0.70866141732283472" top="0.74803149606299213" bottom="0.74803149606299213" header="0.31496062992125984" footer="0.31496062992125984"/>
      <printOptions horizontalCentered="1" verticalCentered="1"/>
      <pageSetup scale="24" orientation="landscape" r:id="rId2"/>
      <autoFilter ref="A6:H19" xr:uid="{3087D70A-9553-4BF6-89F7-F22B93AEFCD6}"/>
    </customSheetView>
  </customSheetViews>
  <mergeCells count="3">
    <mergeCell ref="B2:S2"/>
    <mergeCell ref="B3:S3"/>
    <mergeCell ref="I25:L25"/>
  </mergeCells>
  <printOptions horizontalCentered="1" verticalCentered="1"/>
  <pageMargins left="0.70866141732283472" right="0.70866141732283472" top="0.74803149606299213" bottom="0.74803149606299213" header="0.31496062992125984" footer="0.31496062992125984"/>
  <pageSetup scale="24" orientation="landscape"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37ECA-3E50-4A44-ABEC-43708C11EC9E}">
  <sheetPr>
    <pageSetUpPr autoPageBreaks="0"/>
  </sheetPr>
  <dimension ref="B2:AC25"/>
  <sheetViews>
    <sheetView zoomScale="25" zoomScaleNormal="25" zoomScaleSheetLayoutView="55" workbookViewId="0">
      <selection activeCell="X17" sqref="X17"/>
    </sheetView>
  </sheetViews>
  <sheetFormatPr baseColWidth="10" defaultColWidth="9.44140625" defaultRowHeight="14.25"/>
  <cols>
    <col min="1" max="1" width="9.44140625" style="274"/>
    <col min="2" max="2" width="7.109375" style="278" customWidth="1"/>
    <col min="3" max="3" width="29.109375" style="274" customWidth="1"/>
    <col min="4" max="4" width="29.5546875" style="277" customWidth="1"/>
    <col min="5" max="5" width="47.44140625" style="277" customWidth="1"/>
    <col min="6" max="6" width="71.5546875" style="277" customWidth="1"/>
    <col min="7" max="7" width="13.5546875" style="276" customWidth="1"/>
    <col min="8" max="8" width="13.5546875" style="275" customWidth="1"/>
    <col min="9" max="19" width="26.21875" style="274" customWidth="1"/>
    <col min="20" max="20" width="28.33203125" style="274" customWidth="1"/>
    <col min="21" max="21" width="23.33203125" style="274" customWidth="1"/>
    <col min="22" max="16384" width="9.44140625" style="274"/>
  </cols>
  <sheetData>
    <row r="2" spans="2:29" s="286" customFormat="1" ht="28.9" customHeight="1">
      <c r="B2" s="1257" t="s">
        <v>458</v>
      </c>
      <c r="C2" s="1257"/>
      <c r="D2" s="1257"/>
      <c r="E2" s="1257"/>
      <c r="F2" s="1257"/>
      <c r="G2" s="1257"/>
      <c r="H2" s="1257"/>
      <c r="I2" s="1257"/>
      <c r="J2" s="1257"/>
      <c r="K2" s="1257"/>
      <c r="L2" s="1257"/>
      <c r="M2" s="1257"/>
      <c r="N2" s="1257"/>
      <c r="O2" s="1257"/>
      <c r="P2" s="1257"/>
      <c r="Q2" s="1257"/>
      <c r="R2" s="1257"/>
      <c r="S2" s="1257"/>
    </row>
    <row r="3" spans="2:29" s="286" customFormat="1" ht="35.450000000000003" customHeight="1">
      <c r="B3" s="1257" t="s">
        <v>459</v>
      </c>
      <c r="C3" s="1257"/>
      <c r="D3" s="1257"/>
      <c r="E3" s="1257"/>
      <c r="F3" s="1257"/>
      <c r="G3" s="1257"/>
      <c r="H3" s="1257"/>
      <c r="I3" s="1257"/>
      <c r="J3" s="1257"/>
      <c r="K3" s="1257"/>
      <c r="L3" s="1257"/>
      <c r="M3" s="1257"/>
      <c r="N3" s="1257"/>
      <c r="O3" s="1257"/>
      <c r="P3" s="1257"/>
      <c r="Q3" s="1257"/>
      <c r="R3" s="1257"/>
      <c r="S3" s="1257"/>
    </row>
    <row r="4" spans="2:29" s="286" customFormat="1" ht="20.25">
      <c r="B4" s="291"/>
      <c r="C4" s="287"/>
      <c r="D4" s="290"/>
      <c r="E4" s="290"/>
      <c r="F4" s="289"/>
      <c r="G4" s="288"/>
      <c r="H4" s="287"/>
      <c r="I4" s="525">
        <v>1</v>
      </c>
      <c r="J4" s="525">
        <v>2</v>
      </c>
      <c r="K4" s="525">
        <v>3</v>
      </c>
      <c r="L4" s="525">
        <v>4</v>
      </c>
      <c r="M4" s="525">
        <v>5</v>
      </c>
      <c r="N4" s="525">
        <v>6</v>
      </c>
      <c r="O4" s="525">
        <v>7</v>
      </c>
      <c r="P4" s="525">
        <v>8</v>
      </c>
      <c r="Q4" s="525">
        <v>9</v>
      </c>
      <c r="R4" s="525">
        <v>10</v>
      </c>
      <c r="S4" s="525">
        <v>11</v>
      </c>
      <c r="T4" s="525">
        <v>12</v>
      </c>
      <c r="U4" s="525">
        <v>13</v>
      </c>
    </row>
    <row r="5" spans="2:29" s="278" customFormat="1" ht="123" customHeight="1">
      <c r="B5" s="285" t="s">
        <v>460</v>
      </c>
      <c r="C5" s="285" t="s">
        <v>33</v>
      </c>
      <c r="D5" s="285" t="s">
        <v>34</v>
      </c>
      <c r="E5" s="285" t="s">
        <v>461</v>
      </c>
      <c r="F5" s="285" t="s">
        <v>462</v>
      </c>
      <c r="G5" s="285" t="s">
        <v>463</v>
      </c>
      <c r="H5" s="285" t="s">
        <v>464</v>
      </c>
      <c r="I5" s="526" t="s">
        <v>37</v>
      </c>
      <c r="J5" s="527" t="s">
        <v>38</v>
      </c>
      <c r="K5" s="526" t="s">
        <v>39</v>
      </c>
      <c r="L5" s="526" t="s">
        <v>40</v>
      </c>
      <c r="M5" s="526" t="s">
        <v>465</v>
      </c>
      <c r="N5" s="526" t="s">
        <v>42</v>
      </c>
      <c r="O5" s="526" t="s">
        <v>43</v>
      </c>
      <c r="P5" s="526" t="s">
        <v>44</v>
      </c>
      <c r="Q5" s="526" t="s">
        <v>466</v>
      </c>
      <c r="R5" s="526" t="s">
        <v>46</v>
      </c>
      <c r="S5" s="526" t="s">
        <v>47</v>
      </c>
      <c r="T5" s="526" t="s">
        <v>48</v>
      </c>
      <c r="U5" s="526" t="s">
        <v>49</v>
      </c>
    </row>
    <row r="6" spans="2:29">
      <c r="B6" s="282"/>
      <c r="C6" s="282"/>
      <c r="D6" s="284"/>
      <c r="E6" s="284"/>
      <c r="G6" s="282"/>
      <c r="H6" s="282"/>
    </row>
    <row r="7" spans="2:29" ht="78.75">
      <c r="B7" s="282"/>
      <c r="C7" s="282"/>
      <c r="D7" s="284"/>
      <c r="E7" s="284"/>
      <c r="G7" s="282"/>
      <c r="H7" s="282"/>
      <c r="I7" s="186" t="s">
        <v>37</v>
      </c>
      <c r="J7" s="186" t="s">
        <v>50</v>
      </c>
      <c r="K7" s="186"/>
      <c r="L7" s="186" t="s">
        <v>51</v>
      </c>
      <c r="M7" s="186"/>
      <c r="N7" s="186" t="s">
        <v>52</v>
      </c>
      <c r="O7" s="186" t="s">
        <v>53</v>
      </c>
      <c r="P7" s="186" t="s">
        <v>51</v>
      </c>
      <c r="Q7" s="186" t="s">
        <v>467</v>
      </c>
      <c r="R7" s="186" t="s">
        <v>55</v>
      </c>
      <c r="S7" s="186" t="s">
        <v>468</v>
      </c>
      <c r="T7" s="186" t="s">
        <v>55</v>
      </c>
      <c r="U7" s="186" t="s">
        <v>57</v>
      </c>
    </row>
    <row r="8" spans="2:29" ht="132" customHeight="1">
      <c r="B8" s="282">
        <v>1</v>
      </c>
      <c r="C8" s="528" t="s">
        <v>58</v>
      </c>
      <c r="D8" s="529" t="s">
        <v>469</v>
      </c>
      <c r="E8" s="529" t="s">
        <v>470</v>
      </c>
      <c r="F8" s="529" t="s">
        <v>471</v>
      </c>
      <c r="G8" s="530">
        <v>1</v>
      </c>
      <c r="H8" s="531">
        <v>0.5</v>
      </c>
      <c r="I8" s="481" t="s">
        <v>811</v>
      </c>
      <c r="J8" s="481" t="s">
        <v>812</v>
      </c>
      <c r="K8" s="481" t="s">
        <v>813</v>
      </c>
      <c r="L8" s="481" t="s">
        <v>617</v>
      </c>
      <c r="M8" s="481" t="s">
        <v>814</v>
      </c>
      <c r="N8" s="481" t="s">
        <v>815</v>
      </c>
      <c r="O8" s="481" t="s">
        <v>816</v>
      </c>
      <c r="P8" s="481" t="s">
        <v>817</v>
      </c>
      <c r="Q8" s="481" t="s">
        <v>818</v>
      </c>
      <c r="R8" s="481" t="s">
        <v>819</v>
      </c>
      <c r="S8" s="481" t="s">
        <v>820</v>
      </c>
      <c r="T8" s="481" t="s">
        <v>821</v>
      </c>
      <c r="U8" s="481" t="s">
        <v>822</v>
      </c>
      <c r="V8" s="534"/>
    </row>
    <row r="9" spans="2:29" ht="117" customHeight="1">
      <c r="B9" s="282">
        <v>2</v>
      </c>
      <c r="C9" s="528" t="s">
        <v>16</v>
      </c>
      <c r="D9" s="529" t="s">
        <v>472</v>
      </c>
      <c r="E9" s="529" t="s">
        <v>473</v>
      </c>
      <c r="F9" s="529" t="s">
        <v>474</v>
      </c>
      <c r="G9" s="530">
        <v>1</v>
      </c>
      <c r="H9" s="531">
        <v>1</v>
      </c>
      <c r="I9" s="481" t="s">
        <v>823</v>
      </c>
      <c r="J9" s="481" t="s">
        <v>824</v>
      </c>
      <c r="K9" s="481" t="s">
        <v>825</v>
      </c>
      <c r="L9" s="481" t="s">
        <v>617</v>
      </c>
      <c r="M9" s="481" t="s">
        <v>826</v>
      </c>
      <c r="N9" s="481" t="s">
        <v>827</v>
      </c>
      <c r="O9" s="481" t="s">
        <v>828</v>
      </c>
      <c r="P9" s="481" t="s">
        <v>817</v>
      </c>
      <c r="Q9" s="481" t="s">
        <v>829</v>
      </c>
      <c r="R9" s="481" t="s">
        <v>830</v>
      </c>
      <c r="S9" s="481" t="s">
        <v>829</v>
      </c>
      <c r="T9" s="481" t="s">
        <v>831</v>
      </c>
      <c r="U9" s="481" t="s">
        <v>832</v>
      </c>
      <c r="V9" s="535"/>
    </row>
    <row r="10" spans="2:29" ht="117" customHeight="1">
      <c r="B10" s="282">
        <v>3</v>
      </c>
      <c r="C10" s="528" t="s">
        <v>475</v>
      </c>
      <c r="D10" s="529" t="s">
        <v>476</v>
      </c>
      <c r="E10" s="529" t="s">
        <v>473</v>
      </c>
      <c r="F10" s="529" t="s">
        <v>477</v>
      </c>
      <c r="G10" s="530">
        <v>1</v>
      </c>
      <c r="H10" s="531">
        <v>1</v>
      </c>
      <c r="I10" s="481" t="s">
        <v>833</v>
      </c>
      <c r="J10" s="481" t="s">
        <v>834</v>
      </c>
      <c r="K10" s="481" t="s">
        <v>835</v>
      </c>
      <c r="L10" s="481" t="s">
        <v>617</v>
      </c>
      <c r="M10" s="481" t="s">
        <v>836</v>
      </c>
      <c r="N10" s="481" t="s">
        <v>837</v>
      </c>
      <c r="O10" s="481" t="s">
        <v>838</v>
      </c>
      <c r="P10" s="481" t="s">
        <v>778</v>
      </c>
      <c r="Q10" s="481" t="s">
        <v>839</v>
      </c>
      <c r="R10" s="481" t="s">
        <v>840</v>
      </c>
      <c r="S10" s="481" t="s">
        <v>839</v>
      </c>
      <c r="T10" s="481" t="s">
        <v>841</v>
      </c>
      <c r="U10" s="481" t="s">
        <v>842</v>
      </c>
      <c r="V10" s="535"/>
    </row>
    <row r="11" spans="2:29" ht="117" customHeight="1">
      <c r="B11" s="282">
        <v>4</v>
      </c>
      <c r="C11" s="528" t="s">
        <v>478</v>
      </c>
      <c r="D11" s="529" t="s">
        <v>479</v>
      </c>
      <c r="E11" s="529" t="s">
        <v>473</v>
      </c>
      <c r="F11" s="529" t="s">
        <v>480</v>
      </c>
      <c r="G11" s="536">
        <v>1</v>
      </c>
      <c r="H11" s="531">
        <v>0.5</v>
      </c>
      <c r="I11" s="481" t="s">
        <v>843</v>
      </c>
      <c r="J11" s="481" t="s">
        <v>844</v>
      </c>
      <c r="K11" s="481" t="s">
        <v>845</v>
      </c>
      <c r="L11" s="481" t="s">
        <v>617</v>
      </c>
      <c r="M11" s="481" t="s">
        <v>846</v>
      </c>
      <c r="N11" s="481" t="s">
        <v>847</v>
      </c>
      <c r="O11" s="481" t="s">
        <v>848</v>
      </c>
      <c r="P11" s="481" t="s">
        <v>849</v>
      </c>
      <c r="Q11" s="481" t="s">
        <v>850</v>
      </c>
      <c r="R11" s="481" t="s">
        <v>851</v>
      </c>
      <c r="S11" s="481" t="s">
        <v>852</v>
      </c>
      <c r="T11" s="481" t="s">
        <v>853</v>
      </c>
      <c r="U11" s="481" t="s">
        <v>854</v>
      </c>
      <c r="V11" s="535"/>
    </row>
    <row r="12" spans="2:29" ht="167.45" customHeight="1">
      <c r="B12" s="282">
        <v>5</v>
      </c>
      <c r="C12" s="528" t="s">
        <v>304</v>
      </c>
      <c r="D12" s="529" t="s">
        <v>481</v>
      </c>
      <c r="E12" s="529" t="s">
        <v>482</v>
      </c>
      <c r="F12" s="529" t="s">
        <v>483</v>
      </c>
      <c r="G12" s="530">
        <v>1</v>
      </c>
      <c r="H12" s="531">
        <v>1</v>
      </c>
      <c r="I12" s="746" t="s">
        <v>855</v>
      </c>
      <c r="J12" s="746" t="s">
        <v>856</v>
      </c>
      <c r="K12" s="746" t="s">
        <v>857</v>
      </c>
      <c r="L12" s="746" t="s">
        <v>617</v>
      </c>
      <c r="M12" s="746" t="s">
        <v>858</v>
      </c>
      <c r="N12" s="746" t="s">
        <v>859</v>
      </c>
      <c r="O12" s="746" t="s">
        <v>860</v>
      </c>
      <c r="P12" s="746" t="s">
        <v>861</v>
      </c>
      <c r="Q12" s="746" t="s">
        <v>862</v>
      </c>
      <c r="R12" s="481" t="s">
        <v>863</v>
      </c>
      <c r="S12" s="747" t="s">
        <v>864</v>
      </c>
      <c r="T12" s="748" t="s">
        <v>865</v>
      </c>
      <c r="U12" s="746" t="s">
        <v>866</v>
      </c>
      <c r="V12" s="535"/>
    </row>
    <row r="13" spans="2:29" ht="117" customHeight="1">
      <c r="B13" s="282">
        <v>6</v>
      </c>
      <c r="C13" s="528" t="s">
        <v>484</v>
      </c>
      <c r="D13" s="529" t="s">
        <v>485</v>
      </c>
      <c r="E13" s="529" t="s">
        <v>473</v>
      </c>
      <c r="F13" s="529" t="s">
        <v>486</v>
      </c>
      <c r="G13" s="530">
        <v>1</v>
      </c>
      <c r="H13" s="531">
        <v>1</v>
      </c>
      <c r="I13" s="746" t="s">
        <v>867</v>
      </c>
      <c r="J13" s="746" t="s">
        <v>868</v>
      </c>
      <c r="K13" s="746" t="s">
        <v>869</v>
      </c>
      <c r="L13" s="746" t="s">
        <v>592</v>
      </c>
      <c r="M13" s="746" t="s">
        <v>870</v>
      </c>
      <c r="N13" s="746" t="s">
        <v>871</v>
      </c>
      <c r="O13" s="746" t="s">
        <v>872</v>
      </c>
      <c r="P13" s="746" t="s">
        <v>612</v>
      </c>
      <c r="Q13" s="746" t="s">
        <v>873</v>
      </c>
      <c r="R13" s="746" t="s">
        <v>874</v>
      </c>
      <c r="S13" s="537" t="s">
        <v>278</v>
      </c>
      <c r="T13" s="746" t="s">
        <v>875</v>
      </c>
      <c r="U13" s="746" t="s">
        <v>876</v>
      </c>
      <c r="V13" s="535"/>
      <c r="AC13" s="538"/>
    </row>
    <row r="14" spans="2:29" ht="117" customHeight="1">
      <c r="B14" s="282">
        <v>7</v>
      </c>
      <c r="C14" s="539" t="s">
        <v>487</v>
      </c>
      <c r="D14" s="540" t="s">
        <v>488</v>
      </c>
      <c r="E14" s="540" t="s">
        <v>473</v>
      </c>
      <c r="F14" s="540" t="s">
        <v>489</v>
      </c>
      <c r="G14" s="541">
        <v>1</v>
      </c>
      <c r="H14" s="542">
        <v>1</v>
      </c>
      <c r="I14" s="746" t="s">
        <v>877</v>
      </c>
      <c r="J14" s="746" t="s">
        <v>878</v>
      </c>
      <c r="K14" s="746" t="s">
        <v>879</v>
      </c>
      <c r="L14" s="746" t="s">
        <v>592</v>
      </c>
      <c r="M14" s="746" t="s">
        <v>880</v>
      </c>
      <c r="N14" s="746" t="s">
        <v>881</v>
      </c>
      <c r="O14" s="746" t="s">
        <v>882</v>
      </c>
      <c r="P14" s="746" t="s">
        <v>883</v>
      </c>
      <c r="Q14" s="746" t="s">
        <v>884</v>
      </c>
      <c r="R14" s="746" t="s">
        <v>885</v>
      </c>
      <c r="S14" s="537" t="s">
        <v>278</v>
      </c>
      <c r="T14" s="746" t="s">
        <v>886</v>
      </c>
      <c r="U14" s="746" t="s">
        <v>887</v>
      </c>
      <c r="V14" s="535"/>
    </row>
    <row r="15" spans="2:29" ht="117" customHeight="1">
      <c r="B15" s="282">
        <v>8</v>
      </c>
      <c r="C15" s="539" t="s">
        <v>490</v>
      </c>
      <c r="D15" s="540" t="s">
        <v>491</v>
      </c>
      <c r="E15" s="540" t="s">
        <v>473</v>
      </c>
      <c r="F15" s="540" t="s">
        <v>492</v>
      </c>
      <c r="G15" s="541">
        <v>1</v>
      </c>
      <c r="H15" s="542">
        <v>1</v>
      </c>
      <c r="I15" s="746" t="s">
        <v>888</v>
      </c>
      <c r="J15" s="746" t="s">
        <v>889</v>
      </c>
      <c r="K15" s="746" t="s">
        <v>890</v>
      </c>
      <c r="L15" s="746" t="s">
        <v>605</v>
      </c>
      <c r="M15" s="746" t="s">
        <v>891</v>
      </c>
      <c r="N15" s="746" t="s">
        <v>892</v>
      </c>
      <c r="O15" s="746" t="s">
        <v>893</v>
      </c>
      <c r="P15" s="746" t="s">
        <v>894</v>
      </c>
      <c r="Q15" s="746" t="s">
        <v>895</v>
      </c>
      <c r="R15" s="624" t="s">
        <v>896</v>
      </c>
      <c r="S15" s="537" t="s">
        <v>278</v>
      </c>
      <c r="T15" s="537" t="s">
        <v>278</v>
      </c>
      <c r="U15" s="746" t="s">
        <v>897</v>
      </c>
      <c r="V15" s="534"/>
    </row>
    <row r="16" spans="2:29" ht="117" customHeight="1">
      <c r="B16" s="282">
        <v>9</v>
      </c>
      <c r="C16" s="528" t="s">
        <v>493</v>
      </c>
      <c r="D16" s="529" t="s">
        <v>139</v>
      </c>
      <c r="E16" s="529" t="s">
        <v>482</v>
      </c>
      <c r="F16" s="529" t="s">
        <v>494</v>
      </c>
      <c r="G16" s="530">
        <v>1</v>
      </c>
      <c r="H16" s="543">
        <v>0.5</v>
      </c>
      <c r="I16" s="746" t="s">
        <v>898</v>
      </c>
      <c r="J16" s="746" t="s">
        <v>899</v>
      </c>
      <c r="K16" s="746" t="s">
        <v>900</v>
      </c>
      <c r="L16" s="746" t="s">
        <v>602</v>
      </c>
      <c r="M16" s="746" t="s">
        <v>901</v>
      </c>
      <c r="N16" s="746" t="s">
        <v>902</v>
      </c>
      <c r="O16" s="746" t="s">
        <v>903</v>
      </c>
      <c r="P16" s="746" t="s">
        <v>622</v>
      </c>
      <c r="Q16" s="746" t="s">
        <v>904</v>
      </c>
      <c r="R16" s="746" t="s">
        <v>905</v>
      </c>
      <c r="S16" s="532"/>
      <c r="T16" s="747" t="s">
        <v>906</v>
      </c>
      <c r="U16" s="746" t="s">
        <v>907</v>
      </c>
      <c r="V16" s="535"/>
    </row>
    <row r="17" spans="2:22" ht="117" customHeight="1">
      <c r="B17" s="282">
        <v>10</v>
      </c>
      <c r="C17" s="528" t="s">
        <v>495</v>
      </c>
      <c r="D17" s="529" t="s">
        <v>496</v>
      </c>
      <c r="E17" s="529" t="s">
        <v>482</v>
      </c>
      <c r="F17" s="529" t="s">
        <v>497</v>
      </c>
      <c r="G17" s="530">
        <v>1</v>
      </c>
      <c r="H17" s="531">
        <v>0.5</v>
      </c>
      <c r="I17" s="746" t="s">
        <v>908</v>
      </c>
      <c r="J17" s="746" t="s">
        <v>909</v>
      </c>
      <c r="K17" s="746" t="s">
        <v>910</v>
      </c>
      <c r="L17" s="746" t="s">
        <v>592</v>
      </c>
      <c r="M17" s="746" t="s">
        <v>911</v>
      </c>
      <c r="N17" s="746" t="s">
        <v>912</v>
      </c>
      <c r="O17" s="746" t="s">
        <v>913</v>
      </c>
      <c r="P17" s="532" t="s">
        <v>278</v>
      </c>
      <c r="Q17" s="533" t="s">
        <v>278</v>
      </c>
      <c r="R17" s="746" t="s">
        <v>914</v>
      </c>
      <c r="S17" s="533" t="s">
        <v>278</v>
      </c>
      <c r="T17" s="533" t="s">
        <v>278</v>
      </c>
      <c r="U17" s="746" t="s">
        <v>915</v>
      </c>
      <c r="V17" s="534"/>
    </row>
    <row r="18" spans="2:22" ht="117" customHeight="1">
      <c r="B18" s="282">
        <v>11</v>
      </c>
      <c r="C18" s="528" t="s">
        <v>498</v>
      </c>
      <c r="D18" s="529" t="s">
        <v>499</v>
      </c>
      <c r="E18" s="529" t="s">
        <v>482</v>
      </c>
      <c r="F18" s="529" t="s">
        <v>500</v>
      </c>
      <c r="G18" s="544">
        <v>1</v>
      </c>
      <c r="H18" s="545">
        <v>0.5</v>
      </c>
      <c r="I18" s="746" t="s">
        <v>916</v>
      </c>
      <c r="J18" s="746" t="s">
        <v>917</v>
      </c>
      <c r="K18" s="746" t="s">
        <v>918</v>
      </c>
      <c r="L18" s="746" t="s">
        <v>919</v>
      </c>
      <c r="M18" s="746" t="s">
        <v>920</v>
      </c>
      <c r="N18" s="746" t="s">
        <v>921</v>
      </c>
      <c r="O18" s="746" t="s">
        <v>922</v>
      </c>
      <c r="P18" s="533" t="s">
        <v>278</v>
      </c>
      <c r="Q18" s="533" t="s">
        <v>278</v>
      </c>
      <c r="R18" s="481" t="s">
        <v>923</v>
      </c>
      <c r="S18" s="533" t="s">
        <v>278</v>
      </c>
      <c r="T18" s="533" t="s">
        <v>278</v>
      </c>
      <c r="U18" s="746" t="s">
        <v>924</v>
      </c>
      <c r="V18" s="534"/>
    </row>
    <row r="19" spans="2:22" ht="117" customHeight="1">
      <c r="B19" s="282">
        <v>12</v>
      </c>
      <c r="C19" s="539" t="s">
        <v>501</v>
      </c>
      <c r="D19" s="540" t="s">
        <v>502</v>
      </c>
      <c r="E19" s="540" t="s">
        <v>482</v>
      </c>
      <c r="F19" s="540" t="s">
        <v>503</v>
      </c>
      <c r="G19" s="546">
        <v>1</v>
      </c>
      <c r="H19" s="547">
        <v>1</v>
      </c>
      <c r="I19" s="746" t="s">
        <v>925</v>
      </c>
      <c r="J19" s="746" t="s">
        <v>926</v>
      </c>
      <c r="K19" s="746" t="s">
        <v>927</v>
      </c>
      <c r="L19" s="746" t="s">
        <v>592</v>
      </c>
      <c r="M19" s="746" t="s">
        <v>928</v>
      </c>
      <c r="N19" s="746" t="s">
        <v>929</v>
      </c>
      <c r="O19" s="746" t="s">
        <v>930</v>
      </c>
      <c r="P19" s="532" t="s">
        <v>931</v>
      </c>
      <c r="Q19" s="532" t="s">
        <v>932</v>
      </c>
      <c r="R19" s="746" t="s">
        <v>933</v>
      </c>
      <c r="S19" s="532" t="s">
        <v>934</v>
      </c>
      <c r="T19" s="532" t="s">
        <v>935</v>
      </c>
      <c r="U19" s="746" t="s">
        <v>936</v>
      </c>
      <c r="V19" s="534"/>
    </row>
    <row r="20" spans="2:22">
      <c r="J20" s="275"/>
    </row>
    <row r="21" spans="2:22">
      <c r="J21" s="275"/>
    </row>
    <row r="22" spans="2:22">
      <c r="C22" s="197"/>
      <c r="D22" s="197"/>
      <c r="E22" s="197"/>
      <c r="F22" s="197"/>
      <c r="J22" s="275"/>
    </row>
    <row r="23" spans="2:22">
      <c r="D23" s="197"/>
      <c r="E23" s="197"/>
      <c r="F23" s="197"/>
    </row>
    <row r="24" spans="2:22" s="279" customFormat="1" ht="70.900000000000006" customHeight="1">
      <c r="D24" s="199"/>
      <c r="E24" s="199"/>
      <c r="F24" s="199"/>
      <c r="G24" s="199"/>
      <c r="H24" s="199"/>
      <c r="I24" s="200" t="s">
        <v>177</v>
      </c>
      <c r="J24" s="201"/>
      <c r="K24" s="201"/>
      <c r="L24" s="201"/>
      <c r="M24" s="199"/>
      <c r="N24" s="199"/>
      <c r="O24" s="199"/>
      <c r="Q24" s="199"/>
      <c r="R24" s="199"/>
      <c r="S24" s="199"/>
      <c r="T24" s="199"/>
      <c r="U24" s="199"/>
    </row>
    <row r="25" spans="2:22" ht="198" customHeight="1">
      <c r="I25" s="1258" t="s">
        <v>504</v>
      </c>
      <c r="J25" s="1258"/>
      <c r="K25" s="1258"/>
      <c r="L25" s="1258"/>
      <c r="M25" s="202"/>
      <c r="N25" s="202"/>
      <c r="O25" s="202"/>
      <c r="P25" s="202"/>
      <c r="Q25" s="202"/>
      <c r="R25" s="202"/>
      <c r="S25" s="202"/>
      <c r="T25" s="202"/>
      <c r="U25" s="202"/>
    </row>
  </sheetData>
  <autoFilter ref="A6:H19" xr:uid="{2CBAD7A3-2C07-4B39-9D7D-DCB75AD6DDE3}"/>
  <customSheetViews>
    <customSheetView guid="{E709EEE5-4439-47F3-80A2-1744E8E6077E}" scale="25" showAutoFilter="1" state="hidden">
      <selection activeCell="X17" sqref="X17"/>
      <pageMargins left="0.70866141732283472" right="0.70866141732283472" top="0.74803149606299213" bottom="0.74803149606299213" header="0.31496062992125984" footer="0.31496062992125984"/>
      <printOptions horizontalCentered="1" verticalCentered="1"/>
      <pageSetup scale="24" orientation="landscape" r:id="rId1"/>
      <autoFilter ref="A6:H19" xr:uid="{E109DCFE-23F9-47EE-BB0B-A079667DE2E6}"/>
    </customSheetView>
    <customSheetView guid="{0814AEEB-8FF2-453A-A01F-15432BB1C9A3}" scale="25" showAutoFilter="1" state="hidden">
      <selection activeCell="X17" sqref="X17"/>
      <pageMargins left="0.70866141732283472" right="0.70866141732283472" top="0.74803149606299213" bottom="0.74803149606299213" header="0.31496062992125984" footer="0.31496062992125984"/>
      <printOptions horizontalCentered="1" verticalCentered="1"/>
      <pageSetup scale="24" orientation="landscape" r:id="rId2"/>
      <autoFilter ref="A6:H19" xr:uid="{FD9C9CAF-6DC9-4D97-8BBA-D5F459CFFFE2}"/>
    </customSheetView>
  </customSheetViews>
  <mergeCells count="3">
    <mergeCell ref="B2:S2"/>
    <mergeCell ref="B3:S3"/>
    <mergeCell ref="I25:L25"/>
  </mergeCells>
  <printOptions horizontalCentered="1" verticalCentered="1"/>
  <pageMargins left="0.70866141732283472" right="0.70866141732283472" top="0.74803149606299213" bottom="0.74803149606299213" header="0.31496062992125984" footer="0.31496062992125984"/>
  <pageSetup scale="24" orientation="landscape" r:id="rId3"/>
  <drawing r:id="rId4"/>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C2E17-7AA1-449B-AFC3-5CC951CC1406}">
  <sheetPr>
    <pageSetUpPr autoPageBreaks="0"/>
  </sheetPr>
  <dimension ref="B2:U25"/>
  <sheetViews>
    <sheetView zoomScale="55" zoomScaleNormal="40" zoomScaleSheetLayoutView="55" workbookViewId="0">
      <pane xSplit="4" ySplit="6" topLeftCell="M13" activePane="bottomRight" state="frozen"/>
      <selection pane="topRight" activeCell="E1" sqref="E1"/>
      <selection pane="bottomLeft" activeCell="A7" sqref="A7"/>
      <selection pane="bottomRight" activeCell="X17" sqref="X17"/>
    </sheetView>
  </sheetViews>
  <sheetFormatPr baseColWidth="10" defaultColWidth="9" defaultRowHeight="14.25"/>
  <cols>
    <col min="1" max="1" width="9" style="191"/>
    <col min="2" max="2" width="6.77734375" style="188" customWidth="1"/>
    <col min="3" max="3" width="21.33203125" style="191" customWidth="1"/>
    <col min="4" max="4" width="32.77734375" style="190" customWidth="1"/>
    <col min="5" max="5" width="34.5546875" style="190" customWidth="1"/>
    <col min="6" max="6" width="46" style="190" customWidth="1"/>
    <col min="7" max="7" width="12.88671875" style="195" hidden="1" customWidth="1"/>
    <col min="8" max="8" width="12.88671875" style="196" hidden="1" customWidth="1"/>
    <col min="9" max="9" width="25" style="439" customWidth="1"/>
    <col min="10" max="10" width="18.77734375" style="419" customWidth="1"/>
    <col min="11" max="11" width="13.21875" style="191" bestFit="1" customWidth="1"/>
    <col min="12" max="12" width="17.44140625" style="191" customWidth="1"/>
    <col min="13" max="13" width="17.5546875" style="191" customWidth="1"/>
    <col min="14" max="14" width="18.21875" style="191" bestFit="1" customWidth="1"/>
    <col min="15" max="15" width="18.77734375" style="191" customWidth="1"/>
    <col min="16" max="16" width="23.44140625" style="437" customWidth="1"/>
    <col min="17" max="17" width="25" style="191" customWidth="1"/>
    <col min="18" max="18" width="22.109375" style="191" customWidth="1"/>
    <col min="19" max="19" width="25" style="191" customWidth="1"/>
    <col min="20" max="20" width="22.77734375" style="191" customWidth="1"/>
    <col min="21" max="21" width="19.21875" style="191" customWidth="1"/>
    <col min="22" max="16384" width="9" style="191"/>
  </cols>
  <sheetData>
    <row r="2" spans="2:21" s="179" customFormat="1" ht="28.9" customHeight="1">
      <c r="B2" s="1259" t="s">
        <v>458</v>
      </c>
      <c r="C2" s="1259"/>
      <c r="D2" s="1259"/>
      <c r="E2" s="1259"/>
      <c r="F2" s="1259"/>
      <c r="G2" s="1259"/>
      <c r="H2" s="1259"/>
      <c r="I2" s="1259"/>
      <c r="J2" s="1259"/>
      <c r="K2" s="1259"/>
      <c r="L2" s="1259"/>
      <c r="M2" s="1259"/>
      <c r="N2" s="1259"/>
      <c r="O2" s="1259"/>
      <c r="P2" s="1259"/>
      <c r="Q2" s="1259"/>
      <c r="R2" s="1259"/>
      <c r="S2" s="1259"/>
    </row>
    <row r="3" spans="2:21" s="179" customFormat="1" ht="35.450000000000003" customHeight="1">
      <c r="B3" s="1260" t="s">
        <v>681</v>
      </c>
      <c r="C3" s="1260"/>
      <c r="D3" s="1260"/>
      <c r="E3" s="1260"/>
      <c r="F3" s="1260"/>
      <c r="G3" s="1260"/>
      <c r="H3" s="1260"/>
      <c r="I3" s="1260"/>
      <c r="J3" s="1260"/>
      <c r="K3" s="1260"/>
      <c r="L3" s="1260"/>
      <c r="M3" s="1260"/>
      <c r="N3" s="1260"/>
      <c r="O3" s="1260"/>
      <c r="P3" s="1260"/>
      <c r="Q3" s="1260"/>
      <c r="R3" s="1260"/>
      <c r="S3" s="1260"/>
    </row>
    <row r="4" spans="2:21" s="179" customFormat="1" ht="20.25">
      <c r="B4" s="180"/>
      <c r="C4" s="181"/>
      <c r="D4" s="182"/>
      <c r="E4" s="182"/>
      <c r="F4" s="183"/>
      <c r="G4" s="184"/>
      <c r="H4" s="181"/>
      <c r="I4" s="438"/>
      <c r="J4" s="418"/>
      <c r="P4" s="436"/>
    </row>
    <row r="5" spans="2:21" s="188" customFormat="1" ht="60.6" customHeight="1">
      <c r="B5" s="185" t="s">
        <v>460</v>
      </c>
      <c r="C5" s="185" t="s">
        <v>33</v>
      </c>
      <c r="D5" s="422" t="s">
        <v>34</v>
      </c>
      <c r="E5" s="422" t="s">
        <v>461</v>
      </c>
      <c r="F5" s="422" t="s">
        <v>462</v>
      </c>
      <c r="G5" s="422" t="s">
        <v>463</v>
      </c>
      <c r="H5" s="422" t="s">
        <v>464</v>
      </c>
      <c r="I5" s="186" t="s">
        <v>37</v>
      </c>
      <c r="J5" s="416" t="s">
        <v>38</v>
      </c>
      <c r="K5" s="186" t="s">
        <v>39</v>
      </c>
      <c r="L5" s="186" t="s">
        <v>40</v>
      </c>
      <c r="M5" s="186" t="s">
        <v>465</v>
      </c>
      <c r="N5" s="186" t="s">
        <v>42</v>
      </c>
      <c r="O5" s="186" t="s">
        <v>43</v>
      </c>
      <c r="P5" s="186" t="s">
        <v>44</v>
      </c>
      <c r="Q5" s="186" t="s">
        <v>466</v>
      </c>
      <c r="R5" s="186" t="s">
        <v>46</v>
      </c>
      <c r="S5" s="186" t="s">
        <v>47</v>
      </c>
      <c r="T5" s="186" t="s">
        <v>48</v>
      </c>
      <c r="U5" s="186" t="s">
        <v>49</v>
      </c>
    </row>
    <row r="6" spans="2:21">
      <c r="B6" s="189"/>
      <c r="C6" s="189"/>
      <c r="D6" s="423"/>
      <c r="E6" s="423"/>
      <c r="F6" s="424"/>
      <c r="G6" s="422"/>
      <c r="H6" s="422"/>
    </row>
    <row r="7" spans="2:21" ht="47.45" customHeight="1">
      <c r="B7" s="189"/>
      <c r="C7" s="189"/>
      <c r="D7" s="423"/>
      <c r="E7" s="423"/>
      <c r="F7" s="424"/>
      <c r="G7" s="422"/>
      <c r="H7" s="422"/>
      <c r="I7" s="192" t="s">
        <v>37</v>
      </c>
      <c r="J7" s="417" t="s">
        <v>50</v>
      </c>
      <c r="K7" s="192"/>
      <c r="L7" s="192" t="s">
        <v>51</v>
      </c>
      <c r="M7" s="192"/>
      <c r="N7" s="192" t="s">
        <v>52</v>
      </c>
      <c r="O7" s="192" t="s">
        <v>53</v>
      </c>
      <c r="P7" s="192" t="s">
        <v>51</v>
      </c>
      <c r="Q7" s="192" t="s">
        <v>467</v>
      </c>
      <c r="R7" s="192" t="s">
        <v>55</v>
      </c>
      <c r="S7" s="192" t="s">
        <v>468</v>
      </c>
      <c r="T7" s="192" t="s">
        <v>55</v>
      </c>
      <c r="U7" s="192" t="s">
        <v>57</v>
      </c>
    </row>
    <row r="8" spans="2:21" ht="117" customHeight="1">
      <c r="B8" s="189">
        <v>1</v>
      </c>
      <c r="C8" s="193" t="s">
        <v>58</v>
      </c>
      <c r="D8" s="425" t="s">
        <v>469</v>
      </c>
      <c r="E8" s="425" t="s">
        <v>470</v>
      </c>
      <c r="F8" s="425" t="s">
        <v>471</v>
      </c>
      <c r="G8" s="426">
        <v>1</v>
      </c>
      <c r="H8" s="427">
        <v>0.5</v>
      </c>
      <c r="I8" s="479" t="s">
        <v>678</v>
      </c>
      <c r="J8" s="480">
        <v>80087073</v>
      </c>
      <c r="K8" s="448" t="s">
        <v>25</v>
      </c>
      <c r="L8" s="481" t="s">
        <v>617</v>
      </c>
      <c r="M8" s="481" t="s">
        <v>687</v>
      </c>
      <c r="N8" s="481" t="s">
        <v>684</v>
      </c>
      <c r="O8" s="481" t="s">
        <v>269</v>
      </c>
      <c r="P8" s="481" t="s">
        <v>679</v>
      </c>
      <c r="Q8" s="481" t="s">
        <v>269</v>
      </c>
      <c r="R8" s="481" t="s">
        <v>269</v>
      </c>
      <c r="S8" s="481" t="s">
        <v>680</v>
      </c>
      <c r="T8" s="481" t="s">
        <v>269</v>
      </c>
      <c r="U8" s="481" t="s">
        <v>269</v>
      </c>
    </row>
    <row r="9" spans="2:21" ht="117" customHeight="1">
      <c r="B9" s="189">
        <v>2</v>
      </c>
      <c r="C9" s="193" t="s">
        <v>16</v>
      </c>
      <c r="D9" s="425" t="s">
        <v>472</v>
      </c>
      <c r="E9" s="425" t="s">
        <v>473</v>
      </c>
      <c r="F9" s="425" t="s">
        <v>474</v>
      </c>
      <c r="G9" s="426">
        <v>1</v>
      </c>
      <c r="H9" s="427">
        <v>1</v>
      </c>
      <c r="I9" s="479" t="s">
        <v>683</v>
      </c>
      <c r="J9" s="480" t="s">
        <v>269</v>
      </c>
      <c r="K9" s="448" t="s">
        <v>25</v>
      </c>
      <c r="L9" s="481" t="s">
        <v>592</v>
      </c>
      <c r="M9" s="481" t="s">
        <v>687</v>
      </c>
      <c r="N9" s="481" t="s">
        <v>688</v>
      </c>
      <c r="O9" s="481" t="s">
        <v>269</v>
      </c>
      <c r="P9" s="481" t="s">
        <v>685</v>
      </c>
      <c r="Q9" s="481" t="s">
        <v>269</v>
      </c>
      <c r="R9" s="481" t="s">
        <v>269</v>
      </c>
      <c r="S9" s="748" t="s">
        <v>25</v>
      </c>
      <c r="T9" s="481" t="s">
        <v>269</v>
      </c>
      <c r="U9" s="481" t="s">
        <v>269</v>
      </c>
    </row>
    <row r="10" spans="2:21" ht="117" customHeight="1">
      <c r="B10" s="189">
        <v>3</v>
      </c>
      <c r="C10" s="193" t="s">
        <v>475</v>
      </c>
      <c r="D10" s="425" t="s">
        <v>476</v>
      </c>
      <c r="E10" s="425" t="s">
        <v>473</v>
      </c>
      <c r="F10" s="425" t="s">
        <v>477</v>
      </c>
      <c r="G10" s="426">
        <v>1</v>
      </c>
      <c r="H10" s="427">
        <v>1</v>
      </c>
      <c r="I10" s="479" t="s">
        <v>686</v>
      </c>
      <c r="J10" s="480" t="s">
        <v>269</v>
      </c>
      <c r="K10" s="448" t="s">
        <v>25</v>
      </c>
      <c r="L10" s="481" t="s">
        <v>615</v>
      </c>
      <c r="M10" s="481" t="s">
        <v>687</v>
      </c>
      <c r="N10" s="481" t="s">
        <v>689</v>
      </c>
      <c r="O10" s="481" t="s">
        <v>269</v>
      </c>
      <c r="P10" s="481" t="s">
        <v>691</v>
      </c>
      <c r="Q10" s="481" t="s">
        <v>269</v>
      </c>
      <c r="R10" s="481" t="s">
        <v>269</v>
      </c>
      <c r="S10" s="481" t="s">
        <v>690</v>
      </c>
      <c r="T10" s="481" t="s">
        <v>269</v>
      </c>
      <c r="U10" s="481" t="s">
        <v>269</v>
      </c>
    </row>
    <row r="11" spans="2:21" ht="117" customHeight="1">
      <c r="B11" s="189">
        <v>4</v>
      </c>
      <c r="C11" s="193" t="s">
        <v>478</v>
      </c>
      <c r="D11" s="425" t="s">
        <v>479</v>
      </c>
      <c r="E11" s="425" t="s">
        <v>473</v>
      </c>
      <c r="F11" s="425" t="s">
        <v>480</v>
      </c>
      <c r="G11" s="428">
        <v>1</v>
      </c>
      <c r="H11" s="427">
        <v>0.5</v>
      </c>
      <c r="I11" s="479" t="s">
        <v>695</v>
      </c>
      <c r="J11" s="480" t="s">
        <v>269</v>
      </c>
      <c r="K11" s="448" t="s">
        <v>25</v>
      </c>
      <c r="L11" s="481" t="s">
        <v>617</v>
      </c>
      <c r="M11" s="481" t="s">
        <v>687</v>
      </c>
      <c r="N11" s="481" t="s">
        <v>696</v>
      </c>
      <c r="O11" s="481" t="s">
        <v>269</v>
      </c>
      <c r="P11" s="481" t="s">
        <v>700</v>
      </c>
      <c r="Q11" s="481" t="s">
        <v>269</v>
      </c>
      <c r="R11" s="481" t="s">
        <v>269</v>
      </c>
      <c r="S11" s="481" t="s">
        <v>701</v>
      </c>
      <c r="T11" s="481" t="s">
        <v>269</v>
      </c>
      <c r="U11" s="481" t="s">
        <v>269</v>
      </c>
    </row>
    <row r="12" spans="2:21" ht="170.45" customHeight="1">
      <c r="B12" s="189">
        <v>5</v>
      </c>
      <c r="C12" s="194" t="s">
        <v>304</v>
      </c>
      <c r="D12" s="425" t="s">
        <v>481</v>
      </c>
      <c r="E12" s="425" t="s">
        <v>482</v>
      </c>
      <c r="F12" s="425" t="s">
        <v>483</v>
      </c>
      <c r="G12" s="426">
        <v>1</v>
      </c>
      <c r="H12" s="427">
        <v>1</v>
      </c>
      <c r="I12" s="479" t="s">
        <v>703</v>
      </c>
      <c r="J12" s="480" t="s">
        <v>269</v>
      </c>
      <c r="K12" s="448" t="s">
        <v>25</v>
      </c>
      <c r="L12" s="481" t="s">
        <v>617</v>
      </c>
      <c r="M12" s="481" t="s">
        <v>687</v>
      </c>
      <c r="N12" s="481" t="s">
        <v>704</v>
      </c>
      <c r="O12" s="481" t="s">
        <v>269</v>
      </c>
      <c r="P12" s="481">
        <f>40+40+40+132+120+132</f>
        <v>504</v>
      </c>
      <c r="Q12" s="481" t="s">
        <v>269</v>
      </c>
      <c r="R12" s="481" t="s">
        <v>269</v>
      </c>
      <c r="S12" s="748" t="s">
        <v>705</v>
      </c>
      <c r="T12" s="748" t="s">
        <v>705</v>
      </c>
      <c r="U12" s="481" t="s">
        <v>269</v>
      </c>
    </row>
    <row r="13" spans="2:21" ht="145.15" customHeight="1">
      <c r="B13" s="189">
        <v>6</v>
      </c>
      <c r="C13" s="193" t="s">
        <v>484</v>
      </c>
      <c r="D13" s="425" t="s">
        <v>485</v>
      </c>
      <c r="E13" s="425" t="s">
        <v>473</v>
      </c>
      <c r="F13" s="425" t="s">
        <v>486</v>
      </c>
      <c r="G13" s="426">
        <v>1</v>
      </c>
      <c r="H13" s="427">
        <v>1</v>
      </c>
      <c r="I13" s="479" t="s">
        <v>708</v>
      </c>
      <c r="J13" s="480" t="s">
        <v>269</v>
      </c>
      <c r="K13" s="448" t="s">
        <v>25</v>
      </c>
      <c r="L13" s="481" t="s">
        <v>592</v>
      </c>
      <c r="M13" s="481" t="s">
        <v>687</v>
      </c>
      <c r="N13" s="481" t="s">
        <v>706</v>
      </c>
      <c r="O13" s="481" t="s">
        <v>269</v>
      </c>
      <c r="P13" s="481" t="s">
        <v>707</v>
      </c>
      <c r="Q13" s="481" t="s">
        <v>269</v>
      </c>
      <c r="R13" s="481" t="s">
        <v>269</v>
      </c>
      <c r="S13" s="481" t="s">
        <v>707</v>
      </c>
      <c r="T13" s="481" t="s">
        <v>269</v>
      </c>
      <c r="U13" s="481" t="s">
        <v>269</v>
      </c>
    </row>
    <row r="14" spans="2:21" ht="117" customHeight="1">
      <c r="B14" s="189">
        <v>7</v>
      </c>
      <c r="C14" s="193" t="s">
        <v>487</v>
      </c>
      <c r="D14" s="425" t="s">
        <v>488</v>
      </c>
      <c r="E14" s="425" t="s">
        <v>473</v>
      </c>
      <c r="F14" s="425" t="s">
        <v>489</v>
      </c>
      <c r="G14" s="426">
        <v>1</v>
      </c>
      <c r="H14" s="427">
        <v>1</v>
      </c>
      <c r="I14" s="479" t="s">
        <v>709</v>
      </c>
      <c r="J14" s="480" t="s">
        <v>269</v>
      </c>
      <c r="K14" s="448" t="s">
        <v>25</v>
      </c>
      <c r="L14" s="481" t="s">
        <v>592</v>
      </c>
      <c r="M14" s="481" t="s">
        <v>687</v>
      </c>
      <c r="N14" s="481" t="s">
        <v>710</v>
      </c>
      <c r="O14" s="481" t="s">
        <v>269</v>
      </c>
      <c r="P14" s="481" t="s">
        <v>711</v>
      </c>
      <c r="Q14" s="481" t="s">
        <v>269</v>
      </c>
      <c r="R14" s="481" t="s">
        <v>269</v>
      </c>
      <c r="S14" s="481" t="s">
        <v>711</v>
      </c>
      <c r="T14" s="481" t="s">
        <v>269</v>
      </c>
      <c r="U14" s="481" t="s">
        <v>269</v>
      </c>
    </row>
    <row r="15" spans="2:21" ht="117" customHeight="1">
      <c r="B15" s="189">
        <v>8</v>
      </c>
      <c r="C15" s="193" t="s">
        <v>490</v>
      </c>
      <c r="D15" s="425" t="s">
        <v>491</v>
      </c>
      <c r="E15" s="425" t="s">
        <v>473</v>
      </c>
      <c r="F15" s="425" t="s">
        <v>492</v>
      </c>
      <c r="G15" s="426">
        <v>1</v>
      </c>
      <c r="H15" s="427">
        <v>1</v>
      </c>
      <c r="I15" s="479" t="s">
        <v>712</v>
      </c>
      <c r="J15" s="480" t="s">
        <v>269</v>
      </c>
      <c r="K15" s="448" t="s">
        <v>25</v>
      </c>
      <c r="L15" s="481" t="s">
        <v>605</v>
      </c>
      <c r="M15" s="481" t="s">
        <v>687</v>
      </c>
      <c r="N15" s="481" t="s">
        <v>1453</v>
      </c>
      <c r="O15" s="481" t="s">
        <v>269</v>
      </c>
      <c r="P15" s="443" t="s">
        <v>25</v>
      </c>
      <c r="Q15" s="481" t="s">
        <v>25</v>
      </c>
      <c r="R15" s="481" t="s">
        <v>269</v>
      </c>
      <c r="S15" s="748" t="s">
        <v>25</v>
      </c>
      <c r="T15" s="481" t="s">
        <v>269</v>
      </c>
      <c r="U15" s="481" t="s">
        <v>269</v>
      </c>
    </row>
    <row r="16" spans="2:21" ht="117" customHeight="1">
      <c r="B16" s="189">
        <v>9</v>
      </c>
      <c r="C16" s="193" t="s">
        <v>493</v>
      </c>
      <c r="D16" s="425" t="s">
        <v>139</v>
      </c>
      <c r="E16" s="425" t="s">
        <v>482</v>
      </c>
      <c r="F16" s="425" t="s">
        <v>494</v>
      </c>
      <c r="G16" s="426">
        <v>1</v>
      </c>
      <c r="H16" s="429">
        <v>0.5</v>
      </c>
      <c r="I16" s="479" t="s">
        <v>713</v>
      </c>
      <c r="J16" s="480" t="s">
        <v>269</v>
      </c>
      <c r="K16" s="448" t="s">
        <v>25</v>
      </c>
      <c r="L16" s="481" t="s">
        <v>602</v>
      </c>
      <c r="M16" s="481" t="s">
        <v>687</v>
      </c>
      <c r="N16" s="481" t="s">
        <v>714</v>
      </c>
      <c r="O16" s="481" t="s">
        <v>269</v>
      </c>
      <c r="P16" s="481" t="s">
        <v>705</v>
      </c>
      <c r="Q16" s="481" t="s">
        <v>705</v>
      </c>
      <c r="R16" s="481" t="s">
        <v>269</v>
      </c>
      <c r="S16" s="748" t="s">
        <v>269</v>
      </c>
      <c r="T16" s="481" t="s">
        <v>269</v>
      </c>
      <c r="U16" s="481" t="s">
        <v>269</v>
      </c>
    </row>
    <row r="17" spans="2:21" ht="117" customHeight="1">
      <c r="B17" s="189">
        <v>10</v>
      </c>
      <c r="C17" s="193" t="s">
        <v>495</v>
      </c>
      <c r="D17" s="425" t="s">
        <v>496</v>
      </c>
      <c r="E17" s="425" t="s">
        <v>482</v>
      </c>
      <c r="F17" s="425" t="s">
        <v>497</v>
      </c>
      <c r="G17" s="426">
        <v>1</v>
      </c>
      <c r="H17" s="427">
        <v>0.5</v>
      </c>
      <c r="I17" s="479" t="s">
        <v>715</v>
      </c>
      <c r="J17" s="480" t="s">
        <v>269</v>
      </c>
      <c r="K17" s="448" t="s">
        <v>25</v>
      </c>
      <c r="L17" s="481" t="s">
        <v>592</v>
      </c>
      <c r="M17" s="481" t="s">
        <v>687</v>
      </c>
      <c r="N17" s="481" t="s">
        <v>716</v>
      </c>
      <c r="O17" s="481" t="s">
        <v>269</v>
      </c>
      <c r="P17" s="481" t="s">
        <v>705</v>
      </c>
      <c r="Q17" s="481" t="s">
        <v>705</v>
      </c>
      <c r="R17" s="481" t="s">
        <v>269</v>
      </c>
      <c r="S17" s="748" t="s">
        <v>269</v>
      </c>
      <c r="T17" s="481" t="s">
        <v>269</v>
      </c>
      <c r="U17" s="481" t="s">
        <v>269</v>
      </c>
    </row>
    <row r="18" spans="2:21" ht="117" customHeight="1">
      <c r="B18" s="189">
        <v>11</v>
      </c>
      <c r="C18" s="193" t="s">
        <v>498</v>
      </c>
      <c r="D18" s="425" t="s">
        <v>499</v>
      </c>
      <c r="E18" s="425" t="s">
        <v>482</v>
      </c>
      <c r="F18" s="425" t="s">
        <v>500</v>
      </c>
      <c r="G18" s="430">
        <v>1</v>
      </c>
      <c r="H18" s="431">
        <v>0.5</v>
      </c>
      <c r="I18" s="479" t="s">
        <v>717</v>
      </c>
      <c r="J18" s="480" t="s">
        <v>269</v>
      </c>
      <c r="K18" s="448" t="s">
        <v>25</v>
      </c>
      <c r="L18" s="481" t="s">
        <v>718</v>
      </c>
      <c r="M18" s="481" t="s">
        <v>687</v>
      </c>
      <c r="N18" s="481" t="s">
        <v>719</v>
      </c>
      <c r="O18" s="481" t="s">
        <v>269</v>
      </c>
      <c r="P18" s="481" t="s">
        <v>705</v>
      </c>
      <c r="Q18" s="481" t="s">
        <v>705</v>
      </c>
      <c r="R18" s="481" t="s">
        <v>269</v>
      </c>
      <c r="S18" s="748" t="s">
        <v>705</v>
      </c>
      <c r="T18" s="748" t="s">
        <v>705</v>
      </c>
      <c r="U18" s="481" t="s">
        <v>269</v>
      </c>
    </row>
    <row r="19" spans="2:21" ht="117" customHeight="1">
      <c r="B19" s="189">
        <v>12</v>
      </c>
      <c r="C19" s="193" t="s">
        <v>501</v>
      </c>
      <c r="D19" s="425" t="s">
        <v>502</v>
      </c>
      <c r="E19" s="425" t="s">
        <v>482</v>
      </c>
      <c r="F19" s="425" t="s">
        <v>503</v>
      </c>
      <c r="G19" s="430">
        <v>1</v>
      </c>
      <c r="H19" s="431">
        <v>1</v>
      </c>
      <c r="I19" s="479" t="s">
        <v>720</v>
      </c>
      <c r="J19" s="480" t="s">
        <v>269</v>
      </c>
      <c r="K19" s="448" t="s">
        <v>25</v>
      </c>
      <c r="L19" s="481" t="s">
        <v>592</v>
      </c>
      <c r="M19" s="481" t="s">
        <v>687</v>
      </c>
      <c r="N19" s="481" t="s">
        <v>721</v>
      </c>
      <c r="O19" s="481" t="s">
        <v>269</v>
      </c>
      <c r="P19" s="481" t="s">
        <v>705</v>
      </c>
      <c r="Q19" s="481" t="s">
        <v>705</v>
      </c>
      <c r="R19" s="481" t="s">
        <v>269</v>
      </c>
      <c r="S19" s="748" t="s">
        <v>705</v>
      </c>
      <c r="T19" s="481" t="s">
        <v>269</v>
      </c>
      <c r="U19" s="481" t="s">
        <v>269</v>
      </c>
    </row>
    <row r="20" spans="2:21">
      <c r="J20" s="420"/>
    </row>
    <row r="21" spans="2:21">
      <c r="J21" s="420"/>
    </row>
    <row r="22" spans="2:21">
      <c r="C22" s="197"/>
      <c r="D22" s="197"/>
      <c r="E22" s="197"/>
      <c r="F22" s="197"/>
      <c r="J22" s="420"/>
    </row>
    <row r="23" spans="2:21">
      <c r="D23" s="197"/>
      <c r="E23" s="197"/>
      <c r="F23" s="197"/>
    </row>
    <row r="24" spans="2:21" s="198" customFormat="1" ht="70.900000000000006" customHeight="1">
      <c r="D24" s="199"/>
      <c r="E24" s="199"/>
      <c r="F24" s="199"/>
      <c r="G24" s="199"/>
      <c r="H24" s="199"/>
      <c r="I24" s="262" t="s">
        <v>177</v>
      </c>
      <c r="J24" s="421"/>
      <c r="K24" s="201"/>
      <c r="L24" s="201"/>
      <c r="M24" s="199"/>
      <c r="N24" s="199"/>
      <c r="O24" s="199"/>
      <c r="P24" s="440"/>
      <c r="Q24" s="199"/>
      <c r="R24" s="199"/>
      <c r="S24" s="199"/>
      <c r="T24" s="199"/>
      <c r="U24" s="199"/>
    </row>
    <row r="25" spans="2:21" ht="198" customHeight="1">
      <c r="I25" s="1258" t="s">
        <v>504</v>
      </c>
      <c r="J25" s="1258"/>
      <c r="K25" s="1258"/>
      <c r="L25" s="1258"/>
      <c r="M25" s="202"/>
      <c r="N25" s="202"/>
      <c r="O25" s="202"/>
      <c r="P25" s="202"/>
      <c r="Q25" s="202"/>
      <c r="R25" s="202"/>
      <c r="S25" s="202"/>
      <c r="T25" s="202"/>
      <c r="U25" s="202"/>
    </row>
  </sheetData>
  <autoFilter ref="A6:H19" xr:uid="{2CBAD7A3-2C07-4B39-9D7D-DCB75AD6DDE3}"/>
  <customSheetViews>
    <customSheetView guid="{E709EEE5-4439-47F3-80A2-1744E8E6077E}" scale="55" showAutoFilter="1" hiddenColumns="1" state="hidden">
      <pane xSplit="4" ySplit="6" topLeftCell="M13" activePane="bottomRight" state="frozen"/>
      <selection pane="bottomRight" activeCell="X17" sqref="X17"/>
      <pageMargins left="0.70866141732283472" right="0.70866141732283472" top="0.74803149606299213" bottom="0.74803149606299213" header="0.31496062992125984" footer="0.31496062992125984"/>
      <printOptions horizontalCentered="1" verticalCentered="1"/>
      <pageSetup scale="23" orientation="landscape" r:id="rId1"/>
      <autoFilter ref="A6:H19" xr:uid="{4387E568-C29E-40D3-AF95-4A457E276990}"/>
    </customSheetView>
    <customSheetView guid="{0814AEEB-8FF2-453A-A01F-15432BB1C9A3}" scale="55" showAutoFilter="1" hiddenColumns="1" state="hidden">
      <pane xSplit="4" ySplit="6" topLeftCell="M13" activePane="bottomRight" state="frozen"/>
      <selection pane="bottomRight" activeCell="X17" sqref="X17"/>
      <pageMargins left="0.70866141732283472" right="0.70866141732283472" top="0.74803149606299213" bottom="0.74803149606299213" header="0.31496062992125984" footer="0.31496062992125984"/>
      <printOptions horizontalCentered="1" verticalCentered="1"/>
      <pageSetup scale="23" orientation="landscape" r:id="rId2"/>
      <autoFilter ref="A6:H19" xr:uid="{78E277F0-6C08-4E5F-B07D-B221EBDBFBD2}"/>
    </customSheetView>
  </customSheetViews>
  <mergeCells count="3">
    <mergeCell ref="B2:S2"/>
    <mergeCell ref="B3:S3"/>
    <mergeCell ref="I25:L25"/>
  </mergeCells>
  <printOptions horizontalCentered="1" verticalCentered="1"/>
  <pageMargins left="0.70866141732283472" right="0.70866141732283472" top="0.74803149606299213" bottom="0.74803149606299213" header="0.31496062992125984" footer="0.31496062992125984"/>
  <pageSetup scale="23" orientation="landscape" r:id="rId3"/>
  <legacy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C9BC9-F173-4EC6-A3B6-0A9162B64F4E}">
  <sheetPr>
    <pageSetUpPr autoPageBreaks="0"/>
  </sheetPr>
  <dimension ref="B2:U25"/>
  <sheetViews>
    <sheetView zoomScale="55" zoomScaleNormal="40" zoomScaleSheetLayoutView="55" workbookViewId="0">
      <pane xSplit="4" ySplit="6" topLeftCell="K14" activePane="bottomRight" state="frozen"/>
      <selection pane="topRight" activeCell="E1" sqref="E1"/>
      <selection pane="bottomLeft" activeCell="A7" sqref="A7"/>
      <selection pane="bottomRight" activeCell="P16" sqref="P16"/>
    </sheetView>
  </sheetViews>
  <sheetFormatPr baseColWidth="10" defaultColWidth="9" defaultRowHeight="14.25"/>
  <cols>
    <col min="1" max="1" width="9" style="191"/>
    <col min="2" max="2" width="6.77734375" style="188" customWidth="1"/>
    <col min="3" max="3" width="21.33203125" style="191" customWidth="1"/>
    <col min="4" max="4" width="32.77734375" style="190" customWidth="1"/>
    <col min="5" max="5" width="34.5546875" style="190" customWidth="1"/>
    <col min="6" max="6" width="46" style="190" customWidth="1"/>
    <col min="7" max="7" width="12.88671875" style="195" hidden="1" customWidth="1"/>
    <col min="8" max="8" width="12.88671875" style="196" hidden="1" customWidth="1"/>
    <col min="9" max="9" width="25" style="439" customWidth="1"/>
    <col min="10" max="10" width="18.77734375" style="419" customWidth="1"/>
    <col min="11" max="11" width="13.21875" style="191" bestFit="1" customWidth="1"/>
    <col min="12" max="12" width="17.44140625" style="191" customWidth="1"/>
    <col min="13" max="13" width="17.5546875" style="191" customWidth="1"/>
    <col min="14" max="14" width="18.21875" style="191" bestFit="1" customWidth="1"/>
    <col min="15" max="15" width="18.77734375" style="191" customWidth="1"/>
    <col min="16" max="16" width="23.44140625" style="437" customWidth="1"/>
    <col min="17" max="17" width="25" style="191" customWidth="1"/>
    <col min="18" max="18" width="22.109375" style="191" customWidth="1"/>
    <col min="19" max="19" width="25" style="191" customWidth="1"/>
    <col min="20" max="20" width="22.77734375" style="191" customWidth="1"/>
    <col min="21" max="21" width="19.21875" style="191" customWidth="1"/>
    <col min="22" max="16384" width="9" style="191"/>
  </cols>
  <sheetData>
    <row r="2" spans="2:21" s="179" customFormat="1" ht="28.9" customHeight="1">
      <c r="B2" s="1259" t="s">
        <v>458</v>
      </c>
      <c r="C2" s="1259"/>
      <c r="D2" s="1259"/>
      <c r="E2" s="1259"/>
      <c r="F2" s="1259"/>
      <c r="G2" s="1259"/>
      <c r="H2" s="1259"/>
      <c r="I2" s="1259"/>
      <c r="J2" s="1259"/>
      <c r="K2" s="1259"/>
      <c r="L2" s="1259"/>
      <c r="M2" s="1259"/>
      <c r="N2" s="1259"/>
      <c r="O2" s="1259"/>
      <c r="P2" s="1259"/>
      <c r="Q2" s="1259"/>
      <c r="R2" s="1259"/>
      <c r="S2" s="1259"/>
    </row>
    <row r="3" spans="2:21" s="179" customFormat="1" ht="35.450000000000003" customHeight="1">
      <c r="B3" s="1261" t="s">
        <v>681</v>
      </c>
      <c r="C3" s="1261"/>
      <c r="D3" s="1261"/>
      <c r="E3" s="1261"/>
      <c r="F3" s="1261"/>
      <c r="G3" s="1261"/>
      <c r="H3" s="1261"/>
      <c r="I3" s="1261"/>
      <c r="J3" s="1261"/>
      <c r="K3" s="1261"/>
      <c r="L3" s="1261"/>
      <c r="M3" s="1261"/>
      <c r="N3" s="1261"/>
      <c r="O3" s="1261"/>
      <c r="P3" s="1261"/>
      <c r="Q3" s="1261"/>
      <c r="R3" s="1261"/>
      <c r="S3" s="1261"/>
    </row>
    <row r="4" spans="2:21" s="179" customFormat="1" ht="20.25">
      <c r="B4" s="180"/>
      <c r="C4" s="181"/>
      <c r="D4" s="182"/>
      <c r="E4" s="182"/>
      <c r="F4" s="183"/>
      <c r="G4" s="184"/>
      <c r="H4" s="181"/>
      <c r="I4" s="438"/>
      <c r="J4" s="418"/>
      <c r="P4" s="436"/>
    </row>
    <row r="5" spans="2:21" s="188" customFormat="1" ht="60.6" customHeight="1">
      <c r="B5" s="185" t="s">
        <v>460</v>
      </c>
      <c r="C5" s="185" t="s">
        <v>33</v>
      </c>
      <c r="D5" s="185" t="s">
        <v>34</v>
      </c>
      <c r="E5" s="185" t="s">
        <v>461</v>
      </c>
      <c r="F5" s="185" t="s">
        <v>462</v>
      </c>
      <c r="G5" s="422" t="s">
        <v>463</v>
      </c>
      <c r="H5" s="422" t="s">
        <v>464</v>
      </c>
      <c r="I5" s="186" t="s">
        <v>37</v>
      </c>
      <c r="J5" s="416" t="s">
        <v>38</v>
      </c>
      <c r="K5" s="186" t="s">
        <v>39</v>
      </c>
      <c r="L5" s="186" t="s">
        <v>40</v>
      </c>
      <c r="M5" s="186" t="s">
        <v>465</v>
      </c>
      <c r="N5" s="186" t="s">
        <v>42</v>
      </c>
      <c r="O5" s="186" t="s">
        <v>43</v>
      </c>
      <c r="P5" s="186" t="s">
        <v>44</v>
      </c>
      <c r="Q5" s="186" t="s">
        <v>466</v>
      </c>
      <c r="R5" s="186" t="s">
        <v>46</v>
      </c>
      <c r="S5" s="186" t="s">
        <v>47</v>
      </c>
      <c r="T5" s="186" t="s">
        <v>48</v>
      </c>
      <c r="U5" s="186" t="s">
        <v>49</v>
      </c>
    </row>
    <row r="6" spans="2:21">
      <c r="B6" s="189"/>
      <c r="C6" s="189"/>
      <c r="D6" s="751"/>
      <c r="E6" s="751"/>
      <c r="F6" s="752"/>
      <c r="G6" s="422"/>
      <c r="H6" s="422"/>
    </row>
    <row r="7" spans="2:21" ht="47.45" customHeight="1">
      <c r="B7" s="189"/>
      <c r="C7" s="189"/>
      <c r="D7" s="751"/>
      <c r="E7" s="751"/>
      <c r="F7" s="752"/>
      <c r="G7" s="422"/>
      <c r="H7" s="422"/>
      <c r="I7" s="192" t="s">
        <v>37</v>
      </c>
      <c r="J7" s="417" t="s">
        <v>50</v>
      </c>
      <c r="K7" s="192"/>
      <c r="L7" s="192" t="s">
        <v>51</v>
      </c>
      <c r="M7" s="192"/>
      <c r="N7" s="192" t="s">
        <v>52</v>
      </c>
      <c r="O7" s="192" t="s">
        <v>53</v>
      </c>
      <c r="P7" s="192" t="s">
        <v>51</v>
      </c>
      <c r="Q7" s="192" t="s">
        <v>467</v>
      </c>
      <c r="R7" s="192" t="s">
        <v>55</v>
      </c>
      <c r="S7" s="192" t="s">
        <v>468</v>
      </c>
      <c r="T7" s="192" t="s">
        <v>55</v>
      </c>
      <c r="U7" s="192" t="s">
        <v>57</v>
      </c>
    </row>
    <row r="8" spans="2:21" ht="117" customHeight="1">
      <c r="B8" s="189">
        <v>1</v>
      </c>
      <c r="C8" s="193" t="s">
        <v>58</v>
      </c>
      <c r="D8" s="753" t="s">
        <v>469</v>
      </c>
      <c r="E8" s="753" t="s">
        <v>470</v>
      </c>
      <c r="F8" s="754" t="s">
        <v>471</v>
      </c>
      <c r="G8" s="426">
        <v>1</v>
      </c>
      <c r="H8" s="427">
        <v>0.5</v>
      </c>
      <c r="I8" s="479" t="s">
        <v>1281</v>
      </c>
      <c r="J8" s="480" t="s">
        <v>269</v>
      </c>
      <c r="K8" s="481" t="s">
        <v>269</v>
      </c>
      <c r="L8" s="481" t="s">
        <v>615</v>
      </c>
      <c r="M8" s="481" t="s">
        <v>269</v>
      </c>
      <c r="N8" s="481" t="s">
        <v>1282</v>
      </c>
      <c r="O8" s="729" t="s">
        <v>1283</v>
      </c>
      <c r="P8" s="481" t="s">
        <v>1289</v>
      </c>
      <c r="Q8" s="481" t="s">
        <v>269</v>
      </c>
      <c r="R8" s="481" t="s">
        <v>269</v>
      </c>
      <c r="S8" s="481" t="s">
        <v>1284</v>
      </c>
      <c r="T8" s="481" t="s">
        <v>269</v>
      </c>
      <c r="U8" s="481" t="s">
        <v>269</v>
      </c>
    </row>
    <row r="9" spans="2:21" ht="117" customHeight="1">
      <c r="B9" s="189">
        <v>2</v>
      </c>
      <c r="C9" s="193" t="s">
        <v>16</v>
      </c>
      <c r="D9" s="753" t="s">
        <v>472</v>
      </c>
      <c r="E9" s="753" t="s">
        <v>473</v>
      </c>
      <c r="F9" s="754" t="s">
        <v>474</v>
      </c>
      <c r="G9" s="426">
        <v>1</v>
      </c>
      <c r="H9" s="427">
        <v>1</v>
      </c>
      <c r="I9" s="479" t="s">
        <v>1285</v>
      </c>
      <c r="J9" s="480" t="s">
        <v>269</v>
      </c>
      <c r="K9" s="481" t="s">
        <v>269</v>
      </c>
      <c r="L9" s="481" t="s">
        <v>615</v>
      </c>
      <c r="M9" s="481" t="s">
        <v>269</v>
      </c>
      <c r="N9" s="481" t="s">
        <v>1286</v>
      </c>
      <c r="O9" s="729" t="s">
        <v>1283</v>
      </c>
      <c r="P9" s="481" t="s">
        <v>1289</v>
      </c>
      <c r="Q9" s="481" t="s">
        <v>269</v>
      </c>
      <c r="R9" s="481" t="s">
        <v>269</v>
      </c>
      <c r="S9" s="748" t="s">
        <v>25</v>
      </c>
      <c r="T9" s="481" t="s">
        <v>269</v>
      </c>
      <c r="U9" s="481" t="s">
        <v>269</v>
      </c>
    </row>
    <row r="10" spans="2:21" ht="117" customHeight="1">
      <c r="B10" s="189">
        <v>3</v>
      </c>
      <c r="C10" s="193" t="s">
        <v>475</v>
      </c>
      <c r="D10" s="753" t="s">
        <v>476</v>
      </c>
      <c r="E10" s="753" t="s">
        <v>473</v>
      </c>
      <c r="F10" s="754" t="s">
        <v>477</v>
      </c>
      <c r="G10" s="426">
        <v>1</v>
      </c>
      <c r="H10" s="427">
        <v>1</v>
      </c>
      <c r="I10" s="479" t="s">
        <v>1287</v>
      </c>
      <c r="J10" s="480" t="s">
        <v>269</v>
      </c>
      <c r="K10" s="481" t="s">
        <v>269</v>
      </c>
      <c r="L10" s="481" t="s">
        <v>615</v>
      </c>
      <c r="M10" s="481" t="s">
        <v>269</v>
      </c>
      <c r="N10" s="481" t="s">
        <v>1288</v>
      </c>
      <c r="O10" s="481" t="s">
        <v>269</v>
      </c>
      <c r="P10" s="481" t="s">
        <v>1289</v>
      </c>
      <c r="Q10" s="481" t="s">
        <v>269</v>
      </c>
      <c r="R10" s="481" t="s">
        <v>269</v>
      </c>
      <c r="S10" s="748" t="s">
        <v>25</v>
      </c>
      <c r="T10" s="481" t="s">
        <v>269</v>
      </c>
      <c r="U10" s="481" t="s">
        <v>269</v>
      </c>
    </row>
    <row r="11" spans="2:21" ht="117" customHeight="1">
      <c r="B11" s="189">
        <v>4</v>
      </c>
      <c r="C11" s="193" t="s">
        <v>478</v>
      </c>
      <c r="D11" s="753" t="s">
        <v>479</v>
      </c>
      <c r="E11" s="753" t="s">
        <v>473</v>
      </c>
      <c r="F11" s="754" t="s">
        <v>480</v>
      </c>
      <c r="G11" s="428">
        <v>1</v>
      </c>
      <c r="H11" s="427">
        <v>0.5</v>
      </c>
      <c r="I11" s="479" t="s">
        <v>1290</v>
      </c>
      <c r="J11" s="480" t="s">
        <v>269</v>
      </c>
      <c r="K11" s="481" t="s">
        <v>269</v>
      </c>
      <c r="L11" s="481" t="s">
        <v>617</v>
      </c>
      <c r="M11" s="481" t="s">
        <v>269</v>
      </c>
      <c r="N11" s="481" t="s">
        <v>1291</v>
      </c>
      <c r="O11" s="481" t="s">
        <v>269</v>
      </c>
      <c r="P11" s="481" t="s">
        <v>1289</v>
      </c>
      <c r="Q11" s="481" t="s">
        <v>269</v>
      </c>
      <c r="R11" s="481" t="s">
        <v>269</v>
      </c>
      <c r="S11" s="748" t="s">
        <v>25</v>
      </c>
      <c r="T11" s="481" t="s">
        <v>269</v>
      </c>
      <c r="U11" s="481" t="s">
        <v>269</v>
      </c>
    </row>
    <row r="12" spans="2:21" ht="170.45" customHeight="1">
      <c r="B12" s="189">
        <v>5</v>
      </c>
      <c r="C12" s="194" t="s">
        <v>304</v>
      </c>
      <c r="D12" s="753" t="s">
        <v>481</v>
      </c>
      <c r="E12" s="753" t="s">
        <v>482</v>
      </c>
      <c r="F12" s="754" t="s">
        <v>483</v>
      </c>
      <c r="G12" s="426">
        <v>1</v>
      </c>
      <c r="H12" s="427">
        <v>1</v>
      </c>
      <c r="I12" s="479" t="s">
        <v>1292</v>
      </c>
      <c r="J12" s="728" t="s">
        <v>25</v>
      </c>
      <c r="K12" s="481" t="s">
        <v>269</v>
      </c>
      <c r="L12" s="481" t="s">
        <v>617</v>
      </c>
      <c r="M12" s="481" t="s">
        <v>269</v>
      </c>
      <c r="N12" s="481" t="s">
        <v>1293</v>
      </c>
      <c r="O12" s="481" t="s">
        <v>269</v>
      </c>
      <c r="P12" s="748" t="s">
        <v>25</v>
      </c>
      <c r="Q12" s="481" t="s">
        <v>1294</v>
      </c>
      <c r="R12" s="481" t="s">
        <v>269</v>
      </c>
      <c r="S12" s="748" t="s">
        <v>25</v>
      </c>
      <c r="T12" s="748" t="s">
        <v>25</v>
      </c>
      <c r="U12" s="481" t="s">
        <v>269</v>
      </c>
    </row>
    <row r="13" spans="2:21" ht="145.15" customHeight="1">
      <c r="B13" s="189">
        <v>6</v>
      </c>
      <c r="C13" s="193" t="s">
        <v>484</v>
      </c>
      <c r="D13" s="753" t="s">
        <v>485</v>
      </c>
      <c r="E13" s="753" t="s">
        <v>473</v>
      </c>
      <c r="F13" s="754" t="s">
        <v>486</v>
      </c>
      <c r="G13" s="426">
        <v>1</v>
      </c>
      <c r="H13" s="427">
        <v>1</v>
      </c>
      <c r="I13" s="479" t="s">
        <v>1295</v>
      </c>
      <c r="J13" s="728" t="s">
        <v>25</v>
      </c>
      <c r="K13" s="481" t="s">
        <v>269</v>
      </c>
      <c r="L13" s="481" t="s">
        <v>592</v>
      </c>
      <c r="M13" s="728" t="s">
        <v>25</v>
      </c>
      <c r="N13" s="481" t="s">
        <v>1296</v>
      </c>
      <c r="O13" s="481" t="s">
        <v>269</v>
      </c>
      <c r="P13" s="481" t="s">
        <v>612</v>
      </c>
      <c r="Q13" s="729" t="s">
        <v>25</v>
      </c>
      <c r="R13" s="481" t="s">
        <v>269</v>
      </c>
      <c r="S13" s="481" t="s">
        <v>1297</v>
      </c>
      <c r="T13" s="481" t="s">
        <v>269</v>
      </c>
      <c r="U13" s="481" t="s">
        <v>269</v>
      </c>
    </row>
    <row r="14" spans="2:21" ht="117" customHeight="1">
      <c r="B14" s="189">
        <v>7</v>
      </c>
      <c r="C14" s="193" t="s">
        <v>487</v>
      </c>
      <c r="D14" s="753" t="s">
        <v>488</v>
      </c>
      <c r="E14" s="753" t="s">
        <v>473</v>
      </c>
      <c r="F14" s="754" t="s">
        <v>489</v>
      </c>
      <c r="G14" s="426">
        <v>1</v>
      </c>
      <c r="H14" s="427">
        <v>1</v>
      </c>
      <c r="I14" s="479" t="s">
        <v>1298</v>
      </c>
      <c r="J14" s="481" t="s">
        <v>269</v>
      </c>
      <c r="K14" s="481" t="s">
        <v>269</v>
      </c>
      <c r="L14" s="481" t="s">
        <v>592</v>
      </c>
      <c r="M14" s="481" t="s">
        <v>269</v>
      </c>
      <c r="N14" s="481" t="s">
        <v>1299</v>
      </c>
      <c r="O14" s="481" t="s">
        <v>269</v>
      </c>
      <c r="P14" s="481" t="s">
        <v>1300</v>
      </c>
      <c r="Q14" s="481" t="s">
        <v>269</v>
      </c>
      <c r="R14" s="481" t="s">
        <v>269</v>
      </c>
      <c r="S14" s="481" t="s">
        <v>1301</v>
      </c>
      <c r="T14" s="481" t="s">
        <v>269</v>
      </c>
      <c r="U14" s="481" t="s">
        <v>269</v>
      </c>
    </row>
    <row r="15" spans="2:21" ht="117" customHeight="1">
      <c r="B15" s="189">
        <v>8</v>
      </c>
      <c r="C15" s="193" t="s">
        <v>490</v>
      </c>
      <c r="D15" s="753" t="s">
        <v>491</v>
      </c>
      <c r="E15" s="753" t="s">
        <v>473</v>
      </c>
      <c r="F15" s="754" t="s">
        <v>492</v>
      </c>
      <c r="G15" s="426">
        <v>1</v>
      </c>
      <c r="H15" s="427">
        <v>1</v>
      </c>
      <c r="I15" s="479" t="s">
        <v>1306</v>
      </c>
      <c r="J15" s="479" t="s">
        <v>269</v>
      </c>
      <c r="K15" s="481" t="s">
        <v>269</v>
      </c>
      <c r="L15" s="481" t="s">
        <v>605</v>
      </c>
      <c r="M15" s="481" t="s">
        <v>269</v>
      </c>
      <c r="N15" s="481" t="s">
        <v>1302</v>
      </c>
      <c r="O15" s="481" t="s">
        <v>269</v>
      </c>
      <c r="P15" s="481" t="s">
        <v>1303</v>
      </c>
      <c r="Q15" s="481" t="s">
        <v>269</v>
      </c>
      <c r="R15" s="481" t="s">
        <v>269</v>
      </c>
      <c r="S15" s="481" t="s">
        <v>1304</v>
      </c>
      <c r="T15" s="481" t="s">
        <v>269</v>
      </c>
      <c r="U15" s="481" t="s">
        <v>269</v>
      </c>
    </row>
    <row r="16" spans="2:21" ht="117" customHeight="1">
      <c r="B16" s="189">
        <v>9</v>
      </c>
      <c r="C16" s="193" t="s">
        <v>493</v>
      </c>
      <c r="D16" s="753" t="s">
        <v>139</v>
      </c>
      <c r="E16" s="753" t="s">
        <v>482</v>
      </c>
      <c r="F16" s="754" t="s">
        <v>494</v>
      </c>
      <c r="G16" s="426">
        <v>1</v>
      </c>
      <c r="H16" s="429">
        <v>0.5</v>
      </c>
      <c r="I16" s="479" t="s">
        <v>1305</v>
      </c>
      <c r="J16" s="728" t="s">
        <v>25</v>
      </c>
      <c r="K16" s="481" t="s">
        <v>269</v>
      </c>
      <c r="L16" s="481" t="s">
        <v>602</v>
      </c>
      <c r="M16" s="481" t="s">
        <v>269</v>
      </c>
      <c r="N16" s="481" t="s">
        <v>1307</v>
      </c>
      <c r="O16" s="481" t="s">
        <v>269</v>
      </c>
      <c r="P16" s="748" t="s">
        <v>705</v>
      </c>
      <c r="Q16" s="748" t="s">
        <v>705</v>
      </c>
      <c r="R16" s="481" t="s">
        <v>269</v>
      </c>
      <c r="S16" s="748" t="s">
        <v>705</v>
      </c>
      <c r="T16" s="748" t="s">
        <v>705</v>
      </c>
      <c r="U16" s="481" t="s">
        <v>269</v>
      </c>
    </row>
    <row r="17" spans="2:21" ht="117" customHeight="1">
      <c r="B17" s="189">
        <v>10</v>
      </c>
      <c r="C17" s="193" t="s">
        <v>495</v>
      </c>
      <c r="D17" s="753" t="s">
        <v>496</v>
      </c>
      <c r="E17" s="753" t="s">
        <v>482</v>
      </c>
      <c r="F17" s="754" t="s">
        <v>497</v>
      </c>
      <c r="G17" s="426">
        <v>1</v>
      </c>
      <c r="H17" s="427">
        <v>0.5</v>
      </c>
      <c r="I17" s="479" t="s">
        <v>1298</v>
      </c>
      <c r="J17" s="481" t="s">
        <v>269</v>
      </c>
      <c r="K17" s="481" t="s">
        <v>269</v>
      </c>
      <c r="L17" s="481" t="s">
        <v>592</v>
      </c>
      <c r="M17" s="481" t="s">
        <v>269</v>
      </c>
      <c r="N17" s="481" t="s">
        <v>1310</v>
      </c>
      <c r="O17" s="481" t="s">
        <v>269</v>
      </c>
      <c r="P17" s="481" t="s">
        <v>1300</v>
      </c>
      <c r="Q17" s="481" t="s">
        <v>269</v>
      </c>
      <c r="R17" s="481" t="s">
        <v>269</v>
      </c>
      <c r="S17" s="748" t="s">
        <v>705</v>
      </c>
      <c r="T17" s="748" t="s">
        <v>705</v>
      </c>
      <c r="U17" s="481" t="s">
        <v>269</v>
      </c>
    </row>
    <row r="18" spans="2:21" ht="117" customHeight="1">
      <c r="B18" s="189">
        <v>11</v>
      </c>
      <c r="C18" s="193" t="s">
        <v>498</v>
      </c>
      <c r="D18" s="753" t="s">
        <v>499</v>
      </c>
      <c r="E18" s="753" t="s">
        <v>482</v>
      </c>
      <c r="F18" s="754" t="s">
        <v>500</v>
      </c>
      <c r="G18" s="430">
        <v>1</v>
      </c>
      <c r="H18" s="431">
        <v>0.5</v>
      </c>
      <c r="I18" s="479" t="s">
        <v>1308</v>
      </c>
      <c r="J18" s="481" t="s">
        <v>269</v>
      </c>
      <c r="K18" s="481" t="s">
        <v>269</v>
      </c>
      <c r="L18" s="481" t="s">
        <v>597</v>
      </c>
      <c r="M18" s="481" t="s">
        <v>269</v>
      </c>
      <c r="N18" s="481" t="s">
        <v>1309</v>
      </c>
      <c r="O18" s="481" t="s">
        <v>269</v>
      </c>
      <c r="P18" s="748" t="s">
        <v>705</v>
      </c>
      <c r="Q18" s="748" t="s">
        <v>705</v>
      </c>
      <c r="R18" s="481" t="s">
        <v>269</v>
      </c>
      <c r="S18" s="748" t="s">
        <v>705</v>
      </c>
      <c r="T18" s="748" t="s">
        <v>705</v>
      </c>
      <c r="U18" s="481" t="s">
        <v>269</v>
      </c>
    </row>
    <row r="19" spans="2:21" ht="117" customHeight="1">
      <c r="B19" s="189">
        <v>12</v>
      </c>
      <c r="C19" s="193" t="s">
        <v>501</v>
      </c>
      <c r="D19" s="753" t="s">
        <v>502</v>
      </c>
      <c r="E19" s="753" t="s">
        <v>482</v>
      </c>
      <c r="F19" s="754" t="s">
        <v>503</v>
      </c>
      <c r="G19" s="430">
        <v>1</v>
      </c>
      <c r="H19" s="431">
        <v>1</v>
      </c>
      <c r="I19" s="479" t="s">
        <v>1311</v>
      </c>
      <c r="J19" s="481" t="s">
        <v>269</v>
      </c>
      <c r="K19" s="481" t="s">
        <v>269</v>
      </c>
      <c r="L19" s="481" t="s">
        <v>1312</v>
      </c>
      <c r="M19" s="481" t="s">
        <v>269</v>
      </c>
      <c r="N19" s="481" t="s">
        <v>1313</v>
      </c>
      <c r="O19" s="481" t="s">
        <v>269</v>
      </c>
      <c r="P19" s="748" t="s">
        <v>705</v>
      </c>
      <c r="Q19" s="748" t="s">
        <v>705</v>
      </c>
      <c r="R19" s="481" t="s">
        <v>269</v>
      </c>
      <c r="S19" s="748" t="s">
        <v>705</v>
      </c>
      <c r="T19" s="748" t="s">
        <v>705</v>
      </c>
      <c r="U19" s="481" t="s">
        <v>269</v>
      </c>
    </row>
    <row r="20" spans="2:21">
      <c r="J20" s="420"/>
    </row>
    <row r="21" spans="2:21">
      <c r="J21" s="420"/>
    </row>
    <row r="22" spans="2:21">
      <c r="C22" s="197"/>
      <c r="D22" s="197"/>
      <c r="E22" s="197"/>
      <c r="F22" s="197"/>
      <c r="J22" s="420"/>
    </row>
    <row r="23" spans="2:21">
      <c r="D23" s="197"/>
      <c r="E23" s="197"/>
      <c r="F23" s="197"/>
    </row>
    <row r="24" spans="2:21" s="198" customFormat="1" ht="70.900000000000006" customHeight="1">
      <c r="D24" s="199"/>
      <c r="E24" s="199"/>
      <c r="F24" s="199"/>
      <c r="G24" s="199"/>
      <c r="H24" s="199"/>
      <c r="I24" s="262" t="s">
        <v>177</v>
      </c>
      <c r="J24" s="421"/>
      <c r="K24" s="201"/>
      <c r="L24" s="201"/>
      <c r="M24" s="199"/>
      <c r="N24" s="199"/>
      <c r="O24" s="199"/>
      <c r="P24" s="440"/>
      <c r="Q24" s="199"/>
      <c r="R24" s="199"/>
      <c r="S24" s="199"/>
      <c r="T24" s="199"/>
      <c r="U24" s="199"/>
    </row>
    <row r="25" spans="2:21" ht="198" customHeight="1">
      <c r="I25" s="1258" t="s">
        <v>504</v>
      </c>
      <c r="J25" s="1258"/>
      <c r="K25" s="1258"/>
      <c r="L25" s="1258"/>
      <c r="M25" s="202"/>
      <c r="N25" s="202"/>
      <c r="O25" s="202"/>
      <c r="P25" s="202"/>
      <c r="Q25" s="202"/>
      <c r="R25" s="202"/>
      <c r="S25" s="202"/>
      <c r="T25" s="202"/>
      <c r="U25" s="202"/>
    </row>
  </sheetData>
  <autoFilter ref="A6:H19" xr:uid="{2CBAD7A3-2C07-4B39-9D7D-DCB75AD6DDE3}"/>
  <customSheetViews>
    <customSheetView guid="{E709EEE5-4439-47F3-80A2-1744E8E6077E}" scale="55" showAutoFilter="1" hiddenColumns="1" state="hidden">
      <pane xSplit="4" ySplit="6" topLeftCell="K14" activePane="bottomRight" state="frozen"/>
      <selection pane="bottomRight" activeCell="P16" sqref="P16"/>
      <pageMargins left="0.70866141732283472" right="0.70866141732283472" top="0.74803149606299213" bottom="0.74803149606299213" header="0.31496062992125984" footer="0.31496062992125984"/>
      <printOptions horizontalCentered="1" verticalCentered="1"/>
      <pageSetup scale="23" orientation="landscape" r:id="rId1"/>
      <autoFilter ref="A6:H19" xr:uid="{42EB02E8-1E44-44FA-9441-C158D8BE7C7B}"/>
    </customSheetView>
    <customSheetView guid="{0814AEEB-8FF2-453A-A01F-15432BB1C9A3}" scale="55" showAutoFilter="1" hiddenColumns="1" state="hidden">
      <pane xSplit="4" ySplit="6" topLeftCell="K14" activePane="bottomRight" state="frozen"/>
      <selection pane="bottomRight" activeCell="P16" sqref="P16"/>
      <pageMargins left="0.70866141732283472" right="0.70866141732283472" top="0.74803149606299213" bottom="0.74803149606299213" header="0.31496062992125984" footer="0.31496062992125984"/>
      <printOptions horizontalCentered="1" verticalCentered="1"/>
      <pageSetup scale="23" orientation="landscape" r:id="rId2"/>
      <autoFilter ref="A6:H19" xr:uid="{0F258817-7D98-417A-B290-36721DCAC361}"/>
    </customSheetView>
  </customSheetViews>
  <mergeCells count="3">
    <mergeCell ref="B2:S2"/>
    <mergeCell ref="B3:S3"/>
    <mergeCell ref="I25:L25"/>
  </mergeCells>
  <phoneticPr fontId="23" type="noConversion"/>
  <printOptions horizontalCentered="1" verticalCentered="1"/>
  <pageMargins left="0.70866141732283472" right="0.70866141732283472" top="0.74803149606299213" bottom="0.74803149606299213" header="0.31496062992125984" footer="0.31496062992125984"/>
  <pageSetup scale="23"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08749-1972-425B-AF70-D3939CBF7450}">
  <sheetPr>
    <pageSetUpPr fitToPage="1"/>
  </sheetPr>
  <dimension ref="A1:U25"/>
  <sheetViews>
    <sheetView view="pageBreakPreview" topLeftCell="B2" zoomScale="55" zoomScaleNormal="55" zoomScaleSheetLayoutView="55" workbookViewId="0">
      <pane xSplit="4" ySplit="6" topLeftCell="N8" activePane="bottomRight" state="frozen"/>
      <selection activeCell="B2" sqref="B2"/>
      <selection pane="topRight" activeCell="F2" sqref="F2"/>
      <selection pane="bottomLeft" activeCell="B8" sqref="B8"/>
      <selection pane="bottomRight" activeCell="T9" sqref="T9"/>
    </sheetView>
  </sheetViews>
  <sheetFormatPr baseColWidth="10" defaultColWidth="9.44140625" defaultRowHeight="14.25"/>
  <cols>
    <col min="1" max="1" width="9.44140625" style="509" hidden="1" customWidth="1"/>
    <col min="2" max="2" width="7.109375" style="506" customWidth="1"/>
    <col min="3" max="3" width="21.5546875" style="509" customWidth="1"/>
    <col min="4" max="4" width="29.5546875" style="508" customWidth="1"/>
    <col min="5" max="5" width="36.33203125" style="508" customWidth="1"/>
    <col min="6" max="6" width="48.33203125" style="508" customWidth="1"/>
    <col min="7" max="7" width="13.5546875" style="580" customWidth="1"/>
    <col min="8" max="8" width="13.5546875" style="581" customWidth="1"/>
    <col min="9" max="19" width="26.21875" style="509" customWidth="1"/>
    <col min="20" max="20" width="28.33203125" style="509" customWidth="1"/>
    <col min="21" max="21" width="20.21875" style="509" customWidth="1"/>
    <col min="22" max="16384" width="9.44140625" style="509"/>
  </cols>
  <sheetData>
    <row r="1" spans="2:21" hidden="1"/>
    <row r="2" spans="2:21" s="500" customFormat="1" ht="28.9" customHeight="1">
      <c r="B2" s="1255" t="s">
        <v>458</v>
      </c>
      <c r="C2" s="1255"/>
      <c r="D2" s="1255"/>
      <c r="E2" s="1255"/>
      <c r="F2" s="1255"/>
      <c r="G2" s="1255"/>
      <c r="H2" s="1255"/>
      <c r="I2" s="1255"/>
      <c r="J2" s="1255"/>
      <c r="K2" s="1255"/>
      <c r="L2" s="1255"/>
      <c r="M2" s="1255"/>
      <c r="N2" s="1255"/>
      <c r="O2" s="1255"/>
      <c r="P2" s="1255"/>
      <c r="Q2" s="1255"/>
      <c r="R2" s="1255"/>
      <c r="S2" s="1255"/>
    </row>
    <row r="3" spans="2:21" s="500" customFormat="1" ht="35.450000000000003" customHeight="1">
      <c r="B3" s="1255" t="s">
        <v>459</v>
      </c>
      <c r="C3" s="1255"/>
      <c r="D3" s="1255"/>
      <c r="E3" s="1255"/>
      <c r="F3" s="1255"/>
      <c r="G3" s="1255"/>
      <c r="H3" s="1255"/>
      <c r="I3" s="1255"/>
      <c r="J3" s="1255"/>
      <c r="K3" s="1255"/>
      <c r="L3" s="1255"/>
      <c r="M3" s="1255"/>
      <c r="N3" s="1255"/>
      <c r="O3" s="1255"/>
      <c r="P3" s="1255"/>
      <c r="Q3" s="1255"/>
      <c r="R3" s="1255"/>
      <c r="S3" s="1255"/>
    </row>
    <row r="4" spans="2:21" s="500" customFormat="1" ht="20.25">
      <c r="B4" s="582"/>
      <c r="C4" s="583"/>
      <c r="D4" s="584"/>
      <c r="E4" s="584"/>
      <c r="F4" s="502"/>
      <c r="G4" s="585"/>
      <c r="H4" s="583"/>
    </row>
    <row r="5" spans="2:21" s="506" customFormat="1" ht="60.6" customHeight="1">
      <c r="B5" s="586" t="s">
        <v>460</v>
      </c>
      <c r="C5" s="586" t="s">
        <v>33</v>
      </c>
      <c r="D5" s="586" t="s">
        <v>34</v>
      </c>
      <c r="E5" s="586" t="s">
        <v>461</v>
      </c>
      <c r="F5" s="586" t="s">
        <v>462</v>
      </c>
      <c r="G5" s="586" t="s">
        <v>463</v>
      </c>
      <c r="H5" s="586" t="s">
        <v>464</v>
      </c>
      <c r="I5" s="587" t="s">
        <v>37</v>
      </c>
      <c r="J5" s="588" t="s">
        <v>38</v>
      </c>
      <c r="K5" s="587" t="s">
        <v>39</v>
      </c>
      <c r="L5" s="587" t="s">
        <v>40</v>
      </c>
      <c r="M5" s="587" t="s">
        <v>465</v>
      </c>
      <c r="N5" s="587" t="s">
        <v>42</v>
      </c>
      <c r="O5" s="587" t="s">
        <v>43</v>
      </c>
      <c r="P5" s="587" t="s">
        <v>44</v>
      </c>
      <c r="Q5" s="587" t="s">
        <v>466</v>
      </c>
      <c r="R5" s="587" t="s">
        <v>46</v>
      </c>
      <c r="S5" s="587" t="s">
        <v>47</v>
      </c>
      <c r="T5" s="587" t="s">
        <v>48</v>
      </c>
      <c r="U5" s="587" t="s">
        <v>49</v>
      </c>
    </row>
    <row r="6" spans="2:21">
      <c r="B6" s="589"/>
      <c r="C6" s="589"/>
      <c r="D6" s="590"/>
      <c r="E6" s="590"/>
      <c r="G6" s="589"/>
      <c r="H6" s="589"/>
    </row>
    <row r="7" spans="2:21" ht="119.45" customHeight="1">
      <c r="B7" s="589"/>
      <c r="C7" s="589"/>
      <c r="D7" s="590"/>
      <c r="E7" s="590"/>
      <c r="G7" s="589"/>
      <c r="H7" s="589"/>
      <c r="I7" s="587" t="s">
        <v>37</v>
      </c>
      <c r="J7" s="587" t="s">
        <v>50</v>
      </c>
      <c r="K7" s="587"/>
      <c r="L7" s="587" t="s">
        <v>51</v>
      </c>
      <c r="M7" s="587"/>
      <c r="N7" s="587" t="s">
        <v>52</v>
      </c>
      <c r="O7" s="587" t="s">
        <v>53</v>
      </c>
      <c r="P7" s="587" t="s">
        <v>51</v>
      </c>
      <c r="Q7" s="587" t="s">
        <v>467</v>
      </c>
      <c r="R7" s="587" t="s">
        <v>55</v>
      </c>
      <c r="S7" s="587" t="s">
        <v>468</v>
      </c>
      <c r="T7" s="587" t="s">
        <v>55</v>
      </c>
      <c r="U7" s="587" t="s">
        <v>57</v>
      </c>
    </row>
    <row r="8" spans="2:21" ht="117" customHeight="1">
      <c r="B8" s="589">
        <v>1</v>
      </c>
      <c r="C8" s="591" t="s">
        <v>58</v>
      </c>
      <c r="D8" s="592" t="s">
        <v>469</v>
      </c>
      <c r="E8" s="592" t="s">
        <v>470</v>
      </c>
      <c r="F8" s="755" t="s">
        <v>471</v>
      </c>
      <c r="G8" s="593">
        <v>1</v>
      </c>
      <c r="H8" s="594">
        <v>0.5</v>
      </c>
      <c r="I8" s="621" t="s">
        <v>1032</v>
      </c>
      <c r="J8" s="621" t="s">
        <v>1033</v>
      </c>
      <c r="K8" s="621" t="s">
        <v>1034</v>
      </c>
      <c r="L8" s="621" t="s">
        <v>592</v>
      </c>
      <c r="M8" s="621" t="s">
        <v>1035</v>
      </c>
      <c r="N8" s="621" t="s">
        <v>1314</v>
      </c>
      <c r="O8" s="621" t="s">
        <v>1036</v>
      </c>
      <c r="P8" s="621" t="s">
        <v>620</v>
      </c>
      <c r="Q8" s="621" t="s">
        <v>1037</v>
      </c>
      <c r="R8" s="621" t="s">
        <v>1038</v>
      </c>
      <c r="S8" s="621" t="s">
        <v>1039</v>
      </c>
      <c r="T8" s="587" t="s">
        <v>1040</v>
      </c>
      <c r="U8" s="621" t="s">
        <v>1041</v>
      </c>
    </row>
    <row r="9" spans="2:21" ht="117" customHeight="1">
      <c r="B9" s="589">
        <v>2</v>
      </c>
      <c r="C9" s="591" t="s">
        <v>16</v>
      </c>
      <c r="D9" s="592" t="s">
        <v>472</v>
      </c>
      <c r="E9" s="592" t="s">
        <v>473</v>
      </c>
      <c r="F9" s="755" t="s">
        <v>474</v>
      </c>
      <c r="G9" s="593">
        <v>1</v>
      </c>
      <c r="H9" s="594">
        <v>1</v>
      </c>
      <c r="I9" s="621" t="s">
        <v>1042</v>
      </c>
      <c r="J9" s="621" t="s">
        <v>1043</v>
      </c>
      <c r="K9" s="621" t="s">
        <v>1044</v>
      </c>
      <c r="L9" s="621" t="s">
        <v>617</v>
      </c>
      <c r="M9" s="621" t="s">
        <v>1045</v>
      </c>
      <c r="N9" s="621" t="s">
        <v>1315</v>
      </c>
      <c r="O9" s="621" t="s">
        <v>1046</v>
      </c>
      <c r="P9" s="621" t="s">
        <v>1047</v>
      </c>
      <c r="Q9" s="621" t="s">
        <v>1048</v>
      </c>
      <c r="R9" s="621" t="s">
        <v>1049</v>
      </c>
      <c r="S9" s="757" t="s">
        <v>1326</v>
      </c>
      <c r="T9" s="621" t="s">
        <v>1050</v>
      </c>
      <c r="U9" s="621" t="s">
        <v>1051</v>
      </c>
    </row>
    <row r="10" spans="2:21" ht="117" customHeight="1">
      <c r="B10" s="589">
        <v>3</v>
      </c>
      <c r="C10" s="591" t="s">
        <v>475</v>
      </c>
      <c r="D10" s="592" t="s">
        <v>476</v>
      </c>
      <c r="E10" s="592" t="s">
        <v>473</v>
      </c>
      <c r="F10" s="755" t="s">
        <v>477</v>
      </c>
      <c r="G10" s="593">
        <v>1</v>
      </c>
      <c r="H10" s="594">
        <v>1</v>
      </c>
      <c r="I10" s="621" t="s">
        <v>1052</v>
      </c>
      <c r="J10" s="621" t="s">
        <v>1053</v>
      </c>
      <c r="K10" s="621" t="s">
        <v>1054</v>
      </c>
      <c r="L10" s="621" t="s">
        <v>615</v>
      </c>
      <c r="M10" s="621" t="s">
        <v>1055</v>
      </c>
      <c r="N10" s="621" t="s">
        <v>1316</v>
      </c>
      <c r="O10" s="621" t="s">
        <v>1056</v>
      </c>
      <c r="P10" s="621" t="s">
        <v>1057</v>
      </c>
      <c r="Q10" s="621" t="s">
        <v>1058</v>
      </c>
      <c r="R10" s="621" t="s">
        <v>1059</v>
      </c>
      <c r="S10" s="621" t="s">
        <v>1060</v>
      </c>
      <c r="T10" s="621" t="s">
        <v>1061</v>
      </c>
      <c r="U10" s="621" t="s">
        <v>1062</v>
      </c>
    </row>
    <row r="11" spans="2:21" ht="117" customHeight="1">
      <c r="B11" s="589">
        <v>4</v>
      </c>
      <c r="C11" s="591" t="s">
        <v>478</v>
      </c>
      <c r="D11" s="592" t="s">
        <v>479</v>
      </c>
      <c r="E11" s="592" t="s">
        <v>473</v>
      </c>
      <c r="F11" s="755" t="s">
        <v>480</v>
      </c>
      <c r="G11" s="593">
        <v>1</v>
      </c>
      <c r="H11" s="594">
        <v>0.5</v>
      </c>
      <c r="I11" s="621" t="s">
        <v>425</v>
      </c>
      <c r="J11" s="621" t="s">
        <v>1063</v>
      </c>
      <c r="K11" s="621" t="s">
        <v>1064</v>
      </c>
      <c r="L11" s="621" t="s">
        <v>617</v>
      </c>
      <c r="M11" s="621" t="s">
        <v>1065</v>
      </c>
      <c r="N11" s="621" t="s">
        <v>1317</v>
      </c>
      <c r="O11" s="621" t="s">
        <v>1066</v>
      </c>
      <c r="P11" s="621" t="s">
        <v>849</v>
      </c>
      <c r="Q11" s="621" t="s">
        <v>1067</v>
      </c>
      <c r="R11" s="621" t="s">
        <v>1068</v>
      </c>
      <c r="S11" s="587" t="s">
        <v>1040</v>
      </c>
      <c r="T11" s="621" t="s">
        <v>1069</v>
      </c>
      <c r="U11" s="621" t="s">
        <v>1070</v>
      </c>
    </row>
    <row r="12" spans="2:21" ht="117" customHeight="1">
      <c r="B12" s="589">
        <v>5</v>
      </c>
      <c r="C12" s="595" t="s">
        <v>304</v>
      </c>
      <c r="D12" s="592" t="s">
        <v>481</v>
      </c>
      <c r="E12" s="592" t="s">
        <v>482</v>
      </c>
      <c r="F12" s="755" t="s">
        <v>483</v>
      </c>
      <c r="G12" s="593">
        <v>1</v>
      </c>
      <c r="H12" s="594">
        <v>1</v>
      </c>
      <c r="I12" s="621" t="s">
        <v>1071</v>
      </c>
      <c r="J12" s="621" t="s">
        <v>1072</v>
      </c>
      <c r="K12" s="621" t="s">
        <v>1073</v>
      </c>
      <c r="L12" s="621" t="s">
        <v>617</v>
      </c>
      <c r="M12" s="621" t="s">
        <v>1074</v>
      </c>
      <c r="N12" s="621" t="s">
        <v>1318</v>
      </c>
      <c r="O12" s="621" t="s">
        <v>1075</v>
      </c>
      <c r="P12" s="621" t="s">
        <v>1076</v>
      </c>
      <c r="Q12" s="621" t="s">
        <v>1077</v>
      </c>
      <c r="R12" s="621" t="s">
        <v>1078</v>
      </c>
      <c r="S12" s="587" t="s">
        <v>1040</v>
      </c>
      <c r="T12" s="587" t="s">
        <v>1040</v>
      </c>
      <c r="U12" s="621" t="s">
        <v>1079</v>
      </c>
    </row>
    <row r="13" spans="2:21" ht="117" customHeight="1">
      <c r="B13" s="589">
        <v>6</v>
      </c>
      <c r="C13" s="591" t="s">
        <v>484</v>
      </c>
      <c r="D13" s="592" t="s">
        <v>485</v>
      </c>
      <c r="E13" s="592" t="s">
        <v>473</v>
      </c>
      <c r="F13" s="755" t="s">
        <v>486</v>
      </c>
      <c r="G13" s="593">
        <v>1</v>
      </c>
      <c r="H13" s="594">
        <v>1</v>
      </c>
      <c r="I13" s="621" t="s">
        <v>1080</v>
      </c>
      <c r="J13" s="621" t="s">
        <v>1081</v>
      </c>
      <c r="K13" s="621" t="s">
        <v>1082</v>
      </c>
      <c r="L13" s="621" t="s">
        <v>592</v>
      </c>
      <c r="M13" s="621" t="s">
        <v>1083</v>
      </c>
      <c r="N13" s="621" t="s">
        <v>1319</v>
      </c>
      <c r="O13" s="621" t="s">
        <v>1084</v>
      </c>
      <c r="P13" s="621" t="s">
        <v>1085</v>
      </c>
      <c r="Q13" s="621" t="s">
        <v>1086</v>
      </c>
      <c r="R13" s="621" t="s">
        <v>1087</v>
      </c>
      <c r="S13" s="621" t="s">
        <v>1088</v>
      </c>
      <c r="T13" s="621" t="s">
        <v>1089</v>
      </c>
      <c r="U13" s="621" t="s">
        <v>1090</v>
      </c>
    </row>
    <row r="14" spans="2:21" ht="117" customHeight="1">
      <c r="B14" s="589">
        <v>7</v>
      </c>
      <c r="C14" s="591" t="s">
        <v>487</v>
      </c>
      <c r="D14" s="592" t="s">
        <v>488</v>
      </c>
      <c r="E14" s="592" t="s">
        <v>473</v>
      </c>
      <c r="F14" s="755" t="s">
        <v>489</v>
      </c>
      <c r="G14" s="593">
        <v>1</v>
      </c>
      <c r="H14" s="594">
        <v>1</v>
      </c>
      <c r="I14" s="621" t="s">
        <v>1091</v>
      </c>
      <c r="J14" s="621" t="s">
        <v>1092</v>
      </c>
      <c r="K14" s="621" t="s">
        <v>1093</v>
      </c>
      <c r="L14" s="621" t="s">
        <v>592</v>
      </c>
      <c r="M14" s="621" t="s">
        <v>1094</v>
      </c>
      <c r="N14" s="621" t="s">
        <v>1320</v>
      </c>
      <c r="O14" s="621" t="s">
        <v>1095</v>
      </c>
      <c r="P14" s="621" t="s">
        <v>1096</v>
      </c>
      <c r="Q14" s="621" t="s">
        <v>1097</v>
      </c>
      <c r="R14" s="621" t="s">
        <v>1098</v>
      </c>
      <c r="S14" s="587" t="s">
        <v>1099</v>
      </c>
      <c r="T14" s="621" t="s">
        <v>1100</v>
      </c>
      <c r="U14" s="621" t="s">
        <v>1101</v>
      </c>
    </row>
    <row r="15" spans="2:21" ht="117" customHeight="1">
      <c r="B15" s="589">
        <v>8</v>
      </c>
      <c r="C15" s="591" t="s">
        <v>490</v>
      </c>
      <c r="D15" s="592" t="s">
        <v>491</v>
      </c>
      <c r="E15" s="592" t="s">
        <v>473</v>
      </c>
      <c r="F15" s="755" t="s">
        <v>492</v>
      </c>
      <c r="G15" s="593">
        <v>1</v>
      </c>
      <c r="H15" s="594">
        <v>1</v>
      </c>
      <c r="I15" s="621" t="s">
        <v>1102</v>
      </c>
      <c r="J15" s="621" t="s">
        <v>1103</v>
      </c>
      <c r="K15" s="621" t="s">
        <v>1104</v>
      </c>
      <c r="L15" s="621" t="s">
        <v>605</v>
      </c>
      <c r="M15" s="621" t="s">
        <v>1105</v>
      </c>
      <c r="N15" s="621" t="s">
        <v>1321</v>
      </c>
      <c r="O15" s="621" t="s">
        <v>1106</v>
      </c>
      <c r="P15" s="587" t="s">
        <v>1040</v>
      </c>
      <c r="Q15" s="587" t="s">
        <v>1040</v>
      </c>
      <c r="R15" s="621" t="s">
        <v>1107</v>
      </c>
      <c r="S15" s="621" t="s">
        <v>1108</v>
      </c>
      <c r="T15" s="587" t="s">
        <v>1040</v>
      </c>
      <c r="U15" s="621" t="s">
        <v>1109</v>
      </c>
    </row>
    <row r="16" spans="2:21" ht="117" customHeight="1">
      <c r="B16" s="589">
        <v>9</v>
      </c>
      <c r="C16" s="591" t="s">
        <v>493</v>
      </c>
      <c r="D16" s="592" t="s">
        <v>139</v>
      </c>
      <c r="E16" s="592" t="s">
        <v>482</v>
      </c>
      <c r="F16" s="755" t="s">
        <v>494</v>
      </c>
      <c r="G16" s="593">
        <v>1</v>
      </c>
      <c r="H16" s="594">
        <v>0.5</v>
      </c>
      <c r="I16" s="621" t="s">
        <v>1110</v>
      </c>
      <c r="J16" s="621" t="s">
        <v>1111</v>
      </c>
      <c r="K16" s="621" t="s">
        <v>1112</v>
      </c>
      <c r="L16" s="621" t="s">
        <v>602</v>
      </c>
      <c r="M16" s="621" t="s">
        <v>1113</v>
      </c>
      <c r="N16" s="621" t="s">
        <v>1322</v>
      </c>
      <c r="O16" s="621" t="s">
        <v>1114</v>
      </c>
      <c r="P16" s="587" t="s">
        <v>1040</v>
      </c>
      <c r="Q16" s="587" t="s">
        <v>1040</v>
      </c>
      <c r="R16" s="621" t="s">
        <v>1115</v>
      </c>
      <c r="S16" s="587" t="s">
        <v>1116</v>
      </c>
      <c r="T16" s="587" t="s">
        <v>1117</v>
      </c>
      <c r="U16" s="621" t="s">
        <v>1118</v>
      </c>
    </row>
    <row r="17" spans="2:21" ht="117" customHeight="1">
      <c r="B17" s="589">
        <v>10</v>
      </c>
      <c r="C17" s="591" t="s">
        <v>495</v>
      </c>
      <c r="D17" s="592" t="s">
        <v>496</v>
      </c>
      <c r="E17" s="592" t="s">
        <v>482</v>
      </c>
      <c r="F17" s="755" t="s">
        <v>497</v>
      </c>
      <c r="G17" s="593">
        <v>1</v>
      </c>
      <c r="H17" s="594">
        <v>0.5</v>
      </c>
      <c r="I17" s="621" t="s">
        <v>1119</v>
      </c>
      <c r="J17" s="621" t="s">
        <v>1120</v>
      </c>
      <c r="K17" s="621" t="s">
        <v>1121</v>
      </c>
      <c r="L17" s="621" t="s">
        <v>602</v>
      </c>
      <c r="M17" s="621" t="s">
        <v>1122</v>
      </c>
      <c r="N17" s="621" t="s">
        <v>1323</v>
      </c>
      <c r="O17" s="621" t="s">
        <v>1123</v>
      </c>
      <c r="P17" s="587" t="s">
        <v>1124</v>
      </c>
      <c r="Q17" s="621" t="s">
        <v>1125</v>
      </c>
      <c r="R17" s="621" t="s">
        <v>1126</v>
      </c>
      <c r="S17" s="587" t="s">
        <v>1127</v>
      </c>
      <c r="T17" s="621" t="s">
        <v>1128</v>
      </c>
      <c r="U17" s="621" t="s">
        <v>1129</v>
      </c>
    </row>
    <row r="18" spans="2:21" ht="117" customHeight="1">
      <c r="B18" s="589">
        <v>11</v>
      </c>
      <c r="C18" s="591" t="s">
        <v>498</v>
      </c>
      <c r="D18" s="592" t="s">
        <v>499</v>
      </c>
      <c r="E18" s="592" t="s">
        <v>482</v>
      </c>
      <c r="F18" s="755" t="s">
        <v>500</v>
      </c>
      <c r="G18" s="596">
        <v>1</v>
      </c>
      <c r="H18" s="597">
        <v>0.5</v>
      </c>
      <c r="I18" s="621" t="s">
        <v>1130</v>
      </c>
      <c r="J18" s="621" t="s">
        <v>1131</v>
      </c>
      <c r="K18" s="621" t="s">
        <v>1132</v>
      </c>
      <c r="L18" s="621" t="s">
        <v>718</v>
      </c>
      <c r="M18" s="621" t="s">
        <v>1133</v>
      </c>
      <c r="N18" s="621" t="s">
        <v>1324</v>
      </c>
      <c r="O18" s="621" t="s">
        <v>1134</v>
      </c>
      <c r="P18" s="621" t="s">
        <v>1135</v>
      </c>
      <c r="Q18" s="621" t="s">
        <v>1136</v>
      </c>
      <c r="R18" s="621" t="s">
        <v>1137</v>
      </c>
      <c r="S18" s="587" t="s">
        <v>1138</v>
      </c>
      <c r="T18" s="587" t="s">
        <v>1040</v>
      </c>
      <c r="U18" s="621" t="s">
        <v>1139</v>
      </c>
    </row>
    <row r="19" spans="2:21" ht="117" customHeight="1">
      <c r="B19" s="589">
        <v>12</v>
      </c>
      <c r="C19" s="591" t="s">
        <v>501</v>
      </c>
      <c r="D19" s="592" t="s">
        <v>502</v>
      </c>
      <c r="E19" s="592" t="s">
        <v>482</v>
      </c>
      <c r="F19" s="755" t="s">
        <v>503</v>
      </c>
      <c r="G19" s="596">
        <v>1</v>
      </c>
      <c r="H19" s="597">
        <v>1</v>
      </c>
      <c r="I19" s="621" t="s">
        <v>1140</v>
      </c>
      <c r="J19" s="621" t="s">
        <v>1141</v>
      </c>
      <c r="K19" s="621" t="s">
        <v>1142</v>
      </c>
      <c r="L19" s="621" t="s">
        <v>1143</v>
      </c>
      <c r="M19" s="621" t="s">
        <v>1144</v>
      </c>
      <c r="N19" s="621" t="s">
        <v>1325</v>
      </c>
      <c r="O19" s="621" t="s">
        <v>1145</v>
      </c>
      <c r="P19" s="587" t="s">
        <v>1146</v>
      </c>
      <c r="Q19" s="587" t="s">
        <v>1147</v>
      </c>
      <c r="R19" s="621" t="s">
        <v>1148</v>
      </c>
      <c r="S19" s="587" t="s">
        <v>1149</v>
      </c>
      <c r="T19" s="587" t="s">
        <v>1040</v>
      </c>
      <c r="U19" s="621" t="s">
        <v>1150</v>
      </c>
    </row>
    <row r="20" spans="2:21">
      <c r="J20" s="581"/>
    </row>
    <row r="21" spans="2:21">
      <c r="J21" s="581"/>
    </row>
    <row r="22" spans="2:21">
      <c r="C22" s="518"/>
      <c r="D22" s="518"/>
      <c r="E22" s="518"/>
      <c r="F22" s="518"/>
      <c r="J22" s="581"/>
    </row>
    <row r="23" spans="2:21">
      <c r="D23" s="518"/>
      <c r="E23" s="518"/>
      <c r="F23" s="518"/>
    </row>
    <row r="24" spans="2:21" s="520" customFormat="1" ht="70.900000000000006" customHeight="1">
      <c r="D24" s="521"/>
      <c r="E24" s="521"/>
      <c r="F24" s="521"/>
      <c r="G24" s="521"/>
      <c r="H24" s="521"/>
      <c r="I24" s="522" t="s">
        <v>177</v>
      </c>
      <c r="J24" s="523"/>
      <c r="K24" s="523"/>
      <c r="L24" s="523"/>
      <c r="M24" s="521"/>
      <c r="N24" s="521"/>
      <c r="O24" s="521"/>
      <c r="Q24" s="521"/>
      <c r="R24" s="521"/>
      <c r="S24" s="521"/>
      <c r="T24" s="521"/>
      <c r="U24" s="521"/>
    </row>
    <row r="25" spans="2:21" ht="198" customHeight="1">
      <c r="I25" s="1256" t="s">
        <v>504</v>
      </c>
      <c r="J25" s="1256"/>
      <c r="K25" s="1256"/>
      <c r="L25" s="1256"/>
      <c r="M25" s="524"/>
      <c r="N25" s="524"/>
      <c r="O25" s="524"/>
      <c r="P25" s="524"/>
      <c r="Q25" s="524"/>
      <c r="R25" s="524"/>
      <c r="S25" s="524"/>
      <c r="T25" s="524"/>
      <c r="U25" s="524"/>
    </row>
  </sheetData>
  <autoFilter ref="A6:H19" xr:uid="{2CBAD7A3-2C07-4B39-9D7D-DCB75AD6DDE3}"/>
  <customSheetViews>
    <customSheetView guid="{E709EEE5-4439-47F3-80A2-1744E8E6077E}" scale="55" showPageBreaks="1" fitToPage="1" printArea="1" showAutoFilter="1" hiddenRows="1" hiddenColumns="1" view="pageBreakPreview">
      <pane xSplit="4" ySplit="6" topLeftCell="N8" activePane="bottomRight" state="frozen"/>
      <selection pane="bottomRight" activeCell="T9" sqref="T9"/>
      <pageMargins left="0.7" right="0.7" top="0.75" bottom="0.75" header="0.3" footer="0.3"/>
      <printOptions horizontalCentered="1" verticalCentered="1"/>
      <pageSetup paperSize="9" scale="22" orientation="landscape" r:id="rId1"/>
      <autoFilter ref="A6:H19" xr:uid="{292CC284-41AD-4CB6-9F3E-E53ADF17D9BB}"/>
    </customSheetView>
    <customSheetView guid="{0814AEEB-8FF2-453A-A01F-15432BB1C9A3}" scale="55" showPageBreaks="1" fitToPage="1" printArea="1" showAutoFilter="1" hiddenRows="1" hiddenColumns="1" view="pageBreakPreview">
      <pane xSplit="4" ySplit="6" topLeftCell="N8" activePane="bottomRight" state="frozen"/>
      <selection pane="bottomRight" activeCell="T9" sqref="T9"/>
      <pageMargins left="0.7" right="0.7" top="0.75" bottom="0.75" header="0.3" footer="0.3"/>
      <printOptions horizontalCentered="1" verticalCentered="1"/>
      <pageSetup paperSize="9" scale="22" orientation="landscape" r:id="rId2"/>
      <autoFilter ref="A6:H19" xr:uid="{593340BE-1FA2-4F85-B3F4-13F1AD54D2AB}"/>
    </customSheetView>
  </customSheetViews>
  <mergeCells count="3">
    <mergeCell ref="B2:S2"/>
    <mergeCell ref="B3:S3"/>
    <mergeCell ref="I25:L25"/>
  </mergeCells>
  <printOptions horizontalCentered="1" verticalCentered="1"/>
  <pageMargins left="0.7" right="0.7" top="0.75" bottom="0.75" header="0.3" footer="0.3"/>
  <pageSetup paperSize="9" scale="21"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F4611-23F3-48B0-B5E3-B3130FDABBD8}">
  <sheetPr>
    <pageSetUpPr autoPageBreaks="0"/>
  </sheetPr>
  <dimension ref="B2:U25"/>
  <sheetViews>
    <sheetView zoomScale="55" zoomScaleNormal="25" zoomScaleSheetLayoutView="55" workbookViewId="0">
      <pane xSplit="4" ySplit="6" topLeftCell="E7" activePane="bottomRight" state="frozen"/>
      <selection pane="topRight" activeCell="E1" sqref="E1"/>
      <selection pane="bottomLeft" activeCell="A7" sqref="A7"/>
      <selection pane="bottomRight" activeCell="L8" sqref="L8"/>
    </sheetView>
  </sheetViews>
  <sheetFormatPr baseColWidth="10" defaultColWidth="9.33203125" defaultRowHeight="14.25"/>
  <cols>
    <col min="1" max="1" width="9.33203125" style="274"/>
    <col min="2" max="2" width="7.109375" style="278" customWidth="1"/>
    <col min="3" max="3" width="21.5546875" style="274" customWidth="1"/>
    <col min="4" max="4" width="29.5546875" style="277" customWidth="1"/>
    <col min="5" max="5" width="36.33203125" style="277" customWidth="1"/>
    <col min="6" max="6" width="48.33203125" style="277" customWidth="1"/>
    <col min="7" max="7" width="13.44140625" style="276" hidden="1" customWidth="1"/>
    <col min="8" max="8" width="13.44140625" style="275" hidden="1" customWidth="1"/>
    <col min="9" max="17" width="26.21875" style="274" customWidth="1"/>
    <col min="18" max="18" width="24.33203125" style="274" customWidth="1"/>
    <col min="19" max="19" width="26.21875" style="274" customWidth="1"/>
    <col min="20" max="20" width="28.33203125" style="274" customWidth="1"/>
    <col min="21" max="21" width="20.21875" style="274" customWidth="1"/>
    <col min="22" max="16384" width="9.33203125" style="274"/>
  </cols>
  <sheetData>
    <row r="2" spans="2:21" s="286" customFormat="1" ht="28.9" customHeight="1">
      <c r="B2" s="1257" t="s">
        <v>458</v>
      </c>
      <c r="C2" s="1257"/>
      <c r="D2" s="1257"/>
      <c r="E2" s="1257"/>
      <c r="F2" s="1257"/>
      <c r="G2" s="1257"/>
      <c r="H2" s="1257"/>
      <c r="I2" s="1257"/>
      <c r="J2" s="1257"/>
      <c r="K2" s="1257"/>
      <c r="L2" s="1257"/>
      <c r="M2" s="1257"/>
      <c r="N2" s="1257"/>
      <c r="O2" s="1257"/>
      <c r="P2" s="1257"/>
      <c r="Q2" s="1257"/>
      <c r="R2" s="1257"/>
      <c r="S2" s="1257"/>
    </row>
    <row r="3" spans="2:21" s="286" customFormat="1" ht="35.450000000000003" customHeight="1">
      <c r="B3" s="1262" t="s">
        <v>459</v>
      </c>
      <c r="C3" s="1262"/>
      <c r="D3" s="1262"/>
      <c r="E3" s="1262"/>
      <c r="F3" s="1262"/>
      <c r="G3" s="1262"/>
      <c r="H3" s="1262"/>
      <c r="I3" s="1262"/>
      <c r="J3" s="1262"/>
      <c r="K3" s="1262"/>
      <c r="L3" s="1262"/>
      <c r="M3" s="1262"/>
      <c r="N3" s="1262"/>
      <c r="O3" s="1262"/>
      <c r="P3" s="1262"/>
      <c r="Q3" s="1262"/>
      <c r="R3" s="1262"/>
      <c r="S3" s="1262"/>
      <c r="U3" s="463" t="s">
        <v>726</v>
      </c>
    </row>
    <row r="4" spans="2:21" s="286" customFormat="1" ht="20.25">
      <c r="B4" s="291"/>
      <c r="C4" s="287"/>
      <c r="D4" s="290"/>
      <c r="E4" s="290"/>
      <c r="F4" s="289"/>
      <c r="G4" s="288"/>
      <c r="H4" s="287"/>
    </row>
    <row r="5" spans="2:21" s="278" customFormat="1" ht="60.6" customHeight="1">
      <c r="B5" s="285" t="s">
        <v>460</v>
      </c>
      <c r="C5" s="285" t="s">
        <v>33</v>
      </c>
      <c r="D5" s="285" t="s">
        <v>34</v>
      </c>
      <c r="E5" s="285" t="s">
        <v>461</v>
      </c>
      <c r="F5" s="285" t="s">
        <v>462</v>
      </c>
      <c r="G5" s="450" t="s">
        <v>463</v>
      </c>
      <c r="H5" s="450" t="s">
        <v>464</v>
      </c>
      <c r="I5" s="186" t="s">
        <v>37</v>
      </c>
      <c r="J5" s="187" t="s">
        <v>38</v>
      </c>
      <c r="K5" s="186" t="s">
        <v>39</v>
      </c>
      <c r="L5" s="186" t="s">
        <v>40</v>
      </c>
      <c r="M5" s="186" t="s">
        <v>465</v>
      </c>
      <c r="N5" s="186" t="s">
        <v>42</v>
      </c>
      <c r="O5" s="186" t="s">
        <v>43</v>
      </c>
      <c r="P5" s="186" t="s">
        <v>44</v>
      </c>
      <c r="Q5" s="186" t="s">
        <v>466</v>
      </c>
      <c r="R5" s="186" t="s">
        <v>46</v>
      </c>
      <c r="S5" s="186" t="s">
        <v>47</v>
      </c>
      <c r="T5" s="186" t="s">
        <v>48</v>
      </c>
      <c r="U5" s="186" t="s">
        <v>49</v>
      </c>
    </row>
    <row r="6" spans="2:21" ht="15">
      <c r="B6" s="282"/>
      <c r="C6" s="282"/>
      <c r="D6" s="284"/>
      <c r="E6" s="284"/>
      <c r="G6" s="451"/>
      <c r="H6" s="451"/>
      <c r="I6" s="452"/>
      <c r="J6" s="452"/>
      <c r="K6" s="452"/>
      <c r="L6" s="452"/>
      <c r="M6" s="452"/>
      <c r="N6" s="452"/>
      <c r="O6" s="452"/>
      <c r="P6" s="452"/>
      <c r="Q6" s="452"/>
      <c r="R6" s="452"/>
      <c r="S6" s="452"/>
      <c r="T6" s="452"/>
      <c r="U6" s="452"/>
    </row>
    <row r="7" spans="2:21" ht="119.45" customHeight="1">
      <c r="B7" s="282"/>
      <c r="C7" s="282"/>
      <c r="D7" s="284"/>
      <c r="E7" s="284"/>
      <c r="G7" s="451"/>
      <c r="H7" s="451"/>
      <c r="I7" s="192" t="s">
        <v>37</v>
      </c>
      <c r="J7" s="192" t="s">
        <v>50</v>
      </c>
      <c r="K7" s="192"/>
      <c r="L7" s="192" t="s">
        <v>51</v>
      </c>
      <c r="M7" s="192"/>
      <c r="N7" s="192" t="s">
        <v>52</v>
      </c>
      <c r="O7" s="192" t="s">
        <v>53</v>
      </c>
      <c r="P7" s="192" t="s">
        <v>51</v>
      </c>
      <c r="Q7" s="192" t="s">
        <v>467</v>
      </c>
      <c r="R7" s="192" t="s">
        <v>55</v>
      </c>
      <c r="S7" s="192" t="s">
        <v>468</v>
      </c>
      <c r="T7" s="192" t="s">
        <v>55</v>
      </c>
      <c r="U7" s="192" t="s">
        <v>57</v>
      </c>
    </row>
    <row r="8" spans="2:21" ht="117" customHeight="1">
      <c r="B8" s="282">
        <v>1</v>
      </c>
      <c r="C8" s="281" t="s">
        <v>58</v>
      </c>
      <c r="D8" s="280" t="s">
        <v>469</v>
      </c>
      <c r="E8" s="280" t="s">
        <v>470</v>
      </c>
      <c r="F8" s="280" t="s">
        <v>471</v>
      </c>
      <c r="G8" s="453">
        <v>1</v>
      </c>
      <c r="H8" s="454">
        <v>0.5</v>
      </c>
      <c r="I8" s="459" t="s">
        <v>623</v>
      </c>
      <c r="J8" s="459" t="s">
        <v>722</v>
      </c>
      <c r="K8" s="459" t="s">
        <v>269</v>
      </c>
      <c r="L8" s="459" t="s">
        <v>592</v>
      </c>
      <c r="M8" s="459" t="s">
        <v>591</v>
      </c>
      <c r="N8" s="459" t="s">
        <v>723</v>
      </c>
      <c r="O8" s="459" t="s">
        <v>586</v>
      </c>
      <c r="P8" s="459" t="s">
        <v>622</v>
      </c>
      <c r="Q8" s="459" t="s">
        <v>587</v>
      </c>
      <c r="R8" s="459" t="s">
        <v>585</v>
      </c>
      <c r="S8" s="459" t="s">
        <v>589</v>
      </c>
      <c r="T8" s="459" t="s">
        <v>584</v>
      </c>
      <c r="U8" s="459">
        <v>10</v>
      </c>
    </row>
    <row r="9" spans="2:21" ht="117" customHeight="1">
      <c r="B9" s="282">
        <v>2</v>
      </c>
      <c r="C9" s="281" t="s">
        <v>16</v>
      </c>
      <c r="D9" s="280" t="s">
        <v>472</v>
      </c>
      <c r="E9" s="280" t="s">
        <v>473</v>
      </c>
      <c r="F9" s="280" t="s">
        <v>474</v>
      </c>
      <c r="G9" s="453">
        <v>1</v>
      </c>
      <c r="H9" s="454">
        <v>1</v>
      </c>
      <c r="I9" s="459" t="s">
        <v>621</v>
      </c>
      <c r="J9" s="459" t="s">
        <v>594</v>
      </c>
      <c r="K9" s="459" t="s">
        <v>593</v>
      </c>
      <c r="L9" s="459" t="s">
        <v>617</v>
      </c>
      <c r="M9" s="459" t="s">
        <v>590</v>
      </c>
      <c r="N9" s="459" t="s">
        <v>724</v>
      </c>
      <c r="O9" s="459" t="s">
        <v>587</v>
      </c>
      <c r="P9" s="459" t="s">
        <v>620</v>
      </c>
      <c r="Q9" s="462" t="s">
        <v>590</v>
      </c>
      <c r="R9" s="462" t="s">
        <v>589</v>
      </c>
      <c r="S9" s="461" t="s">
        <v>725</v>
      </c>
      <c r="T9" s="462" t="s">
        <v>586</v>
      </c>
      <c r="U9" s="462" t="s">
        <v>585</v>
      </c>
    </row>
    <row r="10" spans="2:21" ht="117" customHeight="1">
      <c r="B10" s="282">
        <v>3</v>
      </c>
      <c r="C10" s="281" t="s">
        <v>475</v>
      </c>
      <c r="D10" s="280" t="s">
        <v>476</v>
      </c>
      <c r="E10" s="280" t="s">
        <v>473</v>
      </c>
      <c r="F10" s="280" t="s">
        <v>477</v>
      </c>
      <c r="G10" s="453">
        <v>1</v>
      </c>
      <c r="H10" s="454">
        <v>1</v>
      </c>
      <c r="I10" s="459" t="s">
        <v>619</v>
      </c>
      <c r="J10" s="459" t="s">
        <v>594</v>
      </c>
      <c r="K10" s="459" t="s">
        <v>593</v>
      </c>
      <c r="L10" s="459" t="s">
        <v>617</v>
      </c>
      <c r="M10" s="459" t="s">
        <v>590</v>
      </c>
      <c r="N10" s="459" t="s">
        <v>728</v>
      </c>
      <c r="O10" s="462" t="s">
        <v>587</v>
      </c>
      <c r="P10" s="459" t="s">
        <v>727</v>
      </c>
      <c r="Q10" s="459" t="s">
        <v>591</v>
      </c>
      <c r="R10" s="462" t="s">
        <v>589</v>
      </c>
      <c r="S10" s="459" t="s">
        <v>727</v>
      </c>
      <c r="T10" s="462" t="s">
        <v>586</v>
      </c>
      <c r="U10" s="462" t="s">
        <v>585</v>
      </c>
    </row>
    <row r="11" spans="2:21" ht="117" customHeight="1">
      <c r="B11" s="282">
        <v>4</v>
      </c>
      <c r="C11" s="281" t="s">
        <v>478</v>
      </c>
      <c r="D11" s="280" t="s">
        <v>479</v>
      </c>
      <c r="E11" s="280" t="s">
        <v>473</v>
      </c>
      <c r="F11" s="280" t="s">
        <v>480</v>
      </c>
      <c r="G11" s="455">
        <v>1</v>
      </c>
      <c r="H11" s="454">
        <v>0.5</v>
      </c>
      <c r="I11" s="459" t="s">
        <v>618</v>
      </c>
      <c r="J11" s="462" t="s">
        <v>594</v>
      </c>
      <c r="K11" s="462" t="s">
        <v>593</v>
      </c>
      <c r="L11" s="459" t="s">
        <v>617</v>
      </c>
      <c r="M11" s="462" t="s">
        <v>591</v>
      </c>
      <c r="N11" s="461" t="s">
        <v>730</v>
      </c>
      <c r="O11" s="462" t="s">
        <v>587</v>
      </c>
      <c r="P11" s="459" t="s">
        <v>729</v>
      </c>
      <c r="Q11" s="462" t="s">
        <v>591</v>
      </c>
      <c r="R11" s="462" t="s">
        <v>589</v>
      </c>
      <c r="S11" s="459" t="s">
        <v>729</v>
      </c>
      <c r="T11" s="462" t="s">
        <v>586</v>
      </c>
      <c r="U11" s="462" t="s">
        <v>585</v>
      </c>
    </row>
    <row r="12" spans="2:21" ht="117" customHeight="1">
      <c r="B12" s="282">
        <v>5</v>
      </c>
      <c r="C12" s="283" t="s">
        <v>304</v>
      </c>
      <c r="D12" s="280" t="s">
        <v>481</v>
      </c>
      <c r="E12" s="280" t="s">
        <v>482</v>
      </c>
      <c r="F12" s="280" t="s">
        <v>483</v>
      </c>
      <c r="G12" s="453">
        <v>1</v>
      </c>
      <c r="H12" s="454">
        <v>1</v>
      </c>
      <c r="I12" s="459" t="s">
        <v>616</v>
      </c>
      <c r="J12" s="459" t="s">
        <v>594</v>
      </c>
      <c r="K12" s="459" t="s">
        <v>593</v>
      </c>
      <c r="L12" s="459" t="s">
        <v>615</v>
      </c>
      <c r="M12" s="459" t="s">
        <v>591</v>
      </c>
      <c r="N12" s="459" t="s">
        <v>733</v>
      </c>
      <c r="O12" s="462" t="s">
        <v>585</v>
      </c>
      <c r="P12" s="459" t="s">
        <v>614</v>
      </c>
      <c r="Q12" s="462" t="s">
        <v>586</v>
      </c>
      <c r="R12" s="464" t="s">
        <v>734</v>
      </c>
      <c r="S12" s="462" t="s">
        <v>705</v>
      </c>
      <c r="T12" s="462" t="s">
        <v>607</v>
      </c>
      <c r="U12" s="465">
        <v>11</v>
      </c>
    </row>
    <row r="13" spans="2:21" ht="154.15" customHeight="1">
      <c r="B13" s="282">
        <v>6</v>
      </c>
      <c r="C13" s="281" t="s">
        <v>484</v>
      </c>
      <c r="D13" s="280" t="s">
        <v>485</v>
      </c>
      <c r="E13" s="280" t="s">
        <v>473</v>
      </c>
      <c r="F13" s="280" t="s">
        <v>486</v>
      </c>
      <c r="G13" s="453">
        <v>1</v>
      </c>
      <c r="H13" s="454">
        <v>1</v>
      </c>
      <c r="I13" s="459" t="s">
        <v>613</v>
      </c>
      <c r="J13" s="465">
        <v>2</v>
      </c>
      <c r="K13" s="462" t="s">
        <v>593</v>
      </c>
      <c r="L13" s="459" t="s">
        <v>592</v>
      </c>
      <c r="M13" s="462" t="s">
        <v>590</v>
      </c>
      <c r="N13" s="466" t="s">
        <v>737</v>
      </c>
      <c r="O13" s="462" t="s">
        <v>587</v>
      </c>
      <c r="P13" s="459" t="s">
        <v>612</v>
      </c>
      <c r="Q13" s="462" t="s">
        <v>611</v>
      </c>
      <c r="R13" s="462" t="s">
        <v>589</v>
      </c>
      <c r="S13" s="466" t="s">
        <v>736</v>
      </c>
      <c r="T13" s="462" t="s">
        <v>586</v>
      </c>
      <c r="U13" s="462" t="s">
        <v>585</v>
      </c>
    </row>
    <row r="14" spans="2:21" ht="117" customHeight="1">
      <c r="B14" s="282">
        <v>7</v>
      </c>
      <c r="C14" s="281" t="s">
        <v>487</v>
      </c>
      <c r="D14" s="280" t="s">
        <v>488</v>
      </c>
      <c r="E14" s="280" t="s">
        <v>473</v>
      </c>
      <c r="F14" s="280" t="s">
        <v>489</v>
      </c>
      <c r="G14" s="453">
        <v>1</v>
      </c>
      <c r="H14" s="454">
        <v>1</v>
      </c>
      <c r="I14" s="459" t="s">
        <v>610</v>
      </c>
      <c r="J14" s="462" t="s">
        <v>594</v>
      </c>
      <c r="K14" s="462" t="s">
        <v>593</v>
      </c>
      <c r="L14" s="459" t="s">
        <v>609</v>
      </c>
      <c r="M14" s="462" t="s">
        <v>591</v>
      </c>
      <c r="N14" s="466" t="s">
        <v>738</v>
      </c>
      <c r="O14" s="462" t="s">
        <v>586</v>
      </c>
      <c r="P14" s="459" t="s">
        <v>608</v>
      </c>
      <c r="Q14" s="462" t="s">
        <v>589</v>
      </c>
      <c r="R14" s="462" t="s">
        <v>585</v>
      </c>
      <c r="S14" s="466" t="s">
        <v>739</v>
      </c>
      <c r="T14" s="462" t="s">
        <v>584</v>
      </c>
      <c r="U14" s="462" t="s">
        <v>607</v>
      </c>
    </row>
    <row r="15" spans="2:21" ht="117" customHeight="1">
      <c r="B15" s="282">
        <v>8</v>
      </c>
      <c r="C15" s="281" t="s">
        <v>490</v>
      </c>
      <c r="D15" s="280" t="s">
        <v>491</v>
      </c>
      <c r="E15" s="280" t="s">
        <v>473</v>
      </c>
      <c r="F15" s="280" t="s">
        <v>492</v>
      </c>
      <c r="G15" s="453">
        <v>1</v>
      </c>
      <c r="H15" s="454">
        <v>1</v>
      </c>
      <c r="I15" s="459" t="s">
        <v>606</v>
      </c>
      <c r="J15" s="462" t="s">
        <v>594</v>
      </c>
      <c r="K15" s="462" t="s">
        <v>593</v>
      </c>
      <c r="L15" s="459" t="s">
        <v>605</v>
      </c>
      <c r="M15" s="462" t="s">
        <v>590</v>
      </c>
      <c r="N15" s="466" t="s">
        <v>740</v>
      </c>
      <c r="O15" s="462" t="s">
        <v>591</v>
      </c>
      <c r="P15" s="459" t="s">
        <v>604</v>
      </c>
      <c r="Q15" s="462" t="s">
        <v>590</v>
      </c>
      <c r="R15" s="462" t="s">
        <v>587</v>
      </c>
      <c r="S15" s="468" t="s">
        <v>25</v>
      </c>
      <c r="T15" s="462" t="s">
        <v>589</v>
      </c>
      <c r="U15" s="462" t="s">
        <v>586</v>
      </c>
    </row>
    <row r="16" spans="2:21" ht="117" customHeight="1">
      <c r="B16" s="282">
        <v>9</v>
      </c>
      <c r="C16" s="281" t="s">
        <v>493</v>
      </c>
      <c r="D16" s="280" t="s">
        <v>139</v>
      </c>
      <c r="E16" s="280" t="s">
        <v>482</v>
      </c>
      <c r="F16" s="280" t="s">
        <v>494</v>
      </c>
      <c r="G16" s="453">
        <v>1</v>
      </c>
      <c r="H16" s="456">
        <v>0.5</v>
      </c>
      <c r="I16" s="459" t="s">
        <v>603</v>
      </c>
      <c r="J16" s="462" t="s">
        <v>594</v>
      </c>
      <c r="K16" s="462" t="s">
        <v>593</v>
      </c>
      <c r="L16" s="459" t="s">
        <v>602</v>
      </c>
      <c r="M16" s="462" t="s">
        <v>591</v>
      </c>
      <c r="N16" s="466" t="s">
        <v>741</v>
      </c>
      <c r="O16" s="462" t="s">
        <v>589</v>
      </c>
      <c r="P16" s="459" t="s">
        <v>601</v>
      </c>
      <c r="Q16" s="462" t="s">
        <v>705</v>
      </c>
      <c r="R16" s="462" t="s">
        <v>586</v>
      </c>
      <c r="S16" s="462" t="s">
        <v>705</v>
      </c>
      <c r="T16" s="462" t="s">
        <v>705</v>
      </c>
      <c r="U16" s="462" t="s">
        <v>584</v>
      </c>
    </row>
    <row r="17" spans="2:21" ht="117" customHeight="1">
      <c r="B17" s="282">
        <v>10</v>
      </c>
      <c r="C17" s="281" t="s">
        <v>495</v>
      </c>
      <c r="D17" s="280" t="s">
        <v>496</v>
      </c>
      <c r="E17" s="280" t="s">
        <v>482</v>
      </c>
      <c r="F17" s="280" t="s">
        <v>497</v>
      </c>
      <c r="G17" s="453">
        <v>1</v>
      </c>
      <c r="H17" s="454">
        <v>0.5</v>
      </c>
      <c r="I17" s="459" t="s">
        <v>600</v>
      </c>
      <c r="J17" s="462" t="s">
        <v>594</v>
      </c>
      <c r="K17" s="462" t="s">
        <v>593</v>
      </c>
      <c r="L17" s="459" t="s">
        <v>592</v>
      </c>
      <c r="M17" s="462" t="s">
        <v>591</v>
      </c>
      <c r="N17" s="466" t="s">
        <v>744</v>
      </c>
      <c r="O17" s="462" t="s">
        <v>589</v>
      </c>
      <c r="P17" s="459" t="s">
        <v>599</v>
      </c>
      <c r="Q17" s="462" t="s">
        <v>587</v>
      </c>
      <c r="R17" s="462" t="s">
        <v>586</v>
      </c>
      <c r="S17" s="462" t="s">
        <v>705</v>
      </c>
      <c r="T17" s="462" t="s">
        <v>705</v>
      </c>
      <c r="U17" s="462" t="s">
        <v>607</v>
      </c>
    </row>
    <row r="18" spans="2:21" ht="117" customHeight="1">
      <c r="B18" s="282">
        <v>11</v>
      </c>
      <c r="C18" s="281" t="s">
        <v>498</v>
      </c>
      <c r="D18" s="280" t="s">
        <v>499</v>
      </c>
      <c r="E18" s="280" t="s">
        <v>482</v>
      </c>
      <c r="F18" s="280" t="s">
        <v>500</v>
      </c>
      <c r="G18" s="457">
        <v>1</v>
      </c>
      <c r="H18" s="458">
        <v>0.5</v>
      </c>
      <c r="I18" s="459" t="s">
        <v>598</v>
      </c>
      <c r="J18" s="462" t="s">
        <v>594</v>
      </c>
      <c r="K18" s="462" t="s">
        <v>593</v>
      </c>
      <c r="L18" s="459" t="s">
        <v>597</v>
      </c>
      <c r="M18" s="462" t="s">
        <v>591</v>
      </c>
      <c r="N18" s="466" t="s">
        <v>745</v>
      </c>
      <c r="O18" s="462" t="s">
        <v>589</v>
      </c>
      <c r="P18" s="459" t="s">
        <v>596</v>
      </c>
      <c r="Q18" s="462" t="s">
        <v>587</v>
      </c>
      <c r="R18" s="462" t="s">
        <v>586</v>
      </c>
      <c r="S18" s="462" t="s">
        <v>705</v>
      </c>
      <c r="T18" s="462" t="s">
        <v>705</v>
      </c>
      <c r="U18" s="462" t="s">
        <v>742</v>
      </c>
    </row>
    <row r="19" spans="2:21" ht="117" customHeight="1">
      <c r="B19" s="282">
        <v>12</v>
      </c>
      <c r="C19" s="281" t="s">
        <v>501</v>
      </c>
      <c r="D19" s="280" t="s">
        <v>502</v>
      </c>
      <c r="E19" s="280" t="s">
        <v>482</v>
      </c>
      <c r="F19" s="280" t="s">
        <v>503</v>
      </c>
      <c r="G19" s="457">
        <v>1</v>
      </c>
      <c r="H19" s="458">
        <v>1</v>
      </c>
      <c r="I19" s="459" t="s">
        <v>595</v>
      </c>
      <c r="J19" s="462" t="s">
        <v>594</v>
      </c>
      <c r="K19" s="462" t="s">
        <v>593</v>
      </c>
      <c r="L19" s="459" t="s">
        <v>592</v>
      </c>
      <c r="M19" s="462" t="s">
        <v>591</v>
      </c>
      <c r="N19" s="466" t="s">
        <v>746</v>
      </c>
      <c r="O19" s="462" t="s">
        <v>589</v>
      </c>
      <c r="P19" s="459" t="s">
        <v>588</v>
      </c>
      <c r="Q19" s="462" t="s">
        <v>587</v>
      </c>
      <c r="R19" s="462" t="s">
        <v>586</v>
      </c>
      <c r="S19" s="462" t="s">
        <v>705</v>
      </c>
      <c r="T19" s="462" t="s">
        <v>705</v>
      </c>
      <c r="U19" s="462" t="s">
        <v>743</v>
      </c>
    </row>
    <row r="20" spans="2:21">
      <c r="J20" s="275"/>
    </row>
    <row r="21" spans="2:21">
      <c r="J21" s="275"/>
    </row>
    <row r="22" spans="2:21">
      <c r="C22" s="197"/>
      <c r="D22" s="197"/>
      <c r="E22" s="197"/>
      <c r="F22" s="197"/>
      <c r="J22" s="275"/>
    </row>
    <row r="23" spans="2:21">
      <c r="D23" s="197"/>
      <c r="E23" s="197"/>
      <c r="F23" s="197"/>
    </row>
    <row r="24" spans="2:21" s="279" customFormat="1" ht="33">
      <c r="D24" s="199"/>
      <c r="E24" s="199"/>
      <c r="F24" s="199"/>
      <c r="G24" s="199"/>
      <c r="H24" s="199"/>
      <c r="I24" s="200" t="s">
        <v>177</v>
      </c>
      <c r="J24" s="201"/>
      <c r="K24" s="201"/>
      <c r="L24" s="201"/>
      <c r="M24" s="199"/>
      <c r="N24" s="199"/>
      <c r="O24" s="199"/>
      <c r="Q24" s="199"/>
      <c r="R24" s="199"/>
      <c r="S24" s="199"/>
      <c r="T24" s="199"/>
      <c r="U24" s="199"/>
    </row>
    <row r="25" spans="2:21" ht="78.599999999999994" customHeight="1">
      <c r="C25" s="1263" t="s">
        <v>504</v>
      </c>
      <c r="D25" s="1263"/>
      <c r="E25" s="1263"/>
      <c r="F25" s="1263"/>
      <c r="G25" s="1263"/>
      <c r="H25" s="1263"/>
      <c r="I25" s="1263"/>
      <c r="J25" s="1263"/>
      <c r="K25" s="1263"/>
      <c r="L25" s="1263"/>
      <c r="M25" s="1263"/>
      <c r="N25" s="202"/>
      <c r="O25" s="202"/>
      <c r="P25" s="202"/>
      <c r="Q25" s="202"/>
      <c r="R25" s="202"/>
      <c r="S25" s="202"/>
      <c r="T25" s="202"/>
      <c r="U25" s="202"/>
    </row>
  </sheetData>
  <autoFilter ref="A6:H19" xr:uid="{00000000-0009-0000-0000-000000000000}"/>
  <customSheetViews>
    <customSheetView guid="{E709EEE5-4439-47F3-80A2-1744E8E6077E}" scale="55" showAutoFilter="1" hiddenColumns="1" state="hidden">
      <pane xSplit="4" ySplit="6" topLeftCell="E7" activePane="bottomRight" state="frozen"/>
      <selection pane="bottomRight" activeCell="L8" sqref="L8"/>
      <pageMargins left="0.70866141732283472" right="0.70866141732283472" top="0.74803149606299213" bottom="0.74803149606299213" header="0.31496062992125984" footer="0.31496062992125984"/>
      <printOptions horizontalCentered="1" verticalCentered="1"/>
      <pageSetup scale="24" orientation="landscape" r:id="rId1"/>
      <autoFilter ref="A6:H19" xr:uid="{E0769A5E-F1F7-4F79-8DBE-FE2BF915784C}"/>
    </customSheetView>
    <customSheetView guid="{0814AEEB-8FF2-453A-A01F-15432BB1C9A3}" scale="55" showAutoFilter="1" hiddenColumns="1" state="hidden">
      <pane xSplit="4" ySplit="6" topLeftCell="E7" activePane="bottomRight" state="frozen"/>
      <selection pane="bottomRight" activeCell="L8" sqref="L8"/>
      <pageMargins left="0.70866141732283472" right="0.70866141732283472" top="0.74803149606299213" bottom="0.74803149606299213" header="0.31496062992125984" footer="0.31496062992125984"/>
      <printOptions horizontalCentered="1" verticalCentered="1"/>
      <pageSetup scale="24" orientation="landscape" r:id="rId2"/>
      <autoFilter ref="A6:H19" xr:uid="{3610E5B8-81BC-41AA-A70A-B03BA19B915E}"/>
    </customSheetView>
  </customSheetViews>
  <mergeCells count="3">
    <mergeCell ref="B2:S2"/>
    <mergeCell ref="B3:S3"/>
    <mergeCell ref="C25:M25"/>
  </mergeCells>
  <phoneticPr fontId="23" type="noConversion"/>
  <printOptions horizontalCentered="1" verticalCentered="1"/>
  <pageMargins left="0.70866141732283472" right="0.70866141732283472" top="0.74803149606299213" bottom="0.74803149606299213" header="0.31496062992125984" footer="0.31496062992125984"/>
  <pageSetup scale="24" orientation="landscape"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CA45B-2446-405F-9C42-A75E2F98349E}">
  <sheetPr>
    <pageSetUpPr autoPageBreaks="0"/>
  </sheetPr>
  <dimension ref="A3:T25"/>
  <sheetViews>
    <sheetView zoomScale="55" zoomScaleNormal="25" zoomScaleSheetLayoutView="55" workbookViewId="0">
      <pane xSplit="5" ySplit="8" topLeftCell="M9" activePane="bottomRight" state="frozen"/>
      <selection pane="topRight" activeCell="F1" sqref="F1"/>
      <selection pane="bottomLeft" activeCell="A9" sqref="A9"/>
      <selection pane="bottomRight" activeCell="Q17" sqref="Q17"/>
    </sheetView>
  </sheetViews>
  <sheetFormatPr baseColWidth="10" defaultColWidth="10.88671875" defaultRowHeight="14.25"/>
  <cols>
    <col min="1" max="1" width="8.77734375" style="274" customWidth="1"/>
    <col min="2" max="2" width="16.109375" style="274" customWidth="1"/>
    <col min="3" max="3" width="24.44140625" style="274" customWidth="1"/>
    <col min="4" max="4" width="33.21875" style="274" customWidth="1"/>
    <col min="5" max="5" width="55.88671875" style="274" customWidth="1"/>
    <col min="6" max="6" width="24.44140625" style="274" customWidth="1"/>
    <col min="7" max="8" width="16.109375" style="274" customWidth="1"/>
    <col min="9" max="9" width="16.21875" style="274" customWidth="1"/>
    <col min="10" max="10" width="16.88671875" style="274" customWidth="1"/>
    <col min="11" max="11" width="16.109375" style="274" customWidth="1"/>
    <col min="12" max="12" width="16.21875" style="274" customWidth="1"/>
    <col min="13" max="13" width="21" style="274" customWidth="1"/>
    <col min="14" max="15" width="25.109375" style="274" customWidth="1"/>
    <col min="16" max="16" width="25" style="274" customWidth="1"/>
    <col min="17" max="17" width="25.109375" style="274" customWidth="1"/>
    <col min="18" max="18" width="21" style="274" customWidth="1"/>
    <col min="19" max="16384" width="10.88671875" style="274"/>
  </cols>
  <sheetData>
    <row r="3" spans="1:20" ht="20.25">
      <c r="A3" s="548"/>
      <c r="B3" s="549" t="s">
        <v>29</v>
      </c>
      <c r="C3" s="550"/>
      <c r="D3" s="197"/>
      <c r="E3" s="197"/>
      <c r="F3" s="197"/>
      <c r="G3" s="551"/>
      <c r="H3" s="197"/>
      <c r="I3" s="197"/>
      <c r="J3" s="197"/>
      <c r="K3" s="197"/>
      <c r="L3" s="197"/>
      <c r="M3" s="197"/>
      <c r="N3" s="197"/>
      <c r="O3" s="197"/>
      <c r="P3" s="552"/>
      <c r="Q3" s="552"/>
      <c r="R3" s="197"/>
    </row>
    <row r="4" spans="1:20" ht="24">
      <c r="A4" s="553" t="s">
        <v>30</v>
      </c>
      <c r="B4" s="554" t="s">
        <v>31</v>
      </c>
      <c r="C4" s="555"/>
      <c r="D4" s="197"/>
      <c r="E4" s="197"/>
      <c r="F4" s="197"/>
      <c r="G4" s="551"/>
      <c r="H4" s="197"/>
      <c r="I4" s="197"/>
      <c r="J4" s="197"/>
      <c r="K4" s="197"/>
      <c r="L4" s="197"/>
      <c r="M4" s="197"/>
      <c r="N4" s="197"/>
      <c r="O4" s="197"/>
      <c r="P4" s="552"/>
      <c r="Q4" s="552"/>
      <c r="R4" s="197"/>
    </row>
    <row r="5" spans="1:20" ht="18">
      <c r="A5" s="556"/>
      <c r="B5" s="557"/>
      <c r="C5" s="557"/>
      <c r="D5" s="558"/>
      <c r="E5" s="558"/>
      <c r="F5" s="558"/>
      <c r="G5" s="559"/>
      <c r="H5" s="558"/>
      <c r="I5" s="558"/>
      <c r="J5" s="558"/>
      <c r="K5" s="558"/>
      <c r="L5" s="558"/>
      <c r="M5" s="558"/>
      <c r="N5" s="558"/>
      <c r="O5" s="558"/>
      <c r="P5" s="560"/>
      <c r="Q5" s="560"/>
      <c r="R5" s="558"/>
    </row>
    <row r="6" spans="1:20" ht="53.25" customHeight="1">
      <c r="A6" s="561" t="s">
        <v>32</v>
      </c>
      <c r="B6" s="562" t="s">
        <v>33</v>
      </c>
      <c r="C6" s="562" t="s">
        <v>34</v>
      </c>
      <c r="D6" s="562" t="s">
        <v>35</v>
      </c>
      <c r="E6" s="562" t="s">
        <v>36</v>
      </c>
      <c r="F6" s="562" t="s">
        <v>37</v>
      </c>
      <c r="G6" s="563" t="s">
        <v>38</v>
      </c>
      <c r="H6" s="562" t="s">
        <v>39</v>
      </c>
      <c r="I6" s="562" t="s">
        <v>40</v>
      </c>
      <c r="J6" s="562" t="s">
        <v>937</v>
      </c>
      <c r="K6" s="562" t="s">
        <v>42</v>
      </c>
      <c r="L6" s="562" t="s">
        <v>43</v>
      </c>
      <c r="M6" s="562" t="s">
        <v>44</v>
      </c>
      <c r="N6" s="562" t="s">
        <v>938</v>
      </c>
      <c r="O6" s="562" t="s">
        <v>46</v>
      </c>
      <c r="P6" s="562" t="s">
        <v>47</v>
      </c>
      <c r="Q6" s="562" t="s">
        <v>48</v>
      </c>
      <c r="R6" s="562" t="s">
        <v>49</v>
      </c>
    </row>
    <row r="7" spans="1:20">
      <c r="A7" s="564"/>
      <c r="B7" s="564"/>
      <c r="C7" s="564"/>
      <c r="D7" s="564"/>
      <c r="E7" s="564"/>
      <c r="F7" s="564"/>
      <c r="G7" s="565"/>
      <c r="H7" s="564"/>
      <c r="I7" s="564"/>
      <c r="J7" s="564"/>
      <c r="K7" s="564"/>
      <c r="L7" s="564"/>
      <c r="M7" s="564"/>
      <c r="N7" s="564"/>
      <c r="O7" s="564"/>
      <c r="P7" s="564"/>
      <c r="Q7" s="564"/>
      <c r="R7" s="564"/>
    </row>
    <row r="8" spans="1:20" ht="99" hidden="1" customHeight="1">
      <c r="A8" s="566"/>
      <c r="B8" s="566"/>
      <c r="C8" s="566"/>
      <c r="D8" s="566"/>
      <c r="E8" s="566"/>
      <c r="F8" s="562" t="s">
        <v>37</v>
      </c>
      <c r="G8" s="562" t="s">
        <v>50</v>
      </c>
      <c r="H8" s="562"/>
      <c r="I8" s="562" t="s">
        <v>51</v>
      </c>
      <c r="J8" s="562"/>
      <c r="K8" s="562" t="s">
        <v>52</v>
      </c>
      <c r="L8" s="562" t="s">
        <v>53</v>
      </c>
      <c r="M8" s="562" t="s">
        <v>51</v>
      </c>
      <c r="N8" s="562" t="s">
        <v>939</v>
      </c>
      <c r="O8" s="562" t="s">
        <v>55</v>
      </c>
      <c r="P8" s="562" t="s">
        <v>56</v>
      </c>
      <c r="Q8" s="562" t="s">
        <v>55</v>
      </c>
      <c r="R8" s="562" t="s">
        <v>57</v>
      </c>
    </row>
    <row r="9" spans="1:20" ht="132">
      <c r="A9" s="1269">
        <v>1</v>
      </c>
      <c r="B9" s="1270" t="s">
        <v>58</v>
      </c>
      <c r="C9" s="1271" t="s">
        <v>59</v>
      </c>
      <c r="D9" s="1271" t="s">
        <v>940</v>
      </c>
      <c r="E9" s="756" t="s">
        <v>941</v>
      </c>
      <c r="F9" s="1267" t="s">
        <v>942</v>
      </c>
      <c r="G9" s="1267" t="s">
        <v>943</v>
      </c>
      <c r="H9" s="1272" t="s">
        <v>944</v>
      </c>
      <c r="I9" s="1272" t="s">
        <v>17</v>
      </c>
      <c r="J9" s="1272" t="s">
        <v>945</v>
      </c>
      <c r="K9" s="1272" t="s">
        <v>1327</v>
      </c>
      <c r="L9" s="1272" t="s">
        <v>944</v>
      </c>
      <c r="M9" s="1268" t="s">
        <v>946</v>
      </c>
      <c r="N9" s="1268" t="s">
        <v>946</v>
      </c>
      <c r="O9" s="1265" t="s">
        <v>947</v>
      </c>
      <c r="P9" s="1268" t="s">
        <v>946</v>
      </c>
      <c r="Q9" s="1265" t="s">
        <v>948</v>
      </c>
      <c r="R9" s="1268" t="s">
        <v>949</v>
      </c>
      <c r="S9" s="570"/>
      <c r="T9" s="570"/>
    </row>
    <row r="10" spans="1:20" ht="69" customHeight="1">
      <c r="A10" s="1269"/>
      <c r="B10" s="1270"/>
      <c r="C10" s="1271"/>
      <c r="D10" s="1271"/>
      <c r="E10" s="756" t="s">
        <v>72</v>
      </c>
      <c r="F10" s="1267"/>
      <c r="G10" s="1267"/>
      <c r="H10" s="1273"/>
      <c r="I10" s="1273"/>
      <c r="J10" s="1273"/>
      <c r="K10" s="1273"/>
      <c r="L10" s="1273"/>
      <c r="M10" s="1268"/>
      <c r="N10" s="1268"/>
      <c r="O10" s="1265"/>
      <c r="P10" s="1268"/>
      <c r="Q10" s="1265"/>
      <c r="R10" s="1268"/>
      <c r="S10" s="570"/>
      <c r="T10" s="570"/>
    </row>
    <row r="11" spans="1:20" ht="203.25" customHeight="1">
      <c r="A11" s="1269">
        <v>2</v>
      </c>
      <c r="B11" s="1270" t="s">
        <v>16</v>
      </c>
      <c r="C11" s="1271" t="s">
        <v>73</v>
      </c>
      <c r="D11" s="1271" t="s">
        <v>473</v>
      </c>
      <c r="E11" s="756" t="s">
        <v>950</v>
      </c>
      <c r="F11" s="1267" t="s">
        <v>951</v>
      </c>
      <c r="G11" s="1265" t="s">
        <v>952</v>
      </c>
      <c r="H11" s="1265" t="s">
        <v>944</v>
      </c>
      <c r="I11" s="1265" t="s">
        <v>953</v>
      </c>
      <c r="J11" s="1265" t="s">
        <v>954</v>
      </c>
      <c r="K11" s="1265" t="s">
        <v>1328</v>
      </c>
      <c r="L11" s="1265" t="s">
        <v>944</v>
      </c>
      <c r="M11" s="1265" t="s">
        <v>955</v>
      </c>
      <c r="N11" s="1265" t="s">
        <v>955</v>
      </c>
      <c r="O11" s="1265" t="s">
        <v>956</v>
      </c>
      <c r="P11" s="1266" t="s">
        <v>957</v>
      </c>
      <c r="Q11" s="1265" t="s">
        <v>958</v>
      </c>
      <c r="R11" s="1267" t="s">
        <v>959</v>
      </c>
      <c r="S11" s="570"/>
      <c r="T11" s="570"/>
    </row>
    <row r="12" spans="1:20" ht="66">
      <c r="A12" s="1269"/>
      <c r="B12" s="1270"/>
      <c r="C12" s="1271"/>
      <c r="D12" s="1271"/>
      <c r="E12" s="756" t="s">
        <v>72</v>
      </c>
      <c r="F12" s="1267"/>
      <c r="G12" s="1265"/>
      <c r="H12" s="1265"/>
      <c r="I12" s="1265"/>
      <c r="J12" s="1265"/>
      <c r="K12" s="1265"/>
      <c r="L12" s="1265"/>
      <c r="M12" s="1265"/>
      <c r="N12" s="1265"/>
      <c r="O12" s="1265"/>
      <c r="P12" s="1266"/>
      <c r="Q12" s="1265"/>
      <c r="R12" s="1267"/>
      <c r="S12" s="570"/>
      <c r="T12" s="570"/>
    </row>
    <row r="13" spans="1:20" ht="132">
      <c r="A13" s="564">
        <v>3</v>
      </c>
      <c r="B13" s="567" t="s">
        <v>86</v>
      </c>
      <c r="C13" s="568" t="s">
        <v>476</v>
      </c>
      <c r="D13" s="568" t="s">
        <v>473</v>
      </c>
      <c r="E13" s="756" t="s">
        <v>960</v>
      </c>
      <c r="F13" s="758" t="s">
        <v>961</v>
      </c>
      <c r="G13" s="759" t="s">
        <v>962</v>
      </c>
      <c r="H13" s="759" t="s">
        <v>944</v>
      </c>
      <c r="I13" s="759" t="s">
        <v>17</v>
      </c>
      <c r="J13" s="759" t="s">
        <v>954</v>
      </c>
      <c r="K13" s="759" t="s">
        <v>1329</v>
      </c>
      <c r="L13" s="759" t="s">
        <v>944</v>
      </c>
      <c r="M13" s="759" t="s">
        <v>963</v>
      </c>
      <c r="N13" s="759" t="s">
        <v>963</v>
      </c>
      <c r="O13" s="760" t="s">
        <v>964</v>
      </c>
      <c r="P13" s="569"/>
      <c r="Q13" s="569"/>
      <c r="R13" s="759" t="s">
        <v>965</v>
      </c>
      <c r="S13" s="570"/>
      <c r="T13" s="570"/>
    </row>
    <row r="14" spans="1:20" ht="132">
      <c r="A14" s="564">
        <v>4</v>
      </c>
      <c r="B14" s="567" t="s">
        <v>966</v>
      </c>
      <c r="C14" s="568" t="s">
        <v>967</v>
      </c>
      <c r="D14" s="568" t="s">
        <v>473</v>
      </c>
      <c r="E14" s="756" t="s">
        <v>968</v>
      </c>
      <c r="F14" s="758" t="s">
        <v>969</v>
      </c>
      <c r="G14" s="760" t="s">
        <v>970</v>
      </c>
      <c r="H14" s="760" t="s">
        <v>944</v>
      </c>
      <c r="I14" s="761" t="s">
        <v>17</v>
      </c>
      <c r="J14" s="760" t="s">
        <v>954</v>
      </c>
      <c r="K14" s="760" t="s">
        <v>1330</v>
      </c>
      <c r="L14" s="760" t="s">
        <v>944</v>
      </c>
      <c r="M14" s="760" t="s">
        <v>971</v>
      </c>
      <c r="N14" s="760" t="s">
        <v>971</v>
      </c>
      <c r="O14" s="760" t="s">
        <v>972</v>
      </c>
      <c r="P14" s="762" t="s">
        <v>1331</v>
      </c>
      <c r="Q14" s="760" t="s">
        <v>973</v>
      </c>
      <c r="R14" s="760" t="s">
        <v>965</v>
      </c>
      <c r="S14" s="570"/>
      <c r="T14" s="570"/>
    </row>
    <row r="15" spans="1:20" ht="181.5">
      <c r="A15" s="564">
        <v>5</v>
      </c>
      <c r="B15" s="567" t="s">
        <v>304</v>
      </c>
      <c r="C15" s="568" t="s">
        <v>974</v>
      </c>
      <c r="D15" s="568" t="s">
        <v>975</v>
      </c>
      <c r="E15" s="756" t="s">
        <v>976</v>
      </c>
      <c r="F15" s="758" t="s">
        <v>977</v>
      </c>
      <c r="G15" s="758" t="s">
        <v>978</v>
      </c>
      <c r="H15" s="758" t="s">
        <v>944</v>
      </c>
      <c r="I15" s="758" t="s">
        <v>1333</v>
      </c>
      <c r="J15" s="758" t="s">
        <v>954</v>
      </c>
      <c r="K15" s="758" t="s">
        <v>1332</v>
      </c>
      <c r="L15" s="759" t="s">
        <v>944</v>
      </c>
      <c r="M15" s="572"/>
      <c r="N15" s="572"/>
      <c r="O15" s="759" t="s">
        <v>979</v>
      </c>
      <c r="P15" s="569"/>
      <c r="Q15" s="569"/>
      <c r="R15" s="758" t="s">
        <v>965</v>
      </c>
      <c r="S15" s="570"/>
      <c r="T15" s="570"/>
    </row>
    <row r="16" spans="1:20" ht="204" customHeight="1">
      <c r="A16" s="564">
        <v>6</v>
      </c>
      <c r="B16" s="567" t="s">
        <v>18</v>
      </c>
      <c r="C16" s="568" t="s">
        <v>980</v>
      </c>
      <c r="D16" s="568" t="s">
        <v>473</v>
      </c>
      <c r="E16" s="756" t="s">
        <v>981</v>
      </c>
      <c r="F16" s="758" t="s">
        <v>545</v>
      </c>
      <c r="G16" s="758" t="s">
        <v>982</v>
      </c>
      <c r="H16" s="758" t="s">
        <v>983</v>
      </c>
      <c r="I16" s="758" t="s">
        <v>953</v>
      </c>
      <c r="J16" s="758" t="s">
        <v>954</v>
      </c>
      <c r="K16" s="758" t="s">
        <v>1334</v>
      </c>
      <c r="L16" s="760" t="s">
        <v>944</v>
      </c>
      <c r="M16" s="759" t="s">
        <v>957</v>
      </c>
      <c r="N16" s="759" t="s">
        <v>957</v>
      </c>
      <c r="O16" s="760" t="s">
        <v>984</v>
      </c>
      <c r="P16" s="569"/>
      <c r="Q16" s="760" t="s">
        <v>985</v>
      </c>
      <c r="R16" s="758" t="s">
        <v>965</v>
      </c>
      <c r="S16" s="570"/>
      <c r="T16" s="570"/>
    </row>
    <row r="17" spans="1:20" ht="135" customHeight="1">
      <c r="A17" s="564">
        <v>7</v>
      </c>
      <c r="B17" s="567" t="s">
        <v>19</v>
      </c>
      <c r="C17" s="568" t="s">
        <v>986</v>
      </c>
      <c r="D17" s="568" t="s">
        <v>473</v>
      </c>
      <c r="E17" s="756" t="s">
        <v>489</v>
      </c>
      <c r="F17" s="758" t="s">
        <v>987</v>
      </c>
      <c r="G17" s="758" t="s">
        <v>988</v>
      </c>
      <c r="H17" s="758" t="s">
        <v>989</v>
      </c>
      <c r="I17" s="758" t="s">
        <v>953</v>
      </c>
      <c r="J17" s="758" t="s">
        <v>954</v>
      </c>
      <c r="K17" s="758" t="s">
        <v>1335</v>
      </c>
      <c r="L17" s="760" t="s">
        <v>944</v>
      </c>
      <c r="M17" s="759" t="s">
        <v>990</v>
      </c>
      <c r="N17" s="759" t="s">
        <v>990</v>
      </c>
      <c r="O17" s="760" t="s">
        <v>991</v>
      </c>
      <c r="P17" s="762" t="s">
        <v>992</v>
      </c>
      <c r="Q17" s="760" t="s">
        <v>993</v>
      </c>
      <c r="R17" s="758" t="s">
        <v>965</v>
      </c>
      <c r="S17" s="570"/>
      <c r="T17" s="570"/>
    </row>
    <row r="18" spans="1:20" ht="135" customHeight="1">
      <c r="A18" s="564">
        <v>8</v>
      </c>
      <c r="B18" s="567" t="s">
        <v>994</v>
      </c>
      <c r="C18" s="568" t="s">
        <v>995</v>
      </c>
      <c r="D18" s="568" t="s">
        <v>473</v>
      </c>
      <c r="E18" s="756" t="s">
        <v>492</v>
      </c>
      <c r="F18" s="758" t="s">
        <v>996</v>
      </c>
      <c r="G18" s="758" t="s">
        <v>997</v>
      </c>
      <c r="H18" s="758" t="s">
        <v>989</v>
      </c>
      <c r="I18" s="758" t="s">
        <v>998</v>
      </c>
      <c r="J18" s="758" t="s">
        <v>954</v>
      </c>
      <c r="K18" s="758" t="s">
        <v>1336</v>
      </c>
      <c r="L18" s="758" t="s">
        <v>944</v>
      </c>
      <c r="M18" s="758" t="s">
        <v>999</v>
      </c>
      <c r="N18" s="759" t="s">
        <v>999</v>
      </c>
      <c r="O18" s="758" t="s">
        <v>1000</v>
      </c>
      <c r="P18" s="759" t="s">
        <v>1001</v>
      </c>
      <c r="Q18" s="763" t="s">
        <v>944</v>
      </c>
      <c r="R18" s="760" t="s">
        <v>965</v>
      </c>
      <c r="S18" s="570"/>
      <c r="T18" s="570"/>
    </row>
    <row r="19" spans="1:20" ht="125.25" customHeight="1">
      <c r="A19" s="564">
        <v>9</v>
      </c>
      <c r="B19" s="567" t="s">
        <v>493</v>
      </c>
      <c r="C19" s="568" t="s">
        <v>1002</v>
      </c>
      <c r="D19" s="568" t="s">
        <v>473</v>
      </c>
      <c r="E19" s="756" t="s">
        <v>1003</v>
      </c>
      <c r="F19" s="758" t="s">
        <v>1004</v>
      </c>
      <c r="G19" s="760" t="s">
        <v>1005</v>
      </c>
      <c r="H19" s="760" t="s">
        <v>989</v>
      </c>
      <c r="I19" s="760" t="s">
        <v>1006</v>
      </c>
      <c r="J19" s="760" t="s">
        <v>954</v>
      </c>
      <c r="K19" s="760" t="s">
        <v>1337</v>
      </c>
      <c r="L19" s="760" t="s">
        <v>944</v>
      </c>
      <c r="M19" s="571" t="s">
        <v>1007</v>
      </c>
      <c r="N19" s="571" t="s">
        <v>1007</v>
      </c>
      <c r="O19" s="760" t="s">
        <v>1008</v>
      </c>
      <c r="P19" s="569"/>
      <c r="Q19" s="569" t="s">
        <v>1008</v>
      </c>
      <c r="R19" s="760" t="s">
        <v>965</v>
      </c>
      <c r="S19" s="570"/>
      <c r="T19" s="570"/>
    </row>
    <row r="20" spans="1:20" ht="125.25" customHeight="1">
      <c r="A20" s="564">
        <v>10</v>
      </c>
      <c r="B20" s="567" t="s">
        <v>495</v>
      </c>
      <c r="C20" s="568" t="s">
        <v>1009</v>
      </c>
      <c r="D20" s="568" t="s">
        <v>975</v>
      </c>
      <c r="E20" s="756" t="s">
        <v>1010</v>
      </c>
      <c r="F20" s="758" t="s">
        <v>1011</v>
      </c>
      <c r="G20" s="760" t="s">
        <v>1012</v>
      </c>
      <c r="H20" s="760" t="s">
        <v>989</v>
      </c>
      <c r="I20" s="760" t="s">
        <v>1013</v>
      </c>
      <c r="J20" s="760" t="s">
        <v>954</v>
      </c>
      <c r="K20" s="760" t="s">
        <v>1338</v>
      </c>
      <c r="L20" s="760" t="s">
        <v>944</v>
      </c>
      <c r="M20" s="759" t="s">
        <v>990</v>
      </c>
      <c r="N20" s="572" t="s">
        <v>990</v>
      </c>
      <c r="O20" s="760" t="s">
        <v>1014</v>
      </c>
      <c r="P20" s="569"/>
      <c r="Q20" s="569"/>
      <c r="R20" s="760" t="s">
        <v>965</v>
      </c>
      <c r="S20" s="570"/>
      <c r="T20" s="570"/>
    </row>
    <row r="21" spans="1:20" ht="132">
      <c r="A21" s="564">
        <v>11</v>
      </c>
      <c r="B21" s="567" t="s">
        <v>21</v>
      </c>
      <c r="C21" s="568" t="s">
        <v>1015</v>
      </c>
      <c r="D21" s="568" t="s">
        <v>975</v>
      </c>
      <c r="E21" s="756" t="s">
        <v>1016</v>
      </c>
      <c r="F21" s="758" t="s">
        <v>1017</v>
      </c>
      <c r="G21" s="760" t="s">
        <v>1018</v>
      </c>
      <c r="H21" s="760" t="s">
        <v>989</v>
      </c>
      <c r="I21" s="760" t="s">
        <v>1019</v>
      </c>
      <c r="J21" s="760" t="s">
        <v>945</v>
      </c>
      <c r="K21" s="760" t="s">
        <v>1339</v>
      </c>
      <c r="L21" s="760" t="s">
        <v>269</v>
      </c>
      <c r="M21" s="759" t="s">
        <v>1020</v>
      </c>
      <c r="N21" s="572" t="s">
        <v>1021</v>
      </c>
      <c r="O21" s="760" t="s">
        <v>1022</v>
      </c>
      <c r="P21" s="569"/>
      <c r="Q21" s="569"/>
      <c r="R21" s="760" t="s">
        <v>965</v>
      </c>
      <c r="S21" s="570"/>
      <c r="T21" s="570"/>
    </row>
    <row r="22" spans="1:20" ht="138" customHeight="1">
      <c r="A22" s="564">
        <v>12</v>
      </c>
      <c r="B22" s="567" t="s">
        <v>1023</v>
      </c>
      <c r="C22" s="568" t="s">
        <v>1024</v>
      </c>
      <c r="D22" s="568" t="s">
        <v>975</v>
      </c>
      <c r="E22" s="756" t="s">
        <v>1025</v>
      </c>
      <c r="F22" s="758" t="s">
        <v>1026</v>
      </c>
      <c r="G22" s="760" t="s">
        <v>1027</v>
      </c>
      <c r="H22" s="760" t="s">
        <v>989</v>
      </c>
      <c r="I22" s="760" t="s">
        <v>953</v>
      </c>
      <c r="J22" s="760" t="s">
        <v>954</v>
      </c>
      <c r="K22" s="760" t="s">
        <v>1340</v>
      </c>
      <c r="L22" s="760" t="s">
        <v>269</v>
      </c>
      <c r="M22" s="760" t="s">
        <v>1028</v>
      </c>
      <c r="N22" s="569" t="s">
        <v>1029</v>
      </c>
      <c r="O22" s="760" t="s">
        <v>1030</v>
      </c>
      <c r="P22" s="569"/>
      <c r="Q22" s="569" t="s">
        <v>1031</v>
      </c>
      <c r="R22" s="760" t="s">
        <v>965</v>
      </c>
      <c r="S22" s="570"/>
      <c r="T22" s="570"/>
    </row>
    <row r="23" spans="1:20" ht="18">
      <c r="A23" s="534"/>
      <c r="B23" s="197"/>
      <c r="C23" s="197"/>
      <c r="D23" s="197"/>
      <c r="E23" s="197"/>
      <c r="F23" s="573"/>
      <c r="G23" s="574"/>
      <c r="H23" s="573"/>
      <c r="I23" s="573"/>
      <c r="J23" s="573"/>
      <c r="K23" s="573"/>
      <c r="L23" s="573"/>
      <c r="M23" s="573"/>
      <c r="N23" s="573"/>
      <c r="O23" s="573"/>
      <c r="P23" s="575"/>
      <c r="Q23" s="575"/>
      <c r="R23" s="573"/>
      <c r="S23" s="570"/>
      <c r="T23" s="570"/>
    </row>
    <row r="24" spans="1:20" ht="15">
      <c r="A24" s="576"/>
      <c r="B24" s="577" t="s">
        <v>177</v>
      </c>
      <c r="C24" s="577"/>
      <c r="D24" s="577"/>
      <c r="E24" s="577"/>
      <c r="F24" s="573"/>
      <c r="G24" s="578"/>
      <c r="H24" s="573"/>
      <c r="I24" s="573"/>
      <c r="J24" s="573"/>
      <c r="K24" s="573"/>
      <c r="L24" s="573"/>
      <c r="M24" s="573"/>
      <c r="N24" s="573"/>
      <c r="O24" s="573"/>
      <c r="P24" s="573"/>
      <c r="Q24" s="573"/>
      <c r="R24" s="573"/>
      <c r="S24" s="570"/>
      <c r="T24" s="570"/>
    </row>
    <row r="25" spans="1:20" ht="94.5" customHeight="1">
      <c r="A25" s="576"/>
      <c r="B25" s="1264" t="s">
        <v>178</v>
      </c>
      <c r="C25" s="1264"/>
      <c r="D25" s="1264"/>
      <c r="E25" s="1264"/>
      <c r="F25" s="573"/>
      <c r="G25" s="578"/>
      <c r="H25" s="573"/>
      <c r="I25" s="573"/>
      <c r="J25" s="573"/>
      <c r="K25" s="573"/>
      <c r="L25" s="573"/>
      <c r="M25" s="573"/>
      <c r="N25" s="573"/>
      <c r="O25" s="573"/>
      <c r="P25" s="579"/>
      <c r="Q25" s="575"/>
      <c r="R25" s="573"/>
      <c r="S25" s="570"/>
      <c r="T25" s="570"/>
    </row>
  </sheetData>
  <customSheetViews>
    <customSheetView guid="{E709EEE5-4439-47F3-80A2-1744E8E6077E}" scale="55" hiddenRows="1">
      <pane xSplit="5" ySplit="7" topLeftCell="M9" activePane="bottomRight" state="frozen"/>
      <selection pane="bottomRight" activeCell="Q17" sqref="Q17"/>
      <pageMargins left="0.70866141732283472" right="0.70866141732283472" top="0.74803149606299213" bottom="0.74803149606299213" header="0.31496062992125984" footer="0.31496062992125984"/>
      <pageSetup scale="24" orientation="landscape" r:id="rId1"/>
    </customSheetView>
    <customSheetView guid="{0814AEEB-8FF2-453A-A01F-15432BB1C9A3}" scale="55" hiddenRows="1">
      <pane xSplit="5" ySplit="7" topLeftCell="M9" activePane="bottomRight" state="frozen"/>
      <selection pane="bottomRight" activeCell="Q17" sqref="Q17"/>
      <pageMargins left="0.70866141732283472" right="0.70866141732283472" top="0.74803149606299213" bottom="0.74803149606299213" header="0.31496062992125984" footer="0.31496062992125984"/>
      <pageSetup scale="24" orientation="landscape" r:id="rId2"/>
    </customSheetView>
  </customSheetViews>
  <mergeCells count="35">
    <mergeCell ref="M9:M10"/>
    <mergeCell ref="A9:A10"/>
    <mergeCell ref="B9:B10"/>
    <mergeCell ref="C9:C10"/>
    <mergeCell ref="D9:D10"/>
    <mergeCell ref="F9:F10"/>
    <mergeCell ref="G9:G10"/>
    <mergeCell ref="H9:H10"/>
    <mergeCell ref="I9:I10"/>
    <mergeCell ref="J9:J10"/>
    <mergeCell ref="K9:K10"/>
    <mergeCell ref="L9:L10"/>
    <mergeCell ref="A11:A12"/>
    <mergeCell ref="B11:B12"/>
    <mergeCell ref="C11:C12"/>
    <mergeCell ref="D11:D12"/>
    <mergeCell ref="F11:F12"/>
    <mergeCell ref="N9:N10"/>
    <mergeCell ref="O9:O10"/>
    <mergeCell ref="P9:P10"/>
    <mergeCell ref="Q9:Q10"/>
    <mergeCell ref="R9:R10"/>
    <mergeCell ref="Q11:Q12"/>
    <mergeCell ref="R11:R12"/>
    <mergeCell ref="G11:G12"/>
    <mergeCell ref="H11:H12"/>
    <mergeCell ref="I11:I12"/>
    <mergeCell ref="J11:J12"/>
    <mergeCell ref="K11:K12"/>
    <mergeCell ref="L11:L12"/>
    <mergeCell ref="B25:E25"/>
    <mergeCell ref="M11:M12"/>
    <mergeCell ref="N11:N12"/>
    <mergeCell ref="O11:O12"/>
    <mergeCell ref="P11:P12"/>
  </mergeCells>
  <pageMargins left="0.70866141732283472" right="0.70866141732283472" top="0.74803149606299213" bottom="0.74803149606299213" header="0.31496062992125984" footer="0.31496062992125984"/>
  <pageSetup scale="24" orientation="landscape"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1A787-F725-4550-A1A2-343B3121C1A9}">
  <sheetPr>
    <tabColor rgb="FF7030A0"/>
    <pageSetUpPr autoPageBreaks="0"/>
  </sheetPr>
  <dimension ref="A2:N71"/>
  <sheetViews>
    <sheetView topLeftCell="A5" zoomScale="55" zoomScaleNormal="55" zoomScaleSheetLayoutView="85" workbookViewId="0">
      <pane xSplit="9" ySplit="6" topLeftCell="J40" activePane="bottomRight" state="frozen"/>
      <selection activeCell="A5" sqref="A5"/>
      <selection pane="topRight" activeCell="J5" sqref="J5"/>
      <selection pane="bottomLeft" activeCell="A11" sqref="A11"/>
      <selection pane="bottomRight" activeCell="D19" sqref="B19:E24"/>
    </sheetView>
  </sheetViews>
  <sheetFormatPr baseColWidth="10" defaultColWidth="9.33203125" defaultRowHeight="14.25"/>
  <cols>
    <col min="1" max="1" width="8.44140625" style="305" customWidth="1"/>
    <col min="2" max="2" width="46.88671875" style="304" customWidth="1"/>
    <col min="3" max="3" width="23" style="304" customWidth="1"/>
    <col min="4" max="4" width="17.21875" style="304" customWidth="1"/>
    <col min="5" max="5" width="9.5546875" style="304" customWidth="1"/>
    <col min="6" max="6" width="12.21875" style="304" customWidth="1"/>
    <col min="7" max="7" width="12.77734375" style="304" customWidth="1"/>
    <col min="8" max="8" width="20.77734375" style="304" customWidth="1"/>
    <col min="9" max="9" width="11.88671875" style="304" customWidth="1"/>
    <col min="10" max="10" width="17.44140625" style="304" bestFit="1" customWidth="1"/>
    <col min="11" max="11" width="9.33203125" style="304"/>
    <col min="12" max="12" width="12.5546875" style="304" bestFit="1" customWidth="1"/>
    <col min="13" max="13" width="12.77734375" style="304" customWidth="1"/>
    <col min="14" max="14" width="12.5546875" style="304" bestFit="1" customWidth="1"/>
    <col min="15" max="16384" width="9.33203125" style="304"/>
  </cols>
  <sheetData>
    <row r="2" spans="1:10" s="404" customFormat="1" ht="36" customHeight="1">
      <c r="A2" s="406"/>
      <c r="B2" s="1283" t="s">
        <v>677</v>
      </c>
      <c r="C2" s="1283"/>
      <c r="D2" s="1283"/>
      <c r="E2" s="1283"/>
      <c r="F2" s="1283"/>
      <c r="G2" s="1283"/>
      <c r="H2" s="1283"/>
      <c r="I2" s="405"/>
    </row>
    <row r="3" spans="1:10" ht="9.75" customHeight="1"/>
    <row r="4" spans="1:10" ht="103.15" customHeight="1">
      <c r="B4" s="403" t="s">
        <v>676</v>
      </c>
      <c r="C4" s="1284" t="s">
        <v>675</v>
      </c>
      <c r="D4" s="1285"/>
      <c r="E4" s="1285"/>
      <c r="F4" s="1285"/>
      <c r="G4" s="1285"/>
      <c r="H4" s="1286"/>
      <c r="I4" s="398"/>
    </row>
    <row r="5" spans="1:10" ht="184.15" customHeight="1">
      <c r="B5" s="403" t="s">
        <v>674</v>
      </c>
      <c r="C5" s="1284" t="s">
        <v>673</v>
      </c>
      <c r="D5" s="1285"/>
      <c r="E5" s="1285"/>
      <c r="F5" s="1285"/>
      <c r="G5" s="1285"/>
      <c r="H5" s="1286"/>
      <c r="I5" s="398"/>
    </row>
    <row r="6" spans="1:10" ht="31.15" customHeight="1">
      <c r="B6" s="402" t="s">
        <v>672</v>
      </c>
      <c r="C6" s="401" t="s">
        <v>671</v>
      </c>
      <c r="D6" s="400"/>
      <c r="E6" s="400"/>
      <c r="F6" s="400"/>
      <c r="G6" s="400"/>
      <c r="H6" s="399"/>
      <c r="I6" s="398"/>
    </row>
    <row r="7" spans="1:10" ht="6.75" customHeight="1" thickBot="1"/>
    <row r="8" spans="1:10" ht="15.75" thickTop="1">
      <c r="B8" s="1287" t="s">
        <v>670</v>
      </c>
      <c r="C8" s="1288"/>
      <c r="D8" s="1288"/>
      <c r="E8" s="1288"/>
      <c r="F8" s="1288"/>
      <c r="G8" s="1288"/>
      <c r="H8" s="1289"/>
      <c r="I8" s="397"/>
    </row>
    <row r="9" spans="1:10" ht="15.75" thickBot="1">
      <c r="B9" s="1290"/>
      <c r="C9" s="1291"/>
      <c r="D9" s="1291"/>
      <c r="E9" s="1291"/>
      <c r="F9" s="1291"/>
      <c r="G9" s="1291"/>
      <c r="H9" s="1292"/>
      <c r="I9" s="397"/>
      <c r="J9" s="396"/>
    </row>
    <row r="10" spans="1:10" ht="46.5" customHeight="1" thickTop="1">
      <c r="B10" s="395" t="s">
        <v>669</v>
      </c>
      <c r="C10" s="394" t="s">
        <v>668</v>
      </c>
      <c r="D10" s="394" t="s">
        <v>667</v>
      </c>
      <c r="E10" s="394" t="s">
        <v>666</v>
      </c>
      <c r="F10" s="394" t="s">
        <v>647</v>
      </c>
      <c r="G10" s="393" t="s">
        <v>646</v>
      </c>
      <c r="H10" s="392" t="s">
        <v>645</v>
      </c>
      <c r="I10" s="391"/>
    </row>
    <row r="11" spans="1:10" s="358" customFormat="1" ht="21" customHeight="1">
      <c r="A11" s="364">
        <v>1</v>
      </c>
      <c r="B11" s="388" t="s">
        <v>665</v>
      </c>
      <c r="C11" s="387" t="s">
        <v>663</v>
      </c>
      <c r="D11" s="386">
        <v>8831517</v>
      </c>
      <c r="E11" s="382">
        <v>1</v>
      </c>
      <c r="F11" s="381">
        <v>0.5</v>
      </c>
      <c r="G11" s="380">
        <v>5</v>
      </c>
      <c r="H11" s="379">
        <f t="shared" ref="H11:H23" si="0">ROUND(+D11*E11*F11*G11,0)</f>
        <v>22078793</v>
      </c>
      <c r="I11" s="374"/>
      <c r="J11" s="378"/>
    </row>
    <row r="12" spans="1:10" s="358" customFormat="1" ht="21" customHeight="1">
      <c r="A12" s="364">
        <v>2</v>
      </c>
      <c r="B12" s="388" t="s">
        <v>16</v>
      </c>
      <c r="C12" s="387" t="s">
        <v>663</v>
      </c>
      <c r="D12" s="386">
        <v>7791138</v>
      </c>
      <c r="E12" s="382">
        <v>1</v>
      </c>
      <c r="F12" s="381">
        <v>1</v>
      </c>
      <c r="G12" s="380">
        <f t="shared" ref="G12:G23" si="1">+$G$11</f>
        <v>5</v>
      </c>
      <c r="H12" s="379">
        <f t="shared" si="0"/>
        <v>38955690</v>
      </c>
      <c r="I12" s="390"/>
      <c r="J12" s="378"/>
    </row>
    <row r="13" spans="1:10" s="358" customFormat="1" ht="21" customHeight="1">
      <c r="A13" s="364">
        <v>3</v>
      </c>
      <c r="B13" s="388" t="s">
        <v>17</v>
      </c>
      <c r="C13" s="387" t="s">
        <v>663</v>
      </c>
      <c r="D13" s="386">
        <v>7791138</v>
      </c>
      <c r="E13" s="381">
        <v>1</v>
      </c>
      <c r="F13" s="381">
        <v>1</v>
      </c>
      <c r="G13" s="380">
        <f t="shared" si="1"/>
        <v>5</v>
      </c>
      <c r="H13" s="379">
        <f t="shared" si="0"/>
        <v>38955690</v>
      </c>
      <c r="I13" s="390"/>
      <c r="J13" s="378"/>
    </row>
    <row r="14" spans="1:10" s="358" customFormat="1" ht="21" customHeight="1">
      <c r="A14" s="364">
        <v>4</v>
      </c>
      <c r="B14" s="388" t="s">
        <v>478</v>
      </c>
      <c r="C14" s="387" t="s">
        <v>663</v>
      </c>
      <c r="D14" s="386">
        <v>7791138</v>
      </c>
      <c r="E14" s="382">
        <v>1</v>
      </c>
      <c r="F14" s="381">
        <v>0.5</v>
      </c>
      <c r="G14" s="380">
        <f t="shared" si="1"/>
        <v>5</v>
      </c>
      <c r="H14" s="379">
        <f t="shared" si="0"/>
        <v>19477845</v>
      </c>
      <c r="I14" s="390"/>
      <c r="J14" s="378"/>
    </row>
    <row r="15" spans="1:10" s="358" customFormat="1" ht="21" customHeight="1">
      <c r="A15" s="364">
        <v>5</v>
      </c>
      <c r="B15" s="388" t="s">
        <v>304</v>
      </c>
      <c r="C15" s="387" t="s">
        <v>659</v>
      </c>
      <c r="D15" s="386">
        <v>5171786.1849999996</v>
      </c>
      <c r="E15" s="381">
        <v>1</v>
      </c>
      <c r="F15" s="381">
        <v>1</v>
      </c>
      <c r="G15" s="380">
        <f t="shared" si="1"/>
        <v>5</v>
      </c>
      <c r="H15" s="379">
        <f t="shared" si="0"/>
        <v>25858931</v>
      </c>
      <c r="I15" s="390"/>
      <c r="J15" s="378"/>
    </row>
    <row r="16" spans="1:10" s="358" customFormat="1" ht="21" customHeight="1">
      <c r="A16" s="364">
        <v>6</v>
      </c>
      <c r="B16" s="388" t="s">
        <v>18</v>
      </c>
      <c r="C16" s="387" t="s">
        <v>663</v>
      </c>
      <c r="D16" s="386">
        <v>7791138</v>
      </c>
      <c r="E16" s="382">
        <v>1</v>
      </c>
      <c r="F16" s="381">
        <v>1</v>
      </c>
      <c r="G16" s="380">
        <f t="shared" si="1"/>
        <v>5</v>
      </c>
      <c r="H16" s="379">
        <f t="shared" si="0"/>
        <v>38955690</v>
      </c>
      <c r="I16" s="390"/>
      <c r="J16" s="378"/>
    </row>
    <row r="17" spans="1:14" s="358" customFormat="1" ht="21" customHeight="1">
      <c r="A17" s="364">
        <v>7</v>
      </c>
      <c r="B17" s="388" t="s">
        <v>19</v>
      </c>
      <c r="C17" s="387" t="s">
        <v>663</v>
      </c>
      <c r="D17" s="386">
        <v>7791138</v>
      </c>
      <c r="E17" s="382">
        <v>1</v>
      </c>
      <c r="F17" s="381">
        <v>1</v>
      </c>
      <c r="G17" s="380">
        <f t="shared" si="1"/>
        <v>5</v>
      </c>
      <c r="H17" s="379">
        <f t="shared" si="0"/>
        <v>38955690</v>
      </c>
      <c r="I17" s="374"/>
      <c r="J17" s="378"/>
    </row>
    <row r="18" spans="1:14" s="358" customFormat="1" ht="27.6" customHeight="1">
      <c r="A18" s="364">
        <v>8</v>
      </c>
      <c r="B18" s="388" t="s">
        <v>664</v>
      </c>
      <c r="C18" s="387" t="s">
        <v>663</v>
      </c>
      <c r="D18" s="386">
        <v>7791138</v>
      </c>
      <c r="E18" s="382">
        <v>1</v>
      </c>
      <c r="F18" s="381">
        <v>1</v>
      </c>
      <c r="G18" s="380">
        <f t="shared" si="1"/>
        <v>5</v>
      </c>
      <c r="H18" s="379">
        <f t="shared" si="0"/>
        <v>38955690</v>
      </c>
      <c r="I18" s="374"/>
      <c r="J18" s="378"/>
    </row>
    <row r="19" spans="1:14" s="358" customFormat="1" ht="21" customHeight="1">
      <c r="A19" s="364">
        <v>9</v>
      </c>
      <c r="B19" s="388" t="s">
        <v>662</v>
      </c>
      <c r="C19" s="387" t="s">
        <v>659</v>
      </c>
      <c r="D19" s="386">
        <v>5171786.1849999996</v>
      </c>
      <c r="E19" s="382">
        <v>1</v>
      </c>
      <c r="F19" s="381">
        <v>0.5</v>
      </c>
      <c r="G19" s="380">
        <f t="shared" si="1"/>
        <v>5</v>
      </c>
      <c r="H19" s="379">
        <f t="shared" si="0"/>
        <v>12929465</v>
      </c>
      <c r="I19" s="374"/>
      <c r="J19" s="378"/>
    </row>
    <row r="20" spans="1:14" s="358" customFormat="1" ht="21" customHeight="1">
      <c r="A20" s="364">
        <v>10</v>
      </c>
      <c r="B20" s="388" t="s">
        <v>661</v>
      </c>
      <c r="C20" s="387" t="s">
        <v>659</v>
      </c>
      <c r="D20" s="386">
        <v>5171786.1849999996</v>
      </c>
      <c r="E20" s="382">
        <v>1</v>
      </c>
      <c r="F20" s="381">
        <v>0.5</v>
      </c>
      <c r="G20" s="380">
        <f t="shared" si="1"/>
        <v>5</v>
      </c>
      <c r="H20" s="379">
        <f t="shared" si="0"/>
        <v>12929465</v>
      </c>
      <c r="I20" s="389"/>
      <c r="J20" s="378"/>
    </row>
    <row r="21" spans="1:14" s="358" customFormat="1" ht="21" customHeight="1">
      <c r="A21" s="364">
        <v>11</v>
      </c>
      <c r="B21" s="388" t="s">
        <v>21</v>
      </c>
      <c r="C21" s="387" t="s">
        <v>659</v>
      </c>
      <c r="D21" s="386">
        <v>5171786.1849999996</v>
      </c>
      <c r="E21" s="382">
        <v>1</v>
      </c>
      <c r="F21" s="381">
        <v>0.5</v>
      </c>
      <c r="G21" s="380">
        <f t="shared" si="1"/>
        <v>5</v>
      </c>
      <c r="H21" s="379">
        <f t="shared" si="0"/>
        <v>12929465</v>
      </c>
      <c r="I21" s="389"/>
      <c r="J21" s="378"/>
    </row>
    <row r="22" spans="1:14" s="358" customFormat="1" ht="31.15" customHeight="1">
      <c r="A22" s="364">
        <v>12</v>
      </c>
      <c r="B22" s="388" t="s">
        <v>660</v>
      </c>
      <c r="C22" s="387" t="s">
        <v>659</v>
      </c>
      <c r="D22" s="386">
        <v>5171786.1849999996</v>
      </c>
      <c r="E22" s="382">
        <v>1</v>
      </c>
      <c r="F22" s="381">
        <v>1</v>
      </c>
      <c r="G22" s="380">
        <f t="shared" si="1"/>
        <v>5</v>
      </c>
      <c r="H22" s="379">
        <f t="shared" si="0"/>
        <v>25858931</v>
      </c>
      <c r="I22" s="374"/>
      <c r="J22" s="378"/>
    </row>
    <row r="23" spans="1:14" s="358" customFormat="1" ht="22.9" customHeight="1">
      <c r="A23" s="364"/>
      <c r="B23" s="385" t="s">
        <v>658</v>
      </c>
      <c r="C23" s="384" t="s">
        <v>657</v>
      </c>
      <c r="D23" s="383">
        <v>2586642</v>
      </c>
      <c r="E23" s="382">
        <v>1</v>
      </c>
      <c r="F23" s="381">
        <v>1</v>
      </c>
      <c r="G23" s="380">
        <f t="shared" si="1"/>
        <v>5</v>
      </c>
      <c r="H23" s="379">
        <f t="shared" si="0"/>
        <v>12933210</v>
      </c>
      <c r="I23" s="374"/>
      <c r="J23" s="378"/>
    </row>
    <row r="24" spans="1:14" s="358" customFormat="1" ht="24.6" customHeight="1">
      <c r="A24" s="364"/>
      <c r="B24" s="1293" t="s">
        <v>656</v>
      </c>
      <c r="C24" s="1294"/>
      <c r="D24" s="1295"/>
      <c r="E24" s="377"/>
      <c r="F24" s="376"/>
      <c r="G24" s="376"/>
      <c r="H24" s="375">
        <f>SUM(H11:H23)</f>
        <v>339774555</v>
      </c>
      <c r="I24" s="374"/>
    </row>
    <row r="25" spans="1:14" s="358" customFormat="1" ht="24.6" customHeight="1">
      <c r="A25" s="364"/>
      <c r="B25" s="1274" t="s">
        <v>637</v>
      </c>
      <c r="C25" s="1275"/>
      <c r="D25" s="1276"/>
      <c r="E25" s="373"/>
      <c r="F25" s="373"/>
      <c r="G25" s="372"/>
      <c r="H25" s="334">
        <v>2.2000000000000002</v>
      </c>
      <c r="I25" s="371"/>
      <c r="M25" s="366"/>
    </row>
    <row r="26" spans="1:14" s="358" customFormat="1" ht="24.6" customHeight="1">
      <c r="A26" s="364"/>
      <c r="B26" s="1277" t="s">
        <v>655</v>
      </c>
      <c r="C26" s="1278"/>
      <c r="D26" s="1279"/>
      <c r="E26" s="370"/>
      <c r="F26" s="370"/>
      <c r="G26" s="369"/>
      <c r="H26" s="368">
        <f>ROUND(+H24*H25,0)</f>
        <v>747504021</v>
      </c>
      <c r="I26" s="367"/>
      <c r="M26" s="366"/>
      <c r="N26" s="365"/>
    </row>
    <row r="27" spans="1:14" s="358" customFormat="1" ht="24.6" customHeight="1">
      <c r="A27" s="364"/>
      <c r="B27" s="1274" t="s">
        <v>654</v>
      </c>
      <c r="C27" s="1275"/>
      <c r="D27" s="1276"/>
      <c r="E27" s="363"/>
      <c r="F27" s="362">
        <v>0.19</v>
      </c>
      <c r="G27" s="361"/>
      <c r="H27" s="360">
        <f>ROUND(H26*F27,0)</f>
        <v>142025764</v>
      </c>
      <c r="I27" s="359"/>
    </row>
    <row r="28" spans="1:14" ht="31.5" customHeight="1" thickBot="1">
      <c r="B28" s="1280" t="s">
        <v>653</v>
      </c>
      <c r="C28" s="1281"/>
      <c r="D28" s="1281"/>
      <c r="E28" s="1281"/>
      <c r="F28" s="1282"/>
      <c r="G28" s="328"/>
      <c r="H28" s="327">
        <f>+H26+H27</f>
        <v>889529785</v>
      </c>
      <c r="I28" s="357"/>
    </row>
    <row r="29" spans="1:14" s="305" customFormat="1" ht="28.5" customHeight="1" thickTop="1" thickBot="1">
      <c r="B29" s="356"/>
      <c r="C29" s="355"/>
      <c r="D29" s="355"/>
      <c r="E29" s="355"/>
      <c r="F29" s="355"/>
      <c r="G29" s="355"/>
      <c r="H29" s="354"/>
      <c r="I29" s="317"/>
    </row>
    <row r="30" spans="1:14" s="305" customFormat="1" ht="27.75" customHeight="1" thickTop="1">
      <c r="B30" s="1297" t="s">
        <v>652</v>
      </c>
      <c r="C30" s="1298"/>
      <c r="D30" s="1298"/>
      <c r="E30" s="1298"/>
      <c r="F30" s="1298"/>
      <c r="G30" s="1298"/>
      <c r="H30" s="1299"/>
      <c r="I30" s="317"/>
    </row>
    <row r="31" spans="1:14" s="305" customFormat="1" ht="39.75" customHeight="1">
      <c r="B31" s="353" t="s">
        <v>651</v>
      </c>
      <c r="C31" s="351" t="s">
        <v>650</v>
      </c>
      <c r="D31" s="352" t="s">
        <v>649</v>
      </c>
      <c r="E31" s="351" t="s">
        <v>648</v>
      </c>
      <c r="F31" s="351" t="s">
        <v>647</v>
      </c>
      <c r="G31" s="350" t="s">
        <v>646</v>
      </c>
      <c r="H31" s="349" t="s">
        <v>645</v>
      </c>
      <c r="I31" s="317"/>
    </row>
    <row r="32" spans="1:14" s="305" customFormat="1" ht="20.45" customHeight="1">
      <c r="B32" s="346" t="s">
        <v>644</v>
      </c>
      <c r="C32" s="345" t="s">
        <v>639</v>
      </c>
      <c r="D32" s="344">
        <f>4200000*1.1</f>
        <v>4620000</v>
      </c>
      <c r="E32" s="343">
        <v>1</v>
      </c>
      <c r="F32" s="343">
        <v>1</v>
      </c>
      <c r="G32" s="343">
        <v>5</v>
      </c>
      <c r="H32" s="342">
        <f>+D32*E32*F32*G32</f>
        <v>23100000</v>
      </c>
      <c r="I32" s="317"/>
      <c r="J32" s="341"/>
      <c r="L32" s="339"/>
      <c r="M32" s="340"/>
      <c r="N32" s="339"/>
    </row>
    <row r="33" spans="1:14" s="305" customFormat="1" ht="20.45" customHeight="1">
      <c r="B33" s="346" t="s">
        <v>643</v>
      </c>
      <c r="C33" s="345" t="s">
        <v>641</v>
      </c>
      <c r="D33" s="344">
        <f>15400000*1.19</f>
        <v>18326000</v>
      </c>
      <c r="E33" s="343">
        <v>1</v>
      </c>
      <c r="F33" s="343"/>
      <c r="G33" s="343"/>
      <c r="H33" s="342">
        <f>+D33</f>
        <v>18326000</v>
      </c>
      <c r="I33" s="317"/>
      <c r="J33" s="341"/>
      <c r="L33" s="339"/>
      <c r="M33" s="347"/>
      <c r="N33" s="339"/>
    </row>
    <row r="34" spans="1:14" s="305" customFormat="1" ht="20.45" customHeight="1">
      <c r="B34" s="346" t="s">
        <v>642</v>
      </c>
      <c r="C34" s="345" t="s">
        <v>641</v>
      </c>
      <c r="D34" s="348">
        <f>21160000*1.19*1.055</f>
        <v>26565322</v>
      </c>
      <c r="E34" s="343">
        <v>1</v>
      </c>
      <c r="F34" s="343"/>
      <c r="G34" s="343"/>
      <c r="H34" s="342">
        <f>+D34</f>
        <v>26565322</v>
      </c>
      <c r="I34" s="317"/>
      <c r="J34" s="341"/>
      <c r="L34" s="339"/>
      <c r="M34" s="347"/>
      <c r="N34" s="339"/>
    </row>
    <row r="35" spans="1:14" s="305" customFormat="1" ht="20.45" customHeight="1">
      <c r="B35" s="346" t="s">
        <v>640</v>
      </c>
      <c r="C35" s="345" t="s">
        <v>639</v>
      </c>
      <c r="D35" s="344">
        <f>3000000*1.1</f>
        <v>3300000.0000000005</v>
      </c>
      <c r="E35" s="343">
        <v>1</v>
      </c>
      <c r="F35" s="343">
        <v>1</v>
      </c>
      <c r="G35" s="343">
        <v>5</v>
      </c>
      <c r="H35" s="342">
        <f>+D35*E35*F35*G35</f>
        <v>16500000.000000002</v>
      </c>
      <c r="I35" s="317"/>
      <c r="J35" s="341"/>
      <c r="L35" s="339"/>
      <c r="M35" s="340"/>
      <c r="N35" s="339"/>
    </row>
    <row r="36" spans="1:14" s="305" customFormat="1" ht="24" customHeight="1">
      <c r="B36" s="1300" t="s">
        <v>638</v>
      </c>
      <c r="C36" s="1301"/>
      <c r="D36" s="1301"/>
      <c r="E36" s="1302"/>
      <c r="F36" s="338"/>
      <c r="G36" s="337"/>
      <c r="H36" s="336">
        <f>SUM(H32:H35)</f>
        <v>84491322</v>
      </c>
      <c r="I36" s="317"/>
    </row>
    <row r="37" spans="1:14" s="305" customFormat="1" ht="24" customHeight="1">
      <c r="B37" s="1303" t="s">
        <v>637</v>
      </c>
      <c r="C37" s="1304"/>
      <c r="D37" s="1304"/>
      <c r="E37" s="1305"/>
      <c r="F37" s="335"/>
      <c r="G37" s="335"/>
      <c r="H37" s="334">
        <v>1.1000000000000001</v>
      </c>
      <c r="I37" s="317"/>
    </row>
    <row r="38" spans="1:14" s="305" customFormat="1" ht="24" customHeight="1">
      <c r="B38" s="1303" t="s">
        <v>636</v>
      </c>
      <c r="C38" s="1304"/>
      <c r="D38" s="1304"/>
      <c r="E38" s="1305"/>
      <c r="F38" s="333"/>
      <c r="G38" s="332"/>
      <c r="H38" s="329">
        <f>ROUND(H36*H37,0)</f>
        <v>92940454</v>
      </c>
      <c r="I38" s="317"/>
      <c r="J38" s="326">
        <f>+H38+H26</f>
        <v>840444475</v>
      </c>
    </row>
    <row r="39" spans="1:14" s="305" customFormat="1" ht="24" customHeight="1">
      <c r="B39" s="1303" t="s">
        <v>635</v>
      </c>
      <c r="C39" s="1304"/>
      <c r="D39" s="1304"/>
      <c r="E39" s="1305"/>
      <c r="F39" s="331">
        <v>0.19</v>
      </c>
      <c r="G39" s="330"/>
      <c r="H39" s="329">
        <f>ROUND(H38*F39,0)</f>
        <v>17658686</v>
      </c>
      <c r="I39" s="317"/>
      <c r="J39" s="326">
        <f>+H39+H27</f>
        <v>159684450</v>
      </c>
    </row>
    <row r="40" spans="1:14" s="305" customFormat="1" ht="35.25" customHeight="1" thickBot="1">
      <c r="B40" s="1280" t="s">
        <v>634</v>
      </c>
      <c r="C40" s="1281"/>
      <c r="D40" s="1281"/>
      <c r="E40" s="1281"/>
      <c r="F40" s="1282"/>
      <c r="G40" s="328"/>
      <c r="H40" s="327">
        <f>+H38+H39</f>
        <v>110599140</v>
      </c>
      <c r="I40" s="317"/>
      <c r="J40" s="326">
        <f>SUM(J38:J39)</f>
        <v>1000128925</v>
      </c>
    </row>
    <row r="41" spans="1:14" s="305" customFormat="1" ht="24" customHeight="1" thickTop="1" thickBot="1">
      <c r="B41" s="325"/>
      <c r="C41" s="304"/>
      <c r="D41" s="304"/>
      <c r="E41" s="304"/>
      <c r="F41" s="304"/>
      <c r="G41" s="304"/>
      <c r="H41" s="324"/>
      <c r="I41" s="317"/>
    </row>
    <row r="42" spans="1:14" s="305" customFormat="1" ht="37.700000000000003" customHeight="1" thickTop="1" thickBot="1">
      <c r="B42" s="1306" t="s">
        <v>633</v>
      </c>
      <c r="C42" s="1307"/>
      <c r="D42" s="1307"/>
      <c r="E42" s="1307"/>
      <c r="F42" s="1307"/>
      <c r="G42" s="323"/>
      <c r="H42" s="322">
        <f>+H40+H28</f>
        <v>1000128925</v>
      </c>
      <c r="I42" s="317"/>
      <c r="J42" s="321">
        <v>1051559902</v>
      </c>
      <c r="K42" s="320"/>
    </row>
    <row r="43" spans="1:14" s="305" customFormat="1" ht="24" customHeight="1" thickTop="1">
      <c r="B43" s="304"/>
      <c r="C43" s="304"/>
      <c r="D43" s="304"/>
      <c r="E43" s="304"/>
      <c r="F43" s="304"/>
      <c r="G43" s="304"/>
      <c r="H43" s="304"/>
      <c r="I43" s="317"/>
      <c r="J43" s="319"/>
    </row>
    <row r="44" spans="1:14" ht="24.6" customHeight="1">
      <c r="B44" s="318"/>
      <c r="G44" s="317"/>
      <c r="H44" s="317"/>
      <c r="I44" s="317"/>
    </row>
    <row r="45" spans="1:14" ht="27">
      <c r="B45" s="311" t="s">
        <v>632</v>
      </c>
    </row>
    <row r="46" spans="1:14">
      <c r="H46" s="316"/>
    </row>
    <row r="47" spans="1:14" s="311" customFormat="1" ht="27">
      <c r="A47" s="310"/>
    </row>
    <row r="48" spans="1:14" s="311" customFormat="1" ht="27.75">
      <c r="A48" s="310"/>
      <c r="B48" s="315" t="s">
        <v>631</v>
      </c>
      <c r="E48" s="315" t="s">
        <v>630</v>
      </c>
      <c r="F48" s="315"/>
      <c r="G48" s="315"/>
      <c r="H48" s="314"/>
      <c r="I48" s="312"/>
    </row>
    <row r="49" spans="1:9" s="311" customFormat="1" ht="27.75">
      <c r="A49" s="310"/>
      <c r="B49" s="311" t="s">
        <v>629</v>
      </c>
      <c r="E49" s="311" t="s">
        <v>628</v>
      </c>
      <c r="H49" s="313"/>
      <c r="I49" s="312"/>
    </row>
    <row r="50" spans="1:9" s="310" customFormat="1" ht="73.900000000000006" customHeight="1">
      <c r="B50" s="1296"/>
      <c r="C50" s="1296"/>
      <c r="D50" s="1296"/>
      <c r="E50" s="1296"/>
      <c r="F50" s="1296"/>
      <c r="G50" s="1296"/>
      <c r="H50" s="1296"/>
      <c r="I50" s="311"/>
    </row>
    <row r="53" spans="1:9" ht="18">
      <c r="H53" s="308">
        <v>1746882</v>
      </c>
      <c r="I53" s="308" t="s">
        <v>627</v>
      </c>
    </row>
    <row r="54" spans="1:9" ht="18">
      <c r="H54" s="308"/>
      <c r="I54" s="308"/>
    </row>
    <row r="55" spans="1:9" ht="18">
      <c r="H55" s="407">
        <f>+H42/H53</f>
        <v>572.52231404296344</v>
      </c>
      <c r="I55" s="308" t="s">
        <v>626</v>
      </c>
    </row>
    <row r="57" spans="1:9" ht="18">
      <c r="H57" s="309">
        <f>H55*0.8</f>
        <v>458.01785123437077</v>
      </c>
      <c r="I57" s="308" t="s">
        <v>625</v>
      </c>
    </row>
    <row r="59" spans="1:9">
      <c r="B59" s="306"/>
      <c r="C59" s="306"/>
      <c r="D59" s="306"/>
      <c r="E59" s="306"/>
      <c r="F59" s="306"/>
      <c r="G59" s="306"/>
    </row>
    <row r="60" spans="1:9">
      <c r="B60" s="306"/>
      <c r="C60" s="306"/>
      <c r="D60" s="306"/>
      <c r="E60" s="306"/>
      <c r="F60" s="306"/>
      <c r="G60" s="306"/>
    </row>
    <row r="61" spans="1:9">
      <c r="B61" s="306"/>
      <c r="C61" s="306"/>
      <c r="D61" s="306"/>
      <c r="E61" s="306"/>
      <c r="F61" s="306"/>
      <c r="G61" s="306"/>
    </row>
    <row r="62" spans="1:9">
      <c r="B62" s="306"/>
      <c r="C62" s="306"/>
      <c r="D62" s="306"/>
      <c r="E62" s="306"/>
      <c r="F62" s="306"/>
      <c r="G62" s="306"/>
    </row>
    <row r="63" spans="1:9">
      <c r="B63" s="306"/>
      <c r="C63" s="306"/>
      <c r="D63" s="306"/>
      <c r="E63" s="306"/>
      <c r="F63" s="306"/>
      <c r="G63" s="306"/>
    </row>
    <row r="64" spans="1:9">
      <c r="B64" s="306"/>
      <c r="C64" s="306"/>
      <c r="D64" s="306"/>
      <c r="E64" s="306"/>
      <c r="F64" s="306"/>
      <c r="G64" s="306"/>
    </row>
    <row r="65" spans="2:8">
      <c r="B65" s="306"/>
      <c r="C65" s="306"/>
      <c r="D65" s="306"/>
      <c r="E65" s="306"/>
      <c r="F65" s="306"/>
      <c r="G65" s="306"/>
    </row>
    <row r="66" spans="2:8">
      <c r="B66" s="306"/>
      <c r="C66" s="306"/>
      <c r="D66" s="306"/>
      <c r="E66" s="306"/>
      <c r="F66" s="306"/>
      <c r="G66" s="306"/>
    </row>
    <row r="67" spans="2:8" ht="23.25">
      <c r="B67" s="306"/>
      <c r="C67" s="306"/>
      <c r="D67" s="306"/>
      <c r="E67" s="306"/>
      <c r="F67" s="306"/>
      <c r="G67" s="306"/>
      <c r="H67" s="307">
        <f>(22.5*(1050000000)/(H42*2))</f>
        <v>11.810977269755497</v>
      </c>
    </row>
    <row r="68" spans="2:8">
      <c r="B68" s="306"/>
      <c r="C68" s="306"/>
      <c r="D68" s="306"/>
      <c r="E68" s="306"/>
      <c r="F68" s="306"/>
      <c r="G68" s="306"/>
    </row>
    <row r="69" spans="2:8">
      <c r="B69" s="306"/>
      <c r="C69" s="306"/>
      <c r="D69" s="306"/>
      <c r="E69" s="306"/>
      <c r="F69" s="306"/>
      <c r="G69" s="306"/>
    </row>
    <row r="70" spans="2:8">
      <c r="B70" s="306"/>
      <c r="C70" s="306"/>
      <c r="D70" s="306"/>
      <c r="E70" s="306"/>
      <c r="F70" s="306"/>
      <c r="G70" s="306"/>
    </row>
    <row r="71" spans="2:8">
      <c r="B71" s="306"/>
      <c r="C71" s="306"/>
      <c r="D71" s="306"/>
      <c r="E71" s="306"/>
      <c r="F71" s="306"/>
      <c r="G71" s="306"/>
    </row>
  </sheetData>
  <autoFilter ref="B10:H28" xr:uid="{8067C0AA-1DC5-4661-9902-4707DAA736EE}"/>
  <customSheetViews>
    <customSheetView guid="{E709EEE5-4439-47F3-80A2-1744E8E6077E}" scale="55" showAutoFilter="1" topLeftCell="A5">
      <pane xSplit="9" ySplit="6" topLeftCell="J40" activePane="bottomRight" state="frozen"/>
      <selection pane="bottomRight" activeCell="D19" sqref="B19:E24"/>
      <pageMargins left="0.11811023622047245" right="0.11811023622047245" top="0.74803149606299213" bottom="0.74803149606299213" header="0.31496062992125984" footer="0.31496062992125984"/>
      <printOptions horizontalCentered="1" verticalCentered="1"/>
      <pageSetup scale="45" orientation="portrait" r:id="rId1"/>
      <autoFilter ref="B10:H28" xr:uid="{526FEEC0-3FCD-44F9-8B00-D5B2BCA55DF1}"/>
    </customSheetView>
    <customSheetView guid="{0814AEEB-8FF2-453A-A01F-15432BB1C9A3}" scale="55" showAutoFilter="1" topLeftCell="A5">
      <pane xSplit="9" ySplit="6" topLeftCell="J40" activePane="bottomRight" state="frozen"/>
      <selection pane="bottomRight" activeCell="D19" sqref="B19:E24"/>
      <pageMargins left="0.11811023622047245" right="0.11811023622047245" top="0.74803149606299213" bottom="0.74803149606299213" header="0.31496062992125984" footer="0.31496062992125984"/>
      <printOptions horizontalCentered="1" verticalCentered="1"/>
      <pageSetup scale="45" orientation="portrait" r:id="rId2"/>
      <autoFilter ref="B10:H28" xr:uid="{9DCFB74C-3CC6-4BE7-9CD5-1515941B741C}"/>
    </customSheetView>
  </customSheetViews>
  <mergeCells count="17">
    <mergeCell ref="B50:H50"/>
    <mergeCell ref="B30:H30"/>
    <mergeCell ref="B36:E36"/>
    <mergeCell ref="B38:E38"/>
    <mergeCell ref="B39:E39"/>
    <mergeCell ref="B40:F40"/>
    <mergeCell ref="B42:F42"/>
    <mergeCell ref="B37:E37"/>
    <mergeCell ref="B25:D25"/>
    <mergeCell ref="B26:D26"/>
    <mergeCell ref="B27:D27"/>
    <mergeCell ref="B28:F28"/>
    <mergeCell ref="B2:H2"/>
    <mergeCell ref="C4:H4"/>
    <mergeCell ref="C5:H5"/>
    <mergeCell ref="B8:H9"/>
    <mergeCell ref="B24:D24"/>
  </mergeCells>
  <printOptions horizontalCentered="1" verticalCentered="1"/>
  <pageMargins left="0.11811023622047245" right="0.11811023622047245" top="0.74803149606299213" bottom="0.74803149606299213" header="0.31496062992125984" footer="0.31496062992125984"/>
  <pageSetup scale="45"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CE1E9-C0AE-498D-B483-5A44F44F9500}">
  <sheetPr>
    <pageSetUpPr autoPageBreaks="0"/>
  </sheetPr>
  <dimension ref="B2:I29"/>
  <sheetViews>
    <sheetView topLeftCell="A2" zoomScale="85" zoomScaleNormal="85" zoomScaleSheetLayoutView="85" workbookViewId="0">
      <selection activeCell="D5" sqref="D5:D10"/>
    </sheetView>
  </sheetViews>
  <sheetFormatPr baseColWidth="10" defaultColWidth="11.5546875" defaultRowHeight="15"/>
  <cols>
    <col min="1" max="1" width="11.5546875" style="3"/>
    <col min="2" max="2" width="28" style="3" customWidth="1"/>
    <col min="3" max="3" width="47.44140625" style="3" customWidth="1"/>
    <col min="4" max="4" width="16.44140625" style="3" customWidth="1"/>
    <col min="5" max="5" width="13.88671875" style="3" customWidth="1"/>
    <col min="6" max="7" width="11.5546875" style="3" hidden="1" customWidth="1"/>
    <col min="8" max="16384" width="11.5546875" style="3"/>
  </cols>
  <sheetData>
    <row r="2" spans="2:7" ht="66.75" customHeight="1">
      <c r="B2" s="1323" t="s">
        <v>326</v>
      </c>
      <c r="C2" s="1323"/>
      <c r="D2" s="1323"/>
    </row>
    <row r="3" spans="2:7" ht="15.75" thickBot="1"/>
    <row r="4" spans="2:7" ht="27.75" customHeight="1" thickBot="1">
      <c r="B4" s="1324" t="s">
        <v>427</v>
      </c>
      <c r="C4" s="1325"/>
      <c r="D4" s="164" t="s">
        <v>319</v>
      </c>
    </row>
    <row r="5" spans="2:7" ht="102" customHeight="1" thickBot="1">
      <c r="B5" s="1328" t="s">
        <v>452</v>
      </c>
      <c r="C5" s="160" t="s">
        <v>428</v>
      </c>
      <c r="D5" s="169">
        <v>22.5</v>
      </c>
      <c r="F5" s="1308">
        <v>10.1</v>
      </c>
      <c r="G5" s="1308">
        <v>47.5</v>
      </c>
    </row>
    <row r="6" spans="2:7" ht="20.45" customHeight="1" thickBot="1">
      <c r="B6" s="1329"/>
      <c r="C6" s="161" t="s">
        <v>429</v>
      </c>
      <c r="D6" s="170">
        <v>5</v>
      </c>
      <c r="F6" s="1309"/>
      <c r="G6" s="1309"/>
    </row>
    <row r="7" spans="2:7" ht="25.15" customHeight="1" thickBot="1">
      <c r="B7" s="1329"/>
      <c r="C7" s="161" t="s">
        <v>430</v>
      </c>
      <c r="D7" s="170">
        <v>5</v>
      </c>
      <c r="F7" s="1309"/>
      <c r="G7" s="1309"/>
    </row>
    <row r="8" spans="2:7" ht="26.25" thickBot="1">
      <c r="B8" s="1329"/>
      <c r="C8" s="161" t="s">
        <v>431</v>
      </c>
      <c r="D8" s="170">
        <v>5</v>
      </c>
      <c r="F8" s="1309"/>
      <c r="G8" s="1309"/>
    </row>
    <row r="9" spans="2:7" ht="26.25" thickBot="1">
      <c r="B9" s="1329"/>
      <c r="C9" s="161" t="s">
        <v>432</v>
      </c>
      <c r="D9" s="170">
        <v>5</v>
      </c>
      <c r="F9" s="1309"/>
      <c r="G9" s="1309"/>
    </row>
    <row r="10" spans="2:7" ht="39" thickBot="1">
      <c r="B10" s="1330"/>
      <c r="C10" s="54" t="s">
        <v>505</v>
      </c>
      <c r="D10" s="170">
        <v>5</v>
      </c>
      <c r="F10" s="1310"/>
      <c r="G10" s="1310"/>
    </row>
    <row r="11" spans="2:7" ht="24" customHeight="1" thickBot="1">
      <c r="B11" s="1328" t="s">
        <v>453</v>
      </c>
      <c r="C11" s="55" t="s">
        <v>433</v>
      </c>
      <c r="D11" s="203">
        <v>4</v>
      </c>
      <c r="F11" s="1308">
        <v>10.199999999999999</v>
      </c>
      <c r="G11" s="1311">
        <v>20</v>
      </c>
    </row>
    <row r="12" spans="2:7" ht="26.25" thickBot="1">
      <c r="B12" s="1329"/>
      <c r="C12" s="55" t="s">
        <v>434</v>
      </c>
      <c r="D12" s="203">
        <v>4</v>
      </c>
      <c r="F12" s="1309"/>
      <c r="G12" s="1312"/>
    </row>
    <row r="13" spans="2:7" ht="26.25" thickBot="1">
      <c r="B13" s="1329"/>
      <c r="C13" s="55" t="s">
        <v>435</v>
      </c>
      <c r="D13" s="203">
        <v>4</v>
      </c>
      <c r="F13" s="1309"/>
      <c r="G13" s="1312"/>
    </row>
    <row r="14" spans="2:7" ht="26.25" thickBot="1">
      <c r="B14" s="1329"/>
      <c r="C14" s="55" t="s">
        <v>436</v>
      </c>
      <c r="D14" s="203">
        <v>4</v>
      </c>
      <c r="F14" s="1309"/>
      <c r="G14" s="1312"/>
    </row>
    <row r="15" spans="2:7" ht="26.25" thickBot="1">
      <c r="B15" s="1330"/>
      <c r="C15" s="55" t="s">
        <v>437</v>
      </c>
      <c r="D15" s="203">
        <v>4</v>
      </c>
      <c r="F15" s="1310"/>
      <c r="G15" s="1313"/>
    </row>
    <row r="16" spans="2:7" ht="39" thickBot="1">
      <c r="B16" s="1331" t="s">
        <v>451</v>
      </c>
      <c r="C16" s="162" t="s">
        <v>438</v>
      </c>
      <c r="D16" s="203">
        <v>4</v>
      </c>
      <c r="F16" s="1308">
        <v>10.3</v>
      </c>
      <c r="G16" s="1314">
        <v>20</v>
      </c>
    </row>
    <row r="17" spans="2:9" ht="39" thickBot="1">
      <c r="B17" s="1332"/>
      <c r="C17" s="163" t="s">
        <v>439</v>
      </c>
      <c r="D17" s="203">
        <v>4</v>
      </c>
      <c r="F17" s="1309"/>
      <c r="G17" s="1315"/>
    </row>
    <row r="18" spans="2:9" ht="39" thickBot="1">
      <c r="B18" s="1332"/>
      <c r="C18" s="163" t="s">
        <v>440</v>
      </c>
      <c r="D18" s="203">
        <v>4</v>
      </c>
      <c r="F18" s="1309"/>
      <c r="G18" s="1315"/>
    </row>
    <row r="19" spans="2:9" ht="39" thickBot="1">
      <c r="B19" s="1332"/>
      <c r="C19" s="163" t="s">
        <v>441</v>
      </c>
      <c r="D19" s="203">
        <v>4</v>
      </c>
      <c r="F19" s="1309"/>
      <c r="G19" s="1315"/>
    </row>
    <row r="20" spans="2:9" ht="39" thickBot="1">
      <c r="B20" s="1333"/>
      <c r="C20" s="163" t="s">
        <v>442</v>
      </c>
      <c r="D20" s="203">
        <v>4</v>
      </c>
      <c r="F20" s="1310"/>
      <c r="G20" s="1316"/>
    </row>
    <row r="21" spans="2:9" ht="15.75" thickBot="1">
      <c r="B21" s="1326" t="s">
        <v>443</v>
      </c>
      <c r="C21" s="1327"/>
      <c r="D21" s="175">
        <v>10</v>
      </c>
      <c r="F21" s="165">
        <v>10.4</v>
      </c>
      <c r="G21" s="166">
        <v>10</v>
      </c>
    </row>
    <row r="22" spans="2:9" ht="15.75" hidden="1" thickBot="1">
      <c r="B22" s="1317" t="s">
        <v>444</v>
      </c>
      <c r="C22" s="1318"/>
      <c r="D22" s="172"/>
      <c r="F22" s="173">
        <v>10.5</v>
      </c>
      <c r="G22" s="174">
        <v>1</v>
      </c>
      <c r="I22" s="176"/>
    </row>
    <row r="23" spans="2:9" ht="15.75" hidden="1" thickBot="1">
      <c r="B23" s="1317" t="s">
        <v>445</v>
      </c>
      <c r="C23" s="1318"/>
      <c r="D23" s="172"/>
      <c r="F23" s="174">
        <v>10.6</v>
      </c>
      <c r="G23" s="174">
        <v>10</v>
      </c>
    </row>
    <row r="24" spans="2:9" ht="15.75" hidden="1" thickBot="1">
      <c r="B24" s="1317" t="s">
        <v>446</v>
      </c>
      <c r="C24" s="1318"/>
      <c r="D24" s="172"/>
      <c r="F24" s="174">
        <v>10.7</v>
      </c>
      <c r="G24" s="174">
        <v>5</v>
      </c>
    </row>
    <row r="25" spans="2:9" ht="15.75" thickBot="1">
      <c r="B25" s="1334" t="s">
        <v>448</v>
      </c>
      <c r="C25" s="1335"/>
      <c r="D25" s="170">
        <v>1</v>
      </c>
      <c r="F25" s="166">
        <v>10.9</v>
      </c>
      <c r="G25" s="166">
        <v>1</v>
      </c>
    </row>
    <row r="26" spans="2:9" ht="15.75" thickBot="1">
      <c r="B26" s="129" t="s">
        <v>447</v>
      </c>
      <c r="C26" s="130"/>
      <c r="D26" s="170">
        <v>1</v>
      </c>
      <c r="F26" s="166">
        <v>10.8</v>
      </c>
      <c r="G26" s="166">
        <v>1</v>
      </c>
    </row>
    <row r="27" spans="2:9" ht="15.75" thickBot="1">
      <c r="B27" s="1334" t="s">
        <v>449</v>
      </c>
      <c r="C27" s="1335"/>
      <c r="D27" s="171">
        <v>0.25</v>
      </c>
      <c r="F27" s="167">
        <v>10.1</v>
      </c>
      <c r="G27" s="165">
        <v>0.25</v>
      </c>
    </row>
    <row r="28" spans="2:9" ht="15.75" thickBot="1">
      <c r="B28" s="1319" t="s">
        <v>450</v>
      </c>
      <c r="C28" s="1320"/>
      <c r="D28" s="169">
        <v>0.25</v>
      </c>
      <c r="F28" s="165">
        <v>10.11</v>
      </c>
      <c r="G28" s="165">
        <v>0.25</v>
      </c>
    </row>
    <row r="29" spans="2:9" ht="24" customHeight="1" thickBot="1">
      <c r="B29" s="1321" t="s">
        <v>320</v>
      </c>
      <c r="C29" s="1322"/>
      <c r="D29" s="204">
        <f>SUM(D5:D28)</f>
        <v>100</v>
      </c>
      <c r="G29" s="168">
        <f>SUM(G5:G28)</f>
        <v>116</v>
      </c>
    </row>
  </sheetData>
  <customSheetViews>
    <customSheetView guid="{E709EEE5-4439-47F3-80A2-1744E8E6077E}" scale="85" hiddenRows="1" hiddenColumns="1" topLeftCell="A2">
      <selection activeCell="D5" sqref="D5:D10"/>
      <pageMargins left="0.7" right="0.7" top="0.75" bottom="0.75" header="0.3" footer="0.3"/>
      <pageSetup scale="82" orientation="portrait" r:id="rId1"/>
    </customSheetView>
    <customSheetView guid="{0814AEEB-8FF2-453A-A01F-15432BB1C9A3}" scale="85" hiddenRows="1" hiddenColumns="1" topLeftCell="A2">
      <selection activeCell="D5" sqref="D5:D10"/>
      <pageMargins left="0.7" right="0.7" top="0.75" bottom="0.75" header="0.3" footer="0.3"/>
      <pageSetup scale="82" orientation="portrait" r:id="rId2"/>
    </customSheetView>
  </customSheetViews>
  <mergeCells count="19">
    <mergeCell ref="B24:C24"/>
    <mergeCell ref="B28:C28"/>
    <mergeCell ref="B29:C29"/>
    <mergeCell ref="B2:D2"/>
    <mergeCell ref="B4:C4"/>
    <mergeCell ref="B21:C21"/>
    <mergeCell ref="B22:C22"/>
    <mergeCell ref="B23:C23"/>
    <mergeCell ref="B11:B15"/>
    <mergeCell ref="B5:B10"/>
    <mergeCell ref="B16:B20"/>
    <mergeCell ref="B25:C25"/>
    <mergeCell ref="B27:C27"/>
    <mergeCell ref="F5:F10"/>
    <mergeCell ref="G5:G10"/>
    <mergeCell ref="F11:F15"/>
    <mergeCell ref="G11:G15"/>
    <mergeCell ref="F16:F20"/>
    <mergeCell ref="G16:G20"/>
  </mergeCells>
  <pageMargins left="0.7" right="0.7" top="0.75" bottom="0.75" header="0.3" footer="0.3"/>
  <pageSetup scale="82"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2DA51-5AC9-46BE-BA18-22EC506CA80E}">
  <sheetPr>
    <tabColor rgb="FF7030A0"/>
  </sheetPr>
  <dimension ref="A1"/>
  <sheetViews>
    <sheetView topLeftCell="A21" zoomScale="85" zoomScaleNormal="85" workbookViewId="0">
      <selection activeCell="D19" sqref="D19:E24"/>
    </sheetView>
  </sheetViews>
  <sheetFormatPr baseColWidth="10" defaultRowHeight="15"/>
  <sheetData/>
  <customSheetViews>
    <customSheetView guid="{E709EEE5-4439-47F3-80A2-1744E8E6077E}" scale="85" topLeftCell="A21">
      <selection activeCell="D19" sqref="D19:E24"/>
      <pageMargins left="0.7" right="0.7" top="0.75" bottom="0.75" header="0.3" footer="0.3"/>
    </customSheetView>
    <customSheetView guid="{0814AEEB-8FF2-453A-A01F-15432BB1C9A3}" scale="85" topLeftCell="A21">
      <selection activeCell="D19" sqref="D19:E24"/>
      <pageMargins left="0.7" right="0.7" top="0.75" bottom="0.75" header="0.3" footer="0.3"/>
    </customSheetView>
  </customSheetView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04E63-4312-40A9-9271-2627338ADED9}">
  <sheetPr>
    <tabColor rgb="FF92D050"/>
  </sheetPr>
  <dimension ref="A2:N56"/>
  <sheetViews>
    <sheetView view="pageBreakPreview" topLeftCell="A27" zoomScale="55" zoomScaleNormal="55" zoomScaleSheetLayoutView="55" workbookViewId="0">
      <selection activeCell="H42" sqref="H42"/>
    </sheetView>
  </sheetViews>
  <sheetFormatPr baseColWidth="10" defaultColWidth="9.33203125" defaultRowHeight="14.25"/>
  <cols>
    <col min="1" max="1" width="8.44140625" style="305" customWidth="1"/>
    <col min="2" max="2" width="46.77734375" style="304" customWidth="1"/>
    <col min="3" max="3" width="23" style="304" customWidth="1"/>
    <col min="4" max="4" width="17.21875" style="304" customWidth="1"/>
    <col min="5" max="5" width="9.5546875" style="304" customWidth="1"/>
    <col min="6" max="6" width="12.21875" style="304" customWidth="1"/>
    <col min="7" max="7" width="12.77734375" style="304" customWidth="1"/>
    <col min="8" max="8" width="16.77734375" style="304" customWidth="1"/>
    <col min="9" max="9" width="17.77734375" style="304" customWidth="1"/>
    <col min="10" max="10" width="16.6640625" style="304" customWidth="1"/>
    <col min="11" max="11" width="9.33203125" style="304"/>
    <col min="12" max="12" width="12.5546875" style="304" bestFit="1" customWidth="1"/>
    <col min="13" max="13" width="12.77734375" style="304" customWidth="1"/>
    <col min="14" max="14" width="12.5546875" style="304" bestFit="1" customWidth="1"/>
    <col min="15" max="16384" width="9.33203125" style="304"/>
  </cols>
  <sheetData>
    <row r="2" spans="1:10" s="404" customFormat="1" ht="36" customHeight="1">
      <c r="A2" s="406"/>
      <c r="B2" s="1283" t="s">
        <v>677</v>
      </c>
      <c r="C2" s="1283"/>
      <c r="D2" s="1283"/>
      <c r="E2" s="1283"/>
      <c r="F2" s="1283"/>
      <c r="G2" s="1283"/>
      <c r="H2" s="1283"/>
      <c r="I2" s="405"/>
    </row>
    <row r="3" spans="1:10" ht="9.75" customHeight="1"/>
    <row r="4" spans="1:10" ht="103.15" customHeight="1">
      <c r="B4" s="403" t="s">
        <v>676</v>
      </c>
      <c r="C4" s="1284" t="s">
        <v>675</v>
      </c>
      <c r="D4" s="1285"/>
      <c r="E4" s="1285"/>
      <c r="F4" s="1285"/>
      <c r="G4" s="1285"/>
      <c r="H4" s="1286"/>
      <c r="I4" s="398"/>
    </row>
    <row r="5" spans="1:10" ht="250.9" customHeight="1">
      <c r="B5" s="403" t="s">
        <v>674</v>
      </c>
      <c r="C5" s="1284" t="s">
        <v>1402</v>
      </c>
      <c r="D5" s="1285"/>
      <c r="E5" s="1285"/>
      <c r="F5" s="1285"/>
      <c r="G5" s="1285"/>
      <c r="H5" s="1286"/>
      <c r="I5" s="398"/>
    </row>
    <row r="6" spans="1:10" ht="23.45" customHeight="1">
      <c r="B6" s="402" t="s">
        <v>672</v>
      </c>
      <c r="C6" s="401" t="s">
        <v>671</v>
      </c>
      <c r="D6" s="400"/>
      <c r="E6" s="400"/>
      <c r="F6" s="400"/>
      <c r="G6" s="400"/>
      <c r="H6" s="399"/>
      <c r="I6" s="398"/>
    </row>
    <row r="7" spans="1:10" ht="6.75" customHeight="1" thickBot="1"/>
    <row r="8" spans="1:10" ht="15.75" thickTop="1">
      <c r="B8" s="1287" t="s">
        <v>670</v>
      </c>
      <c r="C8" s="1288"/>
      <c r="D8" s="1288"/>
      <c r="E8" s="1288"/>
      <c r="F8" s="1288"/>
      <c r="G8" s="1288"/>
      <c r="H8" s="1289"/>
      <c r="I8" s="397"/>
    </row>
    <row r="9" spans="1:10" ht="15.75" thickBot="1">
      <c r="B9" s="1290"/>
      <c r="C9" s="1291"/>
      <c r="D9" s="1291"/>
      <c r="E9" s="1291"/>
      <c r="F9" s="1291"/>
      <c r="G9" s="1291"/>
      <c r="H9" s="1292"/>
      <c r="I9" s="397"/>
      <c r="J9" s="396"/>
    </row>
    <row r="10" spans="1:10" ht="46.5" customHeight="1" thickTop="1">
      <c r="B10" s="395" t="s">
        <v>669</v>
      </c>
      <c r="C10" s="394" t="s">
        <v>668</v>
      </c>
      <c r="D10" s="394" t="s">
        <v>667</v>
      </c>
      <c r="E10" s="394" t="s">
        <v>666</v>
      </c>
      <c r="F10" s="394" t="s">
        <v>647</v>
      </c>
      <c r="G10" s="393" t="s">
        <v>646</v>
      </c>
      <c r="H10" s="392" t="s">
        <v>645</v>
      </c>
      <c r="I10" s="391"/>
    </row>
    <row r="11" spans="1:10" s="358" customFormat="1" ht="21" customHeight="1">
      <c r="A11" s="364">
        <v>1</v>
      </c>
      <c r="B11" s="385" t="s">
        <v>665</v>
      </c>
      <c r="C11" s="384" t="s">
        <v>1403</v>
      </c>
      <c r="D11" s="383">
        <v>8831517</v>
      </c>
      <c r="E11" s="382">
        <v>1</v>
      </c>
      <c r="F11" s="381">
        <v>0.5</v>
      </c>
      <c r="G11" s="380">
        <v>5</v>
      </c>
      <c r="H11" s="379">
        <f>ROUND(+D11*E11*F11*G11,0)</f>
        <v>22078793</v>
      </c>
      <c r="I11" s="374"/>
      <c r="J11" s="378"/>
    </row>
    <row r="12" spans="1:10" s="358" customFormat="1" ht="21" customHeight="1">
      <c r="A12" s="364">
        <v>2</v>
      </c>
      <c r="B12" s="385" t="s">
        <v>16</v>
      </c>
      <c r="C12" s="384" t="s">
        <v>663</v>
      </c>
      <c r="D12" s="383">
        <v>7791138</v>
      </c>
      <c r="E12" s="382">
        <v>1</v>
      </c>
      <c r="F12" s="381">
        <v>1</v>
      </c>
      <c r="G12" s="380">
        <f>+$G$11</f>
        <v>5</v>
      </c>
      <c r="H12" s="379">
        <f t="shared" ref="H12:H20" si="0">ROUND(+D12*E12*F12*G12,0)</f>
        <v>38955690</v>
      </c>
      <c r="I12" s="390"/>
      <c r="J12" s="378"/>
    </row>
    <row r="13" spans="1:10" s="358" customFormat="1" ht="21" customHeight="1">
      <c r="A13" s="364">
        <v>3</v>
      </c>
      <c r="B13" s="385" t="s">
        <v>17</v>
      </c>
      <c r="C13" s="384" t="s">
        <v>663</v>
      </c>
      <c r="D13" s="383">
        <v>7791138</v>
      </c>
      <c r="E13" s="382">
        <v>1</v>
      </c>
      <c r="F13" s="381">
        <v>1</v>
      </c>
      <c r="G13" s="380">
        <f t="shared" ref="G13:G23" si="1">+$G$11</f>
        <v>5</v>
      </c>
      <c r="H13" s="379">
        <f>ROUND(+D13*E13*F13*G13,0)</f>
        <v>38955690</v>
      </c>
      <c r="I13" s="390"/>
      <c r="J13" s="378"/>
    </row>
    <row r="14" spans="1:10" s="358" customFormat="1" ht="21" customHeight="1">
      <c r="A14" s="364">
        <v>4</v>
      </c>
      <c r="B14" s="385" t="s">
        <v>478</v>
      </c>
      <c r="C14" s="384" t="s">
        <v>663</v>
      </c>
      <c r="D14" s="383">
        <v>7791138</v>
      </c>
      <c r="E14" s="382">
        <v>1</v>
      </c>
      <c r="F14" s="381">
        <v>0.5</v>
      </c>
      <c r="G14" s="380">
        <f t="shared" si="1"/>
        <v>5</v>
      </c>
      <c r="H14" s="379">
        <f>ROUND(+D14*E14*F14*G14,0)</f>
        <v>19477845</v>
      </c>
      <c r="I14" s="390"/>
      <c r="J14" s="378"/>
    </row>
    <row r="15" spans="1:10" s="358" customFormat="1" ht="21" customHeight="1">
      <c r="A15" s="364">
        <v>5</v>
      </c>
      <c r="B15" s="385" t="s">
        <v>304</v>
      </c>
      <c r="C15" s="384" t="s">
        <v>659</v>
      </c>
      <c r="D15" s="383">
        <v>5171786</v>
      </c>
      <c r="E15" s="382">
        <v>1</v>
      </c>
      <c r="F15" s="381">
        <v>1</v>
      </c>
      <c r="G15" s="380">
        <f t="shared" si="1"/>
        <v>5</v>
      </c>
      <c r="H15" s="379">
        <f>ROUND(+D15*E15*F15*G15,0)</f>
        <v>25858930</v>
      </c>
      <c r="I15" s="390"/>
      <c r="J15" s="378"/>
    </row>
    <row r="16" spans="1:10" s="358" customFormat="1" ht="21" customHeight="1">
      <c r="A16" s="364">
        <v>6</v>
      </c>
      <c r="B16" s="385" t="s">
        <v>18</v>
      </c>
      <c r="C16" s="384" t="s">
        <v>663</v>
      </c>
      <c r="D16" s="383">
        <v>7791138</v>
      </c>
      <c r="E16" s="382">
        <v>1</v>
      </c>
      <c r="F16" s="381">
        <v>1</v>
      </c>
      <c r="G16" s="380">
        <f t="shared" si="1"/>
        <v>5</v>
      </c>
      <c r="H16" s="379">
        <f t="shared" si="0"/>
        <v>38955690</v>
      </c>
      <c r="I16" s="390"/>
      <c r="J16" s="378"/>
    </row>
    <row r="17" spans="1:14" s="358" customFormat="1" ht="21" customHeight="1">
      <c r="A17" s="364">
        <v>7</v>
      </c>
      <c r="B17" s="385" t="s">
        <v>19</v>
      </c>
      <c r="C17" s="384" t="s">
        <v>663</v>
      </c>
      <c r="D17" s="383">
        <v>7791138</v>
      </c>
      <c r="E17" s="382">
        <v>1</v>
      </c>
      <c r="F17" s="381">
        <v>1</v>
      </c>
      <c r="G17" s="380">
        <f t="shared" si="1"/>
        <v>5</v>
      </c>
      <c r="H17" s="379">
        <f t="shared" si="0"/>
        <v>38955690</v>
      </c>
      <c r="I17" s="374"/>
      <c r="J17" s="378"/>
    </row>
    <row r="18" spans="1:14" s="358" customFormat="1" ht="33" customHeight="1">
      <c r="A18" s="364">
        <v>8</v>
      </c>
      <c r="B18" s="385" t="s">
        <v>664</v>
      </c>
      <c r="C18" s="384" t="s">
        <v>663</v>
      </c>
      <c r="D18" s="383">
        <v>7791138</v>
      </c>
      <c r="E18" s="382">
        <v>1</v>
      </c>
      <c r="F18" s="381">
        <v>1</v>
      </c>
      <c r="G18" s="380">
        <f t="shared" si="1"/>
        <v>5</v>
      </c>
      <c r="H18" s="379">
        <f>ROUND(+D18*E18*F18*G18,0)</f>
        <v>38955690</v>
      </c>
      <c r="I18" s="374"/>
      <c r="J18" s="378"/>
    </row>
    <row r="19" spans="1:14" s="358" customFormat="1" ht="21" customHeight="1">
      <c r="A19" s="364">
        <v>9</v>
      </c>
      <c r="B19" s="385" t="s">
        <v>662</v>
      </c>
      <c r="C19" s="384" t="s">
        <v>663</v>
      </c>
      <c r="D19" s="383">
        <v>7791138</v>
      </c>
      <c r="E19" s="382">
        <v>1</v>
      </c>
      <c r="F19" s="381">
        <v>0.5</v>
      </c>
      <c r="G19" s="380">
        <f t="shared" si="1"/>
        <v>5</v>
      </c>
      <c r="H19" s="379">
        <f>ROUND(+D19*E19*F19*G19,0)</f>
        <v>19477845</v>
      </c>
      <c r="I19" s="374"/>
      <c r="J19" s="378"/>
    </row>
    <row r="20" spans="1:14" s="358" customFormat="1" ht="21" customHeight="1">
      <c r="A20" s="364">
        <v>10</v>
      </c>
      <c r="B20" s="385" t="s">
        <v>1404</v>
      </c>
      <c r="C20" s="384" t="s">
        <v>663</v>
      </c>
      <c r="D20" s="383">
        <v>7791138</v>
      </c>
      <c r="E20" s="382">
        <v>1</v>
      </c>
      <c r="F20" s="381">
        <v>0.5</v>
      </c>
      <c r="G20" s="380">
        <f t="shared" si="1"/>
        <v>5</v>
      </c>
      <c r="H20" s="379">
        <f t="shared" si="0"/>
        <v>19477845</v>
      </c>
      <c r="I20" s="389"/>
      <c r="J20" s="378"/>
    </row>
    <row r="21" spans="1:14" s="358" customFormat="1" ht="21" customHeight="1">
      <c r="A21" s="364">
        <v>11</v>
      </c>
      <c r="B21" s="385" t="s">
        <v>21</v>
      </c>
      <c r="C21" s="384" t="s">
        <v>659</v>
      </c>
      <c r="D21" s="383">
        <v>7791138</v>
      </c>
      <c r="E21" s="382">
        <v>1</v>
      </c>
      <c r="F21" s="381">
        <v>0.5</v>
      </c>
      <c r="G21" s="380">
        <f t="shared" si="1"/>
        <v>5</v>
      </c>
      <c r="H21" s="379">
        <f>ROUND(+D21*E21*F21*G21,0)</f>
        <v>19477845</v>
      </c>
      <c r="I21" s="389"/>
      <c r="J21" s="378"/>
    </row>
    <row r="22" spans="1:14" s="358" customFormat="1" ht="31.15" customHeight="1">
      <c r="A22" s="364">
        <v>12</v>
      </c>
      <c r="B22" s="385" t="s">
        <v>660</v>
      </c>
      <c r="C22" s="384" t="s">
        <v>659</v>
      </c>
      <c r="D22" s="383">
        <v>5171786</v>
      </c>
      <c r="E22" s="382">
        <v>1</v>
      </c>
      <c r="F22" s="381">
        <v>1</v>
      </c>
      <c r="G22" s="380">
        <f t="shared" si="1"/>
        <v>5</v>
      </c>
      <c r="H22" s="379">
        <f>ROUND(+D22*E22*F22*G22,0)</f>
        <v>25858930</v>
      </c>
      <c r="I22" s="374"/>
      <c r="J22" s="378"/>
    </row>
    <row r="23" spans="1:14" s="358" customFormat="1" ht="22.9" customHeight="1">
      <c r="A23" s="364"/>
      <c r="B23" s="385" t="s">
        <v>658</v>
      </c>
      <c r="C23" s="384" t="s">
        <v>657</v>
      </c>
      <c r="D23" s="383">
        <v>2586642</v>
      </c>
      <c r="E23" s="382">
        <v>1</v>
      </c>
      <c r="F23" s="381">
        <v>1</v>
      </c>
      <c r="G23" s="380">
        <f t="shared" si="1"/>
        <v>5</v>
      </c>
      <c r="H23" s="379">
        <f>ROUND(+D23*E23*F23*G23,0)</f>
        <v>12933210</v>
      </c>
      <c r="I23" s="374"/>
      <c r="J23" s="378"/>
    </row>
    <row r="24" spans="1:14" s="358" customFormat="1" ht="24.6" customHeight="1">
      <c r="A24" s="364"/>
      <c r="B24" s="1293" t="s">
        <v>656</v>
      </c>
      <c r="C24" s="1294"/>
      <c r="D24" s="1295"/>
      <c r="E24" s="377"/>
      <c r="F24" s="376"/>
      <c r="G24" s="376"/>
      <c r="H24" s="921">
        <f>SUM(H11:H23)</f>
        <v>359419693</v>
      </c>
      <c r="I24" s="374"/>
    </row>
    <row r="25" spans="1:14" s="358" customFormat="1" ht="24.6" customHeight="1">
      <c r="A25" s="364"/>
      <c r="B25" s="1274" t="s">
        <v>637</v>
      </c>
      <c r="C25" s="1275"/>
      <c r="D25" s="1276"/>
      <c r="E25" s="373"/>
      <c r="F25" s="373"/>
      <c r="G25" s="372"/>
      <c r="H25" s="922">
        <v>2.2000000000000002</v>
      </c>
      <c r="I25" s="371"/>
      <c r="M25" s="366"/>
    </row>
    <row r="26" spans="1:14" s="358" customFormat="1" ht="24.6" customHeight="1">
      <c r="A26" s="364"/>
      <c r="B26" s="1277" t="s">
        <v>655</v>
      </c>
      <c r="C26" s="1278"/>
      <c r="D26" s="1279"/>
      <c r="E26" s="370"/>
      <c r="F26" s="370"/>
      <c r="G26" s="369"/>
      <c r="H26" s="923">
        <f>ROUND(+H24*H25,0)</f>
        <v>790723325</v>
      </c>
      <c r="I26" s="367"/>
      <c r="M26" s="366"/>
      <c r="N26" s="365"/>
    </row>
    <row r="27" spans="1:14" s="358" customFormat="1" ht="24.6" customHeight="1">
      <c r="A27" s="364"/>
      <c r="B27" s="1274" t="s">
        <v>654</v>
      </c>
      <c r="C27" s="1275"/>
      <c r="D27" s="1276"/>
      <c r="E27" s="363"/>
      <c r="F27" s="362">
        <v>0.19</v>
      </c>
      <c r="G27" s="361"/>
      <c r="H27" s="360">
        <f>ROUND(H26*F27,0)</f>
        <v>150237432</v>
      </c>
      <c r="I27" s="359"/>
    </row>
    <row r="28" spans="1:14" ht="31.5" customHeight="1" thickBot="1">
      <c r="B28" s="1280" t="s">
        <v>653</v>
      </c>
      <c r="C28" s="1281"/>
      <c r="D28" s="1281"/>
      <c r="E28" s="1281"/>
      <c r="F28" s="1282"/>
      <c r="G28" s="328"/>
      <c r="H28" s="327">
        <f>+H26+H27</f>
        <v>940960757</v>
      </c>
      <c r="I28" s="357"/>
    </row>
    <row r="29" spans="1:14" s="305" customFormat="1" ht="28.5" customHeight="1" thickTop="1" thickBot="1">
      <c r="B29" s="356"/>
      <c r="C29" s="355"/>
      <c r="D29" s="355"/>
      <c r="E29" s="355"/>
      <c r="F29" s="355"/>
      <c r="G29" s="355"/>
      <c r="H29" s="354"/>
      <c r="I29" s="317"/>
    </row>
    <row r="30" spans="1:14" s="305" customFormat="1" ht="27.75" customHeight="1" thickTop="1">
      <c r="B30" s="1297" t="s">
        <v>652</v>
      </c>
      <c r="C30" s="1298"/>
      <c r="D30" s="1298"/>
      <c r="E30" s="1298"/>
      <c r="F30" s="1298"/>
      <c r="G30" s="1298"/>
      <c r="H30" s="1299"/>
      <c r="I30" s="317"/>
    </row>
    <row r="31" spans="1:14" s="305" customFormat="1" ht="39.75" customHeight="1">
      <c r="B31" s="353" t="s">
        <v>651</v>
      </c>
      <c r="C31" s="351" t="s">
        <v>650</v>
      </c>
      <c r="D31" s="352" t="s">
        <v>649</v>
      </c>
      <c r="E31" s="351" t="s">
        <v>648</v>
      </c>
      <c r="F31" s="351" t="s">
        <v>647</v>
      </c>
      <c r="G31" s="350" t="s">
        <v>646</v>
      </c>
      <c r="H31" s="349" t="s">
        <v>645</v>
      </c>
      <c r="I31" s="317"/>
    </row>
    <row r="32" spans="1:14" s="305" customFormat="1" ht="20.45" customHeight="1">
      <c r="B32" s="346" t="s">
        <v>644</v>
      </c>
      <c r="C32" s="345" t="s">
        <v>639</v>
      </c>
      <c r="D32" s="344">
        <v>4620000</v>
      </c>
      <c r="E32" s="343">
        <v>1</v>
      </c>
      <c r="F32" s="343">
        <v>1</v>
      </c>
      <c r="G32" s="343">
        <v>5</v>
      </c>
      <c r="H32" s="342">
        <f>+D32*E32*F32*G32</f>
        <v>23100000</v>
      </c>
      <c r="I32" s="317"/>
      <c r="J32" s="341"/>
      <c r="L32" s="339"/>
      <c r="M32" s="340"/>
      <c r="N32" s="339"/>
    </row>
    <row r="33" spans="2:14" s="305" customFormat="1" ht="20.45" customHeight="1">
      <c r="B33" s="346" t="s">
        <v>643</v>
      </c>
      <c r="C33" s="345" t="s">
        <v>641</v>
      </c>
      <c r="D33" s="344">
        <v>18326000</v>
      </c>
      <c r="E33" s="343">
        <v>1</v>
      </c>
      <c r="F33" s="343"/>
      <c r="G33" s="343"/>
      <c r="H33" s="342">
        <f>+D33</f>
        <v>18326000</v>
      </c>
      <c r="I33" s="317"/>
      <c r="J33" s="341"/>
      <c r="L33" s="339"/>
      <c r="M33" s="347"/>
      <c r="N33" s="339"/>
    </row>
    <row r="34" spans="2:14" s="305" customFormat="1" ht="20.45" customHeight="1">
      <c r="B34" s="346" t="s">
        <v>642</v>
      </c>
      <c r="C34" s="345" t="s">
        <v>641</v>
      </c>
      <c r="D34" s="348">
        <v>26565322</v>
      </c>
      <c r="E34" s="343">
        <v>1</v>
      </c>
      <c r="F34" s="343"/>
      <c r="G34" s="343"/>
      <c r="H34" s="342">
        <f>+D34</f>
        <v>26565322</v>
      </c>
      <c r="I34" s="317"/>
      <c r="J34" s="341"/>
      <c r="L34" s="339"/>
      <c r="M34" s="347"/>
      <c r="N34" s="339"/>
    </row>
    <row r="35" spans="2:14" s="305" customFormat="1" ht="20.45" customHeight="1">
      <c r="B35" s="346" t="s">
        <v>640</v>
      </c>
      <c r="C35" s="345" t="s">
        <v>639</v>
      </c>
      <c r="D35" s="344">
        <v>3300000</v>
      </c>
      <c r="E35" s="343">
        <v>1</v>
      </c>
      <c r="F35" s="343">
        <v>1</v>
      </c>
      <c r="G35" s="343">
        <v>5</v>
      </c>
      <c r="H35" s="342">
        <f>+D35*E35*F35*G35</f>
        <v>16500000</v>
      </c>
      <c r="I35" s="317"/>
      <c r="J35" s="341"/>
      <c r="L35" s="339"/>
      <c r="M35" s="340"/>
      <c r="N35" s="339"/>
    </row>
    <row r="36" spans="2:14" s="305" customFormat="1" ht="24" customHeight="1">
      <c r="B36" s="1300" t="s">
        <v>638</v>
      </c>
      <c r="C36" s="1301"/>
      <c r="D36" s="1301"/>
      <c r="E36" s="1302"/>
      <c r="F36" s="338"/>
      <c r="G36" s="337"/>
      <c r="H36" s="924">
        <f>SUM(H32:H35)</f>
        <v>84491322</v>
      </c>
      <c r="I36" s="317"/>
    </row>
    <row r="37" spans="2:14" s="305" customFormat="1" ht="24" customHeight="1">
      <c r="B37" s="1303" t="s">
        <v>637</v>
      </c>
      <c r="C37" s="1304"/>
      <c r="D37" s="1304"/>
      <c r="E37" s="1305"/>
      <c r="F37" s="335"/>
      <c r="G37" s="335"/>
      <c r="H37" s="922">
        <v>1.1000000000000001</v>
      </c>
      <c r="I37" s="317"/>
    </row>
    <row r="38" spans="2:14" s="305" customFormat="1" ht="24" customHeight="1">
      <c r="B38" s="1303" t="s">
        <v>636</v>
      </c>
      <c r="C38" s="1304"/>
      <c r="D38" s="1304"/>
      <c r="E38" s="1305"/>
      <c r="F38" s="333"/>
      <c r="G38" s="332"/>
      <c r="H38" s="925">
        <f>ROUND(H36*H37,0)</f>
        <v>92940454</v>
      </c>
      <c r="I38" s="317"/>
    </row>
    <row r="39" spans="2:14" s="305" customFormat="1" ht="24" customHeight="1">
      <c r="B39" s="1303" t="s">
        <v>635</v>
      </c>
      <c r="C39" s="1304"/>
      <c r="D39" s="1304"/>
      <c r="E39" s="1305"/>
      <c r="F39" s="331">
        <v>0.19</v>
      </c>
      <c r="G39" s="330"/>
      <c r="H39" s="329">
        <f>ROUND(H38*F39,0)</f>
        <v>17658686</v>
      </c>
      <c r="I39" s="317"/>
    </row>
    <row r="40" spans="2:14" s="305" customFormat="1" ht="35.25" customHeight="1" thickBot="1">
      <c r="B40" s="1280" t="s">
        <v>634</v>
      </c>
      <c r="C40" s="1281"/>
      <c r="D40" s="1281"/>
      <c r="E40" s="1281"/>
      <c r="F40" s="1282"/>
      <c r="G40" s="328"/>
      <c r="H40" s="327">
        <f>+H38+H39</f>
        <v>110599140</v>
      </c>
      <c r="I40" s="317"/>
    </row>
    <row r="41" spans="2:14" s="305" customFormat="1" ht="24" customHeight="1" thickTop="1" thickBot="1">
      <c r="B41" s="325"/>
      <c r="C41" s="304"/>
      <c r="D41" s="304"/>
      <c r="E41" s="304"/>
      <c r="F41" s="304"/>
      <c r="G41" s="304"/>
      <c r="H41" s="324"/>
      <c r="I41" s="317"/>
    </row>
    <row r="42" spans="2:14" s="305" customFormat="1" ht="37.700000000000003" customHeight="1" thickTop="1" thickBot="1">
      <c r="B42" s="1306" t="s">
        <v>633</v>
      </c>
      <c r="C42" s="1307"/>
      <c r="D42" s="1307"/>
      <c r="E42" s="1307"/>
      <c r="F42" s="1307"/>
      <c r="G42" s="323"/>
      <c r="H42" s="322">
        <f>+H40+H28</f>
        <v>1051559897</v>
      </c>
      <c r="I42" s="317"/>
      <c r="J42" s="926"/>
      <c r="K42" s="320"/>
    </row>
    <row r="43" spans="2:14" s="305" customFormat="1" ht="24" customHeight="1" thickTop="1">
      <c r="B43" s="304"/>
      <c r="C43" s="304"/>
      <c r="D43" s="304"/>
      <c r="E43" s="304"/>
      <c r="F43" s="304"/>
      <c r="G43" s="304"/>
      <c r="H43" s="304"/>
      <c r="I43" s="317"/>
      <c r="J43" s="319"/>
    </row>
    <row r="44" spans="2:14" ht="18">
      <c r="B44" s="927" t="s">
        <v>1405</v>
      </c>
    </row>
    <row r="45" spans="2:14">
      <c r="H45" s="316"/>
    </row>
    <row r="46" spans="2:14" ht="18">
      <c r="B46" s="927" t="s">
        <v>1406</v>
      </c>
    </row>
    <row r="47" spans="2:14" ht="18">
      <c r="H47" s="309"/>
      <c r="I47" s="308"/>
    </row>
    <row r="48" spans="2:14" s="305" customFormat="1" ht="18">
      <c r="B48" s="927" t="s">
        <v>1407</v>
      </c>
      <c r="C48" s="927"/>
      <c r="D48" s="927"/>
      <c r="E48" s="927"/>
      <c r="F48" s="927"/>
      <c r="G48" s="927"/>
      <c r="H48" s="927"/>
      <c r="I48" s="304"/>
    </row>
    <row r="51" spans="2:9" ht="18">
      <c r="H51" s="308"/>
      <c r="I51" s="308"/>
    </row>
    <row r="52" spans="2:9" ht="18">
      <c r="H52" s="309"/>
      <c r="I52" s="308"/>
    </row>
    <row r="54" spans="2:9">
      <c r="B54" s="306"/>
      <c r="C54" s="306"/>
      <c r="D54" s="306"/>
      <c r="E54" s="306"/>
      <c r="F54" s="306"/>
      <c r="G54" s="306"/>
    </row>
    <row r="55" spans="2:9">
      <c r="B55" s="306"/>
      <c r="C55" s="306"/>
      <c r="D55" s="306"/>
      <c r="E55" s="306"/>
      <c r="F55" s="306"/>
      <c r="G55" s="306"/>
    </row>
    <row r="56" spans="2:9">
      <c r="B56" s="306"/>
      <c r="C56" s="306"/>
      <c r="D56" s="306"/>
      <c r="E56" s="306"/>
      <c r="F56" s="306"/>
      <c r="G56" s="306"/>
    </row>
  </sheetData>
  <autoFilter ref="B10:H28" xr:uid="{8067C0AA-1DC5-4661-9902-4707DAA736EE}"/>
  <customSheetViews>
    <customSheetView guid="{E709EEE5-4439-47F3-80A2-1744E8E6077E}" scale="55" showPageBreaks="1" printArea="1" showAutoFilter="1" view="pageBreakPreview" topLeftCell="A27">
      <selection activeCell="H42" sqref="H42"/>
      <pageMargins left="0.11811023622047245" right="0.11811023622047245" top="0.74803149606299213" bottom="0.74803149606299213" header="0.31496062992125984" footer="0.31496062992125984"/>
      <printOptions horizontalCentered="1" verticalCentered="1"/>
      <pageSetup scale="46" orientation="portrait" r:id="rId1"/>
      <autoFilter ref="B10:H28" xr:uid="{CE741E4D-5B56-412A-9D6C-20B80C90CB46}"/>
    </customSheetView>
    <customSheetView guid="{0814AEEB-8FF2-453A-A01F-15432BB1C9A3}" scale="55" showPageBreaks="1" printArea="1" showAutoFilter="1" view="pageBreakPreview" topLeftCell="A27">
      <selection activeCell="H42" sqref="H42"/>
      <pageMargins left="0.11811023622047245" right="0.11811023622047245" top="0.74803149606299213" bottom="0.74803149606299213" header="0.31496062992125984" footer="0.31496062992125984"/>
      <printOptions horizontalCentered="1" verticalCentered="1"/>
      <pageSetup scale="46" orientation="portrait" r:id="rId2"/>
      <autoFilter ref="B10:H28" xr:uid="{E6BAB701-0E3F-4C48-98B4-29659F1EF849}"/>
    </customSheetView>
  </customSheetViews>
  <mergeCells count="16">
    <mergeCell ref="B25:D25"/>
    <mergeCell ref="B2:H2"/>
    <mergeCell ref="C4:H4"/>
    <mergeCell ref="C5:H5"/>
    <mergeCell ref="B8:H9"/>
    <mergeCell ref="B24:D24"/>
    <mergeCell ref="B38:E38"/>
    <mergeCell ref="B39:E39"/>
    <mergeCell ref="B40:F40"/>
    <mergeCell ref="B42:F42"/>
    <mergeCell ref="B26:D26"/>
    <mergeCell ref="B27:D27"/>
    <mergeCell ref="B28:F28"/>
    <mergeCell ref="B30:H30"/>
    <mergeCell ref="B36:E36"/>
    <mergeCell ref="B37:E37"/>
  </mergeCells>
  <printOptions horizontalCentered="1" verticalCentered="1"/>
  <pageMargins left="0.11811023622047245" right="0.11811023622047245" top="0.74803149606299213" bottom="0.74803149606299213" header="0.31496062992125984" footer="0.31496062992125984"/>
  <pageSetup scale="46" orientation="portrait"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89A14-81DA-46EF-BB4B-091C45ACB3E3}">
  <sheetPr>
    <tabColor rgb="FF00B0F0"/>
  </sheetPr>
  <dimension ref="A2:S69"/>
  <sheetViews>
    <sheetView view="pageBreakPreview" topLeftCell="A22" zoomScale="40" zoomScaleNormal="70" zoomScaleSheetLayoutView="55" workbookViewId="0">
      <selection activeCell="F26" sqref="F26"/>
    </sheetView>
  </sheetViews>
  <sheetFormatPr baseColWidth="10" defaultColWidth="9.33203125" defaultRowHeight="14.25"/>
  <cols>
    <col min="1" max="1" width="8.44140625" style="305" customWidth="1"/>
    <col min="2" max="2" width="46.77734375" style="304" customWidth="1"/>
    <col min="3" max="3" width="23" style="304" customWidth="1"/>
    <col min="4" max="4" width="17.21875" style="304" customWidth="1"/>
    <col min="5" max="5" width="9.5546875" style="304" customWidth="1"/>
    <col min="6" max="6" width="12.109375" style="304" customWidth="1"/>
    <col min="7" max="7" width="12.6640625" style="304" customWidth="1"/>
    <col min="8" max="8" width="20.77734375" style="304" customWidth="1"/>
    <col min="9" max="9" width="11.77734375" style="304" customWidth="1"/>
    <col min="10" max="10" width="46.77734375" style="768" customWidth="1"/>
    <col min="11" max="11" width="23" style="768" customWidth="1"/>
    <col min="12" max="12" width="17.21875" style="768" customWidth="1"/>
    <col min="13" max="13" width="9.5546875" style="768" customWidth="1"/>
    <col min="14" max="14" width="12.109375" style="768" customWidth="1"/>
    <col min="15" max="15" width="12.6640625" style="768" customWidth="1"/>
    <col min="16" max="16" width="20.77734375" style="768" customWidth="1"/>
    <col min="17" max="17" width="6.6640625" style="768" customWidth="1"/>
    <col min="18" max="18" width="18.109375" style="768" customWidth="1"/>
    <col min="19" max="19" width="9.33203125" style="768"/>
    <col min="20" max="16384" width="9.33203125" style="304"/>
  </cols>
  <sheetData>
    <row r="2" spans="1:19" s="404" customFormat="1" ht="36" customHeight="1">
      <c r="A2" s="406"/>
      <c r="B2" s="1283" t="s">
        <v>697</v>
      </c>
      <c r="C2" s="1283"/>
      <c r="D2" s="1283"/>
      <c r="E2" s="1283"/>
      <c r="F2" s="1283"/>
      <c r="G2" s="1283"/>
      <c r="H2" s="1283"/>
      <c r="I2" s="405"/>
      <c r="J2" s="1336" t="s">
        <v>697</v>
      </c>
      <c r="K2" s="1336"/>
      <c r="L2" s="1336"/>
      <c r="M2" s="1336"/>
      <c r="N2" s="1336"/>
      <c r="O2" s="1336"/>
      <c r="P2" s="1336"/>
      <c r="Q2" s="767"/>
      <c r="R2" s="767"/>
      <c r="S2" s="767"/>
    </row>
    <row r="3" spans="1:19" ht="9.75" customHeight="1"/>
    <row r="4" spans="1:19" ht="103.15" customHeight="1">
      <c r="B4" s="403" t="s">
        <v>676</v>
      </c>
      <c r="C4" s="1284" t="s">
        <v>675</v>
      </c>
      <c r="D4" s="1285"/>
      <c r="E4" s="1285"/>
      <c r="F4" s="1285"/>
      <c r="G4" s="1285"/>
      <c r="H4" s="1286"/>
      <c r="I4" s="398"/>
      <c r="J4" s="769" t="s">
        <v>676</v>
      </c>
      <c r="K4" s="1337" t="s">
        <v>675</v>
      </c>
      <c r="L4" s="1338"/>
      <c r="M4" s="1338"/>
      <c r="N4" s="1338"/>
      <c r="O4" s="1338"/>
      <c r="P4" s="1339"/>
    </row>
    <row r="5" spans="1:19" ht="184.15" customHeight="1">
      <c r="B5" s="403" t="s">
        <v>674</v>
      </c>
      <c r="C5" s="1284" t="s">
        <v>673</v>
      </c>
      <c r="D5" s="1285"/>
      <c r="E5" s="1285"/>
      <c r="F5" s="1285"/>
      <c r="G5" s="1285"/>
      <c r="H5" s="1286"/>
      <c r="I5" s="398"/>
      <c r="J5" s="769" t="s">
        <v>674</v>
      </c>
      <c r="K5" s="1337" t="s">
        <v>673</v>
      </c>
      <c r="L5" s="1338"/>
      <c r="M5" s="1338"/>
      <c r="N5" s="1338"/>
      <c r="O5" s="1338"/>
      <c r="P5" s="1339"/>
    </row>
    <row r="6" spans="1:19" ht="31.15" customHeight="1">
      <c r="B6" s="402" t="s">
        <v>672</v>
      </c>
      <c r="C6" s="401" t="s">
        <v>671</v>
      </c>
      <c r="D6" s="400"/>
      <c r="E6" s="400"/>
      <c r="F6" s="400"/>
      <c r="G6" s="400"/>
      <c r="H6" s="399"/>
      <c r="I6" s="398"/>
      <c r="J6" s="770" t="s">
        <v>1344</v>
      </c>
      <c r="K6" s="771" t="s">
        <v>671</v>
      </c>
      <c r="L6" s="772"/>
      <c r="M6" s="772"/>
      <c r="N6" s="772"/>
      <c r="O6" s="772"/>
      <c r="P6" s="773"/>
    </row>
    <row r="7" spans="1:19" ht="6.75" customHeight="1" thickBot="1"/>
    <row r="8" spans="1:19" ht="15.75" thickTop="1">
      <c r="B8" s="1287" t="s">
        <v>670</v>
      </c>
      <c r="C8" s="1288"/>
      <c r="D8" s="1288"/>
      <c r="E8" s="1288"/>
      <c r="F8" s="1288"/>
      <c r="G8" s="1288"/>
      <c r="H8" s="1289"/>
      <c r="I8" s="397"/>
      <c r="J8" s="1340" t="s">
        <v>670</v>
      </c>
      <c r="K8" s="1341"/>
      <c r="L8" s="1341"/>
      <c r="M8" s="1341"/>
      <c r="N8" s="1341"/>
      <c r="O8" s="1341"/>
      <c r="P8" s="1342"/>
    </row>
    <row r="9" spans="1:19" ht="15.75" thickBot="1">
      <c r="B9" s="1290"/>
      <c r="C9" s="1291"/>
      <c r="D9" s="1291"/>
      <c r="E9" s="1291"/>
      <c r="F9" s="1291"/>
      <c r="G9" s="1291"/>
      <c r="H9" s="1292"/>
      <c r="I9" s="397"/>
      <c r="J9" s="1343"/>
      <c r="K9" s="1344"/>
      <c r="L9" s="1344"/>
      <c r="M9" s="1344"/>
      <c r="N9" s="1344"/>
      <c r="O9" s="1344"/>
      <c r="P9" s="1345"/>
    </row>
    <row r="10" spans="1:19" ht="46.5" customHeight="1" thickTop="1">
      <c r="B10" s="395" t="s">
        <v>669</v>
      </c>
      <c r="C10" s="394" t="s">
        <v>668</v>
      </c>
      <c r="D10" s="394" t="s">
        <v>667</v>
      </c>
      <c r="E10" s="394" t="s">
        <v>666</v>
      </c>
      <c r="F10" s="394" t="s">
        <v>647</v>
      </c>
      <c r="G10" s="393" t="s">
        <v>646</v>
      </c>
      <c r="H10" s="392" t="s">
        <v>645</v>
      </c>
      <c r="I10" s="391"/>
      <c r="J10" s="774" t="s">
        <v>669</v>
      </c>
      <c r="K10" s="775" t="s">
        <v>668</v>
      </c>
      <c r="L10" s="775" t="s">
        <v>667</v>
      </c>
      <c r="M10" s="775" t="s">
        <v>666</v>
      </c>
      <c r="N10" s="775" t="s">
        <v>647</v>
      </c>
      <c r="O10" s="776" t="s">
        <v>646</v>
      </c>
      <c r="P10" s="777" t="s">
        <v>645</v>
      </c>
    </row>
    <row r="11" spans="1:19" s="358" customFormat="1" ht="21" customHeight="1">
      <c r="A11" s="364"/>
      <c r="B11" s="385" t="s">
        <v>665</v>
      </c>
      <c r="C11" s="384" t="s">
        <v>663</v>
      </c>
      <c r="D11" s="383">
        <v>8831517</v>
      </c>
      <c r="E11" s="382">
        <v>1</v>
      </c>
      <c r="F11" s="381">
        <v>0.5</v>
      </c>
      <c r="G11" s="380">
        <v>5</v>
      </c>
      <c r="H11" s="379">
        <f>ROUND(+D11*E11*F11*G11,0)</f>
        <v>22078793</v>
      </c>
      <c r="I11" s="374"/>
      <c r="J11" s="778" t="s">
        <v>665</v>
      </c>
      <c r="K11" s="779" t="s">
        <v>663</v>
      </c>
      <c r="L11" s="780">
        <v>8831517</v>
      </c>
      <c r="M11" s="781">
        <v>1</v>
      </c>
      <c r="N11" s="782">
        <v>0.5</v>
      </c>
      <c r="O11" s="783">
        <v>5</v>
      </c>
      <c r="P11" s="784">
        <f>ROUND(+L11*M11*N11*O11,0)</f>
        <v>22078793</v>
      </c>
      <c r="Q11" s="785"/>
      <c r="R11" s="786">
        <f>+P11-H11</f>
        <v>0</v>
      </c>
      <c r="S11" s="785"/>
    </row>
    <row r="12" spans="1:19" s="358" customFormat="1" ht="21" customHeight="1">
      <c r="A12" s="364"/>
      <c r="B12" s="385" t="s">
        <v>16</v>
      </c>
      <c r="C12" s="384" t="s">
        <v>663</v>
      </c>
      <c r="D12" s="383">
        <v>7791138</v>
      </c>
      <c r="E12" s="382">
        <v>1</v>
      </c>
      <c r="F12" s="381">
        <v>1</v>
      </c>
      <c r="G12" s="380">
        <f>+$G$11</f>
        <v>5</v>
      </c>
      <c r="H12" s="379">
        <f t="shared" ref="H12:H20" si="0">ROUND(+D12*E12*F12*G12,0)</f>
        <v>38955690</v>
      </c>
      <c r="I12" s="390"/>
      <c r="J12" s="778" t="s">
        <v>16</v>
      </c>
      <c r="K12" s="779" t="s">
        <v>663</v>
      </c>
      <c r="L12" s="780">
        <v>7791138</v>
      </c>
      <c r="M12" s="781">
        <v>1</v>
      </c>
      <c r="N12" s="782">
        <v>1</v>
      </c>
      <c r="O12" s="783">
        <f>+$G$11</f>
        <v>5</v>
      </c>
      <c r="P12" s="784">
        <f t="shared" ref="P12:P20" si="1">ROUND(+L12*M12*N12*O12,0)</f>
        <v>38955690</v>
      </c>
      <c r="Q12" s="785"/>
      <c r="R12" s="786">
        <f t="shared" ref="R12:R42" si="2">+P12-H12</f>
        <v>0</v>
      </c>
      <c r="S12" s="785"/>
    </row>
    <row r="13" spans="1:19" s="358" customFormat="1" ht="21" customHeight="1">
      <c r="A13" s="364"/>
      <c r="B13" s="385" t="s">
        <v>17</v>
      </c>
      <c r="C13" s="384" t="s">
        <v>663</v>
      </c>
      <c r="D13" s="383">
        <v>7791138</v>
      </c>
      <c r="E13" s="381">
        <v>1</v>
      </c>
      <c r="F13" s="381">
        <v>1</v>
      </c>
      <c r="G13" s="380">
        <f t="shared" ref="G13:G23" si="3">+$G$11</f>
        <v>5</v>
      </c>
      <c r="H13" s="379">
        <f>ROUND(+D13*E13*F13*G13,0)</f>
        <v>38955690</v>
      </c>
      <c r="I13" s="390"/>
      <c r="J13" s="778" t="s">
        <v>17</v>
      </c>
      <c r="K13" s="779" t="s">
        <v>663</v>
      </c>
      <c r="L13" s="780">
        <v>7791138</v>
      </c>
      <c r="M13" s="782">
        <v>1</v>
      </c>
      <c r="N13" s="782">
        <v>1</v>
      </c>
      <c r="O13" s="783">
        <f t="shared" ref="O13:O23" si="4">+$G$11</f>
        <v>5</v>
      </c>
      <c r="P13" s="784">
        <f>ROUND(+L13*M13*N13*O13,0)</f>
        <v>38955690</v>
      </c>
      <c r="Q13" s="785"/>
      <c r="R13" s="786">
        <f t="shared" si="2"/>
        <v>0</v>
      </c>
      <c r="S13" s="785"/>
    </row>
    <row r="14" spans="1:19" s="358" customFormat="1" ht="21" customHeight="1">
      <c r="A14" s="364"/>
      <c r="B14" s="385" t="s">
        <v>478</v>
      </c>
      <c r="C14" s="384" t="s">
        <v>663</v>
      </c>
      <c r="D14" s="383">
        <v>7791138</v>
      </c>
      <c r="E14" s="382">
        <v>1</v>
      </c>
      <c r="F14" s="381">
        <v>0.5</v>
      </c>
      <c r="G14" s="380">
        <f t="shared" si="3"/>
        <v>5</v>
      </c>
      <c r="H14" s="379">
        <f>ROUND(+D14*E14*F14*G14,0)</f>
        <v>19477845</v>
      </c>
      <c r="I14" s="390"/>
      <c r="J14" s="778" t="s">
        <v>478</v>
      </c>
      <c r="K14" s="779" t="s">
        <v>663</v>
      </c>
      <c r="L14" s="780">
        <v>7791138</v>
      </c>
      <c r="M14" s="781">
        <v>1</v>
      </c>
      <c r="N14" s="782">
        <v>0.5</v>
      </c>
      <c r="O14" s="783">
        <f t="shared" si="4"/>
        <v>5</v>
      </c>
      <c r="P14" s="784">
        <f>ROUND(+L14*M14*N14*O14,0)</f>
        <v>19477845</v>
      </c>
      <c r="Q14" s="785"/>
      <c r="R14" s="786">
        <f t="shared" si="2"/>
        <v>0</v>
      </c>
      <c r="S14" s="785"/>
    </row>
    <row r="15" spans="1:19" s="358" customFormat="1" ht="21" customHeight="1">
      <c r="A15" s="364"/>
      <c r="B15" s="385" t="s">
        <v>304</v>
      </c>
      <c r="C15" s="384" t="s">
        <v>659</v>
      </c>
      <c r="D15" s="383">
        <v>5171786</v>
      </c>
      <c r="E15" s="381">
        <v>1</v>
      </c>
      <c r="F15" s="381">
        <v>1</v>
      </c>
      <c r="G15" s="380">
        <f t="shared" si="3"/>
        <v>5</v>
      </c>
      <c r="H15" s="379">
        <f>ROUND(+D15*E15*F15*G15,0)</f>
        <v>25858930</v>
      </c>
      <c r="I15" s="390"/>
      <c r="J15" s="778" t="s">
        <v>304</v>
      </c>
      <c r="K15" s="779" t="s">
        <v>659</v>
      </c>
      <c r="L15" s="780">
        <v>5171786</v>
      </c>
      <c r="M15" s="782">
        <v>1</v>
      </c>
      <c r="N15" s="782">
        <v>1</v>
      </c>
      <c r="O15" s="783">
        <f t="shared" si="4"/>
        <v>5</v>
      </c>
      <c r="P15" s="784">
        <f>ROUND(+L15*M15*N15*O15,0)</f>
        <v>25858930</v>
      </c>
      <c r="Q15" s="785"/>
      <c r="R15" s="786">
        <f t="shared" si="2"/>
        <v>0</v>
      </c>
      <c r="S15" s="785"/>
    </row>
    <row r="16" spans="1:19" s="358" customFormat="1" ht="21" customHeight="1">
      <c r="A16" s="364"/>
      <c r="B16" s="385" t="s">
        <v>18</v>
      </c>
      <c r="C16" s="384" t="s">
        <v>663</v>
      </c>
      <c r="D16" s="383">
        <v>7791138</v>
      </c>
      <c r="E16" s="382">
        <v>1</v>
      </c>
      <c r="F16" s="381">
        <v>1</v>
      </c>
      <c r="G16" s="380">
        <f t="shared" si="3"/>
        <v>5</v>
      </c>
      <c r="H16" s="379">
        <f t="shared" si="0"/>
        <v>38955690</v>
      </c>
      <c r="I16" s="390"/>
      <c r="J16" s="778" t="s">
        <v>18</v>
      </c>
      <c r="K16" s="779" t="s">
        <v>663</v>
      </c>
      <c r="L16" s="780">
        <v>7791138</v>
      </c>
      <c r="M16" s="781">
        <v>1</v>
      </c>
      <c r="N16" s="782">
        <v>1</v>
      </c>
      <c r="O16" s="783">
        <f t="shared" si="4"/>
        <v>5</v>
      </c>
      <c r="P16" s="784">
        <f t="shared" si="1"/>
        <v>38955690</v>
      </c>
      <c r="Q16" s="785"/>
      <c r="R16" s="786">
        <f t="shared" si="2"/>
        <v>0</v>
      </c>
      <c r="S16" s="785"/>
    </row>
    <row r="17" spans="1:19" s="358" customFormat="1" ht="21" customHeight="1">
      <c r="A17" s="364"/>
      <c r="B17" s="385" t="s">
        <v>19</v>
      </c>
      <c r="C17" s="384" t="s">
        <v>663</v>
      </c>
      <c r="D17" s="383">
        <v>7791138</v>
      </c>
      <c r="E17" s="382">
        <v>1</v>
      </c>
      <c r="F17" s="381">
        <v>1</v>
      </c>
      <c r="G17" s="380">
        <f t="shared" si="3"/>
        <v>5</v>
      </c>
      <c r="H17" s="379">
        <f t="shared" si="0"/>
        <v>38955690</v>
      </c>
      <c r="I17" s="374"/>
      <c r="J17" s="778" t="s">
        <v>19</v>
      </c>
      <c r="K17" s="779" t="s">
        <v>663</v>
      </c>
      <c r="L17" s="780">
        <v>7791138</v>
      </c>
      <c r="M17" s="781">
        <v>1</v>
      </c>
      <c r="N17" s="782">
        <v>1</v>
      </c>
      <c r="O17" s="783">
        <f t="shared" si="4"/>
        <v>5</v>
      </c>
      <c r="P17" s="784">
        <f t="shared" si="1"/>
        <v>38955690</v>
      </c>
      <c r="Q17" s="785"/>
      <c r="R17" s="786">
        <f t="shared" si="2"/>
        <v>0</v>
      </c>
      <c r="S17" s="785"/>
    </row>
    <row r="18" spans="1:19" s="358" customFormat="1" ht="27.4" customHeight="1">
      <c r="A18" s="364"/>
      <c r="B18" s="385" t="s">
        <v>664</v>
      </c>
      <c r="C18" s="384" t="s">
        <v>663</v>
      </c>
      <c r="D18" s="383">
        <v>7791138</v>
      </c>
      <c r="E18" s="382">
        <v>1</v>
      </c>
      <c r="F18" s="381">
        <v>1</v>
      </c>
      <c r="G18" s="380">
        <f t="shared" si="3"/>
        <v>5</v>
      </c>
      <c r="H18" s="379">
        <f>ROUND(+D18*E18*F18*G18,0)</f>
        <v>38955690</v>
      </c>
      <c r="I18" s="374"/>
      <c r="J18" s="778" t="s">
        <v>664</v>
      </c>
      <c r="K18" s="779" t="s">
        <v>663</v>
      </c>
      <c r="L18" s="780">
        <v>7791138</v>
      </c>
      <c r="M18" s="781">
        <v>1</v>
      </c>
      <c r="N18" s="782">
        <v>1</v>
      </c>
      <c r="O18" s="783">
        <f t="shared" si="4"/>
        <v>5</v>
      </c>
      <c r="P18" s="784">
        <f>ROUND(+L18*M18*N18*O18,0)</f>
        <v>38955690</v>
      </c>
      <c r="Q18" s="785"/>
      <c r="R18" s="786">
        <f t="shared" si="2"/>
        <v>0</v>
      </c>
      <c r="S18" s="785"/>
    </row>
    <row r="19" spans="1:19" s="358" customFormat="1" ht="21" customHeight="1">
      <c r="A19" s="364"/>
      <c r="B19" s="385" t="s">
        <v>662</v>
      </c>
      <c r="C19" s="384" t="s">
        <v>659</v>
      </c>
      <c r="D19" s="383">
        <v>5171786</v>
      </c>
      <c r="E19" s="382">
        <v>1</v>
      </c>
      <c r="F19" s="381">
        <v>0.5</v>
      </c>
      <c r="G19" s="380">
        <f t="shared" si="3"/>
        <v>5</v>
      </c>
      <c r="H19" s="379">
        <f>ROUND(+D19*E19*F19*G19,0)</f>
        <v>12929465</v>
      </c>
      <c r="I19" s="374"/>
      <c r="J19" s="778" t="s">
        <v>662</v>
      </c>
      <c r="K19" s="779" t="s">
        <v>659</v>
      </c>
      <c r="L19" s="780">
        <v>7791138</v>
      </c>
      <c r="M19" s="781">
        <v>1</v>
      </c>
      <c r="N19" s="782">
        <v>0.5</v>
      </c>
      <c r="O19" s="783">
        <f t="shared" si="4"/>
        <v>5</v>
      </c>
      <c r="P19" s="784">
        <f>ROUND(+L19*M19*N19*O19,0)</f>
        <v>19477845</v>
      </c>
      <c r="Q19" s="785"/>
      <c r="R19" s="786">
        <f t="shared" si="2"/>
        <v>6548380</v>
      </c>
      <c r="S19" s="785"/>
    </row>
    <row r="20" spans="1:19" s="358" customFormat="1" ht="21" customHeight="1">
      <c r="A20" s="364"/>
      <c r="B20" s="385" t="s">
        <v>661</v>
      </c>
      <c r="C20" s="384" t="s">
        <v>659</v>
      </c>
      <c r="D20" s="383">
        <v>5171786</v>
      </c>
      <c r="E20" s="382">
        <v>1</v>
      </c>
      <c r="F20" s="381">
        <v>0.5</v>
      </c>
      <c r="G20" s="380">
        <f t="shared" si="3"/>
        <v>5</v>
      </c>
      <c r="H20" s="379">
        <f t="shared" si="0"/>
        <v>12929465</v>
      </c>
      <c r="I20" s="389"/>
      <c r="J20" s="778" t="s">
        <v>661</v>
      </c>
      <c r="K20" s="779" t="s">
        <v>659</v>
      </c>
      <c r="L20" s="780">
        <v>7791138</v>
      </c>
      <c r="M20" s="781">
        <v>1</v>
      </c>
      <c r="N20" s="782">
        <v>0.5</v>
      </c>
      <c r="O20" s="783">
        <f t="shared" si="4"/>
        <v>5</v>
      </c>
      <c r="P20" s="784">
        <f t="shared" si="1"/>
        <v>19477845</v>
      </c>
      <c r="Q20" s="785"/>
      <c r="R20" s="786">
        <f t="shared" si="2"/>
        <v>6548380</v>
      </c>
      <c r="S20" s="785"/>
    </row>
    <row r="21" spans="1:19" s="358" customFormat="1" ht="21" customHeight="1">
      <c r="A21" s="364"/>
      <c r="B21" s="385" t="s">
        <v>21</v>
      </c>
      <c r="C21" s="384" t="s">
        <v>659</v>
      </c>
      <c r="D21" s="383">
        <v>5171786</v>
      </c>
      <c r="E21" s="382">
        <v>1</v>
      </c>
      <c r="F21" s="381">
        <v>0.5</v>
      </c>
      <c r="G21" s="380">
        <f t="shared" si="3"/>
        <v>5</v>
      </c>
      <c r="H21" s="379">
        <f>ROUND(+D21*E21*F21*G21,0)</f>
        <v>12929465</v>
      </c>
      <c r="I21" s="389"/>
      <c r="J21" s="778" t="s">
        <v>21</v>
      </c>
      <c r="K21" s="779" t="s">
        <v>659</v>
      </c>
      <c r="L21" s="780">
        <v>7791138</v>
      </c>
      <c r="M21" s="781">
        <v>1</v>
      </c>
      <c r="N21" s="782">
        <v>0.5</v>
      </c>
      <c r="O21" s="783">
        <f t="shared" si="4"/>
        <v>5</v>
      </c>
      <c r="P21" s="784">
        <f>ROUND(+L21*M21*N21*O21,0)</f>
        <v>19477845</v>
      </c>
      <c r="Q21" s="785"/>
      <c r="R21" s="786">
        <f t="shared" si="2"/>
        <v>6548380</v>
      </c>
      <c r="S21" s="785"/>
    </row>
    <row r="22" spans="1:19" s="358" customFormat="1" ht="31.15" customHeight="1">
      <c r="A22" s="364"/>
      <c r="B22" s="385" t="s">
        <v>660</v>
      </c>
      <c r="C22" s="384" t="s">
        <v>659</v>
      </c>
      <c r="D22" s="383">
        <v>5171186</v>
      </c>
      <c r="E22" s="382">
        <v>1</v>
      </c>
      <c r="F22" s="381">
        <v>1</v>
      </c>
      <c r="G22" s="380">
        <f t="shared" si="3"/>
        <v>5</v>
      </c>
      <c r="H22" s="379">
        <f>ROUND(+D22*E22*F22*G22,0)</f>
        <v>25855930</v>
      </c>
      <c r="I22" s="374"/>
      <c r="J22" s="778" t="s">
        <v>660</v>
      </c>
      <c r="K22" s="779" t="s">
        <v>659</v>
      </c>
      <c r="L22" s="780">
        <v>5171786</v>
      </c>
      <c r="M22" s="781">
        <v>1</v>
      </c>
      <c r="N22" s="782">
        <v>1</v>
      </c>
      <c r="O22" s="783">
        <f t="shared" si="4"/>
        <v>5</v>
      </c>
      <c r="P22" s="784">
        <f>ROUND(+L22*M22*N22*O22,0)</f>
        <v>25858930</v>
      </c>
      <c r="Q22" s="785"/>
      <c r="R22" s="786">
        <f t="shared" si="2"/>
        <v>3000</v>
      </c>
      <c r="S22" s="785"/>
    </row>
    <row r="23" spans="1:19" s="358" customFormat="1" ht="22.9" customHeight="1">
      <c r="A23" s="364"/>
      <c r="B23" s="385" t="s">
        <v>658</v>
      </c>
      <c r="C23" s="384" t="s">
        <v>657</v>
      </c>
      <c r="D23" s="383">
        <v>2586642</v>
      </c>
      <c r="E23" s="382">
        <v>1</v>
      </c>
      <c r="F23" s="381">
        <v>1</v>
      </c>
      <c r="G23" s="380">
        <f t="shared" si="3"/>
        <v>5</v>
      </c>
      <c r="H23" s="379">
        <f>ROUND(+D23*E23*F23*G23,0)</f>
        <v>12933210</v>
      </c>
      <c r="I23" s="374"/>
      <c r="J23" s="778" t="s">
        <v>658</v>
      </c>
      <c r="K23" s="779" t="s">
        <v>657</v>
      </c>
      <c r="L23" s="780">
        <v>2586642</v>
      </c>
      <c r="M23" s="781">
        <v>1</v>
      </c>
      <c r="N23" s="782">
        <v>1</v>
      </c>
      <c r="O23" s="783">
        <f t="shared" si="4"/>
        <v>5</v>
      </c>
      <c r="P23" s="784">
        <f>ROUND(+L23*M23*N23*O23,0)</f>
        <v>12933210</v>
      </c>
      <c r="Q23" s="785"/>
      <c r="R23" s="786">
        <f t="shared" si="2"/>
        <v>0</v>
      </c>
      <c r="S23" s="785"/>
    </row>
    <row r="24" spans="1:19" s="358" customFormat="1" ht="24.4" customHeight="1">
      <c r="A24" s="364"/>
      <c r="B24" s="1293" t="s">
        <v>656</v>
      </c>
      <c r="C24" s="1294"/>
      <c r="D24" s="1295"/>
      <c r="E24" s="377"/>
      <c r="F24" s="376"/>
      <c r="G24" s="376"/>
      <c r="H24" s="375">
        <f>SUM(H11:H23)</f>
        <v>339771553</v>
      </c>
      <c r="I24" s="374"/>
      <c r="J24" s="1346" t="s">
        <v>656</v>
      </c>
      <c r="K24" s="1347"/>
      <c r="L24" s="1348"/>
      <c r="M24" s="787"/>
      <c r="N24" s="788"/>
      <c r="O24" s="788"/>
      <c r="P24" s="789">
        <f>SUM(P11:P23)</f>
        <v>359419693</v>
      </c>
      <c r="Q24" s="785"/>
      <c r="R24" s="786">
        <f t="shared" si="2"/>
        <v>19648140</v>
      </c>
      <c r="S24" s="785"/>
    </row>
    <row r="25" spans="1:19" s="358" customFormat="1" ht="24.4" customHeight="1">
      <c r="A25" s="364"/>
      <c r="B25" s="1274" t="s">
        <v>637</v>
      </c>
      <c r="C25" s="1275"/>
      <c r="D25" s="1276"/>
      <c r="E25" s="373"/>
      <c r="F25" s="373"/>
      <c r="G25" s="372"/>
      <c r="H25" s="334">
        <v>2.2000000000000002</v>
      </c>
      <c r="I25" s="371"/>
      <c r="J25" s="1350" t="s">
        <v>637</v>
      </c>
      <c r="K25" s="1351"/>
      <c r="L25" s="1352"/>
      <c r="M25" s="790"/>
      <c r="N25" s="790"/>
      <c r="O25" s="791"/>
      <c r="P25" s="792">
        <v>2.2000000000000002</v>
      </c>
      <c r="Q25" s="785"/>
      <c r="R25" s="786">
        <f t="shared" si="2"/>
        <v>0</v>
      </c>
      <c r="S25" s="785"/>
    </row>
    <row r="26" spans="1:19" s="358" customFormat="1" ht="24.4" customHeight="1">
      <c r="A26" s="364"/>
      <c r="B26" s="1277" t="s">
        <v>655</v>
      </c>
      <c r="C26" s="1278"/>
      <c r="D26" s="1279"/>
      <c r="E26" s="370"/>
      <c r="F26" s="370"/>
      <c r="G26" s="369"/>
      <c r="H26" s="368">
        <f>ROUND(+H24*H25,0)</f>
        <v>747497417</v>
      </c>
      <c r="I26" s="367"/>
      <c r="J26" s="1353" t="s">
        <v>655</v>
      </c>
      <c r="K26" s="1354"/>
      <c r="L26" s="1355"/>
      <c r="M26" s="793"/>
      <c r="N26" s="793"/>
      <c r="O26" s="794"/>
      <c r="P26" s="795">
        <f>ROUND(+P24*P25,0)</f>
        <v>790723325</v>
      </c>
      <c r="Q26" s="785"/>
      <c r="R26" s="786">
        <f t="shared" si="2"/>
        <v>43225908</v>
      </c>
      <c r="S26" s="785"/>
    </row>
    <row r="27" spans="1:19" s="358" customFormat="1" ht="24.4" customHeight="1">
      <c r="A27" s="364"/>
      <c r="B27" s="1274" t="s">
        <v>654</v>
      </c>
      <c r="C27" s="1275"/>
      <c r="D27" s="1276"/>
      <c r="E27" s="363"/>
      <c r="F27" s="362">
        <v>0.19</v>
      </c>
      <c r="G27" s="361"/>
      <c r="H27" s="360">
        <f>ROUND(H26*F27,0)</f>
        <v>142024509</v>
      </c>
      <c r="I27" s="359"/>
      <c r="J27" s="1350" t="s">
        <v>654</v>
      </c>
      <c r="K27" s="1351"/>
      <c r="L27" s="1352"/>
      <c r="M27" s="796"/>
      <c r="N27" s="797">
        <v>0.19</v>
      </c>
      <c r="O27" s="798"/>
      <c r="P27" s="799">
        <f>ROUND(P26*N27,0)</f>
        <v>150237432</v>
      </c>
      <c r="Q27" s="785"/>
      <c r="R27" s="786">
        <f t="shared" si="2"/>
        <v>8212923</v>
      </c>
      <c r="S27" s="785"/>
    </row>
    <row r="28" spans="1:19" ht="31.5" customHeight="1" thickBot="1">
      <c r="B28" s="1280" t="s">
        <v>653</v>
      </c>
      <c r="C28" s="1281"/>
      <c r="D28" s="1281"/>
      <c r="E28" s="1281"/>
      <c r="F28" s="1282"/>
      <c r="G28" s="328"/>
      <c r="H28" s="327">
        <f>+H26+H27</f>
        <v>889521926</v>
      </c>
      <c r="I28" s="357"/>
      <c r="J28" s="1356" t="s">
        <v>653</v>
      </c>
      <c r="K28" s="1357"/>
      <c r="L28" s="1357"/>
      <c r="M28" s="1357"/>
      <c r="N28" s="1358"/>
      <c r="O28" s="800"/>
      <c r="P28" s="801">
        <f>+P26+P27</f>
        <v>940960757</v>
      </c>
      <c r="R28" s="786">
        <f t="shared" si="2"/>
        <v>51438831</v>
      </c>
    </row>
    <row r="29" spans="1:19" s="305" customFormat="1" ht="28.5" customHeight="1" thickTop="1" thickBot="1">
      <c r="B29" s="356"/>
      <c r="C29" s="355"/>
      <c r="D29" s="355"/>
      <c r="E29" s="355"/>
      <c r="F29" s="355"/>
      <c r="G29" s="355"/>
      <c r="H29" s="354"/>
      <c r="I29" s="317"/>
      <c r="J29" s="802"/>
      <c r="K29" s="803"/>
      <c r="L29" s="803"/>
      <c r="M29" s="803"/>
      <c r="N29" s="803"/>
      <c r="O29" s="803"/>
      <c r="P29" s="804"/>
      <c r="Q29" s="805"/>
      <c r="R29" s="786">
        <f t="shared" si="2"/>
        <v>0</v>
      </c>
      <c r="S29" s="805"/>
    </row>
    <row r="30" spans="1:19" s="305" customFormat="1" ht="27.75" customHeight="1" thickTop="1">
      <c r="B30" s="1297" t="s">
        <v>652</v>
      </c>
      <c r="C30" s="1298"/>
      <c r="D30" s="1298"/>
      <c r="E30" s="1298"/>
      <c r="F30" s="1298"/>
      <c r="G30" s="1298"/>
      <c r="H30" s="1299"/>
      <c r="I30" s="317"/>
      <c r="J30" s="1359" t="s">
        <v>652</v>
      </c>
      <c r="K30" s="1360"/>
      <c r="L30" s="1360"/>
      <c r="M30" s="1360"/>
      <c r="N30" s="1360"/>
      <c r="O30" s="1360"/>
      <c r="P30" s="1361"/>
      <c r="Q30" s="805"/>
      <c r="R30" s="786">
        <f t="shared" si="2"/>
        <v>0</v>
      </c>
      <c r="S30" s="805"/>
    </row>
    <row r="31" spans="1:19" s="305" customFormat="1" ht="39.75" customHeight="1">
      <c r="B31" s="353" t="s">
        <v>651</v>
      </c>
      <c r="C31" s="351" t="s">
        <v>650</v>
      </c>
      <c r="D31" s="352" t="s">
        <v>649</v>
      </c>
      <c r="E31" s="351" t="s">
        <v>648</v>
      </c>
      <c r="F31" s="351" t="s">
        <v>647</v>
      </c>
      <c r="G31" s="350" t="s">
        <v>646</v>
      </c>
      <c r="H31" s="349" t="s">
        <v>645</v>
      </c>
      <c r="I31" s="317"/>
      <c r="J31" s="806" t="s">
        <v>651</v>
      </c>
      <c r="K31" s="807" t="s">
        <v>650</v>
      </c>
      <c r="L31" s="808" t="s">
        <v>649</v>
      </c>
      <c r="M31" s="807" t="s">
        <v>648</v>
      </c>
      <c r="N31" s="807" t="s">
        <v>647</v>
      </c>
      <c r="O31" s="809" t="s">
        <v>646</v>
      </c>
      <c r="P31" s="810" t="s">
        <v>645</v>
      </c>
      <c r="Q31" s="805"/>
      <c r="R31" s="786"/>
      <c r="S31" s="805"/>
    </row>
    <row r="32" spans="1:19" s="305" customFormat="1" ht="20.65" customHeight="1">
      <c r="B32" s="346" t="s">
        <v>644</v>
      </c>
      <c r="C32" s="345" t="s">
        <v>639</v>
      </c>
      <c r="D32" s="344">
        <v>4620000</v>
      </c>
      <c r="E32" s="343">
        <v>1</v>
      </c>
      <c r="F32" s="343">
        <v>1</v>
      </c>
      <c r="G32" s="343">
        <v>5</v>
      </c>
      <c r="H32" s="342">
        <f>+D32*E32*F32*G32</f>
        <v>23100000</v>
      </c>
      <c r="I32" s="317"/>
      <c r="J32" s="811" t="s">
        <v>644</v>
      </c>
      <c r="K32" s="812" t="s">
        <v>639</v>
      </c>
      <c r="L32" s="813">
        <v>4620000</v>
      </c>
      <c r="M32" s="814">
        <v>1</v>
      </c>
      <c r="N32" s="814">
        <v>1</v>
      </c>
      <c r="O32" s="814">
        <v>5</v>
      </c>
      <c r="P32" s="815">
        <f>+L32*M32*N32*O32</f>
        <v>23100000</v>
      </c>
      <c r="Q32" s="805"/>
      <c r="R32" s="786">
        <f t="shared" si="2"/>
        <v>0</v>
      </c>
      <c r="S32" s="805"/>
    </row>
    <row r="33" spans="1:19" s="305" customFormat="1" ht="20.65" customHeight="1">
      <c r="B33" s="346" t="s">
        <v>643</v>
      </c>
      <c r="C33" s="345" t="s">
        <v>641</v>
      </c>
      <c r="D33" s="344">
        <v>18326000</v>
      </c>
      <c r="E33" s="343">
        <v>1</v>
      </c>
      <c r="F33" s="343"/>
      <c r="G33" s="343"/>
      <c r="H33" s="342">
        <f>+D33</f>
        <v>18326000</v>
      </c>
      <c r="I33" s="317"/>
      <c r="J33" s="811" t="s">
        <v>643</v>
      </c>
      <c r="K33" s="812" t="s">
        <v>641</v>
      </c>
      <c r="L33" s="813">
        <v>18326000</v>
      </c>
      <c r="M33" s="814">
        <v>1</v>
      </c>
      <c r="N33" s="814"/>
      <c r="O33" s="814"/>
      <c r="P33" s="815">
        <f>+L33</f>
        <v>18326000</v>
      </c>
      <c r="Q33" s="805"/>
      <c r="R33" s="786">
        <f t="shared" si="2"/>
        <v>0</v>
      </c>
      <c r="S33" s="805"/>
    </row>
    <row r="34" spans="1:19" s="305" customFormat="1" ht="20.65" customHeight="1">
      <c r="B34" s="346" t="s">
        <v>642</v>
      </c>
      <c r="C34" s="345" t="s">
        <v>641</v>
      </c>
      <c r="D34" s="348">
        <v>26565322</v>
      </c>
      <c r="E34" s="343">
        <v>1</v>
      </c>
      <c r="F34" s="343"/>
      <c r="G34" s="343"/>
      <c r="H34" s="342">
        <f>+D34</f>
        <v>26565322</v>
      </c>
      <c r="I34" s="317"/>
      <c r="J34" s="811" t="s">
        <v>642</v>
      </c>
      <c r="K34" s="812" t="s">
        <v>641</v>
      </c>
      <c r="L34" s="816">
        <v>26565322</v>
      </c>
      <c r="M34" s="814">
        <v>1</v>
      </c>
      <c r="N34" s="814"/>
      <c r="O34" s="814"/>
      <c r="P34" s="815">
        <f>+L34</f>
        <v>26565322</v>
      </c>
      <c r="Q34" s="805"/>
      <c r="R34" s="786">
        <f t="shared" si="2"/>
        <v>0</v>
      </c>
      <c r="S34" s="805"/>
    </row>
    <row r="35" spans="1:19" s="305" customFormat="1" ht="20.65" customHeight="1">
      <c r="B35" s="346" t="s">
        <v>640</v>
      </c>
      <c r="C35" s="345" t="s">
        <v>639</v>
      </c>
      <c r="D35" s="344">
        <v>3300000</v>
      </c>
      <c r="E35" s="343">
        <v>1</v>
      </c>
      <c r="F35" s="343">
        <v>1</v>
      </c>
      <c r="G35" s="343">
        <v>5</v>
      </c>
      <c r="H35" s="342">
        <f>+D35*E35*F35*G35</f>
        <v>16500000</v>
      </c>
      <c r="I35" s="317"/>
      <c r="J35" s="811" t="s">
        <v>640</v>
      </c>
      <c r="K35" s="812" t="s">
        <v>639</v>
      </c>
      <c r="L35" s="813">
        <v>3300000</v>
      </c>
      <c r="M35" s="814">
        <v>1</v>
      </c>
      <c r="N35" s="814">
        <v>1</v>
      </c>
      <c r="O35" s="814">
        <v>5</v>
      </c>
      <c r="P35" s="815">
        <f>+L35*M35*N35*O35</f>
        <v>16500000</v>
      </c>
      <c r="Q35" s="805"/>
      <c r="R35" s="786">
        <f t="shared" si="2"/>
        <v>0</v>
      </c>
      <c r="S35" s="805"/>
    </row>
    <row r="36" spans="1:19" s="305" customFormat="1" ht="24" customHeight="1">
      <c r="B36" s="1300" t="s">
        <v>638</v>
      </c>
      <c r="C36" s="1301"/>
      <c r="D36" s="1301"/>
      <c r="E36" s="1302"/>
      <c r="F36" s="338"/>
      <c r="G36" s="337"/>
      <c r="H36" s="336">
        <f>SUM(H32:H35)</f>
        <v>84491322</v>
      </c>
      <c r="I36" s="317"/>
      <c r="J36" s="1362" t="s">
        <v>638</v>
      </c>
      <c r="K36" s="1363"/>
      <c r="L36" s="1363"/>
      <c r="M36" s="1364"/>
      <c r="N36" s="817"/>
      <c r="O36" s="818"/>
      <c r="P36" s="819">
        <f>SUM(P32:P35)</f>
        <v>84491322</v>
      </c>
      <c r="Q36" s="805"/>
      <c r="R36" s="786">
        <f t="shared" si="2"/>
        <v>0</v>
      </c>
      <c r="S36" s="805"/>
    </row>
    <row r="37" spans="1:19" s="305" customFormat="1" ht="24" customHeight="1">
      <c r="B37" s="1303" t="s">
        <v>637</v>
      </c>
      <c r="C37" s="1304"/>
      <c r="D37" s="1304"/>
      <c r="E37" s="1305"/>
      <c r="F37" s="335"/>
      <c r="G37" s="335"/>
      <c r="H37" s="334">
        <v>1.1000000000000001</v>
      </c>
      <c r="I37" s="317"/>
      <c r="J37" s="1365" t="s">
        <v>637</v>
      </c>
      <c r="K37" s="1366"/>
      <c r="L37" s="1366"/>
      <c r="M37" s="1367"/>
      <c r="N37" s="820"/>
      <c r="O37" s="820"/>
      <c r="P37" s="792">
        <v>1.1000000000000001</v>
      </c>
      <c r="Q37" s="805"/>
      <c r="R37" s="786">
        <f t="shared" si="2"/>
        <v>0</v>
      </c>
      <c r="S37" s="805"/>
    </row>
    <row r="38" spans="1:19" s="305" customFormat="1" ht="24" customHeight="1">
      <c r="B38" s="1303" t="s">
        <v>636</v>
      </c>
      <c r="C38" s="1304"/>
      <c r="D38" s="1304"/>
      <c r="E38" s="1305"/>
      <c r="F38" s="333"/>
      <c r="G38" s="332"/>
      <c r="H38" s="329">
        <f>ROUND(H36*H37,0)</f>
        <v>92940454</v>
      </c>
      <c r="I38" s="317"/>
      <c r="J38" s="1365" t="s">
        <v>636</v>
      </c>
      <c r="K38" s="1366"/>
      <c r="L38" s="1366"/>
      <c r="M38" s="1367"/>
      <c r="N38" s="821"/>
      <c r="O38" s="822"/>
      <c r="P38" s="823">
        <f>ROUND(P36*P37,0)</f>
        <v>92940454</v>
      </c>
      <c r="Q38" s="805"/>
      <c r="R38" s="786">
        <f t="shared" si="2"/>
        <v>0</v>
      </c>
      <c r="S38" s="805"/>
    </row>
    <row r="39" spans="1:19" s="305" customFormat="1" ht="24" customHeight="1">
      <c r="B39" s="1303" t="s">
        <v>635</v>
      </c>
      <c r="C39" s="1304"/>
      <c r="D39" s="1304"/>
      <c r="E39" s="1305"/>
      <c r="F39" s="331">
        <v>0.19</v>
      </c>
      <c r="G39" s="330"/>
      <c r="H39" s="329">
        <f>ROUND(H38*F39,0)</f>
        <v>17658686</v>
      </c>
      <c r="I39" s="317"/>
      <c r="J39" s="1365" t="s">
        <v>635</v>
      </c>
      <c r="K39" s="1366"/>
      <c r="L39" s="1366"/>
      <c r="M39" s="1367"/>
      <c r="N39" s="824">
        <v>0.19</v>
      </c>
      <c r="O39" s="825"/>
      <c r="P39" s="823">
        <f>ROUND(P38*N39,0)</f>
        <v>17658686</v>
      </c>
      <c r="Q39" s="805"/>
      <c r="R39" s="786">
        <f t="shared" si="2"/>
        <v>0</v>
      </c>
      <c r="S39" s="805"/>
    </row>
    <row r="40" spans="1:19" s="305" customFormat="1" ht="35.25" customHeight="1" thickBot="1">
      <c r="B40" s="1280" t="s">
        <v>634</v>
      </c>
      <c r="C40" s="1281"/>
      <c r="D40" s="1281"/>
      <c r="E40" s="1281"/>
      <c r="F40" s="1282"/>
      <c r="G40" s="328"/>
      <c r="H40" s="327">
        <f>+H38+H39</f>
        <v>110599140</v>
      </c>
      <c r="I40" s="317"/>
      <c r="J40" s="1356" t="s">
        <v>634</v>
      </c>
      <c r="K40" s="1357"/>
      <c r="L40" s="1357"/>
      <c r="M40" s="1357"/>
      <c r="N40" s="1358"/>
      <c r="O40" s="800"/>
      <c r="P40" s="801">
        <f>+P38+P39</f>
        <v>110599140</v>
      </c>
      <c r="Q40" s="805"/>
      <c r="R40" s="786">
        <f t="shared" si="2"/>
        <v>0</v>
      </c>
      <c r="S40" s="805"/>
    </row>
    <row r="41" spans="1:19" s="305" customFormat="1" ht="24" customHeight="1" thickTop="1" thickBot="1">
      <c r="B41" s="325"/>
      <c r="C41" s="304"/>
      <c r="D41" s="304"/>
      <c r="E41" s="304"/>
      <c r="F41" s="304"/>
      <c r="G41" s="304"/>
      <c r="H41" s="324"/>
      <c r="I41" s="317"/>
      <c r="J41" s="826"/>
      <c r="K41" s="768"/>
      <c r="L41" s="768"/>
      <c r="M41" s="768"/>
      <c r="N41" s="768"/>
      <c r="O41" s="768"/>
      <c r="P41" s="827"/>
      <c r="Q41" s="805"/>
      <c r="R41" s="786">
        <f t="shared" si="2"/>
        <v>0</v>
      </c>
      <c r="S41" s="805"/>
    </row>
    <row r="42" spans="1:19" s="305" customFormat="1" ht="37.9" customHeight="1" thickTop="1" thickBot="1">
      <c r="B42" s="1306" t="s">
        <v>633</v>
      </c>
      <c r="C42" s="1307"/>
      <c r="D42" s="1307"/>
      <c r="E42" s="1307"/>
      <c r="F42" s="1307"/>
      <c r="G42" s="323"/>
      <c r="H42" s="322">
        <f>+H40+H28</f>
        <v>1000121066</v>
      </c>
      <c r="I42" s="317"/>
      <c r="J42" s="1368" t="s">
        <v>633</v>
      </c>
      <c r="K42" s="1369"/>
      <c r="L42" s="1369"/>
      <c r="M42" s="1369"/>
      <c r="N42" s="1369"/>
      <c r="O42" s="828"/>
      <c r="P42" s="829">
        <f>+P40+P28</f>
        <v>1051559897</v>
      </c>
      <c r="Q42" s="805"/>
      <c r="R42" s="786">
        <f t="shared" si="2"/>
        <v>51438831</v>
      </c>
      <c r="S42" s="805"/>
    </row>
    <row r="43" spans="1:19" s="305" customFormat="1" ht="24" customHeight="1" thickTop="1">
      <c r="B43" s="304"/>
      <c r="C43" s="304"/>
      <c r="D43" s="304"/>
      <c r="E43" s="304"/>
      <c r="F43" s="304"/>
      <c r="G43" s="304"/>
      <c r="H43" s="304"/>
      <c r="I43" s="317"/>
      <c r="J43" s="768"/>
      <c r="K43" s="768"/>
      <c r="L43" s="768"/>
      <c r="M43" s="768"/>
      <c r="N43" s="768"/>
      <c r="O43" s="768"/>
      <c r="P43" s="768"/>
      <c r="Q43" s="805"/>
      <c r="R43" s="805"/>
      <c r="S43" s="805"/>
    </row>
    <row r="44" spans="1:19" ht="24.4" customHeight="1">
      <c r="B44" s="318"/>
      <c r="G44" s="317"/>
      <c r="H44" s="317"/>
      <c r="I44" s="317"/>
      <c r="J44" s="830"/>
      <c r="O44" s="831"/>
      <c r="P44" s="831"/>
    </row>
    <row r="45" spans="1:19" ht="27">
      <c r="B45" s="311" t="s">
        <v>698</v>
      </c>
      <c r="J45" s="832" t="s">
        <v>698</v>
      </c>
    </row>
    <row r="46" spans="1:19">
      <c r="H46" s="316"/>
      <c r="P46" s="833"/>
    </row>
    <row r="47" spans="1:19" s="311" customFormat="1" ht="27">
      <c r="A47" s="310"/>
      <c r="E47" s="304"/>
      <c r="F47" s="304"/>
      <c r="G47" s="304"/>
      <c r="H47" s="316"/>
      <c r="J47" s="832"/>
      <c r="K47" s="832"/>
      <c r="L47" s="832"/>
      <c r="M47" s="768"/>
      <c r="N47" s="768"/>
      <c r="O47" s="768"/>
      <c r="P47" s="833"/>
      <c r="Q47" s="832"/>
      <c r="R47" s="832"/>
      <c r="S47" s="832"/>
    </row>
    <row r="48" spans="1:19" s="311" customFormat="1" ht="27.75">
      <c r="A48" s="310"/>
      <c r="B48" s="315" t="s">
        <v>702</v>
      </c>
      <c r="E48" s="304"/>
      <c r="F48" s="304"/>
      <c r="G48" s="304"/>
      <c r="H48" s="316"/>
      <c r="I48" s="312"/>
      <c r="J48" s="834" t="s">
        <v>702</v>
      </c>
      <c r="K48" s="832"/>
      <c r="L48" s="832"/>
      <c r="M48" s="768"/>
      <c r="N48" s="768"/>
      <c r="O48" s="768"/>
      <c r="P48" s="833"/>
      <c r="Q48" s="832"/>
      <c r="R48" s="832"/>
      <c r="S48" s="832"/>
    </row>
    <row r="49" spans="1:19" s="311" customFormat="1" ht="27.75">
      <c r="A49" s="310"/>
      <c r="H49" s="313"/>
      <c r="I49" s="312"/>
      <c r="J49" s="832"/>
      <c r="K49" s="832"/>
      <c r="L49" s="832"/>
      <c r="M49" s="832"/>
      <c r="N49" s="832"/>
      <c r="O49" s="832"/>
      <c r="P49" s="835"/>
      <c r="Q49" s="832"/>
      <c r="R49" s="832"/>
      <c r="S49" s="832"/>
    </row>
    <row r="50" spans="1:19" s="310" customFormat="1" ht="73.900000000000006" customHeight="1">
      <c r="B50" s="1296"/>
      <c r="C50" s="1296"/>
      <c r="D50" s="1296"/>
      <c r="E50" s="1296"/>
      <c r="F50" s="1296"/>
      <c r="G50" s="1296"/>
      <c r="H50" s="1296"/>
      <c r="I50" s="311"/>
      <c r="J50" s="1349"/>
      <c r="K50" s="1349"/>
      <c r="L50" s="1349"/>
      <c r="M50" s="1349"/>
      <c r="N50" s="1349"/>
      <c r="O50" s="1349"/>
      <c r="P50" s="1349"/>
      <c r="Q50" s="836"/>
      <c r="R50" s="836"/>
      <c r="S50" s="836"/>
    </row>
    <row r="53" spans="1:19" ht="18">
      <c r="H53" s="308"/>
      <c r="I53" s="308"/>
      <c r="P53" s="837"/>
    </row>
    <row r="54" spans="1:19" ht="18">
      <c r="H54" s="309"/>
      <c r="I54" s="308"/>
      <c r="P54" s="838"/>
    </row>
    <row r="55" spans="1:19" ht="18">
      <c r="H55" s="309"/>
      <c r="I55" s="308"/>
      <c r="P55" s="838"/>
    </row>
    <row r="57" spans="1:19">
      <c r="B57" s="306"/>
      <c r="C57" s="306"/>
      <c r="D57" s="306"/>
      <c r="E57" s="306"/>
      <c r="F57" s="306"/>
      <c r="G57" s="306"/>
      <c r="J57" s="839"/>
      <c r="K57" s="839"/>
      <c r="L57" s="839"/>
      <c r="M57" s="839"/>
      <c r="N57" s="839"/>
      <c r="O57" s="839"/>
    </row>
    <row r="58" spans="1:19" ht="18">
      <c r="B58" s="306"/>
      <c r="C58" s="306"/>
      <c r="D58" s="306"/>
      <c r="E58" s="306"/>
      <c r="F58" s="306"/>
      <c r="G58" s="306"/>
      <c r="H58" s="442"/>
      <c r="J58" s="839"/>
      <c r="K58" s="839"/>
      <c r="L58" s="839"/>
      <c r="M58" s="839"/>
      <c r="N58" s="839"/>
      <c r="O58" s="839"/>
      <c r="P58" s="840"/>
    </row>
    <row r="59" spans="1:19">
      <c r="B59" s="306"/>
      <c r="C59" s="306"/>
      <c r="D59" s="306"/>
      <c r="E59" s="306"/>
      <c r="F59" s="306"/>
      <c r="G59" s="306"/>
      <c r="J59" s="839"/>
      <c r="K59" s="839"/>
      <c r="L59" s="839"/>
      <c r="M59" s="839"/>
      <c r="N59" s="839"/>
      <c r="O59" s="839"/>
    </row>
    <row r="60" spans="1:19">
      <c r="B60" s="306"/>
      <c r="C60" s="306"/>
      <c r="D60" s="306"/>
      <c r="E60" s="306"/>
      <c r="F60" s="306"/>
      <c r="G60" s="306"/>
      <c r="J60" s="839"/>
      <c r="K60" s="839"/>
      <c r="L60" s="839"/>
      <c r="M60" s="839"/>
      <c r="N60" s="839"/>
      <c r="O60" s="839"/>
    </row>
    <row r="61" spans="1:19">
      <c r="B61" s="306"/>
      <c r="C61" s="306"/>
      <c r="D61" s="306"/>
      <c r="E61" s="306"/>
      <c r="F61" s="306"/>
      <c r="G61" s="306"/>
      <c r="J61" s="839"/>
      <c r="K61" s="839"/>
      <c r="L61" s="839"/>
      <c r="M61" s="839"/>
      <c r="N61" s="839"/>
      <c r="O61" s="839"/>
    </row>
    <row r="62" spans="1:19">
      <c r="B62" s="306"/>
      <c r="C62" s="306"/>
      <c r="D62" s="306"/>
      <c r="E62" s="306"/>
      <c r="F62" s="306"/>
      <c r="G62" s="306"/>
      <c r="J62" s="839"/>
      <c r="K62" s="839"/>
      <c r="L62" s="839"/>
      <c r="M62" s="839"/>
      <c r="N62" s="839"/>
      <c r="O62" s="839"/>
    </row>
    <row r="63" spans="1:19">
      <c r="B63" s="306"/>
      <c r="C63" s="306"/>
      <c r="D63" s="306"/>
      <c r="E63" s="306"/>
      <c r="F63" s="306"/>
      <c r="G63" s="306"/>
      <c r="J63" s="839"/>
      <c r="K63" s="839"/>
      <c r="L63" s="839"/>
      <c r="M63" s="839"/>
      <c r="N63" s="839"/>
      <c r="O63" s="839"/>
    </row>
    <row r="64" spans="1:19">
      <c r="B64" s="306"/>
      <c r="C64" s="306"/>
      <c r="D64" s="306"/>
      <c r="E64" s="306"/>
      <c r="F64" s="306"/>
      <c r="G64" s="306"/>
      <c r="J64" s="839"/>
      <c r="K64" s="839"/>
      <c r="L64" s="839"/>
      <c r="M64" s="839"/>
      <c r="N64" s="839"/>
      <c r="O64" s="839"/>
    </row>
    <row r="65" spans="2:15">
      <c r="B65" s="306"/>
      <c r="C65" s="306"/>
      <c r="D65" s="306"/>
      <c r="E65" s="306"/>
      <c r="F65" s="306"/>
      <c r="G65" s="306"/>
      <c r="J65" s="839"/>
      <c r="K65" s="839"/>
      <c r="L65" s="839"/>
      <c r="M65" s="839"/>
      <c r="N65" s="839"/>
      <c r="O65" s="839"/>
    </row>
    <row r="66" spans="2:15">
      <c r="B66" s="306"/>
      <c r="C66" s="306"/>
      <c r="D66" s="306"/>
      <c r="E66" s="306"/>
      <c r="F66" s="306"/>
      <c r="G66" s="306"/>
      <c r="J66" s="839"/>
      <c r="K66" s="839"/>
      <c r="L66" s="839"/>
      <c r="M66" s="839"/>
      <c r="N66" s="839"/>
      <c r="O66" s="839"/>
    </row>
    <row r="67" spans="2:15">
      <c r="B67" s="306"/>
      <c r="C67" s="306"/>
      <c r="D67" s="306"/>
      <c r="E67" s="306"/>
      <c r="F67" s="306"/>
      <c r="G67" s="306"/>
      <c r="J67" s="839"/>
      <c r="K67" s="839"/>
      <c r="L67" s="839"/>
      <c r="M67" s="839"/>
      <c r="N67" s="839"/>
      <c r="O67" s="839"/>
    </row>
    <row r="68" spans="2:15">
      <c r="B68" s="306"/>
      <c r="C68" s="306"/>
      <c r="D68" s="306"/>
      <c r="E68" s="306"/>
      <c r="F68" s="306"/>
      <c r="G68" s="306"/>
      <c r="J68" s="839"/>
      <c r="K68" s="839"/>
      <c r="L68" s="839"/>
      <c r="M68" s="839"/>
      <c r="N68" s="839"/>
      <c r="O68" s="839"/>
    </row>
    <row r="69" spans="2:15">
      <c r="B69" s="306"/>
      <c r="C69" s="306"/>
      <c r="D69" s="306"/>
      <c r="E69" s="306"/>
      <c r="F69" s="306"/>
      <c r="G69" s="306"/>
      <c r="J69" s="839"/>
      <c r="K69" s="839"/>
      <c r="L69" s="839"/>
      <c r="M69" s="839"/>
      <c r="N69" s="839"/>
      <c r="O69" s="839"/>
    </row>
  </sheetData>
  <autoFilter ref="B10:H28" xr:uid="{8067C0AA-1DC5-4661-9902-4707DAA736EE}"/>
  <customSheetViews>
    <customSheetView guid="{E709EEE5-4439-47F3-80A2-1744E8E6077E}" scale="40" showPageBreaks="1" printArea="1" showAutoFilter="1" view="pageBreakPreview" topLeftCell="A22">
      <selection activeCell="F26" sqref="F26"/>
      <pageMargins left="0.11811023622047245" right="0.11811023622047245" top="0.74803149606299213" bottom="0.74803149606299213" header="0.31496062992125984" footer="0.31496062992125984"/>
      <printOptions horizontalCentered="1" verticalCentered="1"/>
      <pageSetup scale="45" orientation="portrait" r:id="rId1"/>
      <autoFilter ref="B10:H28" xr:uid="{D9D57391-8F18-4433-BBEB-56991348A18D}"/>
    </customSheetView>
    <customSheetView guid="{0814AEEB-8FF2-453A-A01F-15432BB1C9A3}" scale="40" showPageBreaks="1" printArea="1" showAutoFilter="1" view="pageBreakPreview" topLeftCell="A22">
      <selection activeCell="F26" sqref="F26"/>
      <pageMargins left="0.11811023622047245" right="0.11811023622047245" top="0.74803149606299213" bottom="0.74803149606299213" header="0.31496062992125984" footer="0.31496062992125984"/>
      <printOptions horizontalCentered="1" verticalCentered="1"/>
      <pageSetup scale="45" orientation="portrait" r:id="rId2"/>
      <autoFilter ref="B10:H28" xr:uid="{231B4D8A-F81C-48B5-B4E2-AD88E6DE0F5E}"/>
    </customSheetView>
  </customSheetViews>
  <mergeCells count="34">
    <mergeCell ref="J50:P50"/>
    <mergeCell ref="J25:L25"/>
    <mergeCell ref="J26:L26"/>
    <mergeCell ref="J27:L27"/>
    <mergeCell ref="J28:N28"/>
    <mergeCell ref="J30:P30"/>
    <mergeCell ref="J36:M36"/>
    <mergeCell ref="J37:M37"/>
    <mergeCell ref="J38:M38"/>
    <mergeCell ref="J39:M39"/>
    <mergeCell ref="J40:N40"/>
    <mergeCell ref="J42:N42"/>
    <mergeCell ref="B38:E38"/>
    <mergeCell ref="B39:E39"/>
    <mergeCell ref="B40:F40"/>
    <mergeCell ref="B42:F42"/>
    <mergeCell ref="B50:H50"/>
    <mergeCell ref="J2:P2"/>
    <mergeCell ref="K4:P4"/>
    <mergeCell ref="K5:P5"/>
    <mergeCell ref="J8:P9"/>
    <mergeCell ref="J24:L24"/>
    <mergeCell ref="B37:E37"/>
    <mergeCell ref="B2:H2"/>
    <mergeCell ref="C4:H4"/>
    <mergeCell ref="C5:H5"/>
    <mergeCell ref="B8:H9"/>
    <mergeCell ref="B24:D24"/>
    <mergeCell ref="B25:D25"/>
    <mergeCell ref="B26:D26"/>
    <mergeCell ref="B27:D27"/>
    <mergeCell ref="B28:F28"/>
    <mergeCell ref="B30:H30"/>
    <mergeCell ref="B36:E36"/>
  </mergeCells>
  <printOptions horizontalCentered="1" verticalCentered="1"/>
  <pageMargins left="0.11811023622047245" right="0.11811023622047245" top="0.74803149606299213" bottom="0.74803149606299213" header="0.31496062992125984" footer="0.31496062992125984"/>
  <pageSetup scale="45" orientation="portrait" r:id="rId3"/>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D8C19-AC2F-467F-A04D-6B73112C29E4}">
  <sheetPr>
    <tabColor rgb="FF7030A0"/>
  </sheetPr>
  <dimension ref="A1"/>
  <sheetViews>
    <sheetView topLeftCell="A13" workbookViewId="0">
      <selection activeCell="L15" sqref="J14:L15"/>
    </sheetView>
  </sheetViews>
  <sheetFormatPr baseColWidth="10" defaultRowHeight="15"/>
  <sheetData/>
  <customSheetViews>
    <customSheetView guid="{E709EEE5-4439-47F3-80A2-1744E8E6077E}" topLeftCell="A13">
      <selection activeCell="L15" sqref="J14:L15"/>
      <pageMargins left="0.7" right="0.7" top="0.75" bottom="0.75" header="0.3" footer="0.3"/>
    </customSheetView>
    <customSheetView guid="{0814AEEB-8FF2-453A-A01F-15432BB1C9A3}" topLeftCell="A13">
      <selection activeCell="L15" sqref="J14:L15"/>
      <pageMargins left="0.7" right="0.7" top="0.75" bottom="0.75" header="0.3" footer="0.3"/>
    </customSheetView>
  </customSheetView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D03A7-EAA0-41F4-8555-1BC4A8E51D6B}">
  <sheetPr>
    <tabColor rgb="FF7030A0"/>
  </sheetPr>
  <dimension ref="A1"/>
  <sheetViews>
    <sheetView topLeftCell="A8" zoomScaleNormal="100" workbookViewId="0">
      <selection activeCell="D19" sqref="D19:E24"/>
    </sheetView>
  </sheetViews>
  <sheetFormatPr baseColWidth="10" defaultRowHeight="15"/>
  <sheetData/>
  <customSheetViews>
    <customSheetView guid="{E709EEE5-4439-47F3-80A2-1744E8E6077E}" topLeftCell="A8">
      <selection activeCell="D19" sqref="D19:E24"/>
      <pageMargins left="0.7" right="0.7" top="0.75" bottom="0.75" header="0.3" footer="0.3"/>
    </customSheetView>
    <customSheetView guid="{0814AEEB-8FF2-453A-A01F-15432BB1C9A3}" topLeftCell="A8">
      <selection activeCell="D19" sqref="D19:E24"/>
      <pageMargins left="0.7" right="0.7" top="0.75" bottom="0.75" header="0.3" footer="0.3"/>
    </customSheetView>
  </customSheetView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AC817-76EC-428C-96F7-CF253D34E4F5}">
  <sheetPr>
    <tabColor rgb="FF7030A0"/>
  </sheetPr>
  <dimension ref="A2:N69"/>
  <sheetViews>
    <sheetView view="pageBreakPreview" topLeftCell="A25" zoomScale="55" zoomScaleNormal="70" zoomScaleSheetLayoutView="55" workbookViewId="0">
      <selection activeCell="D19" sqref="B19:E24"/>
    </sheetView>
  </sheetViews>
  <sheetFormatPr baseColWidth="10" defaultColWidth="9.33203125" defaultRowHeight="14.25"/>
  <cols>
    <col min="1" max="1" width="8.44140625" style="305" customWidth="1"/>
    <col min="2" max="2" width="46.88671875" style="304" customWidth="1"/>
    <col min="3" max="3" width="23" style="304" customWidth="1"/>
    <col min="4" max="4" width="17.21875" style="304" customWidth="1"/>
    <col min="5" max="5" width="9.5546875" style="304" customWidth="1"/>
    <col min="6" max="6" width="12.21875" style="304" customWidth="1"/>
    <col min="7" max="7" width="12.77734375" style="304" customWidth="1"/>
    <col min="8" max="8" width="20.77734375" style="304" customWidth="1"/>
    <col min="9" max="9" width="11.88671875" style="304" customWidth="1"/>
    <col min="10" max="10" width="16.6640625" style="304" customWidth="1"/>
    <col min="11" max="11" width="9.33203125" style="304"/>
    <col min="12" max="12" width="12.5546875" style="304" bestFit="1" customWidth="1"/>
    <col min="13" max="13" width="12.77734375" style="304" customWidth="1"/>
    <col min="14" max="14" width="12.5546875" style="304" bestFit="1" customWidth="1"/>
    <col min="15" max="16384" width="9.33203125" style="304"/>
  </cols>
  <sheetData>
    <row r="2" spans="1:10" s="404" customFormat="1" ht="36" customHeight="1">
      <c r="A2" s="406"/>
      <c r="B2" s="1283" t="s">
        <v>697</v>
      </c>
      <c r="C2" s="1283"/>
      <c r="D2" s="1283"/>
      <c r="E2" s="1283"/>
      <c r="F2" s="1283"/>
      <c r="G2" s="1283"/>
      <c r="H2" s="1283"/>
      <c r="I2" s="405"/>
    </row>
    <row r="3" spans="1:10" ht="9.75" customHeight="1"/>
    <row r="4" spans="1:10" ht="103.15" customHeight="1">
      <c r="B4" s="403" t="s">
        <v>676</v>
      </c>
      <c r="C4" s="1284" t="s">
        <v>675</v>
      </c>
      <c r="D4" s="1285"/>
      <c r="E4" s="1285"/>
      <c r="F4" s="1285"/>
      <c r="G4" s="1285"/>
      <c r="H4" s="1286"/>
      <c r="I4" s="398"/>
    </row>
    <row r="5" spans="1:10" ht="184.15" customHeight="1">
      <c r="B5" s="403" t="s">
        <v>674</v>
      </c>
      <c r="C5" s="1284" t="s">
        <v>673</v>
      </c>
      <c r="D5" s="1285"/>
      <c r="E5" s="1285"/>
      <c r="F5" s="1285"/>
      <c r="G5" s="1285"/>
      <c r="H5" s="1286"/>
      <c r="I5" s="398"/>
    </row>
    <row r="6" spans="1:10" ht="31.15" customHeight="1">
      <c r="B6" s="402" t="s">
        <v>672</v>
      </c>
      <c r="C6" s="401" t="s">
        <v>671</v>
      </c>
      <c r="D6" s="400"/>
      <c r="E6" s="400"/>
      <c r="F6" s="400"/>
      <c r="G6" s="400"/>
      <c r="H6" s="399"/>
      <c r="I6" s="398"/>
    </row>
    <row r="7" spans="1:10" ht="6.75" customHeight="1" thickBot="1"/>
    <row r="8" spans="1:10" ht="15.75" thickTop="1">
      <c r="B8" s="1287" t="s">
        <v>670</v>
      </c>
      <c r="C8" s="1288"/>
      <c r="D8" s="1288"/>
      <c r="E8" s="1288"/>
      <c r="F8" s="1288"/>
      <c r="G8" s="1288"/>
      <c r="H8" s="1289"/>
      <c r="I8" s="397"/>
    </row>
    <row r="9" spans="1:10" ht="15.75" thickBot="1">
      <c r="B9" s="1290"/>
      <c r="C9" s="1291"/>
      <c r="D9" s="1291"/>
      <c r="E9" s="1291"/>
      <c r="F9" s="1291"/>
      <c r="G9" s="1291"/>
      <c r="H9" s="1292"/>
      <c r="I9" s="397"/>
      <c r="J9" s="396"/>
    </row>
    <row r="10" spans="1:10" ht="46.5" customHeight="1" thickTop="1">
      <c r="B10" s="395" t="s">
        <v>669</v>
      </c>
      <c r="C10" s="394" t="s">
        <v>668</v>
      </c>
      <c r="D10" s="394" t="s">
        <v>667</v>
      </c>
      <c r="E10" s="394" t="s">
        <v>666</v>
      </c>
      <c r="F10" s="394" t="s">
        <v>647</v>
      </c>
      <c r="G10" s="393" t="s">
        <v>646</v>
      </c>
      <c r="H10" s="392" t="s">
        <v>645</v>
      </c>
      <c r="I10" s="391"/>
    </row>
    <row r="11" spans="1:10" s="358" customFormat="1" ht="21" customHeight="1">
      <c r="A11" s="364"/>
      <c r="B11" s="385" t="s">
        <v>665</v>
      </c>
      <c r="C11" s="384" t="s">
        <v>663</v>
      </c>
      <c r="D11" s="383">
        <v>8831517</v>
      </c>
      <c r="E11" s="382">
        <v>1</v>
      </c>
      <c r="F11" s="381">
        <v>0.5</v>
      </c>
      <c r="G11" s="380">
        <v>5</v>
      </c>
      <c r="H11" s="379">
        <f>ROUND(+D11*E11*F11*G11,0)</f>
        <v>22078793</v>
      </c>
      <c r="I11" s="374"/>
      <c r="J11" s="378"/>
    </row>
    <row r="12" spans="1:10" s="358" customFormat="1" ht="21" customHeight="1">
      <c r="A12" s="364"/>
      <c r="B12" s="385" t="s">
        <v>16</v>
      </c>
      <c r="C12" s="384" t="s">
        <v>663</v>
      </c>
      <c r="D12" s="383">
        <v>7791138</v>
      </c>
      <c r="E12" s="382">
        <v>1</v>
      </c>
      <c r="F12" s="381">
        <v>1</v>
      </c>
      <c r="G12" s="380">
        <f>+$G$11</f>
        <v>5</v>
      </c>
      <c r="H12" s="379">
        <f t="shared" ref="H12:H20" si="0">ROUND(+D12*E12*F12*G12,0)</f>
        <v>38955690</v>
      </c>
      <c r="I12" s="390"/>
      <c r="J12" s="378"/>
    </row>
    <row r="13" spans="1:10" s="358" customFormat="1" ht="21" customHeight="1">
      <c r="A13" s="364"/>
      <c r="B13" s="385" t="s">
        <v>17</v>
      </c>
      <c r="C13" s="384" t="s">
        <v>663</v>
      </c>
      <c r="D13" s="383">
        <v>7791138</v>
      </c>
      <c r="E13" s="381">
        <v>1</v>
      </c>
      <c r="F13" s="381">
        <v>1</v>
      </c>
      <c r="G13" s="380">
        <f t="shared" ref="G13:G23" si="1">+$G$11</f>
        <v>5</v>
      </c>
      <c r="H13" s="379">
        <f>ROUND(+D13*E13*F13*G13,0)</f>
        <v>38955690</v>
      </c>
      <c r="I13" s="390"/>
      <c r="J13" s="378"/>
    </row>
    <row r="14" spans="1:10" s="358" customFormat="1" ht="21" customHeight="1">
      <c r="A14" s="364"/>
      <c r="B14" s="385" t="s">
        <v>478</v>
      </c>
      <c r="C14" s="384" t="s">
        <v>663</v>
      </c>
      <c r="D14" s="383">
        <v>7791138</v>
      </c>
      <c r="E14" s="382">
        <v>1</v>
      </c>
      <c r="F14" s="381">
        <v>0.5</v>
      </c>
      <c r="G14" s="380">
        <f t="shared" si="1"/>
        <v>5</v>
      </c>
      <c r="H14" s="379">
        <f>ROUND(+D14*E14*F14*G14,0)</f>
        <v>19477845</v>
      </c>
      <c r="I14" s="390"/>
      <c r="J14" s="378"/>
    </row>
    <row r="15" spans="1:10" s="358" customFormat="1" ht="21" customHeight="1">
      <c r="A15" s="364"/>
      <c r="B15" s="385" t="s">
        <v>304</v>
      </c>
      <c r="C15" s="384" t="s">
        <v>659</v>
      </c>
      <c r="D15" s="383">
        <v>5171786</v>
      </c>
      <c r="E15" s="381">
        <v>1</v>
      </c>
      <c r="F15" s="381">
        <v>1</v>
      </c>
      <c r="G15" s="380">
        <f t="shared" si="1"/>
        <v>5</v>
      </c>
      <c r="H15" s="379">
        <f>ROUND(+D15*E15*F15*G15,0)</f>
        <v>25858930</v>
      </c>
      <c r="I15" s="390"/>
      <c r="J15" s="378"/>
    </row>
    <row r="16" spans="1:10" s="358" customFormat="1" ht="21" customHeight="1">
      <c r="A16" s="364"/>
      <c r="B16" s="385" t="s">
        <v>18</v>
      </c>
      <c r="C16" s="384" t="s">
        <v>663</v>
      </c>
      <c r="D16" s="383">
        <v>7791138</v>
      </c>
      <c r="E16" s="382">
        <v>1</v>
      </c>
      <c r="F16" s="381">
        <v>1</v>
      </c>
      <c r="G16" s="380">
        <f t="shared" si="1"/>
        <v>5</v>
      </c>
      <c r="H16" s="379">
        <f t="shared" si="0"/>
        <v>38955690</v>
      </c>
      <c r="I16" s="390"/>
      <c r="J16" s="378"/>
    </row>
    <row r="17" spans="1:14" s="358" customFormat="1" ht="21" customHeight="1">
      <c r="A17" s="364"/>
      <c r="B17" s="385" t="s">
        <v>19</v>
      </c>
      <c r="C17" s="384" t="s">
        <v>663</v>
      </c>
      <c r="D17" s="383">
        <v>7791138</v>
      </c>
      <c r="E17" s="382">
        <v>1</v>
      </c>
      <c r="F17" s="381">
        <v>1</v>
      </c>
      <c r="G17" s="380">
        <f t="shared" si="1"/>
        <v>5</v>
      </c>
      <c r="H17" s="379">
        <f t="shared" si="0"/>
        <v>38955690</v>
      </c>
      <c r="I17" s="374"/>
      <c r="J17" s="378"/>
    </row>
    <row r="18" spans="1:14" s="358" customFormat="1" ht="27.6" customHeight="1">
      <c r="A18" s="364"/>
      <c r="B18" s="385" t="s">
        <v>664</v>
      </c>
      <c r="C18" s="384" t="s">
        <v>663</v>
      </c>
      <c r="D18" s="383">
        <v>7791138</v>
      </c>
      <c r="E18" s="382">
        <v>1</v>
      </c>
      <c r="F18" s="381">
        <v>1</v>
      </c>
      <c r="G18" s="380">
        <f t="shared" si="1"/>
        <v>5</v>
      </c>
      <c r="H18" s="379">
        <f>ROUND(+D18*E18*F18*G18,0)</f>
        <v>38955690</v>
      </c>
      <c r="I18" s="374"/>
      <c r="J18" s="378"/>
    </row>
    <row r="19" spans="1:14" s="358" customFormat="1" ht="21" customHeight="1">
      <c r="A19" s="364"/>
      <c r="B19" s="385" t="s">
        <v>662</v>
      </c>
      <c r="C19" s="384" t="s">
        <v>659</v>
      </c>
      <c r="D19" s="383">
        <v>5171786</v>
      </c>
      <c r="E19" s="382">
        <v>1</v>
      </c>
      <c r="F19" s="381">
        <v>0.5</v>
      </c>
      <c r="G19" s="380">
        <f t="shared" si="1"/>
        <v>5</v>
      </c>
      <c r="H19" s="379">
        <f>ROUND(+D19*E19*F19*G19,0)</f>
        <v>12929465</v>
      </c>
      <c r="I19" s="374"/>
      <c r="J19" s="378"/>
    </row>
    <row r="20" spans="1:14" s="358" customFormat="1" ht="21" customHeight="1">
      <c r="A20" s="364"/>
      <c r="B20" s="385" t="s">
        <v>661</v>
      </c>
      <c r="C20" s="384" t="s">
        <v>659</v>
      </c>
      <c r="D20" s="383">
        <v>5171786</v>
      </c>
      <c r="E20" s="382">
        <v>1</v>
      </c>
      <c r="F20" s="381">
        <v>0.5</v>
      </c>
      <c r="G20" s="380">
        <f t="shared" si="1"/>
        <v>5</v>
      </c>
      <c r="H20" s="379">
        <f t="shared" si="0"/>
        <v>12929465</v>
      </c>
      <c r="I20" s="389"/>
      <c r="J20" s="378"/>
    </row>
    <row r="21" spans="1:14" s="358" customFormat="1" ht="21" customHeight="1">
      <c r="A21" s="364"/>
      <c r="B21" s="385" t="s">
        <v>21</v>
      </c>
      <c r="C21" s="384" t="s">
        <v>659</v>
      </c>
      <c r="D21" s="383">
        <v>5171786</v>
      </c>
      <c r="E21" s="382">
        <v>1</v>
      </c>
      <c r="F21" s="381">
        <v>0.5</v>
      </c>
      <c r="G21" s="380">
        <f t="shared" si="1"/>
        <v>5</v>
      </c>
      <c r="H21" s="379">
        <f>ROUND(+D21*E21*F21*G21,0)</f>
        <v>12929465</v>
      </c>
      <c r="I21" s="389"/>
      <c r="J21" s="378"/>
    </row>
    <row r="22" spans="1:14" s="358" customFormat="1" ht="31.15" customHeight="1">
      <c r="A22" s="364"/>
      <c r="B22" s="385" t="s">
        <v>660</v>
      </c>
      <c r="C22" s="384" t="s">
        <v>659</v>
      </c>
      <c r="D22" s="383">
        <v>5171786</v>
      </c>
      <c r="E22" s="382">
        <v>1</v>
      </c>
      <c r="F22" s="381">
        <v>1</v>
      </c>
      <c r="G22" s="380">
        <f t="shared" si="1"/>
        <v>5</v>
      </c>
      <c r="H22" s="379">
        <f>ROUND(+D22*E22*F22*G22,0)</f>
        <v>25858930</v>
      </c>
      <c r="I22" s="374"/>
      <c r="J22" s="378"/>
    </row>
    <row r="23" spans="1:14" s="358" customFormat="1" ht="22.9" customHeight="1">
      <c r="A23" s="364"/>
      <c r="B23" s="385" t="s">
        <v>658</v>
      </c>
      <c r="C23" s="384" t="s">
        <v>657</v>
      </c>
      <c r="D23" s="383">
        <v>2586642</v>
      </c>
      <c r="E23" s="382">
        <v>1</v>
      </c>
      <c r="F23" s="381">
        <v>1</v>
      </c>
      <c r="G23" s="380">
        <f t="shared" si="1"/>
        <v>5</v>
      </c>
      <c r="H23" s="379">
        <f>ROUND(+D23*E23*F23*G23,0)</f>
        <v>12933210</v>
      </c>
      <c r="I23" s="374"/>
      <c r="J23" s="378"/>
    </row>
    <row r="24" spans="1:14" s="358" customFormat="1" ht="24.6" customHeight="1">
      <c r="A24" s="364"/>
      <c r="B24" s="1293" t="s">
        <v>656</v>
      </c>
      <c r="C24" s="1294"/>
      <c r="D24" s="1295"/>
      <c r="E24" s="377"/>
      <c r="F24" s="376"/>
      <c r="G24" s="376"/>
      <c r="H24" s="375">
        <f>SUM(H11:H23)</f>
        <v>339774553</v>
      </c>
      <c r="I24" s="374"/>
    </row>
    <row r="25" spans="1:14" s="358" customFormat="1" ht="24.6" customHeight="1">
      <c r="A25" s="364"/>
      <c r="B25" s="1274" t="s">
        <v>637</v>
      </c>
      <c r="C25" s="1275"/>
      <c r="D25" s="1276"/>
      <c r="E25" s="373"/>
      <c r="F25" s="373"/>
      <c r="G25" s="372"/>
      <c r="H25" s="334">
        <v>2.2000000000000002</v>
      </c>
      <c r="I25" s="371"/>
      <c r="M25" s="366"/>
    </row>
    <row r="26" spans="1:14" s="358" customFormat="1" ht="24.6" customHeight="1">
      <c r="A26" s="364"/>
      <c r="B26" s="1277" t="s">
        <v>655</v>
      </c>
      <c r="C26" s="1278"/>
      <c r="D26" s="1279"/>
      <c r="E26" s="370"/>
      <c r="F26" s="370"/>
      <c r="G26" s="369"/>
      <c r="H26" s="368">
        <f>H24*H25</f>
        <v>747504016.60000002</v>
      </c>
      <c r="I26" s="367"/>
      <c r="M26" s="366"/>
      <c r="N26" s="365"/>
    </row>
    <row r="27" spans="1:14" s="358" customFormat="1" ht="24.6" customHeight="1">
      <c r="A27" s="364"/>
      <c r="B27" s="1274" t="s">
        <v>654</v>
      </c>
      <c r="C27" s="1275"/>
      <c r="D27" s="1276"/>
      <c r="E27" s="363"/>
      <c r="F27" s="362">
        <v>0.19</v>
      </c>
      <c r="G27" s="361"/>
      <c r="H27" s="360">
        <f>ROUND(H26*F27,0)</f>
        <v>142025763</v>
      </c>
      <c r="I27" s="359"/>
    </row>
    <row r="28" spans="1:14" ht="31.5" customHeight="1" thickBot="1">
      <c r="B28" s="1280" t="s">
        <v>653</v>
      </c>
      <c r="C28" s="1281"/>
      <c r="D28" s="1281"/>
      <c r="E28" s="1281"/>
      <c r="F28" s="1282"/>
      <c r="G28" s="328"/>
      <c r="H28" s="327">
        <f>+H26+H27</f>
        <v>889529779.60000002</v>
      </c>
      <c r="I28" s="357"/>
    </row>
    <row r="29" spans="1:14" s="305" customFormat="1" ht="28.5" customHeight="1" thickTop="1" thickBot="1">
      <c r="B29" s="356"/>
      <c r="C29" s="355"/>
      <c r="D29" s="355"/>
      <c r="E29" s="355"/>
      <c r="F29" s="355"/>
      <c r="G29" s="355"/>
      <c r="H29" s="354"/>
      <c r="I29" s="317"/>
    </row>
    <row r="30" spans="1:14" s="305" customFormat="1" ht="27.75" customHeight="1" thickTop="1">
      <c r="B30" s="1297" t="s">
        <v>652</v>
      </c>
      <c r="C30" s="1298"/>
      <c r="D30" s="1298"/>
      <c r="E30" s="1298"/>
      <c r="F30" s="1298"/>
      <c r="G30" s="1298"/>
      <c r="H30" s="1299"/>
      <c r="I30" s="317"/>
    </row>
    <row r="31" spans="1:14" s="305" customFormat="1" ht="39.75" customHeight="1">
      <c r="B31" s="353" t="s">
        <v>651</v>
      </c>
      <c r="C31" s="351" t="s">
        <v>650</v>
      </c>
      <c r="D31" s="352" t="s">
        <v>649</v>
      </c>
      <c r="E31" s="351" t="s">
        <v>648</v>
      </c>
      <c r="F31" s="351" t="s">
        <v>647</v>
      </c>
      <c r="G31" s="350" t="s">
        <v>646</v>
      </c>
      <c r="H31" s="349" t="s">
        <v>645</v>
      </c>
      <c r="I31" s="317"/>
    </row>
    <row r="32" spans="1:14" s="305" customFormat="1" ht="20.45" customHeight="1">
      <c r="B32" s="346" t="s">
        <v>644</v>
      </c>
      <c r="C32" s="345" t="s">
        <v>639</v>
      </c>
      <c r="D32" s="344">
        <v>4620000</v>
      </c>
      <c r="E32" s="343">
        <v>1</v>
      </c>
      <c r="F32" s="343">
        <v>1</v>
      </c>
      <c r="G32" s="343">
        <v>5</v>
      </c>
      <c r="H32" s="342">
        <f>+D32*E32*F32*G32</f>
        <v>23100000</v>
      </c>
      <c r="I32" s="317"/>
      <c r="J32" s="341"/>
      <c r="L32" s="339"/>
      <c r="M32" s="340"/>
      <c r="N32" s="339"/>
    </row>
    <row r="33" spans="1:14" s="305" customFormat="1" ht="20.45" customHeight="1">
      <c r="B33" s="346" t="s">
        <v>643</v>
      </c>
      <c r="C33" s="345" t="s">
        <v>641</v>
      </c>
      <c r="D33" s="344">
        <v>18326000</v>
      </c>
      <c r="E33" s="343">
        <v>1</v>
      </c>
      <c r="F33" s="343"/>
      <c r="G33" s="343"/>
      <c r="H33" s="342">
        <f>+D33</f>
        <v>18326000</v>
      </c>
      <c r="I33" s="317"/>
      <c r="J33" s="341"/>
      <c r="L33" s="339"/>
      <c r="M33" s="347"/>
      <c r="N33" s="339"/>
    </row>
    <row r="34" spans="1:14" s="305" customFormat="1" ht="20.45" customHeight="1">
      <c r="B34" s="346" t="s">
        <v>642</v>
      </c>
      <c r="C34" s="345" t="s">
        <v>641</v>
      </c>
      <c r="D34" s="348">
        <v>26565322</v>
      </c>
      <c r="E34" s="343">
        <v>1</v>
      </c>
      <c r="F34" s="343"/>
      <c r="G34" s="343"/>
      <c r="H34" s="342">
        <f>+D34</f>
        <v>26565322</v>
      </c>
      <c r="I34" s="317"/>
      <c r="J34" s="341"/>
      <c r="L34" s="339"/>
      <c r="M34" s="347"/>
      <c r="N34" s="339"/>
    </row>
    <row r="35" spans="1:14" s="305" customFormat="1" ht="20.45" customHeight="1">
      <c r="B35" s="346" t="s">
        <v>640</v>
      </c>
      <c r="C35" s="345" t="s">
        <v>639</v>
      </c>
      <c r="D35" s="344">
        <v>3300000</v>
      </c>
      <c r="E35" s="343">
        <v>1</v>
      </c>
      <c r="F35" s="343">
        <v>1</v>
      </c>
      <c r="G35" s="343">
        <v>5</v>
      </c>
      <c r="H35" s="342">
        <f>+D35*E35*F35*G35</f>
        <v>16500000</v>
      </c>
      <c r="I35" s="317"/>
      <c r="J35" s="341"/>
      <c r="L35" s="339"/>
      <c r="M35" s="340"/>
      <c r="N35" s="339"/>
    </row>
    <row r="36" spans="1:14" s="305" customFormat="1" ht="24" customHeight="1">
      <c r="B36" s="1300" t="s">
        <v>638</v>
      </c>
      <c r="C36" s="1301"/>
      <c r="D36" s="1301"/>
      <c r="E36" s="1302"/>
      <c r="F36" s="338"/>
      <c r="G36" s="337"/>
      <c r="H36" s="336">
        <f>SUM(H32:H35)</f>
        <v>84491322</v>
      </c>
      <c r="I36" s="317"/>
    </row>
    <row r="37" spans="1:14" s="305" customFormat="1" ht="24" customHeight="1">
      <c r="B37" s="1303" t="s">
        <v>637</v>
      </c>
      <c r="C37" s="1304"/>
      <c r="D37" s="1304"/>
      <c r="E37" s="1305"/>
      <c r="F37" s="335"/>
      <c r="G37" s="335"/>
      <c r="H37" s="334">
        <v>1.1000000000000001</v>
      </c>
      <c r="I37" s="317"/>
    </row>
    <row r="38" spans="1:14" s="305" customFormat="1" ht="24" customHeight="1">
      <c r="B38" s="1303" t="s">
        <v>636</v>
      </c>
      <c r="C38" s="1304"/>
      <c r="D38" s="1304"/>
      <c r="E38" s="1305"/>
      <c r="F38" s="333"/>
      <c r="G38" s="332"/>
      <c r="H38" s="329">
        <f>ROUND(H36*H37,0)</f>
        <v>92940454</v>
      </c>
      <c r="I38" s="317"/>
    </row>
    <row r="39" spans="1:14" s="305" customFormat="1" ht="24" customHeight="1">
      <c r="B39" s="1303" t="s">
        <v>635</v>
      </c>
      <c r="C39" s="1304"/>
      <c r="D39" s="1304"/>
      <c r="E39" s="1305"/>
      <c r="F39" s="331">
        <v>0.19</v>
      </c>
      <c r="G39" s="330"/>
      <c r="H39" s="329">
        <f>ROUND(H38*F39,0)</f>
        <v>17658686</v>
      </c>
      <c r="I39" s="317"/>
    </row>
    <row r="40" spans="1:14" s="305" customFormat="1" ht="35.25" customHeight="1" thickBot="1">
      <c r="B40" s="1280" t="s">
        <v>634</v>
      </c>
      <c r="C40" s="1281"/>
      <c r="D40" s="1281"/>
      <c r="E40" s="1281"/>
      <c r="F40" s="1282"/>
      <c r="G40" s="328"/>
      <c r="H40" s="327">
        <f>+H38+H39</f>
        <v>110599140</v>
      </c>
      <c r="I40" s="317"/>
    </row>
    <row r="41" spans="1:14" s="305" customFormat="1" ht="24" customHeight="1" thickTop="1" thickBot="1">
      <c r="B41" s="325"/>
      <c r="C41" s="304"/>
      <c r="D41" s="304"/>
      <c r="E41" s="304"/>
      <c r="F41" s="304"/>
      <c r="G41" s="304"/>
      <c r="H41" s="324"/>
      <c r="I41" s="317"/>
    </row>
    <row r="42" spans="1:14" s="305" customFormat="1" ht="37.700000000000003" customHeight="1" thickTop="1" thickBot="1">
      <c r="B42" s="1306" t="s">
        <v>633</v>
      </c>
      <c r="C42" s="1307"/>
      <c r="D42" s="1307"/>
      <c r="E42" s="1307"/>
      <c r="F42" s="1307"/>
      <c r="G42" s="323"/>
      <c r="H42" s="322">
        <f>+H40+H28</f>
        <v>1000128919.6</v>
      </c>
      <c r="I42" s="317"/>
      <c r="J42" s="321"/>
      <c r="K42" s="320"/>
    </row>
    <row r="43" spans="1:14" s="305" customFormat="1" ht="24" customHeight="1" thickTop="1">
      <c r="B43" s="304"/>
      <c r="C43" s="304"/>
      <c r="D43" s="304"/>
      <c r="E43" s="304"/>
      <c r="F43" s="304"/>
      <c r="G43" s="304"/>
      <c r="H43" s="304"/>
      <c r="I43" s="317"/>
      <c r="J43" s="319"/>
    </row>
    <row r="44" spans="1:14" ht="24.6" customHeight="1">
      <c r="B44" s="311" t="s">
        <v>698</v>
      </c>
      <c r="G44" s="317"/>
      <c r="H44" s="317"/>
      <c r="I44" s="317"/>
    </row>
    <row r="46" spans="1:14" ht="30" customHeight="1">
      <c r="H46" s="316"/>
    </row>
    <row r="47" spans="1:14" s="311" customFormat="1" ht="27">
      <c r="A47" s="310"/>
      <c r="E47" s="304"/>
      <c r="F47" s="304"/>
      <c r="G47" s="304"/>
      <c r="H47" s="316"/>
    </row>
    <row r="48" spans="1:14" s="311" customFormat="1" ht="27.75">
      <c r="A48" s="310"/>
      <c r="B48" s="315" t="s">
        <v>699</v>
      </c>
      <c r="E48" s="304"/>
      <c r="F48" s="304"/>
      <c r="G48" s="304"/>
      <c r="H48" s="316"/>
      <c r="I48" s="312"/>
    </row>
    <row r="49" spans="1:9" s="311" customFormat="1" ht="27.75">
      <c r="A49" s="310"/>
      <c r="H49" s="313"/>
      <c r="I49" s="312"/>
    </row>
    <row r="50" spans="1:9" s="310" customFormat="1" ht="73.900000000000006" customHeight="1">
      <c r="B50" s="1296"/>
      <c r="C50" s="1296"/>
      <c r="D50" s="1296"/>
      <c r="E50" s="1296"/>
      <c r="F50" s="1296"/>
      <c r="G50" s="1296"/>
      <c r="H50" s="1296"/>
      <c r="I50" s="311"/>
    </row>
    <row r="53" spans="1:9" ht="18">
      <c r="H53" s="308"/>
      <c r="I53" s="308"/>
    </row>
    <row r="54" spans="1:9" ht="18">
      <c r="H54" s="309"/>
      <c r="I54" s="308"/>
    </row>
    <row r="55" spans="1:9" ht="18">
      <c r="H55" s="309"/>
      <c r="I55" s="308"/>
    </row>
    <row r="57" spans="1:9">
      <c r="B57" s="306"/>
      <c r="C57" s="306"/>
      <c r="D57" s="306"/>
      <c r="E57" s="306"/>
      <c r="F57" s="306"/>
      <c r="G57" s="306"/>
    </row>
    <row r="58" spans="1:9" ht="18">
      <c r="B58" s="306"/>
      <c r="C58" s="306"/>
      <c r="D58" s="306"/>
      <c r="E58" s="306"/>
      <c r="F58" s="306"/>
      <c r="G58" s="306"/>
      <c r="H58" s="442"/>
    </row>
    <row r="59" spans="1:9">
      <c r="B59" s="306"/>
      <c r="C59" s="306"/>
      <c r="D59" s="306"/>
      <c r="E59" s="306"/>
      <c r="F59" s="306"/>
      <c r="G59" s="306"/>
    </row>
    <row r="60" spans="1:9">
      <c r="B60" s="306"/>
      <c r="C60" s="306"/>
      <c r="D60" s="306"/>
      <c r="E60" s="306"/>
      <c r="F60" s="306"/>
      <c r="G60" s="306"/>
    </row>
    <row r="61" spans="1:9">
      <c r="B61" s="306"/>
      <c r="C61" s="306"/>
      <c r="D61" s="306"/>
      <c r="E61" s="306"/>
      <c r="F61" s="306"/>
      <c r="G61" s="306"/>
    </row>
    <row r="62" spans="1:9">
      <c r="B62" s="306"/>
      <c r="C62" s="306"/>
      <c r="D62" s="306"/>
      <c r="E62" s="306"/>
      <c r="F62" s="306"/>
      <c r="G62" s="306"/>
    </row>
    <row r="63" spans="1:9">
      <c r="B63" s="306"/>
      <c r="C63" s="306"/>
      <c r="D63" s="306"/>
      <c r="E63" s="306"/>
      <c r="F63" s="306"/>
      <c r="G63" s="306"/>
    </row>
    <row r="64" spans="1:9">
      <c r="B64" s="306"/>
      <c r="C64" s="306"/>
      <c r="D64" s="306"/>
      <c r="E64" s="306"/>
      <c r="F64" s="306"/>
      <c r="G64" s="306"/>
    </row>
    <row r="65" spans="2:7">
      <c r="B65" s="306"/>
      <c r="C65" s="306"/>
      <c r="D65" s="306"/>
      <c r="E65" s="306"/>
      <c r="F65" s="306"/>
      <c r="G65" s="306"/>
    </row>
    <row r="66" spans="2:7">
      <c r="B66" s="306"/>
      <c r="C66" s="306"/>
      <c r="D66" s="306"/>
      <c r="E66" s="306"/>
      <c r="F66" s="306"/>
      <c r="G66" s="306"/>
    </row>
    <row r="67" spans="2:7">
      <c r="B67" s="306"/>
      <c r="C67" s="306"/>
      <c r="D67" s="306"/>
      <c r="E67" s="306"/>
      <c r="F67" s="306"/>
      <c r="G67" s="306"/>
    </row>
    <row r="68" spans="2:7">
      <c r="B68" s="306"/>
      <c r="C68" s="306"/>
      <c r="D68" s="306"/>
      <c r="E68" s="306"/>
      <c r="F68" s="306"/>
      <c r="G68" s="306"/>
    </row>
    <row r="69" spans="2:7">
      <c r="B69" s="306"/>
      <c r="C69" s="306"/>
      <c r="D69" s="306"/>
      <c r="E69" s="306"/>
      <c r="F69" s="306"/>
      <c r="G69" s="306"/>
    </row>
  </sheetData>
  <autoFilter ref="B10:H28" xr:uid="{00000000-0009-0000-0000-000000000000}"/>
  <customSheetViews>
    <customSheetView guid="{E709EEE5-4439-47F3-80A2-1744E8E6077E}" scale="55" showPageBreaks="1" printArea="1" showAutoFilter="1" view="pageBreakPreview" topLeftCell="A25">
      <selection activeCell="D19" sqref="B19:E24"/>
      <pageMargins left="0.11811023622047245" right="0.11811023622047245" top="0.74803149606299213" bottom="0.74803149606299213" header="0.31496062992125984" footer="0.31496062992125984"/>
      <printOptions horizontalCentered="1" verticalCentered="1"/>
      <pageSetup scale="45" orientation="portrait" r:id="rId1"/>
      <autoFilter ref="B10:H28" xr:uid="{5ECBBA59-1501-4F08-8471-EACE62F60B98}"/>
    </customSheetView>
    <customSheetView guid="{0814AEEB-8FF2-453A-A01F-15432BB1C9A3}" scale="55" showPageBreaks="1" printArea="1" showAutoFilter="1" view="pageBreakPreview" topLeftCell="A25">
      <selection activeCell="D19" sqref="B19:E24"/>
      <pageMargins left="0.11811023622047245" right="0.11811023622047245" top="0.74803149606299213" bottom="0.74803149606299213" header="0.31496062992125984" footer="0.31496062992125984"/>
      <printOptions horizontalCentered="1" verticalCentered="1"/>
      <pageSetup scale="45" orientation="portrait" r:id="rId2"/>
      <autoFilter ref="B10:H28" xr:uid="{5F036752-76FC-425E-847A-91D246FC7EDE}"/>
    </customSheetView>
  </customSheetViews>
  <mergeCells count="17">
    <mergeCell ref="B38:E38"/>
    <mergeCell ref="B39:E39"/>
    <mergeCell ref="B40:F40"/>
    <mergeCell ref="B42:F42"/>
    <mergeCell ref="B50:H50"/>
    <mergeCell ref="B37:E37"/>
    <mergeCell ref="B2:H2"/>
    <mergeCell ref="C4:H4"/>
    <mergeCell ref="C5:H5"/>
    <mergeCell ref="B8:H9"/>
    <mergeCell ref="B24:D24"/>
    <mergeCell ref="B25:D25"/>
    <mergeCell ref="B26:D26"/>
    <mergeCell ref="B27:D27"/>
    <mergeCell ref="B28:F28"/>
    <mergeCell ref="B30:H30"/>
    <mergeCell ref="B36:E36"/>
  </mergeCells>
  <printOptions horizontalCentered="1" verticalCentered="1"/>
  <pageMargins left="0.11811023622047245" right="0.11811023622047245" top="0.74803149606299213" bottom="0.74803149606299213" header="0.31496062992125984" footer="0.31496062992125984"/>
  <pageSetup scale="45" orientation="portrait" r:id="rId3"/>
  <drawing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E3EBF-B913-47DC-BBBB-DE8323D53B4E}">
  <sheetPr>
    <tabColor rgb="FF7030A0"/>
  </sheetPr>
  <dimension ref="A1"/>
  <sheetViews>
    <sheetView topLeftCell="E27" zoomScale="130" zoomScaleNormal="130" workbookViewId="0">
      <selection activeCell="D19" sqref="D19:E24"/>
    </sheetView>
  </sheetViews>
  <sheetFormatPr baseColWidth="10" defaultRowHeight="15"/>
  <sheetData/>
  <customSheetViews>
    <customSheetView guid="{E709EEE5-4439-47F3-80A2-1744E8E6077E}" scale="130" topLeftCell="E27">
      <selection activeCell="D19" sqref="D19:E24"/>
      <pageMargins left="0.7" right="0.7" top="0.75" bottom="0.75" header="0.3" footer="0.3"/>
    </customSheetView>
    <customSheetView guid="{0814AEEB-8FF2-453A-A01F-15432BB1C9A3}" scale="130" topLeftCell="E27">
      <selection activeCell="D19" sqref="D19:E24"/>
      <pageMargins left="0.7" right="0.7" top="0.75" bottom="0.75" header="0.3" footer="0.3"/>
    </customSheetView>
  </customSheetView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D6172-5424-41BB-B213-6CA904F793D1}">
  <dimension ref="C3:F32"/>
  <sheetViews>
    <sheetView zoomScale="40" zoomScaleNormal="40" workbookViewId="0">
      <pane xSplit="6" ySplit="17" topLeftCell="G25" activePane="bottomRight" state="frozen"/>
      <selection pane="topRight" activeCell="G1" sqref="G1"/>
      <selection pane="bottomLeft" activeCell="A18" sqref="A18"/>
      <selection pane="bottomRight" activeCell="L30" sqref="L30"/>
    </sheetView>
  </sheetViews>
  <sheetFormatPr baseColWidth="10" defaultColWidth="10.88671875" defaultRowHeight="18"/>
  <cols>
    <col min="1" max="1" width="10.88671875" style="668"/>
    <col min="2" max="2" width="31.77734375" style="668" customWidth="1"/>
    <col min="3" max="3" width="36.77734375" style="668" customWidth="1"/>
    <col min="4" max="4" width="27.6640625" style="668" customWidth="1"/>
    <col min="5" max="5" width="29.109375" style="668" customWidth="1"/>
    <col min="6" max="6" width="24.5546875" style="668" bestFit="1" customWidth="1"/>
    <col min="7" max="16384" width="10.88671875" style="668"/>
  </cols>
  <sheetData>
    <row r="3" spans="3:6" ht="33.6" customHeight="1">
      <c r="C3" s="1371" t="s">
        <v>694</v>
      </c>
      <c r="D3" s="1371"/>
      <c r="E3" s="1371"/>
      <c r="F3" s="1371"/>
    </row>
    <row r="4" spans="3:6" ht="21.6" customHeight="1">
      <c r="C4" s="1370" t="s">
        <v>1384</v>
      </c>
      <c r="D4" s="1370"/>
      <c r="E4" s="1370"/>
      <c r="F4" s="1370"/>
    </row>
    <row r="5" spans="3:6" ht="21.6" customHeight="1">
      <c r="C5" s="892"/>
      <c r="D5" s="892"/>
      <c r="E5" s="892"/>
      <c r="F5" s="892"/>
    </row>
    <row r="6" spans="3:6">
      <c r="C6" s="1370" t="s">
        <v>1385</v>
      </c>
      <c r="D6" s="1370"/>
      <c r="E6" s="1370"/>
      <c r="F6" s="1370"/>
    </row>
    <row r="8" spans="3:6">
      <c r="C8" s="668" t="s">
        <v>424</v>
      </c>
      <c r="D8" s="668" t="s">
        <v>1386</v>
      </c>
    </row>
    <row r="10" spans="3:6">
      <c r="C10" s="668" t="s">
        <v>1387</v>
      </c>
      <c r="E10" s="446" t="s">
        <v>1388</v>
      </c>
      <c r="F10" s="892"/>
    </row>
    <row r="11" spans="3:6">
      <c r="D11" s="446"/>
      <c r="E11" s="892"/>
      <c r="F11" s="892"/>
    </row>
    <row r="12" spans="3:6">
      <c r="C12" s="668" t="s">
        <v>1393</v>
      </c>
      <c r="E12" s="893">
        <v>0.33</v>
      </c>
    </row>
    <row r="15" spans="3:6" ht="18.75" thickBot="1"/>
    <row r="16" spans="3:6">
      <c r="C16" s="1375"/>
      <c r="D16" s="1377" t="s">
        <v>1357</v>
      </c>
      <c r="E16" s="1379" t="s">
        <v>1358</v>
      </c>
      <c r="F16" s="1379" t="s">
        <v>1359</v>
      </c>
    </row>
    <row r="17" spans="3:6" ht="18.75" thickBot="1">
      <c r="C17" s="1376"/>
      <c r="D17" s="1378"/>
      <c r="E17" s="1380"/>
      <c r="F17" s="1380"/>
    </row>
    <row r="18" spans="3:6" ht="67.150000000000006" customHeight="1" thickBot="1">
      <c r="C18" s="894" t="s">
        <v>1378</v>
      </c>
      <c r="D18" s="895" t="s">
        <v>1379</v>
      </c>
      <c r="E18" s="896" t="s">
        <v>1380</v>
      </c>
      <c r="F18" s="897" t="s">
        <v>1381</v>
      </c>
    </row>
    <row r="19" spans="3:6" ht="72" customHeight="1" thickBot="1">
      <c r="C19" s="866" t="s">
        <v>1360</v>
      </c>
      <c r="D19" s="886" t="s">
        <v>1361</v>
      </c>
      <c r="E19" s="886" t="s">
        <v>1362</v>
      </c>
      <c r="F19" s="888" t="s">
        <v>1363</v>
      </c>
    </row>
    <row r="20" spans="3:6" ht="72" customHeight="1" thickBot="1">
      <c r="C20" s="867" t="s">
        <v>1365</v>
      </c>
      <c r="D20" s="873" t="s">
        <v>1366</v>
      </c>
      <c r="E20" s="873" t="s">
        <v>1367</v>
      </c>
      <c r="F20" s="874" t="s">
        <v>536</v>
      </c>
    </row>
    <row r="21" spans="3:6" ht="72" customHeight="1" thickBot="1">
      <c r="C21" s="898" t="s">
        <v>1364</v>
      </c>
      <c r="D21" s="869" t="s">
        <v>1389</v>
      </c>
      <c r="E21" s="869" t="s">
        <v>1390</v>
      </c>
      <c r="F21" s="899" t="s">
        <v>1391</v>
      </c>
    </row>
    <row r="22" spans="3:6" ht="72" customHeight="1" thickBot="1">
      <c r="C22" s="867" t="s">
        <v>1369</v>
      </c>
      <c r="D22" s="872"/>
      <c r="E22" s="873"/>
      <c r="F22" s="874"/>
    </row>
    <row r="23" spans="3:6" ht="72" customHeight="1" thickBot="1">
      <c r="C23" s="900" t="s">
        <v>1368</v>
      </c>
      <c r="D23" s="871">
        <v>44144</v>
      </c>
      <c r="E23" s="871">
        <v>44714</v>
      </c>
      <c r="F23" s="901">
        <v>45194</v>
      </c>
    </row>
    <row r="24" spans="3:6" ht="72" customHeight="1" thickBot="1">
      <c r="C24" s="867" t="s">
        <v>1376</v>
      </c>
      <c r="D24" s="875">
        <v>595000000</v>
      </c>
      <c r="E24" s="876">
        <v>841000000</v>
      </c>
      <c r="F24" s="877">
        <v>175000000</v>
      </c>
    </row>
    <row r="25" spans="3:6" ht="72" customHeight="1" thickBot="1">
      <c r="C25" s="867" t="s">
        <v>1377</v>
      </c>
      <c r="D25" s="889">
        <f>+D24/SMMLV!B44</f>
        <v>677.82862441800728</v>
      </c>
      <c r="E25" s="890">
        <f>+E24/SMMLV!B46</f>
        <v>841</v>
      </c>
      <c r="F25" s="891">
        <f>+F24/SMMLV!B47</f>
        <v>150.86206896551724</v>
      </c>
    </row>
    <row r="26" spans="3:6" ht="72" customHeight="1" thickBot="1">
      <c r="C26" s="902" t="s">
        <v>1370</v>
      </c>
      <c r="D26" s="878"/>
      <c r="E26" s="870"/>
      <c r="F26" s="903"/>
    </row>
    <row r="27" spans="3:6" ht="72" customHeight="1" thickBot="1">
      <c r="C27" s="866" t="s">
        <v>1371</v>
      </c>
      <c r="D27" s="879">
        <v>43494</v>
      </c>
      <c r="E27" s="880">
        <v>43838</v>
      </c>
      <c r="F27" s="881">
        <v>44194</v>
      </c>
    </row>
    <row r="28" spans="3:6" ht="72" customHeight="1" thickBot="1">
      <c r="C28" s="904" t="s">
        <v>1372</v>
      </c>
      <c r="D28" s="882">
        <v>43795</v>
      </c>
      <c r="E28" s="883">
        <v>44186</v>
      </c>
      <c r="F28" s="905">
        <v>44635</v>
      </c>
    </row>
    <row r="29" spans="3:6" ht="72" customHeight="1" thickBot="1">
      <c r="C29" s="904" t="s">
        <v>1373</v>
      </c>
      <c r="D29" s="884">
        <v>1</v>
      </c>
      <c r="E29" s="885">
        <v>1</v>
      </c>
      <c r="F29" s="906">
        <v>1</v>
      </c>
    </row>
    <row r="30" spans="3:6" ht="72" customHeight="1" thickBot="1">
      <c r="C30" s="867" t="s">
        <v>1374</v>
      </c>
      <c r="D30" s="886" t="s">
        <v>1382</v>
      </c>
      <c r="E30" s="886" t="s">
        <v>1383</v>
      </c>
      <c r="F30" s="887" t="s">
        <v>1383</v>
      </c>
    </row>
    <row r="31" spans="3:6" ht="91.9" customHeight="1" thickBot="1">
      <c r="C31" s="868" t="s">
        <v>1392</v>
      </c>
      <c r="D31" s="886" t="s">
        <v>705</v>
      </c>
      <c r="E31" s="886" t="s">
        <v>705</v>
      </c>
      <c r="F31" s="888" t="s">
        <v>705</v>
      </c>
    </row>
    <row r="32" spans="3:6" ht="39.6" customHeight="1">
      <c r="C32" s="1372" t="s">
        <v>1375</v>
      </c>
      <c r="D32" s="1373"/>
      <c r="E32" s="1373"/>
      <c r="F32" s="1374"/>
    </row>
  </sheetData>
  <customSheetViews>
    <customSheetView guid="{E709EEE5-4439-47F3-80A2-1744E8E6077E}" scale="40">
      <pane xSplit="6" ySplit="17" topLeftCell="G25" activePane="bottomRight" state="frozen"/>
      <selection pane="bottomRight" activeCell="L30" sqref="L30"/>
      <pageMargins left="0.7" right="0.7" top="0.75" bottom="0.75" header="0.3" footer="0.3"/>
    </customSheetView>
    <customSheetView guid="{0814AEEB-8FF2-453A-A01F-15432BB1C9A3}" scale="40">
      <pane xSplit="6" ySplit="17" topLeftCell="G25" activePane="bottomRight" state="frozen"/>
      <selection pane="bottomRight" activeCell="L30" sqref="L30"/>
      <pageMargins left="0.7" right="0.7" top="0.75" bottom="0.75" header="0.3" footer="0.3"/>
    </customSheetView>
  </customSheetViews>
  <mergeCells count="8">
    <mergeCell ref="C4:F4"/>
    <mergeCell ref="C6:F6"/>
    <mergeCell ref="C3:F3"/>
    <mergeCell ref="C32:F32"/>
    <mergeCell ref="C16:C17"/>
    <mergeCell ref="D16:D17"/>
    <mergeCell ref="E16:E17"/>
    <mergeCell ref="F16:F17"/>
  </mergeCells>
  <phoneticPr fontId="23" type="noConversion"/>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D655D-9769-4B9A-B6E4-2F8832B2FEA7}">
  <sheetPr>
    <tabColor theme="8" tint="0.59999389629810485"/>
  </sheetPr>
  <dimension ref="B1:S22"/>
  <sheetViews>
    <sheetView view="pageBreakPreview" zoomScale="48" zoomScaleNormal="40" zoomScaleSheetLayoutView="48" workbookViewId="0">
      <pane xSplit="7" ySplit="5" topLeftCell="H8" activePane="bottomRight" state="frozen"/>
      <selection pane="topRight" activeCell="H1" sqref="H1"/>
      <selection pane="bottomLeft" activeCell="A6" sqref="A6"/>
      <selection pane="bottomRight" activeCell="D33" sqref="D33:D34"/>
    </sheetView>
  </sheetViews>
  <sheetFormatPr baseColWidth="10" defaultColWidth="11.5546875" defaultRowHeight="18"/>
  <cols>
    <col min="1" max="1" width="11.5546875" style="14"/>
    <col min="2" max="2" width="10.77734375" style="10" customWidth="1"/>
    <col min="3" max="3" width="20.77734375" style="14" customWidth="1"/>
    <col min="4" max="4" width="25.44140625" style="14" customWidth="1"/>
    <col min="5" max="5" width="39.5546875" style="14" customWidth="1"/>
    <col min="6" max="6" width="43.44140625" style="14" customWidth="1"/>
    <col min="7" max="7" width="25.21875" style="14" customWidth="1"/>
    <col min="8" max="8" width="18" style="15" customWidth="1"/>
    <col min="9" max="9" width="17.44140625" style="14" customWidth="1"/>
    <col min="10" max="10" width="20.21875" style="14" customWidth="1"/>
    <col min="11" max="11" width="18.109375" style="14" customWidth="1"/>
    <col min="12" max="12" width="16.109375" style="14" customWidth="1"/>
    <col min="13" max="13" width="18.44140625" style="14" customWidth="1"/>
    <col min="14" max="14" width="20.21875" style="14" customWidth="1"/>
    <col min="15" max="15" width="17.109375" style="14" customWidth="1"/>
    <col min="16" max="16" width="13.77734375" style="14" customWidth="1"/>
    <col min="17" max="17" width="17.109375" style="16" customWidth="1"/>
    <col min="18" max="18" width="14.77734375" style="16" customWidth="1"/>
    <col min="19" max="19" width="15" style="14" customWidth="1"/>
    <col min="20" max="16384" width="11.5546875" style="14"/>
  </cols>
  <sheetData>
    <row r="1" spans="2:19" s="10" customFormat="1" ht="44.65" customHeight="1">
      <c r="C1" s="11"/>
      <c r="G1" s="10">
        <v>1</v>
      </c>
      <c r="H1" s="12">
        <v>2</v>
      </c>
      <c r="I1" s="10">
        <v>3</v>
      </c>
      <c r="J1" s="10">
        <v>4</v>
      </c>
      <c r="K1" s="10">
        <v>5</v>
      </c>
      <c r="L1" s="10">
        <v>6</v>
      </c>
      <c r="M1" s="10">
        <v>7</v>
      </c>
      <c r="N1" s="10">
        <v>8</v>
      </c>
      <c r="O1" s="10">
        <v>9</v>
      </c>
      <c r="P1" s="10">
        <v>10</v>
      </c>
      <c r="Q1" s="10">
        <v>11</v>
      </c>
      <c r="R1" s="10">
        <v>12</v>
      </c>
      <c r="S1" s="10">
        <v>13</v>
      </c>
    </row>
    <row r="2" spans="2:19" ht="36" customHeight="1">
      <c r="C2" s="13" t="s">
        <v>29</v>
      </c>
    </row>
    <row r="3" spans="2:19" ht="36.75" customHeight="1">
      <c r="B3" s="17" t="s">
        <v>30</v>
      </c>
      <c r="C3" s="18" t="s">
        <v>31</v>
      </c>
      <c r="D3" s="19"/>
    </row>
    <row r="4" spans="2:19">
      <c r="B4" s="20"/>
      <c r="C4" s="21"/>
      <c r="D4" s="21"/>
      <c r="E4" s="21"/>
      <c r="F4" s="21"/>
      <c r="G4" s="21"/>
      <c r="H4" s="22"/>
      <c r="I4" s="21"/>
      <c r="J4" s="21"/>
      <c r="K4" s="21"/>
      <c r="L4" s="21"/>
      <c r="M4" s="21"/>
      <c r="N4" s="21"/>
      <c r="O4" s="21"/>
      <c r="P4" s="21"/>
      <c r="Q4" s="23"/>
      <c r="R4" s="23"/>
      <c r="S4" s="21"/>
    </row>
    <row r="5" spans="2:19" s="27" customFormat="1" ht="94.15" customHeight="1">
      <c r="B5" s="24" t="s">
        <v>32</v>
      </c>
      <c r="C5" s="25" t="s">
        <v>33</v>
      </c>
      <c r="D5" s="25" t="s">
        <v>34</v>
      </c>
      <c r="E5" s="25" t="s">
        <v>35</v>
      </c>
      <c r="F5" s="25" t="s">
        <v>36</v>
      </c>
      <c r="G5" s="25" t="s">
        <v>37</v>
      </c>
      <c r="H5" s="26" t="s">
        <v>38</v>
      </c>
      <c r="I5" s="25" t="s">
        <v>39</v>
      </c>
      <c r="J5" s="25" t="s">
        <v>40</v>
      </c>
      <c r="K5" s="25" t="s">
        <v>41</v>
      </c>
      <c r="L5" s="25" t="s">
        <v>42</v>
      </c>
      <c r="M5" s="25" t="s">
        <v>43</v>
      </c>
      <c r="N5" s="25" t="s">
        <v>44</v>
      </c>
      <c r="O5" s="25" t="s">
        <v>45</v>
      </c>
      <c r="P5" s="25" t="s">
        <v>46</v>
      </c>
      <c r="Q5" s="25" t="s">
        <v>47</v>
      </c>
      <c r="R5" s="25" t="s">
        <v>48</v>
      </c>
      <c r="S5" s="25" t="s">
        <v>49</v>
      </c>
    </row>
    <row r="6" spans="2:19" s="21" customFormat="1" ht="23.65" customHeight="1">
      <c r="B6" s="28"/>
      <c r="C6" s="28"/>
      <c r="D6" s="28"/>
      <c r="E6" s="28"/>
      <c r="F6" s="28"/>
      <c r="G6" s="28"/>
      <c r="H6" s="29"/>
      <c r="I6" s="28"/>
      <c r="J6" s="28"/>
      <c r="K6" s="28"/>
      <c r="L6" s="28"/>
      <c r="M6" s="28"/>
      <c r="N6" s="28"/>
      <c r="O6" s="28"/>
      <c r="P6" s="28"/>
      <c r="Q6" s="30"/>
      <c r="R6" s="30"/>
      <c r="S6" s="28"/>
    </row>
    <row r="7" spans="2:19" s="33" customFormat="1" ht="121.9" customHeight="1">
      <c r="B7" s="31"/>
      <c r="C7" s="31"/>
      <c r="D7" s="31"/>
      <c r="E7" s="31"/>
      <c r="F7" s="31"/>
      <c r="G7" s="32" t="s">
        <v>37</v>
      </c>
      <c r="H7" s="32" t="s">
        <v>50</v>
      </c>
      <c r="I7" s="32"/>
      <c r="J7" s="32" t="s">
        <v>51</v>
      </c>
      <c r="K7" s="32"/>
      <c r="L7" s="32" t="s">
        <v>52</v>
      </c>
      <c r="M7" s="32" t="s">
        <v>53</v>
      </c>
      <c r="N7" s="32" t="s">
        <v>51</v>
      </c>
      <c r="O7" s="32" t="s">
        <v>54</v>
      </c>
      <c r="P7" s="32" t="s">
        <v>55</v>
      </c>
      <c r="Q7" s="32" t="s">
        <v>56</v>
      </c>
      <c r="R7" s="32" t="s">
        <v>55</v>
      </c>
      <c r="S7" s="32" t="s">
        <v>57</v>
      </c>
    </row>
    <row r="8" spans="2:19" ht="139.9" customHeight="1">
      <c r="B8" s="1382">
        <v>1</v>
      </c>
      <c r="C8" s="1383" t="s">
        <v>58</v>
      </c>
      <c r="D8" s="1384" t="s">
        <v>59</v>
      </c>
      <c r="E8" s="1384" t="s">
        <v>60</v>
      </c>
      <c r="F8" s="36" t="s">
        <v>61</v>
      </c>
      <c r="G8" s="1385"/>
      <c r="H8" s="1386" t="s">
        <v>62</v>
      </c>
      <c r="I8" s="1386" t="s">
        <v>63</v>
      </c>
      <c r="J8" s="1387"/>
      <c r="K8" s="1386" t="s">
        <v>64</v>
      </c>
      <c r="L8" s="1386" t="s">
        <v>65</v>
      </c>
      <c r="M8" s="1386" t="s">
        <v>66</v>
      </c>
      <c r="N8" s="1381"/>
      <c r="O8" s="1386" t="s">
        <v>67</v>
      </c>
      <c r="P8" s="1386" t="s">
        <v>68</v>
      </c>
      <c r="Q8" s="1386" t="s">
        <v>69</v>
      </c>
      <c r="R8" s="1386" t="s">
        <v>70</v>
      </c>
      <c r="S8" s="1386" t="s">
        <v>71</v>
      </c>
    </row>
    <row r="9" spans="2:19" ht="99" customHeight="1">
      <c r="B9" s="1382"/>
      <c r="C9" s="1383"/>
      <c r="D9" s="1384"/>
      <c r="E9" s="1384"/>
      <c r="F9" s="36" t="s">
        <v>72</v>
      </c>
      <c r="G9" s="1385"/>
      <c r="H9" s="1386"/>
      <c r="I9" s="1386"/>
      <c r="J9" s="1388"/>
      <c r="K9" s="1386"/>
      <c r="L9" s="1386"/>
      <c r="M9" s="1386"/>
      <c r="N9" s="1381"/>
      <c r="O9" s="1386"/>
      <c r="P9" s="1386"/>
      <c r="Q9" s="1386"/>
      <c r="R9" s="1386"/>
      <c r="S9" s="1386"/>
    </row>
    <row r="10" spans="2:19" ht="141.6" customHeight="1">
      <c r="B10" s="1382">
        <v>2</v>
      </c>
      <c r="C10" s="1383" t="s">
        <v>16</v>
      </c>
      <c r="D10" s="1384" t="s">
        <v>73</v>
      </c>
      <c r="E10" s="1384" t="s">
        <v>74</v>
      </c>
      <c r="F10" s="36" t="s">
        <v>75</v>
      </c>
      <c r="G10" s="1385"/>
      <c r="H10" s="1386" t="s">
        <v>76</v>
      </c>
      <c r="I10" s="1386" t="s">
        <v>77</v>
      </c>
      <c r="J10" s="1387"/>
      <c r="K10" s="1386" t="s">
        <v>78</v>
      </c>
      <c r="L10" s="1386" t="s">
        <v>79</v>
      </c>
      <c r="M10" s="1386" t="s">
        <v>80</v>
      </c>
      <c r="N10" s="1387"/>
      <c r="O10" s="1386" t="s">
        <v>81</v>
      </c>
      <c r="P10" s="1386" t="s">
        <v>82</v>
      </c>
      <c r="Q10" s="1386" t="s">
        <v>83</v>
      </c>
      <c r="R10" s="1386" t="s">
        <v>84</v>
      </c>
      <c r="S10" s="1386" t="s">
        <v>85</v>
      </c>
    </row>
    <row r="11" spans="2:19" ht="84.6" customHeight="1">
      <c r="B11" s="1382"/>
      <c r="C11" s="1383"/>
      <c r="D11" s="1384"/>
      <c r="E11" s="1384"/>
      <c r="F11" s="36" t="s">
        <v>72</v>
      </c>
      <c r="G11" s="1385"/>
      <c r="H11" s="1386"/>
      <c r="I11" s="1386"/>
      <c r="J11" s="1388"/>
      <c r="K11" s="1386"/>
      <c r="L11" s="1386"/>
      <c r="M11" s="1386"/>
      <c r="N11" s="1388"/>
      <c r="O11" s="1386"/>
      <c r="P11" s="1386"/>
      <c r="Q11" s="1386"/>
      <c r="R11" s="1386"/>
      <c r="S11" s="1386"/>
    </row>
    <row r="12" spans="2:19" ht="111.6" customHeight="1">
      <c r="B12" s="34">
        <v>3</v>
      </c>
      <c r="C12" s="35" t="s">
        <v>86</v>
      </c>
      <c r="D12" s="36" t="s">
        <v>87</v>
      </c>
      <c r="E12" s="36" t="s">
        <v>88</v>
      </c>
      <c r="F12" s="36" t="s">
        <v>89</v>
      </c>
      <c r="G12" s="37"/>
      <c r="H12" s="38" t="s">
        <v>90</v>
      </c>
      <c r="I12" s="38" t="s">
        <v>91</v>
      </c>
      <c r="J12" s="39"/>
      <c r="K12" s="38" t="s">
        <v>92</v>
      </c>
      <c r="L12" s="38" t="s">
        <v>93</v>
      </c>
      <c r="M12" s="38" t="s">
        <v>94</v>
      </c>
      <c r="N12" s="39"/>
      <c r="O12" s="38" t="s">
        <v>95</v>
      </c>
      <c r="P12" s="38" t="s">
        <v>96</v>
      </c>
      <c r="Q12" s="38" t="s">
        <v>97</v>
      </c>
      <c r="R12" s="38" t="s">
        <v>98</v>
      </c>
      <c r="S12" s="38" t="s">
        <v>99</v>
      </c>
    </row>
    <row r="13" spans="2:19" ht="131.65" customHeight="1">
      <c r="B13" s="34">
        <v>4</v>
      </c>
      <c r="C13" s="35" t="s">
        <v>18</v>
      </c>
      <c r="D13" s="36" t="s">
        <v>100</v>
      </c>
      <c r="E13" s="36" t="s">
        <v>101</v>
      </c>
      <c r="F13" s="36" t="s">
        <v>102</v>
      </c>
      <c r="G13" s="37"/>
      <c r="H13" s="38" t="s">
        <v>103</v>
      </c>
      <c r="I13" s="38" t="s">
        <v>104</v>
      </c>
      <c r="J13" s="39"/>
      <c r="K13" s="38" t="s">
        <v>105</v>
      </c>
      <c r="L13" s="38" t="s">
        <v>106</v>
      </c>
      <c r="M13" s="38" t="s">
        <v>107</v>
      </c>
      <c r="N13" s="39"/>
      <c r="O13" s="38" t="s">
        <v>108</v>
      </c>
      <c r="P13" s="38" t="s">
        <v>109</v>
      </c>
      <c r="Q13" s="38" t="s">
        <v>110</v>
      </c>
      <c r="R13" s="38" t="s">
        <v>111</v>
      </c>
      <c r="S13" s="38" t="s">
        <v>112</v>
      </c>
    </row>
    <row r="14" spans="2:19" ht="137.25" customHeight="1">
      <c r="B14" s="34">
        <v>5</v>
      </c>
      <c r="C14" s="35" t="s">
        <v>19</v>
      </c>
      <c r="D14" s="36" t="s">
        <v>113</v>
      </c>
      <c r="E14" s="36" t="s">
        <v>114</v>
      </c>
      <c r="F14" s="36" t="s">
        <v>115</v>
      </c>
      <c r="G14" s="37"/>
      <c r="H14" s="38" t="s">
        <v>116</v>
      </c>
      <c r="I14" s="38" t="s">
        <v>117</v>
      </c>
      <c r="J14" s="39"/>
      <c r="K14" s="38" t="s">
        <v>118</v>
      </c>
      <c r="L14" s="38" t="s">
        <v>119</v>
      </c>
      <c r="M14" s="38" t="s">
        <v>120</v>
      </c>
      <c r="N14" s="39"/>
      <c r="O14" s="38" t="s">
        <v>121</v>
      </c>
      <c r="P14" s="38" t="s">
        <v>122</v>
      </c>
      <c r="Q14" s="38" t="s">
        <v>123</v>
      </c>
      <c r="R14" s="38" t="s">
        <v>124</v>
      </c>
      <c r="S14" s="38" t="s">
        <v>125</v>
      </c>
    </row>
    <row r="15" spans="2:19" ht="151.15" customHeight="1">
      <c r="B15" s="34">
        <v>6</v>
      </c>
      <c r="C15" s="35" t="s">
        <v>20</v>
      </c>
      <c r="D15" s="36" t="s">
        <v>126</v>
      </c>
      <c r="E15" s="36" t="s">
        <v>127</v>
      </c>
      <c r="F15" s="36" t="s">
        <v>128</v>
      </c>
      <c r="G15" s="37"/>
      <c r="H15" s="38" t="s">
        <v>129</v>
      </c>
      <c r="I15" s="38" t="s">
        <v>130</v>
      </c>
      <c r="J15" s="39"/>
      <c r="K15" s="38" t="s">
        <v>131</v>
      </c>
      <c r="L15" s="38" t="s">
        <v>132</v>
      </c>
      <c r="M15" s="38" t="s">
        <v>133</v>
      </c>
      <c r="N15" s="39"/>
      <c r="O15" s="38" t="s">
        <v>134</v>
      </c>
      <c r="P15" s="38" t="s">
        <v>135</v>
      </c>
      <c r="Q15" s="38" t="s">
        <v>136</v>
      </c>
      <c r="R15" s="38" t="s">
        <v>137</v>
      </c>
      <c r="S15" s="38" t="s">
        <v>138</v>
      </c>
    </row>
    <row r="16" spans="2:19" s="21" customFormat="1" ht="151.15" customHeight="1">
      <c r="B16" s="34">
        <v>7</v>
      </c>
      <c r="C16" s="35" t="s">
        <v>139</v>
      </c>
      <c r="D16" s="36" t="s">
        <v>140</v>
      </c>
      <c r="E16" s="36" t="s">
        <v>127</v>
      </c>
      <c r="F16" s="36" t="s">
        <v>141</v>
      </c>
      <c r="G16" s="37"/>
      <c r="H16" s="38" t="s">
        <v>142</v>
      </c>
      <c r="I16" s="38" t="s">
        <v>143</v>
      </c>
      <c r="J16" s="39"/>
      <c r="K16" s="38" t="s">
        <v>144</v>
      </c>
      <c r="L16" s="38" t="s">
        <v>145</v>
      </c>
      <c r="M16" s="38" t="s">
        <v>146</v>
      </c>
      <c r="N16" s="39"/>
      <c r="O16" s="38" t="s">
        <v>147</v>
      </c>
      <c r="P16" s="38" t="s">
        <v>148</v>
      </c>
      <c r="Q16" s="38" t="s">
        <v>149</v>
      </c>
      <c r="R16" s="38" t="s">
        <v>150</v>
      </c>
      <c r="S16" s="38" t="s">
        <v>151</v>
      </c>
    </row>
    <row r="17" spans="2:19" ht="117.6" customHeight="1">
      <c r="B17" s="34">
        <v>8</v>
      </c>
      <c r="C17" s="35" t="s">
        <v>21</v>
      </c>
      <c r="D17" s="36" t="s">
        <v>152</v>
      </c>
      <c r="E17" s="36" t="s">
        <v>127</v>
      </c>
      <c r="F17" s="36" t="s">
        <v>153</v>
      </c>
      <c r="G17" s="37"/>
      <c r="H17" s="38" t="s">
        <v>154</v>
      </c>
      <c r="I17" s="38" t="s">
        <v>155</v>
      </c>
      <c r="J17" s="39"/>
      <c r="K17" s="38" t="s">
        <v>156</v>
      </c>
      <c r="L17" s="38" t="s">
        <v>157</v>
      </c>
      <c r="M17" s="38" t="s">
        <v>158</v>
      </c>
      <c r="N17" s="39"/>
      <c r="O17" s="38" t="s">
        <v>159</v>
      </c>
      <c r="P17" s="38" t="s">
        <v>160</v>
      </c>
      <c r="Q17" s="38" t="s">
        <v>161</v>
      </c>
      <c r="R17" s="38" t="s">
        <v>162</v>
      </c>
      <c r="S17" s="38" t="s">
        <v>163</v>
      </c>
    </row>
    <row r="18" spans="2:19" ht="153" customHeight="1">
      <c r="B18" s="34">
        <v>9</v>
      </c>
      <c r="C18" s="35" t="s">
        <v>22</v>
      </c>
      <c r="D18" s="36" t="s">
        <v>164</v>
      </c>
      <c r="E18" s="36" t="s">
        <v>165</v>
      </c>
      <c r="F18" s="36" t="s">
        <v>166</v>
      </c>
      <c r="G18" s="37"/>
      <c r="H18" s="38" t="s">
        <v>167</v>
      </c>
      <c r="I18" s="38" t="s">
        <v>168</v>
      </c>
      <c r="J18" s="39"/>
      <c r="K18" s="38" t="s">
        <v>169</v>
      </c>
      <c r="L18" s="38" t="s">
        <v>170</v>
      </c>
      <c r="M18" s="38" t="s">
        <v>171</v>
      </c>
      <c r="N18" s="39"/>
      <c r="O18" s="38" t="s">
        <v>172</v>
      </c>
      <c r="P18" s="38" t="s">
        <v>173</v>
      </c>
      <c r="Q18" s="38" t="s">
        <v>174</v>
      </c>
      <c r="R18" s="38" t="s">
        <v>175</v>
      </c>
      <c r="S18" s="38" t="s">
        <v>176</v>
      </c>
    </row>
    <row r="20" spans="2:19" ht="25.5">
      <c r="C20" s="40" t="s">
        <v>177</v>
      </c>
      <c r="Q20" s="14"/>
      <c r="R20" s="14"/>
    </row>
    <row r="21" spans="2:19" ht="49.9" customHeight="1">
      <c r="C21" s="1389" t="s">
        <v>178</v>
      </c>
      <c r="D21" s="1389"/>
      <c r="E21" s="1389"/>
      <c r="F21" s="1389"/>
      <c r="Q21" s="41"/>
    </row>
    <row r="22" spans="2:19">
      <c r="C22" s="42"/>
      <c r="D22" s="42"/>
      <c r="E22" s="42"/>
      <c r="F22" s="42"/>
    </row>
  </sheetData>
  <autoFilter ref="B6:S22" xr:uid="{BC12971E-D8DF-4B46-A01C-FBED1A1A17D1}"/>
  <customSheetViews>
    <customSheetView guid="{E709EEE5-4439-47F3-80A2-1744E8E6077E}" scale="48" showPageBreaks="1" printArea="1" showAutoFilter="1" state="hidden" view="pageBreakPreview">
      <pane xSplit="7" ySplit="5" topLeftCell="H8" activePane="bottomRight" state="frozen"/>
      <selection pane="bottomRight" activeCell="D33" sqref="D33:D34"/>
      <rowBreaks count="1" manualBreakCount="1">
        <brk id="22" min="1" max="18" man="1"/>
      </rowBreaks>
      <colBreaks count="1" manualBreakCount="1">
        <brk id="6" min="1" max="21" man="1"/>
      </colBreaks>
      <pageMargins left="0.11811023622047245" right="0.31496062992125984" top="0.15748031496062992" bottom="0.15748031496062992" header="0.31496062992125984" footer="0.31496062992125984"/>
      <printOptions horizontalCentered="1"/>
      <pageSetup scale="36" orientation="portrait" r:id="rId1"/>
      <autoFilter ref="B6:S22" xr:uid="{5F45C8C0-999C-4E3E-9FB5-0D3FEF2517C4}"/>
    </customSheetView>
    <customSheetView guid="{0814AEEB-8FF2-453A-A01F-15432BB1C9A3}" scale="48" showPageBreaks="1" printArea="1" showAutoFilter="1" state="hidden" view="pageBreakPreview">
      <pane xSplit="7" ySplit="5" topLeftCell="H8" activePane="bottomRight" state="frozen"/>
      <selection pane="bottomRight" activeCell="D33" sqref="D33:D34"/>
      <rowBreaks count="1" manualBreakCount="1">
        <brk id="22" min="1" max="18" man="1"/>
      </rowBreaks>
      <colBreaks count="1" manualBreakCount="1">
        <brk id="6" min="1" max="21" man="1"/>
      </colBreaks>
      <pageMargins left="0.11811023622047245" right="0.31496062992125984" top="0.15748031496062992" bottom="0.15748031496062992" header="0.31496062992125984" footer="0.31496062992125984"/>
      <printOptions horizontalCentered="1"/>
      <pageSetup scale="36" orientation="portrait" r:id="rId2"/>
      <autoFilter ref="B6:S22" xr:uid="{4C23D43A-8ED6-4E16-A728-BA555B1EB70A}"/>
    </customSheetView>
  </customSheetViews>
  <mergeCells count="35">
    <mergeCell ref="C21:F21"/>
    <mergeCell ref="N10:N11"/>
    <mergeCell ref="O10:O11"/>
    <mergeCell ref="P10:P11"/>
    <mergeCell ref="Q10:Q11"/>
    <mergeCell ref="R10:R11"/>
    <mergeCell ref="S10:S11"/>
    <mergeCell ref="H10:H11"/>
    <mergeCell ref="I10:I11"/>
    <mergeCell ref="J10:J11"/>
    <mergeCell ref="K10:K11"/>
    <mergeCell ref="L10:L11"/>
    <mergeCell ref="M10:M11"/>
    <mergeCell ref="O8:O9"/>
    <mergeCell ref="P8:P9"/>
    <mergeCell ref="Q8:Q9"/>
    <mergeCell ref="R8:R9"/>
    <mergeCell ref="S8:S9"/>
    <mergeCell ref="B10:B11"/>
    <mergeCell ref="C10:C11"/>
    <mergeCell ref="D10:D11"/>
    <mergeCell ref="E10:E11"/>
    <mergeCell ref="G10:G11"/>
    <mergeCell ref="N8:N9"/>
    <mergeCell ref="B8:B9"/>
    <mergeCell ref="C8:C9"/>
    <mergeCell ref="D8:D9"/>
    <mergeCell ref="E8:E9"/>
    <mergeCell ref="G8:G9"/>
    <mergeCell ref="H8:H9"/>
    <mergeCell ref="I8:I9"/>
    <mergeCell ref="J8:J9"/>
    <mergeCell ref="K8:K9"/>
    <mergeCell ref="L8:L9"/>
    <mergeCell ref="M8:M9"/>
  </mergeCells>
  <printOptions horizontalCentered="1"/>
  <pageMargins left="0.11811023622047245" right="0.31496062992125984" top="0.15748031496062992" bottom="0.15748031496062992" header="0.31496062992125984" footer="0.31496062992125984"/>
  <pageSetup scale="36" orientation="portrait" r:id="rId3"/>
  <rowBreaks count="1" manualBreakCount="1">
    <brk id="22" min="1" max="18" man="1"/>
  </rowBreaks>
  <colBreaks count="1" manualBreakCount="1">
    <brk id="6" min="1" max="2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24</vt:i4>
      </vt:variant>
      <vt:variant>
        <vt:lpstr>Rangos con nombre</vt:lpstr>
      </vt:variant>
      <vt:variant>
        <vt:i4>21</vt:i4>
      </vt:variant>
    </vt:vector>
  </HeadingPairs>
  <TitlesOfParts>
    <vt:vector size="45" baseType="lpstr">
      <vt:lpstr>SMMLV</vt:lpstr>
      <vt:lpstr>CRITERIOS HABILITANTES (S)</vt:lpstr>
      <vt:lpstr>Hoja1</vt:lpstr>
      <vt:lpstr>EXPERIENCIA ADICIONAL (S)</vt:lpstr>
      <vt:lpstr>CRITERIOS DE EVALUACIÓN (S)</vt:lpstr>
      <vt:lpstr>Resumen Propuestas</vt:lpstr>
      <vt:lpstr>Personal Prop 1 - Form 11</vt:lpstr>
      <vt:lpstr>Personal Prop 2 - Form 11</vt:lpstr>
      <vt:lpstr>Personal Prop 3 - Form 11</vt:lpstr>
      <vt:lpstr>Personal Prop 4 - Form 11</vt:lpstr>
      <vt:lpstr>Personal prop 5 - Form 11</vt:lpstr>
      <vt:lpstr>Personal Prop 6 - Form 11 </vt:lpstr>
      <vt:lpstr>Personal Prop 7 - Form 11</vt:lpstr>
      <vt:lpstr>PO Presup Edif Multiple</vt:lpstr>
      <vt:lpstr>Tabla de Puntaje</vt:lpstr>
      <vt:lpstr>$ Prop 01</vt:lpstr>
      <vt:lpstr>$ Prop 2 Subsane</vt:lpstr>
      <vt:lpstr>$ Prop 3 Subsane</vt:lpstr>
      <vt:lpstr>$ Prop 04</vt:lpstr>
      <vt:lpstr>$ Prop  05</vt:lpstr>
      <vt:lpstr>$ Prop 06</vt:lpstr>
      <vt:lpstr>$ Prop 07</vt:lpstr>
      <vt:lpstr>Formato 3A y 3B</vt:lpstr>
      <vt:lpstr>PERSONAL MINIMO</vt:lpstr>
      <vt:lpstr>'$ Prop 06'!Área_de_impresión</vt:lpstr>
      <vt:lpstr>'$ Prop 2 Subsane'!Área_de_impresión</vt:lpstr>
      <vt:lpstr>'$ Prop 3 Subsane'!Área_de_impresión</vt:lpstr>
      <vt:lpstr>'CRITERIOS DE EVALUACIÓN (S)'!Área_de_impresión</vt:lpstr>
      <vt:lpstr>'CRITERIOS HABILITANTES (S)'!Área_de_impresión</vt:lpstr>
      <vt:lpstr>'EXPERIENCIA ADICIONAL (S)'!Área_de_impresión</vt:lpstr>
      <vt:lpstr>'PERSONAL MINIMO'!Área_de_impresión</vt:lpstr>
      <vt:lpstr>'Personal Prop 1 - Form 11'!Área_de_impresión</vt:lpstr>
      <vt:lpstr>'Personal Prop 2 - Form 11'!Área_de_impresión</vt:lpstr>
      <vt:lpstr>'Personal Prop 3 - Form 11'!Área_de_impresión</vt:lpstr>
      <vt:lpstr>'Personal Prop 4 - Form 11'!Área_de_impresión</vt:lpstr>
      <vt:lpstr>'Personal prop 5 - Form 11'!Área_de_impresión</vt:lpstr>
      <vt:lpstr>'Personal Prop 6 - Form 11 '!Área_de_impresión</vt:lpstr>
      <vt:lpstr>'Personal Prop 7 - Form 11'!Área_de_impresión</vt:lpstr>
      <vt:lpstr>'PO Presup Edif Multiple'!Área_de_impresión</vt:lpstr>
      <vt:lpstr>'Resumen Propuestas'!Área_de_impresión</vt:lpstr>
      <vt:lpstr>'Tabla de Puntaje'!Área_de_impresión</vt:lpstr>
      <vt:lpstr>'CRITERIOS DE EVALUACIÓN (S)'!Títulos_a_imprimir</vt:lpstr>
      <vt:lpstr>'CRITERIOS HABILITANTES (S)'!Títulos_a_imprimir</vt:lpstr>
      <vt:lpstr>'EXPERIENCIA ADICIONAL (S)'!Títulos_a_imprimir</vt:lpstr>
      <vt:lpstr>'PERSONAL MINIMO'!Títulos_a_imprimir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Vanesa  Cardona López</cp:lastModifiedBy>
  <cp:lastPrinted>2026-03-08T14:39:33Z</cp:lastPrinted>
  <dcterms:created xsi:type="dcterms:W3CDTF">2020-08-21T23:44:11Z</dcterms:created>
  <dcterms:modified xsi:type="dcterms:W3CDTF">2026-03-10T22:44:11Z</dcterms:modified>
</cp:coreProperties>
</file>