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mc:AlternateContent xmlns:mc="http://schemas.openxmlformats.org/markup-compatibility/2006">
    <mc:Choice Requires="x15">
      <x15ac:absPath xmlns:x15ac="http://schemas.microsoft.com/office/spreadsheetml/2010/11/ac" url="C:\Users\j1cg\Desktop\MEN\bolsa de productos\2026\LOGISTICA\"/>
    </mc:Choice>
  </mc:AlternateContent>
  <xr:revisionPtr revIDLastSave="0" documentId="8_{C89F3D5F-5EF3-4A45-AFFD-D3789BEED06F}" xr6:coauthVersionLast="40" xr6:coauthVersionMax="40" xr10:uidLastSave="{00000000-0000-0000-0000-000000000000}"/>
  <bookViews>
    <workbookView xWindow="-120" yWindow="-120" windowWidth="20730" windowHeight="11160" activeTab="12" xr2:uid="{FB21DC50-BAC1-4062-9D74-74B27977A3E1}"/>
  </bookViews>
  <sheets>
    <sheet name="Liquidacion inicial" sheetId="4" r:id="rId1"/>
    <sheet name="Adicion 1" sheetId="12" state="hidden" r:id="rId2"/>
    <sheet name="Adicion 2" sheetId="20" state="hidden" r:id="rId3"/>
    <sheet name="CALCULO SMLV" sheetId="26" state="hidden" r:id="rId4"/>
    <sheet name="Acumulados Real" sheetId="2" state="hidden" r:id="rId5"/>
    <sheet name="PLAN DE PAGOS" sheetId="11" r:id="rId6"/>
    <sheet name="Plan de pagos por rubro" sheetId="21" r:id="rId7"/>
    <sheet name="PLAN EVENTOS" sheetId="28" r:id="rId8"/>
    <sheet name="Resumen plan de eventos" sheetId="29" state="hidden" r:id="rId9"/>
    <sheet name="CONCEPTO INTERVINIENTE" sheetId="24" r:id="rId10"/>
    <sheet name="Calcuco adicion en SMLV" sheetId="25" state="hidden" r:id="rId11"/>
    <sheet name="Total operacion adicion" sheetId="23" state="hidden" r:id="rId12"/>
    <sheet name="CONSOLIDADO" sheetId="10" r:id="rId13"/>
    <sheet name="Acumulados calculo 50%" sheetId="5" state="hidden" r:id="rId14"/>
  </sheets>
  <externalReferences>
    <externalReference r:id="rId15"/>
  </externalReferences>
  <definedNames>
    <definedName name="_xlnm._FilterDatabase" localSheetId="7" hidden="1">'PLAN EVENTOS'!$A$7:$AH$306</definedName>
    <definedName name="_xlnm.Print_Area" localSheetId="4">'Acumulados Real'!$A$1:$Q$15</definedName>
    <definedName name="_xlnm.Print_Area" localSheetId="1">'Adicion 1'!$A$1:$L$30</definedName>
    <definedName name="_xlnm.Print_Area" localSheetId="0">'Liquidacion inicial'!$E$1:$K$29</definedName>
    <definedName name="Rubros">[1]Datos!$B$4:$B$63</definedName>
  </definedNames>
  <calcPr calcId="191029"/>
  <pivotCaches>
    <pivotCache cacheId="2" r:id="rId16"/>
    <pivotCache cacheId="3" r:id="rId1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D17" i="11" l="1"/>
  <c r="D26" i="11" s="1"/>
  <c r="J307" i="28"/>
  <c r="E16" i="21"/>
  <c r="E15" i="21"/>
  <c r="E14" i="21"/>
  <c r="E13" i="21"/>
  <c r="E12" i="21"/>
  <c r="E11" i="21"/>
  <c r="E10" i="21"/>
  <c r="E9" i="21"/>
  <c r="E8" i="21"/>
  <c r="E7" i="21"/>
  <c r="E6" i="21"/>
  <c r="E5" i="21"/>
  <c r="E4" i="21"/>
  <c r="J306" i="28"/>
  <c r="I102" i="28"/>
  <c r="C5" i="23"/>
  <c r="C4" i="23"/>
  <c r="C3" i="23"/>
  <c r="F15" i="21"/>
  <c r="F14" i="21"/>
  <c r="F13" i="21"/>
  <c r="F12" i="21"/>
  <c r="F11" i="21"/>
  <c r="F10" i="21"/>
  <c r="F9" i="21"/>
  <c r="F8" i="21"/>
  <c r="F7" i="21"/>
  <c r="F6" i="21"/>
  <c r="F5" i="21"/>
  <c r="F4" i="21"/>
  <c r="G17" i="29"/>
  <c r="G5" i="29"/>
  <c r="G16" i="29"/>
  <c r="G12" i="29"/>
  <c r="G8" i="29"/>
  <c r="G10" i="29"/>
  <c r="G13" i="29"/>
  <c r="G15" i="29"/>
  <c r="G11" i="29"/>
  <c r="G7" i="29"/>
  <c r="G14" i="29"/>
  <c r="G6" i="29"/>
  <c r="G9" i="29"/>
  <c r="D7" i="26" l="1"/>
  <c r="G5" i="26"/>
  <c r="G4" i="26"/>
  <c r="G6" i="26" s="1"/>
  <c r="D6" i="26" s="1"/>
  <c r="M6" i="25" l="1"/>
  <c r="G8" i="25"/>
  <c r="J12" i="25"/>
  <c r="L7" i="25"/>
  <c r="L8" i="25" s="1"/>
  <c r="E7" i="25"/>
  <c r="I6" i="25" s="1"/>
  <c r="E8" i="25" l="1"/>
  <c r="E11" i="25" s="1"/>
  <c r="I11" i="25" s="1"/>
  <c r="N6" i="25"/>
  <c r="O6" i="25" s="1"/>
  <c r="E12" i="25" l="1"/>
  <c r="F12" i="25" s="1"/>
  <c r="P6" i="25"/>
  <c r="Q6" i="25" s="1"/>
  <c r="C2" i="23"/>
  <c r="D42" i="11" l="1"/>
  <c r="D48" i="11"/>
  <c r="F17" i="21"/>
  <c r="L12" i="20"/>
  <c r="G28" i="20"/>
  <c r="G26" i="20"/>
  <c r="G25" i="20"/>
  <c r="L14" i="20"/>
  <c r="L15" i="20" s="1"/>
  <c r="H4" i="20" s="1"/>
  <c r="I4" i="2" s="1"/>
  <c r="I8" i="20"/>
  <c r="J8" i="20" s="1"/>
  <c r="H8" i="20"/>
  <c r="I4" i="20" l="1"/>
  <c r="J4" i="2" s="1"/>
  <c r="H7" i="20"/>
  <c r="I7" i="2" s="1"/>
  <c r="H6" i="20"/>
  <c r="I6" i="2" s="1"/>
  <c r="B4" i="20"/>
  <c r="H24" i="20"/>
  <c r="H5" i="20"/>
  <c r="I5" i="2" s="1"/>
  <c r="B3" i="20"/>
  <c r="B5" i="20" s="1"/>
  <c r="I14" i="2" l="1"/>
  <c r="I6" i="20"/>
  <c r="H26" i="20"/>
  <c r="I5" i="20"/>
  <c r="H25" i="20"/>
  <c r="I7" i="20"/>
  <c r="J7" i="20" s="1"/>
  <c r="H28" i="20"/>
  <c r="H9" i="20"/>
  <c r="B11" i="20"/>
  <c r="B13" i="20"/>
  <c r="B14" i="20" s="1"/>
  <c r="B7" i="20"/>
  <c r="B6" i="20"/>
  <c r="B20" i="20" s="1"/>
  <c r="I24" i="20"/>
  <c r="J24" i="20" s="1"/>
  <c r="J4" i="20"/>
  <c r="G28" i="12"/>
  <c r="L14" i="12"/>
  <c r="L15" i="12" s="1"/>
  <c r="G26" i="12"/>
  <c r="G25" i="12"/>
  <c r="I8" i="12"/>
  <c r="J8" i="12" s="1"/>
  <c r="H8" i="12"/>
  <c r="I13" i="2"/>
  <c r="K4" i="20" l="1"/>
  <c r="M4" i="20" s="1"/>
  <c r="I26" i="20"/>
  <c r="J26" i="20" s="1"/>
  <c r="J6" i="2"/>
  <c r="I25" i="20"/>
  <c r="J25" i="20" s="1"/>
  <c r="J5" i="2"/>
  <c r="I28" i="20"/>
  <c r="J28" i="20" s="1"/>
  <c r="J7" i="2"/>
  <c r="J6" i="20"/>
  <c r="I9" i="20"/>
  <c r="J5" i="20"/>
  <c r="B12" i="20"/>
  <c r="B19" i="20" s="1"/>
  <c r="K7" i="20"/>
  <c r="B8" i="20"/>
  <c r="B18" i="20" s="1"/>
  <c r="H27" i="20"/>
  <c r="H29" i="20" s="1"/>
  <c r="C2" i="24"/>
  <c r="G25" i="4"/>
  <c r="G24" i="4"/>
  <c r="H8" i="4"/>
  <c r="I8" i="4" s="1"/>
  <c r="J8" i="4" s="1"/>
  <c r="E11" i="11" l="1"/>
  <c r="C8" i="23" s="1"/>
  <c r="E10" i="11"/>
  <c r="C7" i="23" s="1"/>
  <c r="I27" i="20"/>
  <c r="I29" i="20" s="1"/>
  <c r="K6" i="2"/>
  <c r="J13" i="2"/>
  <c r="K5" i="2"/>
  <c r="J14" i="2"/>
  <c r="K7" i="2"/>
  <c r="K14" i="2" s="1"/>
  <c r="K5" i="20"/>
  <c r="K9" i="20" s="1"/>
  <c r="B15" i="20"/>
  <c r="B16" i="20" s="1"/>
  <c r="B21" i="20"/>
  <c r="J27" i="20"/>
  <c r="J9" i="20"/>
  <c r="J16" i="20" s="1"/>
  <c r="L12" i="4"/>
  <c r="L14" i="4"/>
  <c r="L15" i="4" s="1"/>
  <c r="H4" i="4" s="1"/>
  <c r="H7" i="4" s="1"/>
  <c r="D50" i="11" l="1"/>
  <c r="N4" i="20"/>
  <c r="H6" i="25"/>
  <c r="H8" i="25" s="1"/>
  <c r="I8" i="25" s="1"/>
  <c r="J8" i="25" s="1"/>
  <c r="E9" i="11"/>
  <c r="C6" i="23" s="1"/>
  <c r="D51" i="11"/>
  <c r="J29" i="20"/>
  <c r="J30" i="20" s="1"/>
  <c r="J17" i="20"/>
  <c r="K13" i="2"/>
  <c r="C4" i="2"/>
  <c r="H23" i="4"/>
  <c r="H5" i="4"/>
  <c r="B3" i="4"/>
  <c r="B5" i="4" s="1"/>
  <c r="I4" i="4"/>
  <c r="H6" i="4"/>
  <c r="B4" i="4"/>
  <c r="B11" i="4" s="1"/>
  <c r="F20" i="21" l="1"/>
  <c r="C11" i="23"/>
  <c r="D49" i="11"/>
  <c r="D52" i="11" s="1"/>
  <c r="E12" i="11"/>
  <c r="C10" i="23"/>
  <c r="F19" i="21"/>
  <c r="C5" i="2"/>
  <c r="C6" i="2"/>
  <c r="D4" i="2"/>
  <c r="C7" i="2"/>
  <c r="B7" i="4"/>
  <c r="B6" i="4"/>
  <c r="B19" i="4" s="1"/>
  <c r="B13" i="4"/>
  <c r="B14" i="4" s="1"/>
  <c r="J4" i="4"/>
  <c r="I23" i="4"/>
  <c r="J23" i="4" s="1"/>
  <c r="I7" i="4"/>
  <c r="H27" i="4"/>
  <c r="H25" i="4"/>
  <c r="I6" i="4"/>
  <c r="J6" i="4" s="1"/>
  <c r="H24" i="4"/>
  <c r="I5" i="4"/>
  <c r="H9" i="4"/>
  <c r="C13" i="2" l="1"/>
  <c r="I24" i="4"/>
  <c r="J24" i="4" s="1"/>
  <c r="D5" i="2"/>
  <c r="K4" i="4"/>
  <c r="I25" i="4"/>
  <c r="J25" i="4" s="1"/>
  <c r="D6" i="2"/>
  <c r="I27" i="4"/>
  <c r="D7" i="2"/>
  <c r="J7" i="4"/>
  <c r="B12" i="4"/>
  <c r="B18" i="4" s="1"/>
  <c r="J5" i="4"/>
  <c r="K5" i="4" s="1"/>
  <c r="H26" i="4"/>
  <c r="H28" i="4" s="1"/>
  <c r="I9" i="4"/>
  <c r="B8" i="4"/>
  <c r="B17" i="4" s="1"/>
  <c r="M10" i="4" l="1"/>
  <c r="M4" i="4"/>
  <c r="D13" i="2"/>
  <c r="J9" i="4"/>
  <c r="J16" i="4" s="1"/>
  <c r="B15" i="4"/>
  <c r="B16" i="4" s="1"/>
  <c r="J26" i="4"/>
  <c r="K7" i="4"/>
  <c r="K9" i="4" s="1"/>
  <c r="J27" i="4"/>
  <c r="I26" i="4"/>
  <c r="I28" i="4" s="1"/>
  <c r="B20" i="4"/>
  <c r="F18" i="21" l="1"/>
  <c r="D30" i="11"/>
  <c r="N4" i="4"/>
  <c r="C3" i="5"/>
  <c r="J28" i="4"/>
  <c r="J29" i="4" s="1"/>
  <c r="C3" i="24" l="1"/>
  <c r="C9" i="23"/>
  <c r="D31" i="11"/>
  <c r="J12" i="2"/>
  <c r="J15" i="2" s="1"/>
  <c r="I12" i="2"/>
  <c r="J8" i="2"/>
  <c r="I8" i="2"/>
  <c r="K4" i="2"/>
  <c r="K8" i="2" s="1"/>
  <c r="K12" i="2" l="1"/>
  <c r="K15" i="2" s="1"/>
  <c r="I15" i="2"/>
  <c r="D9" i="5" l="1"/>
  <c r="C12" i="2" l="1"/>
  <c r="C8" i="2" l="1"/>
  <c r="E7" i="2"/>
  <c r="C14" i="2"/>
  <c r="D12" i="2"/>
  <c r="E4" i="2"/>
  <c r="C15" i="2" l="1"/>
  <c r="E6" i="2"/>
  <c r="D8" i="2"/>
  <c r="D3" i="5"/>
  <c r="E5" i="5"/>
  <c r="E6" i="5"/>
  <c r="E5" i="2"/>
  <c r="E12" i="2"/>
  <c r="D14" i="2"/>
  <c r="E14" i="2" s="1"/>
  <c r="E13" i="2" l="1"/>
  <c r="E15" i="2" s="1"/>
  <c r="E8" i="2"/>
  <c r="D15" i="2"/>
  <c r="E3" i="5"/>
  <c r="H4" i="12" l="1"/>
  <c r="F4" i="2" s="1"/>
  <c r="L4" i="2" s="1"/>
  <c r="L12" i="12"/>
  <c r="C3" i="10" l="1"/>
  <c r="F12" i="2"/>
  <c r="C4" i="5" s="1"/>
  <c r="H7" i="12"/>
  <c r="F7" i="2" s="1"/>
  <c r="L7" i="2" s="1"/>
  <c r="I4" i="12"/>
  <c r="G4" i="2" s="1"/>
  <c r="M4" i="2" s="1"/>
  <c r="H6" i="12"/>
  <c r="F6" i="2" s="1"/>
  <c r="L6" i="2" s="1"/>
  <c r="B4" i="12"/>
  <c r="B3" i="12"/>
  <c r="B5" i="12" s="1"/>
  <c r="H24" i="12"/>
  <c r="H5" i="12"/>
  <c r="F5" i="2" s="1"/>
  <c r="L5" i="2" s="1"/>
  <c r="C5" i="5" l="1"/>
  <c r="C6" i="5"/>
  <c r="D27" i="5" s="1"/>
  <c r="G12" i="2"/>
  <c r="H12" i="2" s="1"/>
  <c r="C20" i="5" s="1"/>
  <c r="D3" i="10"/>
  <c r="H4" i="2"/>
  <c r="F13" i="2"/>
  <c r="C4" i="10"/>
  <c r="C5" i="10"/>
  <c r="F8" i="2"/>
  <c r="F14" i="2"/>
  <c r="C6" i="10"/>
  <c r="L12" i="2"/>
  <c r="O4" i="2"/>
  <c r="J4" i="12"/>
  <c r="K4" i="12" s="1"/>
  <c r="I24" i="12"/>
  <c r="J24" i="12" s="1"/>
  <c r="H25" i="12"/>
  <c r="I5" i="12"/>
  <c r="G5" i="2" s="1"/>
  <c r="M5" i="2" s="1"/>
  <c r="H26" i="12"/>
  <c r="I6" i="12"/>
  <c r="G6" i="2" s="1"/>
  <c r="M6" i="2" s="1"/>
  <c r="I7" i="12"/>
  <c r="G7" i="2" s="1"/>
  <c r="M7" i="2" s="1"/>
  <c r="H28" i="12"/>
  <c r="B11" i="12"/>
  <c r="B13" i="12"/>
  <c r="B14" i="12" s="1"/>
  <c r="B7" i="12"/>
  <c r="B6" i="12"/>
  <c r="B20" i="12" s="1"/>
  <c r="H9" i="12"/>
  <c r="F15" i="2" l="1"/>
  <c r="C9" i="5"/>
  <c r="C11" i="5"/>
  <c r="C13" i="5"/>
  <c r="C14" i="5" s="1"/>
  <c r="C27" i="5"/>
  <c r="E27" i="5" s="1"/>
  <c r="C7" i="5"/>
  <c r="C7" i="10"/>
  <c r="E3" i="10"/>
  <c r="I26" i="12"/>
  <c r="O6" i="2"/>
  <c r="P4" i="2"/>
  <c r="N4" i="2"/>
  <c r="M12" i="2"/>
  <c r="I25" i="12"/>
  <c r="L8" i="2"/>
  <c r="L14" i="2"/>
  <c r="O7" i="2"/>
  <c r="I28" i="12"/>
  <c r="J28" i="12" s="1"/>
  <c r="L28" i="12" s="1"/>
  <c r="O12" i="2"/>
  <c r="L13" i="2"/>
  <c r="O5" i="2"/>
  <c r="J5" i="12"/>
  <c r="B8" i="12"/>
  <c r="B18" i="12" s="1"/>
  <c r="J7" i="12"/>
  <c r="B12" i="12"/>
  <c r="J26" i="12"/>
  <c r="J6" i="12"/>
  <c r="J25" i="12"/>
  <c r="H27" i="12"/>
  <c r="H29" i="12" s="1"/>
  <c r="I9" i="12"/>
  <c r="C26" i="5" l="1"/>
  <c r="C12" i="5"/>
  <c r="D26" i="5" s="1"/>
  <c r="C10" i="5"/>
  <c r="D25" i="5" s="1"/>
  <c r="C25" i="5"/>
  <c r="L15" i="2"/>
  <c r="C8" i="10"/>
  <c r="I27" i="12"/>
  <c r="I29" i="12" s="1"/>
  <c r="O14" i="2"/>
  <c r="O13" i="2"/>
  <c r="N12" i="2"/>
  <c r="D5" i="10"/>
  <c r="E5" i="10" s="1"/>
  <c r="H6" i="2"/>
  <c r="G14" i="2"/>
  <c r="H14" i="2" s="1"/>
  <c r="C19" i="5" s="1"/>
  <c r="D6" i="10"/>
  <c r="E6" i="10" s="1"/>
  <c r="H7" i="2"/>
  <c r="G13" i="2"/>
  <c r="D4" i="10"/>
  <c r="H5" i="2"/>
  <c r="G8" i="2"/>
  <c r="O8" i="2"/>
  <c r="Q4" i="2"/>
  <c r="P12" i="2"/>
  <c r="K5" i="12"/>
  <c r="B15" i="12"/>
  <c r="B16" i="12" s="1"/>
  <c r="B19" i="12"/>
  <c r="B21" i="12" s="1"/>
  <c r="J27" i="12"/>
  <c r="J29" i="12" s="1"/>
  <c r="J30" i="12" s="1"/>
  <c r="J9" i="12"/>
  <c r="J16" i="12" s="1"/>
  <c r="K7" i="12"/>
  <c r="C15" i="5" l="1"/>
  <c r="E26" i="5"/>
  <c r="C28" i="5"/>
  <c r="E25" i="5"/>
  <c r="D28" i="5"/>
  <c r="D7" i="10"/>
  <c r="E4" i="10"/>
  <c r="O15" i="2"/>
  <c r="G15" i="2"/>
  <c r="S4" i="2"/>
  <c r="P5" i="2"/>
  <c r="M13" i="2"/>
  <c r="M8" i="2"/>
  <c r="N5" i="2"/>
  <c r="P6" i="2"/>
  <c r="Q6" i="2" s="1"/>
  <c r="N6" i="2"/>
  <c r="Q12" i="2"/>
  <c r="H13" i="2"/>
  <c r="H8" i="2"/>
  <c r="P7" i="2"/>
  <c r="M14" i="2"/>
  <c r="N14" i="2" s="1"/>
  <c r="N7" i="2"/>
  <c r="K9" i="12"/>
  <c r="N4" i="12" s="1"/>
  <c r="J17" i="12"/>
  <c r="H15" i="2" l="1"/>
  <c r="C18" i="5"/>
  <c r="C21" i="5" s="1"/>
  <c r="D4" i="5" s="1"/>
  <c r="C16" i="5"/>
  <c r="D15" i="5"/>
  <c r="E18" i="5" s="1"/>
  <c r="E28" i="5"/>
  <c r="D8" i="10"/>
  <c r="E7" i="10"/>
  <c r="E8" i="10" s="1"/>
  <c r="P14" i="2"/>
  <c r="Q14" i="2" s="1"/>
  <c r="Q7" i="2"/>
  <c r="S7" i="2" s="1"/>
  <c r="N13" i="2"/>
  <c r="N15" i="2" s="1"/>
  <c r="N8" i="2"/>
  <c r="M15" i="2"/>
  <c r="P13" i="2"/>
  <c r="Q5" i="2"/>
  <c r="P8" i="2"/>
  <c r="D7" i="5" l="1"/>
  <c r="D8" i="5" s="1"/>
  <c r="E4" i="5"/>
  <c r="E7" i="5" s="1"/>
  <c r="E21" i="5"/>
  <c r="C23" i="5"/>
  <c r="P15" i="2"/>
  <c r="S5" i="2"/>
  <c r="S8" i="2" s="1"/>
  <c r="Q13" i="2"/>
  <c r="Q15" i="2" s="1"/>
  <c r="Q8" i="2"/>
  <c r="D37" i="11"/>
  <c r="C4" i="24" s="1"/>
  <c r="C5" i="24" s="1"/>
  <c r="F21" i="21" l="1"/>
  <c r="F22" i="21" s="1"/>
  <c r="C12" i="23"/>
</calcChain>
</file>

<file path=xl/sharedStrings.xml><?xml version="1.0" encoding="utf-8"?>
<sst xmlns="http://schemas.openxmlformats.org/spreadsheetml/2006/main" count="3333" uniqueCount="644">
  <si>
    <t>Dependencia</t>
  </si>
  <si>
    <t>Adicion 2</t>
  </si>
  <si>
    <t>BMC</t>
  </si>
  <si>
    <t>Valor inicial</t>
  </si>
  <si>
    <t>INICIAL</t>
  </si>
  <si>
    <t>Adicion 1</t>
  </si>
  <si>
    <t>Subtotal 1</t>
  </si>
  <si>
    <t>Valor antes Iva</t>
  </si>
  <si>
    <t>Iva</t>
  </si>
  <si>
    <t>Total</t>
  </si>
  <si>
    <t>Operador Logistico</t>
  </si>
  <si>
    <t>Registro Bolsa</t>
  </si>
  <si>
    <t>Compenscion y liqu</t>
  </si>
  <si>
    <t>Costo Comision</t>
  </si>
  <si>
    <t>Correagro</t>
  </si>
  <si>
    <t xml:space="preserve">Subtotal </t>
  </si>
  <si>
    <t>Operador</t>
  </si>
  <si>
    <t>C-2201-0700-20-20203B-2201089-02</t>
  </si>
  <si>
    <t>C-2201-0700-23-20203C-2201074-02</t>
  </si>
  <si>
    <t>C-2201-0700-24-20203F-2201089-02</t>
  </si>
  <si>
    <t>A-03-03-04-065-002</t>
  </si>
  <si>
    <t>A-03-03-04-065-003</t>
  </si>
  <si>
    <t>C-2202-0700-55-20203K40-2202038-02</t>
  </si>
  <si>
    <t>RECURSOS OPERACIÓN LOGISTICA Y LIQUIDACION DE COMISIONES</t>
  </si>
  <si>
    <t>VALOR NEGOCIACION</t>
  </si>
  <si>
    <t>Concepto</t>
  </si>
  <si>
    <t>%</t>
  </si>
  <si>
    <t>VALOR  DE NEGOCIACION</t>
  </si>
  <si>
    <t>IVA</t>
  </si>
  <si>
    <t>VALOR TOTAL DE NEGOCIACION</t>
  </si>
  <si>
    <t>Compensacion y liqu</t>
  </si>
  <si>
    <t>SERVICIO DE REGISTRO (0,30%)</t>
  </si>
  <si>
    <t>MBC</t>
  </si>
  <si>
    <t>IVA SERVICIO DE REGISTRO (19%)</t>
  </si>
  <si>
    <t>ESTANPA CRONOLOGICA</t>
  </si>
  <si>
    <t>IVA ESTAMPA</t>
  </si>
  <si>
    <t>IVA COMISIÓN (19%)</t>
  </si>
  <si>
    <t>ACEPTADA CYL (0,21%)</t>
  </si>
  <si>
    <t>IVA ACEPTADA CYL (19%)</t>
  </si>
  <si>
    <t>TOTAL COSTOS COMISION</t>
  </si>
  <si>
    <t>TOTAL COMPROBANTE DE NEGOCIACION</t>
  </si>
  <si>
    <t>BOLSA MERCANTIL</t>
  </si>
  <si>
    <t>CORREAGRO</t>
  </si>
  <si>
    <t>RECURSOS EVENTOS</t>
  </si>
  <si>
    <t xml:space="preserve">TOTAL </t>
  </si>
  <si>
    <t>LIQUIDACION COMISIONES</t>
  </si>
  <si>
    <t>Subtotal BMC</t>
  </si>
  <si>
    <t>Com</t>
  </si>
  <si>
    <t>Operacion logistica</t>
  </si>
  <si>
    <t>Bolsa mercantil</t>
  </si>
  <si>
    <t>CONTRATO LOGISTICA BOLSA MERCANTIL VIGENCIAS FUTURAS</t>
  </si>
  <si>
    <t>VALOR TOTAL DE NEGOCIACION INICIAL</t>
  </si>
  <si>
    <t>valor intencion de adicion 50%</t>
  </si>
  <si>
    <t>Adicion  3</t>
  </si>
  <si>
    <t>SERVICIO DE REGISTRO (0,3%)</t>
  </si>
  <si>
    <t>IVA ACEPTADA CYL(19%)</t>
  </si>
  <si>
    <t>TOTAL COSTOS</t>
  </si>
  <si>
    <t>Recursos eventos</t>
  </si>
  <si>
    <t>Costo</t>
  </si>
  <si>
    <t xml:space="preserve"> -   </t>
  </si>
  <si>
    <t xml:space="preserve"> Feria </t>
  </si>
  <si>
    <t xml:space="preserve"> Comision tercero </t>
  </si>
  <si>
    <t xml:space="preserve"> Recursos </t>
  </si>
  <si>
    <t xml:space="preserve"> Iva  </t>
  </si>
  <si>
    <t xml:space="preserve"> Comision mas Iva pago ter </t>
  </si>
  <si>
    <t xml:space="preserve"> Total </t>
  </si>
  <si>
    <t>Totales</t>
  </si>
  <si>
    <t>VIGENCIA</t>
  </si>
  <si>
    <t>Nombre del Evento</t>
  </si>
  <si>
    <t>Justificación</t>
  </si>
  <si>
    <t>¿Es asistencia Técnica?</t>
  </si>
  <si>
    <t>Modalidad (Virtual, Presencial, Híbrido)</t>
  </si>
  <si>
    <t>Ciudad Origen del Evento</t>
  </si>
  <si>
    <t>Mes de Inicio</t>
  </si>
  <si>
    <t>Mes Fin</t>
  </si>
  <si>
    <t>Número Convocados</t>
  </si>
  <si>
    <t>Presupuesto
Estimado ($)</t>
  </si>
  <si>
    <t>Lider del Evento</t>
  </si>
  <si>
    <t>A-02-02-02-008-003</t>
  </si>
  <si>
    <t>NO</t>
  </si>
  <si>
    <t>Presencial</t>
  </si>
  <si>
    <t>Por definir</t>
  </si>
  <si>
    <t>Bogotá</t>
  </si>
  <si>
    <t>Diana Murcia</t>
  </si>
  <si>
    <t>SI</t>
  </si>
  <si>
    <t>Oficina Asesora de Planeación y Finanzas</t>
  </si>
  <si>
    <t>Jefe OAPF: Jeimy Paola Aristizabal Rodríguez</t>
  </si>
  <si>
    <t>Eventos requeridos por el despacho del ministro</t>
  </si>
  <si>
    <t>C-2201-0700-23-20203C-2201089-02</t>
  </si>
  <si>
    <t>C-2299-0700-11-53105B-2299060-02</t>
  </si>
  <si>
    <t>smlv</t>
  </si>
  <si>
    <t>LOGISTICA</t>
  </si>
  <si>
    <t>COMISIONISTA</t>
  </si>
  <si>
    <t>Codigo Dependencia</t>
  </si>
  <si>
    <t>Rubro presupuestal</t>
  </si>
  <si>
    <t xml:space="preserve">Oficina de Cooperación y Asuntos Internacionales </t>
  </si>
  <si>
    <t>VPBM - Dirección de Fortalecimiento a la Gestión Territorial</t>
  </si>
  <si>
    <t>Realizar la practica pedagógica en el marco del PTA/F.I.3.0.  enfocada en impulsar la formación integral, la alfabetización, y el desarrollo de los centros de interés, que se enmarcan en el propósito aumentar y desarrollar las oportunidades de aprendizaje de niños, niñas, por medio de una transformación curricular, de un fortalecimiento pedagógico que incorpore el arte, la cultura, el deporte, la actividad física, la ciencia, el pensamiento histórico, la tecnología, la innovación y la estrategia de educación CRESE (educación ciudadana para la reconciliación, antirracista, socioemocional y para el cambio climático.</t>
  </si>
  <si>
    <t>Eventos despacho Ministro</t>
  </si>
  <si>
    <t>Desarrollo de estrategias institucionales con el fin facilitar la comprensión y el compromiso con las metas definidas en el marco del modelo de cultura organizacional</t>
  </si>
  <si>
    <t>Precios antes de IVA</t>
  </si>
  <si>
    <t> Servicios operación logística de eventos                                                   (base de cálculo para la comisión)</t>
  </si>
  <si>
    <t>Compensación y Liquidación operación Fordward 0,30%</t>
  </si>
  <si>
    <t>Costo Bolsa Mercantil de Colombia Tarifa de registro en Bolsa plena sobre el valor de la operación 0,21%</t>
  </si>
  <si>
    <t>Total comisión</t>
  </si>
  <si>
    <t>Totales P/Pto del Proceso</t>
  </si>
  <si>
    <t>CRONOGRAMA FLUJO DE PAGOS OPERACIÓN LOGISTICA</t>
  </si>
  <si>
    <t>CONCEPTO</t>
  </si>
  <si>
    <t>Numero Cdp</t>
  </si>
  <si>
    <t>MES</t>
  </si>
  <si>
    <t>VALOR A PAGAR</t>
  </si>
  <si>
    <t>Comision BMC</t>
  </si>
  <si>
    <t>Total contrato</t>
  </si>
  <si>
    <t>PAGO OPERACIÓN LOGISTICA</t>
  </si>
  <si>
    <t>CONCEPTO DE PAGO</t>
  </si>
  <si>
    <t>FECHA DE PAGO</t>
  </si>
  <si>
    <t>a) Pago 1</t>
  </si>
  <si>
    <t>b) Pago 2</t>
  </si>
  <si>
    <t>TOTAL CONTRATO</t>
  </si>
  <si>
    <t>PAGO BOLSA MERCANTIL</t>
  </si>
  <si>
    <t>PAGO COMISIONISTA</t>
  </si>
  <si>
    <t>COMISION (0,092%)</t>
  </si>
  <si>
    <t>Renta y campo</t>
  </si>
  <si>
    <t>Costo Comision REYCA</t>
  </si>
  <si>
    <t>CONTRATO No CO1.PCCNTR8052349 DE 2025</t>
  </si>
  <si>
    <t>Comisión (0,092%)</t>
  </si>
  <si>
    <t>La Comisión Mixta debe validar el Plan Decenal de Educación y velar por su apropiación territorial y defensa de los acuerdos.</t>
  </si>
  <si>
    <t xml:space="preserve">Propiciar un espacio multiactor para fortalecer las apuestas  de la politica educativa </t>
  </si>
  <si>
    <t>VARIAS REGIONES</t>
  </si>
  <si>
    <t>Encuentro Mesa Nacional de Colegios privados</t>
  </si>
  <si>
    <t>Generar un espacio de dialogo estratégico conla mesa nacional de colegios privados como actor del sector educativo</t>
  </si>
  <si>
    <t>No</t>
  </si>
  <si>
    <t>Mesas con representantes de pueblos indigenas -CONTCEPI</t>
  </si>
  <si>
    <t xml:space="preserve">En el PND se encuentra el indicador: El Ministerio de educación concertará e implementará programas de formación político organizativo y pedagogías propias dirigido a educadores indígenas o dinamizadores pedagógicos, líderes y autoridades indígenas. Y tiene como uno desus hitos: Concertar y diseñar con los pueblos indígenas el número de lineamientos de los programas de formación. Entonce se reuiere desarrollar mesas de trabajo para lograr esta concertación. </t>
  </si>
  <si>
    <t>CALI</t>
  </si>
  <si>
    <t xml:space="preserve">Encuentro con Formadores Momento III y Metodología Ruta 2026 PTA/F.I. 3.0. </t>
  </si>
  <si>
    <t>Encuentros con formadores y equipos de la Dirección de Calidad, sobre las orientaciones de la ruta pedagógica de la formación integral del PTA/F.I. 3.0.</t>
  </si>
  <si>
    <t xml:space="preserve">Realizar prácticas pedagógicas Semestrales de acuerdo con los lineamientos de formación integral definidos por el Ministerio de Educación Nacional. </t>
  </si>
  <si>
    <t>GUAVIARE -San José del Guaviare</t>
  </si>
  <si>
    <t>Aida Nury Bernal</t>
  </si>
  <si>
    <t xml:space="preserve">A-03-03-04-065-001 </t>
  </si>
  <si>
    <t xml:space="preserve">Despacho del Ministro </t>
  </si>
  <si>
    <t>Luis Mauricio Urquijo Tejada</t>
  </si>
  <si>
    <t xml:space="preserve">Sesión ordinaria del Consejo Nacional de Educación Superior (CESU) </t>
  </si>
  <si>
    <t>Audiencias ley 30</t>
  </si>
  <si>
    <t>Despacho VES</t>
  </si>
  <si>
    <t>Negritudes</t>
  </si>
  <si>
    <t>Alvaro Gallardo</t>
  </si>
  <si>
    <t xml:space="preserve">Socialización Politica de Educación Ambiental actualizada </t>
  </si>
  <si>
    <t xml:space="preserve">Gina Caderón </t>
  </si>
  <si>
    <t>Ruben Moreno</t>
  </si>
  <si>
    <t xml:space="preserve">Mesas técnicas para reglamentación Ley 30 art 86 y 87  </t>
  </si>
  <si>
    <t>. Dar cumplimiento a lo establecido en el Proyecto de Ley 212 aprobado por el Congreso de la República en relacion a la reglamentación y entrada en vigor de la reforma, evitando ambigüedades interpretativas y conflictos legales.
. Garantizar que la financiación responda a realidades económicas y sea equitativa entre regiones e instituciones.</t>
  </si>
  <si>
    <t>Sergio Eduardo Reyes Cuervo</t>
  </si>
  <si>
    <t>Marcela Cascavita</t>
  </si>
  <si>
    <t>Mes</t>
  </si>
  <si>
    <t>CDP</t>
  </si>
  <si>
    <t>Rubro</t>
  </si>
  <si>
    <t>Valor</t>
  </si>
  <si>
    <t>Operación Logistica</t>
  </si>
  <si>
    <t>Subtotal</t>
  </si>
  <si>
    <t>Febrero</t>
  </si>
  <si>
    <t>Marzo</t>
  </si>
  <si>
    <t>Operación logística</t>
  </si>
  <si>
    <t>Comisión BMC</t>
  </si>
  <si>
    <t>Total operación</t>
  </si>
  <si>
    <t>CONCEPTO INTERVINIENTE</t>
  </si>
  <si>
    <t>VALOR PRESENTE ADICION</t>
  </si>
  <si>
    <t>RECURSOS DE NEGOCIACION</t>
  </si>
  <si>
    <t>COMISION BOLSA MERCANTIL DE COLOMBIA</t>
  </si>
  <si>
    <t>TOTALES</t>
  </si>
  <si>
    <t>% adición</t>
  </si>
  <si>
    <t>DATOS SMMLV</t>
  </si>
  <si>
    <t>Valor inicial 2025</t>
  </si>
  <si>
    <t>valor actual</t>
  </si>
  <si>
    <t>Valor adición 1-2025</t>
  </si>
  <si>
    <t>smmlv adicionados</t>
  </si>
  <si>
    <t>porcentaje adicionado</t>
  </si>
  <si>
    <t>porcentaje faltante</t>
  </si>
  <si>
    <t>smmlv faltantes  por adicionar</t>
  </si>
  <si>
    <t>valor del 2026 por adicionar</t>
  </si>
  <si>
    <t>SMLV 2025</t>
  </si>
  <si>
    <t>SMLV 2026</t>
  </si>
  <si>
    <t>SMLV 100%</t>
  </si>
  <si>
    <t>total cto en smmlv</t>
  </si>
  <si>
    <t>SMLV 50%</t>
  </si>
  <si>
    <t>50% de smmlv</t>
  </si>
  <si>
    <t>Tope adición 2025</t>
  </si>
  <si>
    <t>% de adición</t>
  </si>
  <si>
    <t>valor maximo posible adicion</t>
  </si>
  <si>
    <t>valor maximo posible adicion SMLMV</t>
  </si>
  <si>
    <t>Valor adición 2-2026</t>
  </si>
  <si>
    <t>Valores en Pesos</t>
  </si>
  <si>
    <t>Año</t>
  </si>
  <si>
    <t>Salario Minimo Año</t>
  </si>
  <si>
    <t>Valor en SMMLV</t>
  </si>
  <si>
    <t>Valor inicial del contrato</t>
  </si>
  <si>
    <t>Valor Máximo a Adicionar</t>
  </si>
  <si>
    <t>Adición 2</t>
  </si>
  <si>
    <t>OK</t>
  </si>
  <si>
    <t xml:space="preserve">Mesa de Educación y Migración </t>
  </si>
  <si>
    <t>MAR</t>
  </si>
  <si>
    <t>AGO</t>
  </si>
  <si>
    <t>Ceremonia de certificación de preicfes populares con acompañamiento del sector privado</t>
  </si>
  <si>
    <t>JUL</t>
  </si>
  <si>
    <t>Paola Berdugo</t>
  </si>
  <si>
    <t>CELAC -África</t>
  </si>
  <si>
    <t>Ma. Francisca Perdomo</t>
  </si>
  <si>
    <t>CELAC Cierre (ciclo)</t>
  </si>
  <si>
    <t>Virtual</t>
  </si>
  <si>
    <t>ABR</t>
  </si>
  <si>
    <t xml:space="preserve">Sesiones transición Clúster de educación en Emergencias </t>
  </si>
  <si>
    <t>JUN</t>
  </si>
  <si>
    <t>OCT</t>
  </si>
  <si>
    <t>DIC</t>
  </si>
  <si>
    <t>Sesión ECW</t>
  </si>
  <si>
    <t xml:space="preserve">Espacio de revisión de acciones y toma  de decisiones  en el marco de la implementación del Multiyear Resilience Program (MYRP) II Colombia </t>
  </si>
  <si>
    <t>Curso presencial de formación docente en Inteligencia Artificial con el apoyo de docentes de diferentes Universidades chinas</t>
  </si>
  <si>
    <t>Victoria Gómez</t>
  </si>
  <si>
    <t>IV Consultas técnicas Colombia-Alemania</t>
  </si>
  <si>
    <t>Realizar la IV versión de las Consultas Técnicas de Cooperación Colombia-Alemania para consolidar una hoja de ruta que derive en el fortalecimiento de las relaciones de cooperación técnica en materia de educación, ciencia y tecnología.</t>
  </si>
  <si>
    <t>Olga L Gallego</t>
  </si>
  <si>
    <t>Audiencia Pública de rendición de cuentas acuerdo de paz</t>
  </si>
  <si>
    <t>Estrategia: Promoción de la participación ciudadana y rendición de cuentas
Objetivo: Informar, explicar y dar a conocer los avances y resultados de la gestión del MEN en el marco de la implementación del PMI</t>
  </si>
  <si>
    <t>Híbrido</t>
  </si>
  <si>
    <t>Espacio de articulación y sustentación de las necesidades del sector educativo</t>
  </si>
  <si>
    <t>Estrategia: Fortalecimiento de los mecanismos de planificación presupuestal sectorial 
Objetivo: Generar un espacio de articulación técnica e interinstitucional para la presentación, análisis y sustentación de las necesidades estratégicas de inversión del sector educativo, con el fin de fortalecer la planificación presupuestal, garantizar la coherencia con las metas del Plan Nacional de Desarrollo y asegurar el respaldo financiero requerido para la siguiente vigencia fiscal.</t>
  </si>
  <si>
    <t>Hibrida</t>
  </si>
  <si>
    <t>MAY</t>
  </si>
  <si>
    <t>Jornada de diálogo y escucha ciudadana - Nodo sectorial</t>
  </si>
  <si>
    <t>Estrategia: Promoción de la participación ciudadana y rendición de cuentas
Objetivo: Desarrollo de espacios de diálogo que promuevan la participación ciudadana y la comunicación efectiva y constructiva para la rendición de cuentas y el control social en el marco de la implementación del Nodo Sectorial de Educación.</t>
  </si>
  <si>
    <t>Taller Planeación Estratégica Institucional y Sectorial 2026</t>
  </si>
  <si>
    <t>Estrategia: Fortalecimiento de los mecanismos de planeación y seguimiento institucional
Objetivo: Formular la planeación institucional y sectorial en articulación con el Plan Nacional de Desarrollo 2026-2030.</t>
  </si>
  <si>
    <t>Audiencia Pública de rendición de cuentas MEN 2026</t>
  </si>
  <si>
    <t>Estrategia: Promoción de la participación ciudadana y rendición de cuentas
Objetivo: Informar, explicar y dar a conocer los avances y resultados de la gestión del MEN a los ciudadanos, la sociedad civil, otras entidades públicas y organismos de control, a partir de la promoción del diálogo</t>
  </si>
  <si>
    <t>NOV</t>
  </si>
  <si>
    <t>Jeimy PaolaAristízabal Rodríguez</t>
  </si>
  <si>
    <t>Sesiones de Comisión Mixta (4 sesiones) - Plan decenal</t>
  </si>
  <si>
    <t>Ilich Ortiz</t>
  </si>
  <si>
    <t>NARIÑO-PASTO</t>
  </si>
  <si>
    <t>Solman Yamile Diaz</t>
  </si>
  <si>
    <t>TOLIMA- CHAPARRAL</t>
  </si>
  <si>
    <t>Encuentros regionales  por el derecho a la Educación en Colombia.</t>
  </si>
  <si>
    <t>MAGDALENA- SANTA MARTA</t>
  </si>
  <si>
    <t>Michelle Rios</t>
  </si>
  <si>
    <t xml:space="preserve">Encuentros regionales  por el derecho a la Educación en Colombia. </t>
  </si>
  <si>
    <t>CORDOBA - CIENAGA DE ORO</t>
  </si>
  <si>
    <t>Yonar Enrique</t>
  </si>
  <si>
    <t>LETICIA</t>
  </si>
  <si>
    <t>JUEGOS DEPORTIVOS DEL MAGISTERIO FASE FINAL NACIONAL</t>
  </si>
  <si>
    <t>acuerdo sindical Gobierno Nacional y FECODE</t>
  </si>
  <si>
    <t>CALI/EJE CAFETERO</t>
  </si>
  <si>
    <t>SEP</t>
  </si>
  <si>
    <t>Luz Adriana Quintero</t>
  </si>
  <si>
    <t>Foro Educativo Nacional 2026 + encuentro PTAFI</t>
  </si>
  <si>
    <t xml:space="preserve">Cumplimiento de lo establecido en el artículo 164 de la Ley General de Educación 115 de 1994 </t>
  </si>
  <si>
    <t>BUCARAMANGA</t>
  </si>
  <si>
    <t>Eventos varios de salud fomag</t>
  </si>
  <si>
    <t>Atender la comisiones de salud que se desarrollan en todo el territorio colombiano.</t>
  </si>
  <si>
    <t>Cesar Angarita</t>
  </si>
  <si>
    <t xml:space="preserve">Evento Murales Regionales para la niñez </t>
  </si>
  <si>
    <t>transformar los espacios del Ministerio de Educación Nacional en un lienzo vivo que celebre la diversidad geográfica, cultural y los logros de la política de formación integral en las seis regiones naturales de Colombia.</t>
  </si>
  <si>
    <t>Mauricio Katz</t>
  </si>
  <si>
    <t>VPBM - Dirección de Primera Infancia</t>
  </si>
  <si>
    <t>Celebración de la niñez congresista</t>
  </si>
  <si>
    <t>Norma Liliana</t>
  </si>
  <si>
    <t>Celebración del día de la niñez y la recreación</t>
  </si>
  <si>
    <t>Realizar un homenaje a la niñez colombiana con el propósito de avanzar en la sensibilización de la familia, la sociedad y el Estado sobre su obligación de asistir y proteger a los niños y niñas para garantizarles su desarrollo armónico e integral; para eso se diseñarán y desarrollarán programas, actividades y eventos que fundamentados en una metodología lúdica, procurarán el acceso de los niños y niñas a opciones de salud, educación extraescolar, recreación, bienestar y participación además de la generación de espacios de reflexión sobre la niñez entre los adultos.</t>
  </si>
  <si>
    <t>Socialización SEIP</t>
  </si>
  <si>
    <t>Socialización en territorio del Decreto 0481 de 2025 por el cual se reconoce el SEIP como política de Estado para los Pueblos Indígenas y del Decreto 1345 de 2023 concertado en la CONTCEPI mediante orden cuarta de sentencia su 245 de 2021, con el fin de garantizar el derecho de participación de las comunidades indígenas de Colombia. (81) EVENTOS 10 X CADA ORGANIZACIÓN.  FALTA ONIC Y OPIAC</t>
  </si>
  <si>
    <t>NACIONAL</t>
  </si>
  <si>
    <t>Comisión Técnica CONTCEPI</t>
  </si>
  <si>
    <t xml:space="preserve">Desarrollo de las mesas técnicas de preparación con los delegados de la CONTCEPI  para lareglamentación de la norma SEIP en atención de los acuerdos señalados en la sesión 60 y 61. </t>
  </si>
  <si>
    <t>CONTCEPI Sesión</t>
  </si>
  <si>
    <t>Continuación de las mesas de trabajo de acuerdo con los compromisos de la sesiones 49,50,51, y 60 de la CONTCEPI  y sesión VII de la MPC en la que se ajusta la ruta de la consolidación del SEIP, así mismo con lo señalado en el decreto 2406 de 2007 articulo 7</t>
  </si>
  <si>
    <t xml:space="preserve">Primera Sesión del Consejo Nacional de Pueblos Indigenas </t>
  </si>
  <si>
    <t>De conformidad con lo establecido en el Decreto 0481 de 2025</t>
  </si>
  <si>
    <t>ENCUENTRO FOLCLORICO Y CULTURAL DEL MAGISTERIO FASE NACIONAL</t>
  </si>
  <si>
    <t>CARTAGENA/PAIPA/MANIZALES</t>
  </si>
  <si>
    <t>PITALITO- HUILA</t>
  </si>
  <si>
    <t>Todo el País</t>
  </si>
  <si>
    <t>CONTCEPI - Mesa Técnica Pedagógica y Formar a los dinamizadores en la ruta pedagógica -  PTA/F.I. 3.0.</t>
  </si>
  <si>
    <t xml:space="preserve">CONTCEPI - Mesa técnica Pedagógica PTA/F.I. 3.0. 
 y Formación de los dinamizadores en la ruta pedagógica del PTA/F.I. 3.0. Con el objetivo es generar espacios para la construcción de estrategias y acciones específicas encaminadas a la recuperación de aprendizajes con enfoque y desarrollo en la formación integral. </t>
  </si>
  <si>
    <t xml:space="preserve">NO </t>
  </si>
  <si>
    <t>Formación a tutores MOMENTO III en diferentes territorios del país.</t>
  </si>
  <si>
    <t>Formar a los docentes tutores del PTA en el MOMENTO III, con el objetivo es generar espacios para la construcción de estrategias y acciones específicas encaminadas a la recuperación de aprendizajes con enfoque y desarrollo en la formación integral.</t>
  </si>
  <si>
    <t>Sesión comisión IV</t>
  </si>
  <si>
    <t xml:space="preserve">Sesión de seguimiento </t>
  </si>
  <si>
    <t xml:space="preserve">Farides Margarita Pitre Redondo </t>
  </si>
  <si>
    <t>Seguimiento acuerdos Crihu</t>
  </si>
  <si>
    <t>Mesa de Educación Criuh con base al plan de accion Resolucion 1515 de 2021, para definir cumplimiento de acciones</t>
  </si>
  <si>
    <t>HUILA (según concertación puede variar)</t>
  </si>
  <si>
    <t>Sesion Comisión de Seguimiento Alto Nivel Educación Paro Civico Buenaventura</t>
  </si>
  <si>
    <t>Sesión Mesa de Educacion Paro Civico de Buenaventura</t>
  </si>
  <si>
    <t>BUENAVENTURA</t>
  </si>
  <si>
    <t>I. Sesion Mesa Paro Civico Chocó</t>
  </si>
  <si>
    <t>Sesión Mesa de Educacion Paro Civico Chocó</t>
  </si>
  <si>
    <t>QUIBDO</t>
  </si>
  <si>
    <t>Encuentro Regional de Socialización del estatuto a docentes etnoeducacadores</t>
  </si>
  <si>
    <t>Compromiso en el marco del Proyecto de Ley con el ENCP</t>
  </si>
  <si>
    <t xml:space="preserve">Reuniones pre consulta en el marco de la Sentencia T302 </t>
  </si>
  <si>
    <t>Compromiso con Consejeria Presidencial para las regiones</t>
  </si>
  <si>
    <t>RIOHACHA</t>
  </si>
  <si>
    <t>URIBIA</t>
  </si>
  <si>
    <t>Feria del Libro 2026- Ofi Innovación FERIA DEL LIBRO</t>
  </si>
  <si>
    <t>Participación del Ministerio de Educación Nacional en la feria del libro 2026 a partir del histórico de participaciones y acogida del espacio del Ministerio en los últimos años como muestra de los procesos que se desarrollan en el marco del Plan Nacional de Lectura, Escritura y Oralidad y la implementación de la formación integral + articipar en las actividades pedagógicas que se van a desarrollar en la Feria del Libro  en torno a centros de interés y el fomento de la lectura, escritura y la oralidad,</t>
  </si>
  <si>
    <t>Continuación de construcción de enfoque diferencial étnico indígena en protocolos de violencias basadas en género a través de un proceso de construcción colectiva, concertada con la Comisión Nacional de Mujeres Indígenas de la Mesa Permanente de Concertación de Pueblos Indígenas de Colombia -CNMI-. Este trabajo se inicia en octubre de 2025, allí el MEN se compromete con la -CNMI- a establecer mesa de trabajo para desarrollar este propósito que además de contribuir a la protección integral de los derechos sexuales y reproductivos de estudiantes indigenas, permite cumplir compromisos de MEN frente al tema en Política de Niñez Indigena y DL 4633 de víctimas indígenas de conflcito armado.
Se proyectan 4 encuentros dada la agenda temática ya acordada con las comisionadas indígenas y dado que cada vez que se realizan acuerdos, las comisionadas van a validarlos al territorio con los pueblos.</t>
  </si>
  <si>
    <t>YOPAL</t>
  </si>
  <si>
    <t>Webinar_Alimentación Escolar</t>
  </si>
  <si>
    <t>El webinar se fundamenta en la Ley 1355 de 2009, que declara el 24 de septiembre como Día Nacional de la lucha contra la obesidad y el sobrepeso, abriendo un marco para promover estrategias educativas sobre alimentación saludable y prevención de enfermedades asociadas. A partir de esta conmemoración, entidades del sector salud y educación han desarrollado la Semana de Hábitos y Estilos de Vida Saludables generalmente entre el 22–29 de septiembre como espacio de movilización social y pedagógica, lo que permite fortalecer el abordaje de la Política Nacional de Alimentación Escolar</t>
  </si>
  <si>
    <t xml:space="preserve">Webinar_acoso escolar </t>
  </si>
  <si>
    <t>Webinar para el 2 de mayo  en el marco del día de prevención mundial contra el acoso escolar. Se requiere recursos para el pago de conferencistas y panelistas y operador logístico</t>
  </si>
  <si>
    <t xml:space="preserve">Webinar_Estilos de Vida Saludable </t>
  </si>
  <si>
    <t>El webinar responde a lo dispuesto en la Ley 1502 de 2011, reglamentada por el Decreto 2766 de 2013 y en el recientemente adoptado Plan de la Cultura de la Seguridad Social en Colombia 2025‑2028 (por medio de la Resolución 2237 de 2024), los cuales establecen como objetivo general promover la apropiación social del sistema de seguridad social a través de EDUCACIÓN, COMUNICACIÓN y ACCIÓN COLECTIVA — incluyendo a las comunidades educativas. El Webinar fortalece la dimensión de “educación con enfoque de cultura de seguridad social” al sensibilizar a directivos, docentes y estudiantes sobre estilos de vida saludable, promoción del bienestar y prevención de riesgos psicosociales, contribuyendo a una seguridad social integral desde el ámbito educativo. Asimismo, permite visibilizar y difundir experiencias significativas de instituciones educativas, tal como lo orienta el Plan para consolidar una cultura de la seguridad social participativa, solidaria y sostenible.</t>
  </si>
  <si>
    <t xml:space="preserve">Webinar educación socioemocional y transversalidad </t>
  </si>
  <si>
    <t>En atención a las nuevas leyes de educación socioemocional se requiere generar un espacio formativo sobre educación socioemocional y transversalidad en el cual se integren los elementos de los nuevos referentes y  la reglamentación, con el apoyo de al menos tres expertos.</t>
  </si>
  <si>
    <t xml:space="preserve">Fortalecimiento del Proyecto Educativo Comunitario del pueblo Nukak en Guaviare. </t>
  </si>
  <si>
    <t xml:space="preserve">Realizar dos encuentros para el fortalecimiento del Proyecto Educativo Comunitario del pueblo Nukak en Guaviare, por que no se logro focalización 2026 y tiene compromiso con presidencia. </t>
  </si>
  <si>
    <t xml:space="preserve">Fortalecimiento del Proyecto Educativo Comunitario del pueblo Jiw en Meta. </t>
  </si>
  <si>
    <t xml:space="preserve">Realizar dos encuentros para el fortalecimiento del Proyecto Educativo Comunitario del pueblo Jiw Meta, por que no se logro focalización 2026 y tiene compromiso con presidencia. </t>
  </si>
  <si>
    <t>META-Villavicencio - Puerto López</t>
  </si>
  <si>
    <t>Día del Maestro</t>
  </si>
  <si>
    <t>Celebración que se desarrolla cada año en reconocimiento de la labor docente</t>
  </si>
  <si>
    <t>2 regiones del país</t>
  </si>
  <si>
    <t>La Noche de la Excelencia</t>
  </si>
  <si>
    <t>Celebración que se desarrolla cada año en reconocimiento de la labor de los directivos docentes (rectores, directores rurales, coordinadores, directores de núcleo, supervisores)</t>
  </si>
  <si>
    <t>TOLIMA- IBAGUE -CHAPARRAL-MARIQUITA.</t>
  </si>
  <si>
    <t>CAQUETA- SAN VICENTE</t>
  </si>
  <si>
    <t xml:space="preserve">Webinar presentación términos de referencia de la Convocatoria ARCUSUR </t>
  </si>
  <si>
    <t>Socializar los lineamientos definidos en el Sistema de Acreditación Regional de Carreras Universitarias</t>
  </si>
  <si>
    <t>Encuentro Regional Huila, Caqueta, Putumayo, Tolima e Instituciones de Educación Superior de la zona
aledaña.</t>
  </si>
  <si>
    <t>Presentar a las directivas de las Instituciones y miembros de la comunidad académica y científica los aspectos
más relevantes relacionados con la actualización del modelo de Acreditación en Alta Calidad.</t>
  </si>
  <si>
    <t>Huila, Caqueta, Putumayo, Tolima zonas aledañas</t>
  </si>
  <si>
    <t>Talleres de actualización</t>
  </si>
  <si>
    <t>Actualización Normativa guías, documentos</t>
  </si>
  <si>
    <t>Encuentro Regional Barranquilla y zona Caribe , para directivos y profesionales de las Instituciones de Educación Superior.</t>
  </si>
  <si>
    <t>Presentar a las directivas de las Instituciones y miembros de la comunidad académica y científica los aspectos más relevantes relacionados con la actualización del modelo de Acreditación en Alta Calidad.</t>
  </si>
  <si>
    <t>Barranquilla</t>
  </si>
  <si>
    <t xml:space="preserve">Encuentro Regional Antioquia y zonas aledañas, para directivos y profesionales de las Instituciones de Educación Superior. </t>
  </si>
  <si>
    <t>Medellín, Bello, Caucacia</t>
  </si>
  <si>
    <t>Fortalecimiento de las acciones conjuntas con el Washington Accord</t>
  </si>
  <si>
    <t>Presentar a las directivas de las Instituciones y miembros de la comunidad académica y científica los aspectos más
relevantes relacionados con los estándares internacionales definidos por el Washington Accord en los programas
académicos de Ingenieria en los diferentes niveles (Técnico, Tecnológico, Pregrado, Posgrado)</t>
  </si>
  <si>
    <t>Encuentro Regional Santaderes, Cesar, Guajira con Instituciones de Educación Superior de la zona</t>
  </si>
  <si>
    <t>Bucaramanga</t>
  </si>
  <si>
    <t xml:space="preserve">Encuentro Regional de Instituciones de Educación Superior de regimén especial (Militares). </t>
  </si>
  <si>
    <t xml:space="preserve">Décimo Segundo Encuentro Regional de Instituciones de Educación Superior de regimén especial (Militares). </t>
  </si>
  <si>
    <t xml:space="preserve">Encuentros Regionales  actualización del modelo de acreditación con pares académicos </t>
  </si>
  <si>
    <t>Generar un espacio de interacción entre el Consejo Nacional de Acreditación y la comunidad académica y científica del país con el fin de socializar y dialogar sobre temas relacionados con la Acreditación en Alta Calidad en Colombia. En este contexto, los encuentros regionales son el espacio de acompañamiento por excelencia y son bien valorados por las Instituciones, Son eventos simultaneos y  cuenta con la participación de Directivos y Pares Académicos (XII Encuentro)</t>
  </si>
  <si>
    <t xml:space="preserve">Diferentes ciudades en el territorio Nacional </t>
  </si>
  <si>
    <t>C-2202-0700-56-20203K41-2202059-02</t>
  </si>
  <si>
    <t>Reunión de trabajo VES</t>
  </si>
  <si>
    <t>Reunión de trabajo con los cuerpos consultivos</t>
  </si>
  <si>
    <t>Encuentros de socialización Acuerdo 01 de 2025</t>
  </si>
  <si>
    <t xml:space="preserve">Es necesario adelantar encuentros de socialización del Acuerdo 01 de 2025. Conforme el avance del conocimiento del Acuerdo se definirán las condiciones y materiales para los encuentros de socialización. </t>
  </si>
  <si>
    <t>Desafios para la alta Calidad de la Educación Superior en Colombia</t>
  </si>
  <si>
    <t>Generar un espacio de encuentro y diálogo entre el Ministerio de Educación Nacional y los cuerpos consultivos de la educación superior, con el
fin de presentar los principales aportes de dichos cuerpos al sector, socializar los resultados alcanzados en el último periodo y compartir las
proyecciones y apuestas estratégicas para el sector</t>
  </si>
  <si>
    <t>Evento de Dirección de Calidad</t>
  </si>
  <si>
    <t>Sesión ordinaria del Consejo Nacional de Educación Superior (CESU) del mes de diciembre</t>
  </si>
  <si>
    <t>Desarrollar sesión del Consejo Nacional de Educación Superior (CESU),</t>
  </si>
  <si>
    <t>Sesión de entrevistas en la Convocatoria para la selección de un(a) integrante del Consejo Nacional de
Acreditación (CNA), perfil: agronomía, veterinaria y afines, perfil: economía y administración, contaduría y afines</t>
  </si>
  <si>
    <t>Conaces -sistemas internos aseguramiento de la calidad</t>
  </si>
  <si>
    <t>Generar espacios con los pares académicos para revisar-evaluar el sistema internos de aseguramiento de la calidad y su rol en el mismo</t>
  </si>
  <si>
    <t>4 ciudades a nivel nacional</t>
  </si>
  <si>
    <t>Martha Hernández</t>
  </si>
  <si>
    <t>Foro Educativo Nacional y Noche de la Excelencia 2026</t>
  </si>
  <si>
    <t>El Foro Educativo Nacional 2026, convocado por el Ministerio de Educación Nacional en cumplimiento del artículo 164 de la Ley 115 de 1994, tiene como objetivo movilizar la participación, la reflexión y el debate público sobre el estado, los avances y los desafíos de la educación en Colombia.</t>
  </si>
  <si>
    <t>Ana Ortiz</t>
  </si>
  <si>
    <t>Inducción y reinducción CONACES</t>
  </si>
  <si>
    <t>Fortalecer las competencias de los integrantes del banco de elegibles de la CONACES, a través de una jornada de reinducción conducente a los procesos de evaluación de registro calificado, convalidaciones y trámites institucionales</t>
  </si>
  <si>
    <t xml:space="preserve">Evento de socialización Acuerdo 01 de 2025 "Por el cual se actualiza el modelo de acreditación en alta calidad". </t>
  </si>
  <si>
    <t xml:space="preserve">Es necesario adelantar un evento para el nuevo Modelo de Acreditación en Alta Calidad. </t>
  </si>
  <si>
    <t>Formación académica en inteligencia artificial</t>
  </si>
  <si>
    <t>Conocer la formación académica en inteligencia artificial  sus alcances y desafíos presentados por los coordinadores de Salas de Evaluación de la CONACES</t>
  </si>
  <si>
    <t>Eventos requeridos por la Subdirección de Inspección y Vigilancia</t>
  </si>
  <si>
    <t>C-2202-0700-56-20203K41-2202057-02</t>
  </si>
  <si>
    <t xml:space="preserve">Harold Hernandez </t>
  </si>
  <si>
    <t>Expoestudiantes</t>
  </si>
  <si>
    <t>Se trata de una estrategia para fortalecer el acceso a la educación superior a través de acompañamientos socioocupacionales que contribuye a que los jóvenes tomen decisiones informadas sobre su vida profesional y la continuidad de trayectorias educativas.</t>
  </si>
  <si>
    <t>Foro y noche de la excelencia</t>
  </si>
  <si>
    <t xml:space="preserve">Encuentro académico que reúne a ministros, docentes, directivos docentes, estudiantes, secretarías de Educación y demás comunidad educativa para conocer y evaluar los aprendizajes y desafíos para el sistema educativo. Abarca exposiciones de experiencias significativas y buenas prácticas desde la educación preescolar, básica y media hasta la educación superior; así como desde las entidades territoriales certificadas / Evento que busca reconocer a los actores claves del sector que logran un destacado desempeño en relación con la educación en Colombia: docentes, estudiantes, directivos, secretarías de educacióne instituciones educativas de ambos viceministerios. </t>
  </si>
  <si>
    <t>Encuentro Red Ciu</t>
  </si>
  <si>
    <t>Compromiso PND y MPC para la construcción de la política de bienestar y permanencia en educación superior para la comunidad indígena</t>
  </si>
  <si>
    <t>Kenny Otálora</t>
  </si>
  <si>
    <t>Socialización Guía para la Permanencia en Educación Superior</t>
  </si>
  <si>
    <t>La Guía para la permanencia en educación superior fue actualizada en el 2023 y va a ser publicada en el 2026, por tanto debe ser socializada a las IES.</t>
  </si>
  <si>
    <t>Segundo encuentro de Instituciones de Educación Superior en Gestión del Riesgo de Desastres</t>
  </si>
  <si>
    <t>Atendiendo el trabajo a realizar sobre los lineamientos de gestión del riesgo en educación superior es necesario avanzar con el segundo ecuentro para identificar de que manera las IES han abordado sus planes de gestión del riesgo.
Socializar y promover la implementación, de manera participativa, de la Guía Metodológica y Técnica para la construcción y fortalecimiento de los Planes de Gestión del Riesgo en las Instituciones de Educación Superior (IES), fortaleciendo capacidades institucionales y la articulación con el Sistema Nacional de Gestión del Riesgo de Desastres.</t>
  </si>
  <si>
    <t>Armenia</t>
  </si>
  <si>
    <t>Maria Camila Laguna</t>
  </si>
  <si>
    <t>Encuentro de Instituciones de Educación Superior sobre Cambio Climático</t>
  </si>
  <si>
    <t>Fortalecer el conocimiento de las Instituciones de Educación Superior sobre el cambio climático, sus causas, efectos y desafíos en el contexto nacional, así como el rol estratégico del sector educativo frente a la acción climática.</t>
  </si>
  <si>
    <t>Mesas de Trabajo Regionales para fortalecer la calidad de la Educación para el Trabajo y el Desarrollo Humano</t>
  </si>
  <si>
    <t>Las Mesas de Trabajo Regionales para fortalecer la calidad de la ETDH se justifican como una estrategia para mejorar la pertinencia y coherencia de la oferta formativa, y su articulación con el empleo, la productividad y el desarrollo territorial en Colombia. Se alinean con el Plan Nacional de Desarrollo 2022–2026 al promover la articulación educación–trabajo y la reducción de brechas regionales mediante enfoques territoriales y diferenciales. Estas mesas buscan impulsar la implementación efectiva del Marco Nacional de Cualificaciones, los Catálogos de Cualificaciones y las Vías de Cualificación, con el fin de garantizar trayectorias formativas flexibles, reconocibles y acordes con las necesidades del mercado laboral.</t>
  </si>
  <si>
    <t>Ximena Quesada</t>
  </si>
  <si>
    <t>Foro de internacionalización</t>
  </si>
  <si>
    <t>El foro aportaría directamente a los ODS, especialmente al ODS 4 (educación de calidad) mediante cooperación e intercambio académico, e indirectamente al ODS 9 (innovación) y ODS 17 (alianzas) al impulsar redes, proyectos colaborativos y vínculos interinstitucionales e internacionales. También permitiría alinear la internacionalización con las prioridades nacionales de CTI, promoviendo investigación pertinente, movilidad y transferencia de conocimiento con mayor impacto.</t>
  </si>
  <si>
    <t>Capacitación sobere usabilidad de los catalogos del marco nacional de cualificaciones como referentes para el diseño de programas dde ETDH</t>
  </si>
  <si>
    <t>Asistencias técnicas bajo la metodología boticas con el fin de generar capacidades en las ITDH y las Secretarías de educación para la creación de programas pertinentes en atención al decreto 923 de 2024</t>
  </si>
  <si>
    <t>Presentación y socialización politica de gratuidad en la matricula, gratuidad en inscripciones y derechos de grado.</t>
  </si>
  <si>
    <t>Se hace necesario fortalecer la socializacion de la política de gratuidad en la matrícula (ley 2307/2023), sus beneficios, requisitos, derechos de deberes de los beneficiarios y las IES. Lo anterior debido al número y naturaleza de las PQRSD recibidas en 2025. Así mismo es necesario relizar la socialización de los decretos reglamentarios y reglamentos de la gratuidad en las inscripciones (ley 2367/2024) y derechos de grado (ley 2391/2024).</t>
  </si>
  <si>
    <t>Diego Fernando Salazar Becerra</t>
  </si>
  <si>
    <t>Cali</t>
  </si>
  <si>
    <t>Cúcuta</t>
  </si>
  <si>
    <t>Ibague</t>
  </si>
  <si>
    <t>Medellin</t>
  </si>
  <si>
    <t>Pereira</t>
  </si>
  <si>
    <t>Rioacha</t>
  </si>
  <si>
    <t>Popayan</t>
  </si>
  <si>
    <t>Mesas técnicas para actualización del modelo de distribución art. 87</t>
  </si>
  <si>
    <t>Permitir incorporar actualizaciones en las dimensiones evaluadas para el modelo de distribución, conforme a los objetivos del Plan Nacional de Desarrollo y solicitud del CESU</t>
  </si>
  <si>
    <t>Medellín</t>
  </si>
  <si>
    <t xml:space="preserve">Bucaramanga </t>
  </si>
  <si>
    <t>Manizales</t>
  </si>
  <si>
    <t>Plan Anual de Capacitaciones y Asistencia Técnica del SNIES</t>
  </si>
  <si>
    <t>En cumplimiento del literal K artículo 107 de la Resolución 024611 del 18/12/2025, en donde, la Subdirección de Desarrollo Sectorial debe brindar asistencia técnica a las Instituciones de Educación Superior sobre el manejo del
SNIES y de sus aplicativos y
servicios de información (SPADIES y OLE)</t>
  </si>
  <si>
    <t>Yamith Niño</t>
  </si>
  <si>
    <t>Bogotá 2</t>
  </si>
  <si>
    <t>Socialización de módulo de Encuestas Personalizadas del Observatorio Laboral para la Educación</t>
  </si>
  <si>
    <t>Implementar la socialización del módulo personalizado de encuestas para responder a la necesidad del MEN y las IES de obtener información consolidada y estadística al cierre de cada periodo. Esto garantiza que los resultados de las encuestas personalizadas (momentos 0, 1 y 5) se integren correctamente con las encuestas globales del MEN, permitiendo una analítica de datos unificada para el seguimiento de graduados.
El evento permitirá a los usuarios conocer las mejoras de la versión 1.3, que incluyen la personalización de logotipos, el uso de nuevos tipos de preguntas matriz y el aprovechamiento de reportes estadísticos avanzados, asegurando así la integridad de la información y una correcta autonomía técnica en el seguimiento a graduados.</t>
  </si>
  <si>
    <t>Diego Esteban Balbín Rondón</t>
  </si>
  <si>
    <t>Socialización de resultados de los Informe Seguimiento a Graduados de la Educación Superior (año de corte 2024 y 2025)</t>
  </si>
  <si>
    <t xml:space="preserve">El seguimiento a graduados es una herramienta estratégica que mide la inserción laboral y la trayectoria profesional de los graduados de educación superior en Colombia para evaluar la pertinencia de la oferta académica frente a las necesidades del sector productivo. Socializar los informes de 2024 y 2025 permite a la comunidad académica identificar tendencias laborales, como por ejemplo la demanda de competencias STEM y habilidades transversales, así como tendencias educativas orientadas a la flexibilidad y la innovación. Este análisis, sustentado en niveles de empleabilidad y otros indicadores a los cuales hace seguimiento el OLE, fortalece la relación IES-Egresado, orienta el ajuste de los currículos hacia las realidades del mercado, apoya el diseño de políticas de permanencia y graduación, y garantiza el cumplimiento de los estándares de calidad exigidos por el Ministerio Nacional de Educación.
</t>
  </si>
  <si>
    <t>Capacitación líderes de gestión integral</t>
  </si>
  <si>
    <t>Realizar la capacitacción trimestral con los enlaces de reporte de las dependencias en cumplimiento de la circular de reportes, la cual es un elemento de planeación institucional y un esquema de seguimiento articulado y permanente.</t>
  </si>
  <si>
    <t>Comité Institucional de Gestión y Desempeño</t>
  </si>
  <si>
    <t xml:space="preserve">Definir lineamientos institucionales para  la implementación de las políticas de gestión y desempeño </t>
  </si>
  <si>
    <t>Implementación Programa de Transparencia y Ética Pública con las EAV´s</t>
  </si>
  <si>
    <t>Acompañar la implementación metodologica del Manifiesto de Lucha contra la Corrupción con las EAV´s en territorio</t>
  </si>
  <si>
    <t>Ibagué</t>
  </si>
  <si>
    <t>Encuentros Institucionales para el despliegue de la estrategia en el marco del modelo de cultura organizacional</t>
  </si>
  <si>
    <t>Comité Sectorial de Gestión y Desempeño</t>
  </si>
  <si>
    <t>Talleres de facilitación que permitan a los grupos de interés y de valor interactúar para investigar y generar productos de conocimiento</t>
  </si>
  <si>
    <t xml:space="preserve">Generar capacidades para la gestión del conocimiento y la innovación con el fin de fomentar la investigación educativa como  insumo para la toma de decisiones que impulsen el desempeño institucional y sectorial </t>
  </si>
  <si>
    <t>Calí</t>
  </si>
  <si>
    <t>Premiación Modelo de Insígnias</t>
  </si>
  <si>
    <t>Revisión por la dirección Sistema de Gestión de Calidad y Sistema de Gestión Ambiental</t>
  </si>
  <si>
    <t xml:space="preserve">En el marco del Comité Institucional de Gestión y desempeño, se realiza la verificación al cumplimiento del SIG, evaluando su eficacia, conveniencia e identificación de posibles cambios en el sistema Integrado de gestión, así como de oportunidades de mejora. </t>
  </si>
  <si>
    <t>Revisión por la dirección Sistema de Gestión de Seguridad de la Información SGSI</t>
  </si>
  <si>
    <t>Planeación estratégica Secretaría General</t>
  </si>
  <si>
    <t>Definir lineamientos institucionales orientados al cumplimiento de objetivos y líneas de acción, garantizando la coherencia entre la estrategia institucional y la gestión operativa.</t>
  </si>
  <si>
    <t>San Andrés</t>
  </si>
  <si>
    <t>Reunión introductoria Auditoria de seguimiento ICONTEC</t>
  </si>
  <si>
    <t>Socializar el alcance, propósito y metodología de la auditoría de seguimiento ICONTEC, en el marco de los sistemas referenciales SGC y SGA del Ministerio de Educación Nacional</t>
  </si>
  <si>
    <t>Auditoria de seguimiento a la certificación Sistema de Gestión de Calidad y Sistema de Gestión Ambiental</t>
  </si>
  <si>
    <t>Realizar acompañamiento al equipo auditor en el  proceso de auditoria de las normas NTC ISO 9001 Sistema de Gestión de Calidad y NTC ISO 14001:2015 Sistema de Gestión Ambiental.</t>
  </si>
  <si>
    <t>Revisión por la dirección Sistema de Gestión de Seguridad y Salud en el Trabajo SG-SST</t>
  </si>
  <si>
    <t>San Juan del Cesar</t>
  </si>
  <si>
    <t>Suma de Presupuesto
Estimado ($)</t>
  </si>
  <si>
    <t>Total general</t>
  </si>
  <si>
    <t>Comision</t>
  </si>
  <si>
    <t>Comision XXXXX</t>
  </si>
  <si>
    <t>Comision XXXX</t>
  </si>
  <si>
    <t xml:space="preserve">Costo Comision </t>
  </si>
  <si>
    <t>Costo Comision XXXX</t>
  </si>
  <si>
    <t>Comisión XXXX</t>
  </si>
  <si>
    <t>Presupuesto para el contrato de comisión con el porcentaje máximo de 0,02 sobre el valor total de la negociación: (sociedad comisionista)</t>
  </si>
  <si>
    <t>COMISION (0,2%)</t>
  </si>
  <si>
    <t>d) Pago 4</t>
  </si>
  <si>
    <t>c) Pago 3</t>
  </si>
  <si>
    <t>e) Pago 5</t>
  </si>
  <si>
    <t>f) Pago 6</t>
  </si>
  <si>
    <t xml:space="preserve">COMISION XXX </t>
  </si>
  <si>
    <t>PLAN ANUAL DE EVENTOS</t>
  </si>
  <si>
    <t>La mesa de Migración y Educación es la instancia conformada en 2023, cuyo objetivo es la coordinación y priorización de acciones que beneficien el acceso, la permanencia y el cumplimiento de la trayectoria educativa de la población migrante, colombianos r</t>
  </si>
  <si>
    <t>En el marco de la estrategia de fortalecimiento a organizaciones de pre icfes popular para beneficiar a jóvenes en el tránsito de la educación media a la educación superior, se requiere promover la vinculación del sector privado como fuente de apoyo al fi</t>
  </si>
  <si>
    <t xml:space="preserve">En el marco de la presidencia Protempore de Colombia en la Comunidad de Estados Latinoamericanos y Caribeños -CELAC- el Ministerio de Educación, en articulación con otras carteras tiene el compromiso de cofinanciar los eventos paralelos a los diálogos de </t>
  </si>
  <si>
    <t>En el marco de la presidencia Protempore de Colombia en la Comunidad de Estados Latinoamericanos y Caribeños -CELAC- el Ministerio de Educación lidera las actividades del sector educativo en la hoja de ruta 2025-2026, incluyendo este ciclo en el que se va</t>
  </si>
  <si>
    <t>Sesión MIIES</t>
  </si>
  <si>
    <t>Jesús David G.</t>
  </si>
  <si>
    <t>Desde el MEN se entiende Educación en Emergencias en acciones para prevenir, atender y proteger integralmente los derechos de los Niñas, Niños, adolescentes y Jóvenes y los entornos educativos afectados por fenómenos naturales, situaciones de conflicto en</t>
  </si>
  <si>
    <t xml:space="preserve">En desarrollo del Memorando de Entendimiento firmado en mayo de 2025, entre el gobierno de Colombia y la Universidad de Tianjin de China, se realizará el curso de IA dirigido a docentes de normales y universitarios.  El Ministerio dará como contrapartida </t>
  </si>
  <si>
    <t>Oficina de Innovación Educativa con Uso de Nuevas Tecnologías</t>
  </si>
  <si>
    <t>Encuentro Nacional de Secretarias + encuentro de líderes de bilingüismo de 97 secretarías de educación certificadas + Encuentro Nacional de Lideres Financieros 2025 + Encuentro de líderes de cobertura+ Encuentro de líderes de Calidad y líderes de Evaluación+ lideres de inspección y vigilancia+ Capacitacion de norma tecnica colombiana NTC 9545 + Capacitación y Socialización en Temáticas de SIMAT ( 7 ESPACIOS)- CADA UNO CON CAPACIDAD DE 100 PERSONAS++Innovación Educativa con Uso de Nuevas Tecnologías</t>
  </si>
  <si>
    <t>En el marco del cierre de gobierno, se requiere un espacio con las Secretarias de Educación para evaluar y consolidar las políticas y programas implementados durante el presente de Gobierno, socializando los avances, estableciendo compromisos y definir líneas de acción para el futuro,  para generar un espacio de diálogo que permita la continuidad de las apuestas estratégicas del sector, para seguir fortaleciendo la calidad educativa, promover la formación de docentes y estudiantes, para la mejora continua del sistema educativo ( Generar procesos de sostenibilidad en la implementación de centros de interés en lenguas extranjeras y nativas a partir del desarrollo de capacidades instaladas en las secretarías de educación del país.) +Con el ánimo de seguir trabajando en equipo con las regiones y construir conjuntamente la ruta de acceso, permanencia y bienestar de los niños y jóvenes en el sistema educativo.</t>
  </si>
  <si>
    <t>PRESENCIAL</t>
  </si>
  <si>
    <t>Jhorman Gutierrez</t>
  </si>
  <si>
    <t>Cierre olimpiadas</t>
  </si>
  <si>
    <t>Promover y fortalecer las estrategias territoriales que permitan el fortalecimiento de las habilidades cientificas y tecnológicas de las instituciones educativas públicas en el territorio</t>
  </si>
  <si>
    <t>Hub taller prototipado cierre</t>
  </si>
  <si>
    <t>Verificación de la aplicación de conocimientos y entrenamiento de refuerzo</t>
  </si>
  <si>
    <t>Visita de seguimiento del entrenamiento en INCHEON  (ICT Training for Colombian Teacher) proyecto aulas TIC Entrenamiento 3 (Guasca Pitalito), opcional Nocaima y Calera.</t>
  </si>
  <si>
    <t>Taller creative portal</t>
  </si>
  <si>
    <t>Fortalecer las capacidades en la comunidad educativa en temas como IA, gamificación, enfoque STEM en el marco de la formación integral</t>
  </si>
  <si>
    <t>Entrenamiento profesores INCHEON Programa KLIC (ICT Training for Colombian Teacher)</t>
  </si>
  <si>
    <t>Lanzamiento clubes de ciencia</t>
  </si>
  <si>
    <t>Hub de innovación con la SDO</t>
  </si>
  <si>
    <t>Promover las habilidades de innovación educativa en servidores del Ministerio y entidades territoriales certificadas (secretarias, docentes o directivos docentes)</t>
  </si>
  <si>
    <t>Lanzamiento Centros de Interes</t>
  </si>
  <si>
    <t xml:space="preserve">Participar en las actividades pedagógicas que se van a desarrollar en la Feria del Libro  en torno a centros de interés y el fomento de la lectura, escritura y la oralidad,  en el marco de la implementación del programa de Formación Integral como garantía de una educación de calidad, digna, integral y de paz. </t>
  </si>
  <si>
    <t>Entrenamiento en el uso Educativo de las TICS</t>
  </si>
  <si>
    <t>VPBM - Dirección de Calidad para la Educación Preescolar, Básica y Media</t>
  </si>
  <si>
    <t>Encuentro nacional de Edución y formación integral</t>
  </si>
  <si>
    <t xml:space="preserve">Reconocer los avances y retos de la implementación de estrategias  en el marco de la Formación integral. Además, realizar cierre y balance de la implementación de Centros de Interés para la Formación Integral con aliados intercestoriales (Mindeporte, Mintic, Mincultura, Minciencias, CPE) y estanlecer acuerdos de sostenibilidad estrategia intersectorial </t>
  </si>
  <si>
    <t>Viviana Olaya</t>
  </si>
  <si>
    <t>Fortalecimiento del Proyecto Educativo Comunitario del Rio Telpi Nariño</t>
  </si>
  <si>
    <t>NARIÑO-BARBACOAS</t>
  </si>
  <si>
    <t>VIRTUAL</t>
  </si>
  <si>
    <t>CNCE_Sem I y Mesa técnica_CNCE_Sem I</t>
  </si>
  <si>
    <t xml:space="preserve">En cumplimiento a la Ley 1620 de 2013. Cumplir con sesión del Comité Nacional de De Convivencia Escolar,- Comité  Presidido por el MEN  y Secretaría Técnica Dirección de Calidad. Además, Cumplir con sesión de la mesa técnica  del Comité Nacional de De Convivencia Escolar,- Comité  Presidido por el MEN  y Secretaría Técnica Dirección de Calidad </t>
  </si>
  <si>
    <t>HÍBRIDA</t>
  </si>
  <si>
    <t>Día del Directivo Docente</t>
  </si>
  <si>
    <t>Celebración que se desarrolla cada año en reconocimiento de las experiencias que desarrollan los educadores durante el año</t>
  </si>
  <si>
    <t>CNCE_Sem II y Mesa técnica_CNCE_Sem I</t>
  </si>
  <si>
    <t xml:space="preserve">En cumplimiento a la Ley 1620 de 2013. Cumplir con sesión del Comité Nacional de De Convivencia Escolar,- Comité  Presidido por el MEN  y Secretaría Técnica Dirección de Calidad </t>
  </si>
  <si>
    <t xml:space="preserve">ENCUENTRO INTERNACIONAL DE JOVENES  PARA EL CAMBIO CURRICULAR  Y DIVULGACIÓN DE LINEAMIENTOS </t>
  </si>
  <si>
    <t xml:space="preserve">En cumplimiento del ODS 4.7 y de las acciones para la promoción de la Red de Educación para la ciudadanía mundial Colombia realizará el evento de estudiantes que no se pudo hacer en 2025 por los cierres de las aerolíneas </t>
  </si>
  <si>
    <t>Olga Lucia Zarate Mantilla</t>
  </si>
  <si>
    <t>MESA REGIONAL (1) AJUSTE DEL 1290 Y GUIA 34</t>
  </si>
  <si>
    <t>Recoger aportes de los territorios para orientar un ajuste del Decreto 1290 que fortalezca la evaluación como proceso formativo en coherencia con el currículo y la autonomía escolar con el fin de contrastar marcos normativos con realidades institucionales y necesidades de acompañamiento.  Armoniza el proceso con la nueva Guia 34 Esto con el fin de asegurar que las decisiones normativas se fundamenten en evidencia, diálogo técnico y participación regional.</t>
  </si>
  <si>
    <t>MESA REGIONAL (2 AJUSTE DEL 1290 Y GUIA 34</t>
  </si>
  <si>
    <t>MESA REGIONAL (3)  AJUSTE DEL 1290 Y GUIA 34</t>
  </si>
  <si>
    <t>Encuentros de mujeres indígenas</t>
  </si>
  <si>
    <t>VPBM -Dirección de Cobertura y Equidad</t>
  </si>
  <si>
    <t>FEB</t>
  </si>
  <si>
    <t>Cumplimiento de lo establecido en el artículo 164 de la Ley General de Educación 115 de 1993</t>
  </si>
  <si>
    <t>Mesas Territoriales SIMES Alto Sinú</t>
  </si>
  <si>
    <t>Aportar al fortalecimiento de capacidades y competencias en los actores educativos y comunitarios; profundizando en la apropiación de la estrategia y en generar prácticas de gobernanza propia que inciten a las comunidades a liderar sus procesos de transformación y proyectar los desafíos propios de articulación para la consolidación de una educación de calidad y pertinente a los sueños de los territorios.</t>
  </si>
  <si>
    <t>TIERRA ALTA</t>
  </si>
  <si>
    <t>Luis Enrique Galeano</t>
  </si>
  <si>
    <t>CAQUETA- FLORENCIA</t>
  </si>
  <si>
    <t>Mesas Territoriales SIMES Yarí</t>
  </si>
  <si>
    <t xml:space="preserve">Encuentros regionales por el derecho a la Educación en Colombia. </t>
  </si>
  <si>
    <t>TUMACO</t>
  </si>
  <si>
    <t>Mesas Territoriales SIMES Pacíficao Caucano - Nariñense (2)</t>
  </si>
  <si>
    <t>EL CHARCO - GUAPI</t>
  </si>
  <si>
    <t>Foro Educativo Nacional 2026</t>
  </si>
  <si>
    <t>Realizar un evento de participación infantil en el congreso en el marco del decreto. Donde se garantize la presencia de los niños y niñas pertenecientes a los consejos municipales de participación del pais. LEY 1195 DE 2008 mandato normativo</t>
  </si>
  <si>
    <t>ARAUCA</t>
  </si>
  <si>
    <t>Norma Liliana Martín García</t>
  </si>
  <si>
    <t>VPBM - Despacho</t>
  </si>
  <si>
    <t>Eventos varios - Ministro</t>
  </si>
  <si>
    <t>Propiciar un espacio de alto nivel para fortalecer las apuestas  de la politica educativa  en distintos establecimientos educativos y entidades del país</t>
  </si>
  <si>
    <t xml:space="preserve">Alex Mendez </t>
  </si>
  <si>
    <t>1000</t>
  </si>
  <si>
    <t>Encuentros regionales porel derecho a la educación en Colombia + Promover y fortalecer las estrategias territoriales que permitan el fortalecimiento de las habilidades cientificas y tecnológicas de las instituciones educativas (innovación)+Encuentro territorial jóvenes-Plan Decenal de Educación.+ Lanzamiento del IV Plan Decenal de Educación (1 evento que sucedo en cinco regiones de forma simultánea):  Región Central</t>
  </si>
  <si>
    <t>Socialización de todas las apuestas realizadas y por realizar de la continuidad de la educación media a superior como estrategia de superación de la deserción escolar+El MEN tiene la obligación de formular el IV Plan Nacional Decenal para lo cual se ha llevado un proceso durante 2025 y cuya finalización en 2026, y para hacerlo público requiere de un evento masivo con actores educativos.</t>
  </si>
  <si>
    <t>1800</t>
  </si>
  <si>
    <t>Mesas Territoriales SIMES Sur Tolima - Huila</t>
  </si>
  <si>
    <t>TOLIMA- PLANADAS</t>
  </si>
  <si>
    <t>Feria vocacional</t>
  </si>
  <si>
    <t>Promover la orientación vocacional en estudiantes que culminan la educación media.</t>
  </si>
  <si>
    <t>BARRANQUILLA</t>
  </si>
  <si>
    <t>Yonar Figueroa</t>
  </si>
  <si>
    <t>SOACHA</t>
  </si>
  <si>
    <t>PALMIRA</t>
  </si>
  <si>
    <t>POPAYAN</t>
  </si>
  <si>
    <t>PEREIRA</t>
  </si>
  <si>
    <t>Edith Rosio</t>
  </si>
  <si>
    <t xml:space="preserve">Encuentro de líderes territoriales SIMES </t>
  </si>
  <si>
    <t>Mesas Territoriales SIMES Catatumbo</t>
  </si>
  <si>
    <t>OCAÑA</t>
  </si>
  <si>
    <t>VPBM - Dirección de Calidad para la Educación Preescolar, Básica -BM - PTA</t>
  </si>
  <si>
    <t xml:space="preserve">Ilich Ortiz </t>
  </si>
  <si>
    <t>VPBM - Despacho - SG - FOMAG</t>
  </si>
  <si>
    <t>Secretaría técnica FOMAG</t>
  </si>
  <si>
    <t>Desarrollar espacios de direccionamientoen el marco del Comité Directivo del FOMAG</t>
  </si>
  <si>
    <t>Coordinadora FOMAG</t>
  </si>
  <si>
    <t>Desarrollar espacios de técnicos con en el marco del Comité Directivo del FOMAG</t>
  </si>
  <si>
    <t>Desarrollar espacios de articulación con diferentes actores involucrados con el FOMAG</t>
  </si>
  <si>
    <t>Encuentros regionales por la educación + Estrategias territoriales cientificas (innovación)</t>
  </si>
  <si>
    <t xml:space="preserve">Socialización de todas las apuestas realizadas y por realizar de la continuidad de la educación media a superior como estrategia de superación de la deserción escolar+Promover y fortalecer las estrategias territoriales que permitan el fortalecimiento de las habilidades cientificas y tecnológicas de las instituciones educativas públicas en el territorio+Realizar dos encuentros para el fortalecimiento del Proyecto Educativo Comunitario del rio telpi, por que no se logro focalización 2026 y tiene compromiso con presidencia. </t>
  </si>
  <si>
    <t>Mesas Territoriales SIMES Telembí</t>
  </si>
  <si>
    <t xml:space="preserve">Encuentros regionales  por el derecho a la Educación en Colombia </t>
  </si>
  <si>
    <t>Encuentros regionales   por el derecho a la Educación en Colombia. +Realización de MTEA MESA TECNICA DE EDUCACIÓN AMAZONICA DECRETO 0481 SE ESTABLECE QUE SE DEBE REALIZAR 6 MESES DE HABERSE EXPEDIDO EL DECRETO + Mesa regional amazonica</t>
  </si>
  <si>
    <t>Mesas Territoriales SIMES Amazonas</t>
  </si>
  <si>
    <t>Mesas Territoriales SIMES Vaupés</t>
  </si>
  <si>
    <t>MITÚ</t>
  </si>
  <si>
    <t>Mesas Territoriales SIMES Vichada</t>
  </si>
  <si>
    <t>CUMARIBO</t>
  </si>
  <si>
    <t>PUERTO CARREÑO</t>
  </si>
  <si>
    <t xml:space="preserve">Encuentros regionales  por el derecho a la Educación en Colombia. + Promover y fortalecer las estrategias territoriales que permitan el fortalecimiento de las habilidades cientificas y tecnológicas de las instituciones educativas (innovación)+Lanzamiento del IV Plan Decenal de Educación : región Caribe Región Pacífica, </t>
  </si>
  <si>
    <t>Propiciar un espacio multiactor para fortalecer las apuestas  de la politica educativa +El MEN tiene la obligación de formular el IV Plan Nacional Decenal para lo cual se ha llevado un proceso durante 2025 y cuya finalización en 2026, y para hacerlo público requiere de un evento masivo con actores educativos.</t>
  </si>
  <si>
    <t>BOLIVAR</t>
  </si>
  <si>
    <t>Mesas Territoriales SIMES La Mojana (2)</t>
  </si>
  <si>
    <t>BOLIVAR - SAN MARCOS Y MAGANGUE</t>
  </si>
  <si>
    <t xml:space="preserve">Encuentros regionales  por el derecho a la Educación en Colombia. 
</t>
  </si>
  <si>
    <t>Encuentros regionales  por el derecho a la Educación en Colombia. + FERIA DE BIENESTAR DOCENTE CHOCÓ</t>
  </si>
  <si>
    <t xml:space="preserve">Propiciar un espacio multiactor para fortalecer las apuestas  de la politica educativa +Se hace necesario un acompañamiento presencial a docentes de Municipios PDET con una oferta interinstitucional y servicios que fortalezcan el bienestar físico, emocional y social de los educadores que trabajan en contextos desafiantes. </t>
  </si>
  <si>
    <t>CHOCO -QUIBDO</t>
  </si>
  <si>
    <t>Mesas Territoriales SIMES Chocó</t>
  </si>
  <si>
    <t>CHOCO -ITSMINA</t>
  </si>
  <si>
    <t>Mesas Territoriales SIMES Darién</t>
  </si>
  <si>
    <t>ANTIOQUIA-DARIEN</t>
  </si>
  <si>
    <t>Mesas Territoriales SIMES Guainia</t>
  </si>
  <si>
    <t>PUERTO INIRIDA</t>
  </si>
  <si>
    <t>Mesas Territoriales SIMES Guajira</t>
  </si>
  <si>
    <t>Mesas Territoriales SIMES Guaviare</t>
  </si>
  <si>
    <t>SAN JOSÉ DEL GUAVIARE</t>
  </si>
  <si>
    <t>Mesas Territoriales SIMES Micay</t>
  </si>
  <si>
    <t>Mesas Territoriales SIMES Perijá</t>
  </si>
  <si>
    <t>LA JAGUA DE IBIRO</t>
  </si>
  <si>
    <t>Mesas Territoriales SIMES Suárez</t>
  </si>
  <si>
    <t>SANTANDER DE QUILICHAO</t>
  </si>
  <si>
    <t>MESA MANUAL DE FUNCIONES</t>
  </si>
  <si>
    <t>Analizar, ajustar y armonizar el Manual de Funciones con los retos actuales de la gestión educativa y las dinámicas escolares con el fin de garantizar la participación de equipos técnicos y actores del sistema para validar la pertinencia de perfiles, responsabilidades y competencias. Este ejercicio asegura que el documento responda a necesidades reales del servicio educativo y a criterios de calidad, eficiencia y transparencia.</t>
  </si>
  <si>
    <t xml:space="preserve">Luz Adriana Quintero y Lucia Zarate Mantilla </t>
  </si>
  <si>
    <t xml:space="preserve">Cumbre Mujer Maestra Región Amazonia </t>
  </si>
  <si>
    <t xml:space="preserve">La cumbre hace parte del proceso de formación en bienestar  del programa mujer maestr, el cual busca Fortalecer el rol de liderazgo de las mujeres maestras impulsando proyectos de bienestar e impacto en sus comunidades e instituciones. </t>
  </si>
  <si>
    <t xml:space="preserve">Cumbre mujer Maestra Región Pacífico </t>
  </si>
  <si>
    <t>VES - Dirección de Fomento de la Educación Superior</t>
  </si>
  <si>
    <t>Evento con participación de las comunidades negras, afrocolombianas, raizales y palenqueras para analizar el sistema educativo colombiano.</t>
  </si>
  <si>
    <t>Indígenas</t>
  </si>
  <si>
    <t>Evento con participación de las comunidades indígenas para analizar el sistema educativo colombiano.</t>
  </si>
  <si>
    <t>Socialización de la nueva Politica de Educación Ambiental</t>
  </si>
  <si>
    <t>Evento para analizar la calidad de la Educación para el Trabajo y el Desarrollo Humano</t>
  </si>
  <si>
    <t>VES - Dirección de Calidad para la Educación Superior</t>
  </si>
  <si>
    <t>VES - Dirección de Calidad para la Educación Superior -CNA</t>
  </si>
  <si>
    <t>VES - Dirección de Calidad para la Educación Superior - CESU</t>
  </si>
  <si>
    <t>Sesión ordinaria del Consejo Nacional de Educación Superior (CESU) del mes de febrero de 2026 – Barranquilla</t>
  </si>
  <si>
    <t>Sesión ordinaria del Consejo Nacional de Educación Superior (CESU) del mes de septiembre de 2026 – Universidad Nacional de Colombia</t>
  </si>
  <si>
    <t>Sesión ordinaria del Consejo Nacional de Educación Superior (CESU) del mes de octubre de 2026 – Universidad Nacional de Colombia - sede Amazonia, Km2 Vía Leticia-Tarapacá, Leticia (Amazonas).</t>
  </si>
  <si>
    <t>SG - Subdirección de Desarrollo Organizacional</t>
  </si>
  <si>
    <t>Ruta Furag Medición 2026</t>
  </si>
  <si>
    <t>SG - Subdirección de Relacionamiento con la Ciudadanía</t>
  </si>
  <si>
    <t>Sexto Encuentro Nacional de Líderes de Relacionamiento con la Ciudadanía</t>
  </si>
  <si>
    <t xml:space="preserve">El Encuentro Nacional de Líderes de Relacionamiento con la Ciudadanía responde a la necesidad de generar espacios de articulación, diálogo y fortalecimiento institucional entre el Ministerio de Educación Nacional, las Secretarías de Educación de las Entidades Territoriales Certificadas y las entidades adscritas y vinculadas que hacen uso del Sistema de Atención al Ciudadano – SAC.
Este espacio tiene como propósito promover el intercambio de experiencias, conocimientos y buenas prácticas en materia de atención y servicio a la ciudadanía, contribuyendo al fortalecimiento de la gestión institucional y a la mejora continua de los procesos de atención a la ciudadanía en el sector educativo.
El encuentro está orientado a que los líderes SAC no solo reciban información, sino que logren comprenderla y aplicarla de manera efectiva en su quehacer diario dentro de las Secretarías de Educación, permitiendo además la resolución de dudas recurrentes, la socialización de experiencias reales y la identificación de oportunidades de mejora en la operación del sistema.
Así mismo, el evento incluye jornadas de actualización del aplicativo SACv2, en las cuales se socializan los cambios, mejoras y ajustes realizados a la herramienta, con el fin de garantizar su correcto uso, optimizar los procesos de atención y seguimiento de solicitudes y fortalecer la gestión de la información en la atención a la ciudadanía.
</t>
  </si>
  <si>
    <t xml:space="preserve">Diana Cristina Davila Gomez
</t>
  </si>
  <si>
    <t>Oficina Asesora de Comunicaciones</t>
  </si>
  <si>
    <t xml:space="preserve">MEJOR ESTUDIAR </t>
  </si>
  <si>
    <t>Realizar el acompañamiento en los eventos a lo largo de todo el territorio colombiano, incentivando la participación de niños, niñas y jóvenes, con el fin de promover y fortalecer la matrícula escolar y Fortalecimiento de la calidad y cobertura de la educación inicial, preescolar, básica y media</t>
  </si>
  <si>
    <t xml:space="preserve">ELSY PAOLA  SUAREZ </t>
  </si>
  <si>
    <t xml:space="preserve">realizar el acompañamiento en los eventos en el Fortalecimiento de los procesos de fomento de educación superior para mejorar las condiciones institucionales que garanticen equidad en el acceso, permanencia y pertinencia en la educación superior nacional.
</t>
  </si>
  <si>
    <t>realizar el acompañamiento en los eventos en el Fortalecimiento de los procesos de fomento de educación superior para mejorar las condiciones institucionales que garanticen equidad en el acceso, permanencia y pertinencia en la educación superior nacional.</t>
  </si>
  <si>
    <t>SG - Despacho Secretaria General</t>
  </si>
  <si>
    <t>Mesa de articulación interdependencias</t>
  </si>
  <si>
    <r>
      <t>A</t>
    </r>
    <r>
      <rPr>
        <sz val="10"/>
        <color indexed="8"/>
        <rFont val="Arial"/>
        <family val="2"/>
      </rPr>
      <t>rticulación y coordinación administrativa entre dependencias.</t>
    </r>
  </si>
  <si>
    <t xml:space="preserve">Secretaria General </t>
  </si>
  <si>
    <t>Secretaría General</t>
  </si>
  <si>
    <t>Promover, coordinar y facilitar espacios de diálogo y construcción colectiva al interior del Ministerio, orientados a la definición, alineación y seguimiento de objetivos institucionales y sectoriales, como mecanismo para el fortalecimiento de la gestión administrativa, el desarrollo organizacional y la articulación entre dependencias.</t>
  </si>
  <si>
    <t>Suma de Nuevo Contrato</t>
  </si>
  <si>
    <t>Validación</t>
  </si>
  <si>
    <t>A-03-03-04-065-001</t>
  </si>
  <si>
    <t>Mayo</t>
  </si>
  <si>
    <t>Junio</t>
  </si>
  <si>
    <t>Julio</t>
  </si>
  <si>
    <t>Agosto</t>
  </si>
  <si>
    <t>Septiembre</t>
  </si>
  <si>
    <t>Octubre</t>
  </si>
  <si>
    <t>Noviembre</t>
  </si>
  <si>
    <t>Diciembre</t>
  </si>
  <si>
    <t>g) Pago 7</t>
  </si>
  <si>
    <t>Abril</t>
  </si>
  <si>
    <t>h) Pago 8</t>
  </si>
  <si>
    <t>i) Pago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</si>
</sst>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 #,##0_-;_-* &quot;-&quot;??_-;_-@_-"/>
    <numFmt numFmtId="165" formatCode="_-* #,##0.0_-;\-* #,##0.0_-;_-* &quot;-&quot;??_-;_-@_-"/>
    <numFmt numFmtId="166" formatCode="_(&quot;$&quot;\ * #,##0_);_(&quot;$&quot;\ * \(#,##0\);_(&quot;$&quot;\ * &quot;-&quot;??_);_(@_)"/>
    <numFmt numFmtId="167" formatCode="0.0000%"/>
    <numFmt numFmtId="168" formatCode="0.00000%"/>
    <numFmt numFmtId="169" formatCode="_-&quot;$&quot;\ * #,##0_-;\-&quot;$&quot;\ * #,##0_-;_-&quot;$&quot;\ * &quot;-&quot;??_-;_-@_-"/>
    <numFmt numFmtId="170" formatCode="_(&quot;$&quot;\ * #,##0.00_);_(&quot;$&quot;\ * \(#,##0.00\);_(&quot;$&quot;\ * &quot;-&quot;??_);_(@_)"/>
    <numFmt numFmtId="171" formatCode="_-&quot;$&quot;\ * #,##0.00_-;\-&quot;$&quot;\ * #,##0.00_-;_-&quot;$&quot;\ * &quot;-&quot;_-;_-@_-"/>
    <numFmt numFmtId="172" formatCode="0.0%"/>
    <numFmt numFmtId="173" formatCode="_-* #,##0.0000_-;\-* #,##0.0000_-;_-* &quot;-&quot;????_-;_-@_-"/>
    <numFmt numFmtId="174" formatCode="_(* #,##0_);_(* \(#,##0\);_(* &quot;-&quot;??_);_(@_)"/>
    <numFmt numFmtId="175" formatCode="0.000%"/>
    <numFmt numFmtId="176" formatCode="#,##0.00_ ;\-#,##0.00\ "/>
    <numFmt numFmtId="177" formatCode="_(&quot;$&quot;\ * #,##0.000_);_(&quot;$&quot;\ * \(#,##0.000\);_(&quot;$&quot;\ * &quot;-&quot;??_);_(@_)"/>
  </numFmts>
  <fonts count="35">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Aptos Narrow"/>
      <family val="2"/>
      <scheme val="minor"/>
    </font>
    <font>
      <sz val="10"/>
      <color theme="1"/>
      <name val="Aptos Narrow"/>
      <family val="2"/>
      <scheme val="minor"/>
    </font>
    <font>
      <b/>
      <sz val="12"/>
      <color theme="1"/>
      <name val="Aptos Narrow"/>
      <family val="2"/>
      <scheme val="minor"/>
    </font>
    <font>
      <sz val="12"/>
      <color theme="1"/>
      <name val="Aptos Narrow"/>
      <family val="2"/>
      <scheme val="minor"/>
    </font>
    <font>
      <b/>
      <sz val="11"/>
      <name val="Arial"/>
      <family val="2"/>
    </font>
    <font>
      <b/>
      <u val="singleAccounting"/>
      <sz val="11"/>
      <name val="Arial"/>
      <family val="2"/>
    </font>
    <font>
      <sz val="11"/>
      <name val="Arial"/>
      <family val="2"/>
    </font>
    <font>
      <b/>
      <sz val="10"/>
      <color theme="1"/>
      <name val="Arial NarrAW"/>
    </font>
    <font>
      <sz val="11"/>
      <color theme="1"/>
      <name val="Arial"/>
      <family val="2"/>
    </font>
    <font>
      <sz val="14"/>
      <color theme="1"/>
      <name val="Aptos Narrow"/>
      <family val="2"/>
      <scheme val="minor"/>
    </font>
    <font>
      <b/>
      <sz val="11"/>
      <color theme="1"/>
      <name val="Arial"/>
      <family val="2"/>
    </font>
    <font>
      <b/>
      <sz val="14"/>
      <color theme="1"/>
      <name val="Aptos Narrow"/>
      <family val="2"/>
      <scheme val="minor"/>
    </font>
    <font>
      <b/>
      <sz val="16"/>
      <name val="Arial"/>
      <family val="2"/>
    </font>
    <font>
      <sz val="10"/>
      <name val="Arial"/>
      <family val="2"/>
    </font>
    <font>
      <sz val="14"/>
      <name val="Arial"/>
      <family val="2"/>
    </font>
    <font>
      <b/>
      <sz val="10"/>
      <name val="Arial"/>
      <family val="2"/>
    </font>
    <font>
      <b/>
      <u val="singleAccounting"/>
      <sz val="10"/>
      <name val="Arial"/>
      <family val="2"/>
    </font>
    <font>
      <sz val="12"/>
      <color rgb="FF000000"/>
      <name val="Aptos"/>
      <family val="2"/>
    </font>
    <font>
      <b/>
      <sz val="12"/>
      <color rgb="FF000000"/>
      <name val="Aptos"/>
      <family val="2"/>
    </font>
    <font>
      <b/>
      <sz val="20"/>
      <color theme="1"/>
      <name val="Aptos Narrow"/>
      <family val="2"/>
      <scheme val="minor"/>
    </font>
    <font>
      <sz val="20"/>
      <color theme="1"/>
      <name val="Aptos Narrow"/>
      <family val="2"/>
      <scheme val="minor"/>
    </font>
    <font>
      <sz val="12"/>
      <color theme="2"/>
      <name val="Aptos"/>
      <family val="2"/>
    </font>
    <font>
      <sz val="11"/>
      <color rgb="FF000000"/>
      <name val="Aptos Narrow"/>
      <family val="2"/>
      <scheme val="minor"/>
    </font>
    <font>
      <b/>
      <sz val="9"/>
      <color rgb="FF000000"/>
      <name val="Arial"/>
      <family val="2"/>
    </font>
    <font>
      <sz val="9"/>
      <color theme="1"/>
      <name val="Arial"/>
      <family val="2"/>
    </font>
    <font>
      <b/>
      <sz val="9"/>
      <color theme="1"/>
      <name val="Arial"/>
      <family val="2"/>
    </font>
    <font>
      <b/>
      <sz val="10"/>
      <color rgb="FF000000"/>
      <name val="Arial"/>
      <family val="2"/>
    </font>
    <font>
      <sz val="10"/>
      <color rgb="FF000000"/>
      <name val="Arial"/>
      <family val="2"/>
    </font>
    <font>
      <sz val="8"/>
      <name val="Aptos Narrow"/>
      <family val="2"/>
      <scheme val="minor"/>
    </font>
    <font>
      <sz val="10"/>
      <color theme="1"/>
      <name val="Aptos"/>
      <family val="2"/>
    </font>
    <font>
      <sz val="10"/>
      <color indexed="8"/>
      <name val="Arial"/>
      <family val="2"/>
    </font>
    <font>
      <sz val="10"/>
      <color rgb="FFFF0000"/>
      <name val="Arial"/>
      <family val="2"/>
    </font>
  </fonts>
  <fills count="17">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theme="8" tint="-0.249977111117893"/>
        <bgColor indexed="64"/>
      </patternFill>
    </fill>
    <fill>
      <patternFill patternType="solid">
        <fgColor rgb="FFFFC000"/>
        <bgColor indexed="64"/>
      </patternFill>
    </fill>
    <fill>
      <patternFill patternType="solid">
        <fgColor theme="9" tint="0.39997558519241921"/>
        <bgColor indexed="64"/>
      </patternFill>
    </fill>
    <fill>
      <patternFill patternType="solid">
        <fgColor rgb="FF92D050"/>
        <bgColor indexed="64"/>
      </patternFill>
    </fill>
    <fill>
      <patternFill patternType="solid">
        <fgColor theme="5" tint="0.39997558519241921"/>
        <bgColor indexed="64"/>
      </patternFill>
    </fill>
    <fill>
      <patternFill patternType="solid">
        <fgColor theme="8" tint="0.39997558519241921"/>
        <bgColor indexed="64"/>
      </patternFill>
    </fill>
  </fills>
  <borders count="7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style="thin">
        <color theme="1"/>
      </right>
      <top style="thin">
        <color theme="1"/>
      </top>
      <bottom style="thin">
        <color theme="1"/>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diagonal/>
    </border>
    <border>
      <left style="medium">
        <color indexed="64"/>
      </left>
      <right/>
      <top/>
      <bottom style="thin">
        <color indexed="64"/>
      </bottom>
      <diagonal/>
    </border>
    <border>
      <left style="thin">
        <color rgb="FFABABAB"/>
      </left>
      <right/>
      <top style="thin">
        <color rgb="FFABABAB"/>
      </top>
      <bottom/>
      <diagonal/>
    </border>
    <border>
      <left style="thin">
        <color rgb="FFABABAB"/>
      </left>
      <right style="thin">
        <color rgb="FFABABAB"/>
      </right>
      <top style="thin">
        <color rgb="FFABABAB"/>
      </top>
      <bottom/>
      <diagonal/>
    </border>
    <border>
      <left style="thin">
        <color rgb="FFABABAB"/>
      </left>
      <right style="thin">
        <color rgb="FFABABAB"/>
      </right>
      <top style="thin">
        <color rgb="FFABABAB"/>
      </top>
      <bottom style="thin">
        <color rgb="FFABABAB"/>
      </bottom>
      <diagonal/>
    </border>
    <border>
      <left style="thin">
        <color rgb="FFABABAB"/>
      </left>
      <right/>
      <top/>
      <bottom/>
      <diagonal/>
    </border>
    <border>
      <left style="thin">
        <color rgb="FFABABAB"/>
      </left>
      <right style="thin">
        <color rgb="FFABABAB"/>
      </right>
      <top/>
      <bottom/>
      <diagonal/>
    </border>
    <border>
      <left style="thin">
        <color rgb="FFABABAB"/>
      </left>
      <right/>
      <top style="thin">
        <color rgb="FFABABAB"/>
      </top>
      <bottom style="thin">
        <color rgb="FFABABAB"/>
      </bottom>
      <diagonal/>
    </border>
  </borders>
  <cellStyleXfs count="9">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0" fontId="25" fillId="0" borderId="0"/>
    <xf numFmtId="43" fontId="25" fillId="0" borderId="0" applyFont="0" applyFill="0" applyBorder="0" applyAlignment="0" applyProtection="0"/>
  </cellStyleXfs>
  <cellXfs count="560">
    <xf numFmtId="0" fontId="0" fillId="0" borderId="0" xfId="0"/>
    <xf numFmtId="164" fontId="0" fillId="0" borderId="0" xfId="1" applyNumberFormat="1" applyFont="1"/>
    <xf numFmtId="164" fontId="0" fillId="0" borderId="0" xfId="1" applyNumberFormat="1" applyFont="1" applyFill="1" applyBorder="1"/>
    <xf numFmtId="43" fontId="2" fillId="0" borderId="2" xfId="0" applyNumberFormat="1" applyFont="1" applyBorder="1" applyAlignment="1">
      <alignment horizontal="center"/>
    </xf>
    <xf numFmtId="0" fontId="2" fillId="0" borderId="0" xfId="0" applyFont="1"/>
    <xf numFmtId="164" fontId="0" fillId="0" borderId="0" xfId="1" applyNumberFormat="1" applyFont="1" applyFill="1"/>
    <xf numFmtId="164" fontId="0" fillId="0" borderId="0" xfId="0" applyNumberFormat="1"/>
    <xf numFmtId="0" fontId="0" fillId="0" borderId="17" xfId="0" applyBorder="1"/>
    <xf numFmtId="166" fontId="5" fillId="0" borderId="0" xfId="4" applyNumberFormat="1" applyFont="1" applyFill="1" applyAlignment="1"/>
    <xf numFmtId="166" fontId="5" fillId="0" borderId="0" xfId="4" applyNumberFormat="1" applyFont="1" applyFill="1" applyAlignment="1">
      <alignment horizontal="center"/>
    </xf>
    <xf numFmtId="43" fontId="5" fillId="0" borderId="8" xfId="0" applyNumberFormat="1" applyFont="1" applyBorder="1" applyAlignment="1">
      <alignment horizontal="center"/>
    </xf>
    <xf numFmtId="43" fontId="5" fillId="0" borderId="34" xfId="0" applyNumberFormat="1" applyFont="1" applyBorder="1" applyAlignment="1">
      <alignment horizontal="center"/>
    </xf>
    <xf numFmtId="43" fontId="5" fillId="0" borderId="2" xfId="0" applyNumberFormat="1" applyFont="1" applyBorder="1" applyAlignment="1">
      <alignment horizontal="center"/>
    </xf>
    <xf numFmtId="166" fontId="6" fillId="0" borderId="0" xfId="4" applyNumberFormat="1" applyFont="1" applyFill="1" applyAlignment="1"/>
    <xf numFmtId="166" fontId="6" fillId="0" borderId="0" xfId="4" applyNumberFormat="1" applyFont="1" applyFill="1"/>
    <xf numFmtId="164" fontId="2" fillId="0" borderId="10" xfId="1" applyNumberFormat="1" applyFont="1" applyFill="1" applyBorder="1"/>
    <xf numFmtId="0" fontId="0" fillId="0" borderId="0" xfId="0" applyAlignment="1">
      <alignment wrapText="1"/>
    </xf>
    <xf numFmtId="43" fontId="0" fillId="0" borderId="0" xfId="1" applyFont="1" applyFill="1" applyAlignment="1">
      <alignment wrapText="1"/>
    </xf>
    <xf numFmtId="43" fontId="0" fillId="0" borderId="0" xfId="0" applyNumberFormat="1" applyAlignment="1">
      <alignment wrapText="1"/>
    </xf>
    <xf numFmtId="164" fontId="0" fillId="0" borderId="0" xfId="1" applyNumberFormat="1" applyFont="1" applyFill="1" applyAlignment="1">
      <alignment wrapText="1"/>
    </xf>
    <xf numFmtId="0" fontId="0" fillId="0" borderId="26" xfId="0" applyBorder="1" applyAlignment="1">
      <alignment horizontal="center" wrapText="1"/>
    </xf>
    <xf numFmtId="43" fontId="5" fillId="0" borderId="9" xfId="0" applyNumberFormat="1" applyFont="1" applyBorder="1" applyAlignment="1">
      <alignment horizontal="center"/>
    </xf>
    <xf numFmtId="164" fontId="0" fillId="0" borderId="0" xfId="0" applyNumberFormat="1" applyAlignment="1">
      <alignment wrapText="1"/>
    </xf>
    <xf numFmtId="164" fontId="10" fillId="0" borderId="0" xfId="1" applyNumberFormat="1" applyFont="1" applyFill="1" applyAlignment="1">
      <alignment horizontal="center" vertical="center"/>
    </xf>
    <xf numFmtId="42" fontId="0" fillId="0" borderId="0" xfId="0" applyNumberFormat="1" applyAlignment="1">
      <alignment wrapText="1"/>
    </xf>
    <xf numFmtId="10" fontId="0" fillId="0" borderId="0" xfId="3" applyNumberFormat="1" applyFont="1" applyFill="1" applyAlignment="1">
      <alignment wrapText="1"/>
    </xf>
    <xf numFmtId="167" fontId="0" fillId="0" borderId="0" xfId="3" applyNumberFormat="1" applyFont="1" applyFill="1" applyAlignment="1"/>
    <xf numFmtId="41" fontId="0" fillId="0" borderId="0" xfId="0" applyNumberFormat="1" applyAlignment="1">
      <alignment wrapText="1"/>
    </xf>
    <xf numFmtId="42" fontId="0" fillId="0" borderId="0" xfId="0" applyNumberFormat="1"/>
    <xf numFmtId="43" fontId="0" fillId="0" borderId="0" xfId="3" applyNumberFormat="1" applyFont="1" applyFill="1" applyAlignment="1">
      <alignment wrapText="1"/>
    </xf>
    <xf numFmtId="169" fontId="0" fillId="0" borderId="0" xfId="0" applyNumberFormat="1" applyAlignment="1">
      <alignment wrapText="1"/>
    </xf>
    <xf numFmtId="164" fontId="0" fillId="0" borderId="19" xfId="1" applyNumberFormat="1" applyFont="1" applyFill="1" applyBorder="1" applyAlignment="1">
      <alignment wrapText="1"/>
    </xf>
    <xf numFmtId="0" fontId="2" fillId="0" borderId="0" xfId="0" applyFont="1" applyAlignment="1">
      <alignment wrapText="1"/>
    </xf>
    <xf numFmtId="0" fontId="2" fillId="0" borderId="0" xfId="0" applyFont="1" applyAlignment="1">
      <alignment horizontal="center" wrapText="1"/>
    </xf>
    <xf numFmtId="164" fontId="0" fillId="0" borderId="0" xfId="1" applyNumberFormat="1" applyFont="1" applyFill="1" applyBorder="1" applyAlignment="1"/>
    <xf numFmtId="43" fontId="0" fillId="0" borderId="0" xfId="1" applyFont="1" applyFill="1" applyBorder="1" applyAlignment="1">
      <alignment wrapText="1"/>
    </xf>
    <xf numFmtId="171" fontId="0" fillId="0" borderId="0" xfId="0" applyNumberFormat="1" applyAlignment="1">
      <alignment wrapText="1"/>
    </xf>
    <xf numFmtId="0" fontId="0" fillId="0" borderId="0" xfId="0" applyAlignment="1">
      <alignment horizontal="center" wrapText="1"/>
    </xf>
    <xf numFmtId="43" fontId="1" fillId="0" borderId="0" xfId="1" applyFont="1" applyFill="1" applyBorder="1" applyAlignment="1">
      <alignment wrapText="1"/>
    </xf>
    <xf numFmtId="43" fontId="2" fillId="0" borderId="0" xfId="1" applyFont="1" applyFill="1" applyBorder="1" applyAlignment="1">
      <alignment wrapText="1"/>
    </xf>
    <xf numFmtId="0" fontId="0" fillId="0" borderId="1" xfId="0" applyBorder="1" applyAlignment="1">
      <alignment wrapText="1"/>
    </xf>
    <xf numFmtId="164" fontId="0" fillId="0" borderId="9" xfId="0" applyNumberFormat="1" applyBorder="1" applyAlignment="1">
      <alignment wrapText="1"/>
    </xf>
    <xf numFmtId="0" fontId="2" fillId="0" borderId="1" xfId="0" applyFont="1" applyBorder="1"/>
    <xf numFmtId="0" fontId="0" fillId="0" borderId="11" xfId="0" applyBorder="1"/>
    <xf numFmtId="164" fontId="0" fillId="0" borderId="17" xfId="0" applyNumberFormat="1" applyBorder="1"/>
    <xf numFmtId="164" fontId="2" fillId="0" borderId="55" xfId="1" applyNumberFormat="1" applyFont="1" applyFill="1" applyBorder="1"/>
    <xf numFmtId="165" fontId="0" fillId="0" borderId="0" xfId="1" applyNumberFormat="1" applyFont="1" applyAlignment="1">
      <alignment wrapText="1"/>
    </xf>
    <xf numFmtId="0" fontId="0" fillId="0" borderId="28" xfId="0" applyBorder="1" applyAlignment="1">
      <alignment wrapText="1"/>
    </xf>
    <xf numFmtId="0" fontId="0" fillId="0" borderId="42" xfId="0" applyBorder="1" applyAlignment="1">
      <alignment wrapText="1"/>
    </xf>
    <xf numFmtId="9" fontId="0" fillId="0" borderId="0" xfId="0" applyNumberFormat="1" applyAlignment="1">
      <alignment horizontal="center" wrapText="1"/>
    </xf>
    <xf numFmtId="0" fontId="2" fillId="0" borderId="32" xfId="0" applyFont="1" applyBorder="1" applyAlignment="1">
      <alignment horizontal="center" wrapText="1"/>
    </xf>
    <xf numFmtId="164" fontId="2" fillId="0" borderId="1" xfId="1" applyNumberFormat="1" applyFont="1" applyBorder="1" applyAlignment="1">
      <alignment wrapText="1"/>
    </xf>
    <xf numFmtId="164" fontId="2" fillId="0" borderId="3" xfId="0" applyNumberFormat="1" applyFont="1" applyBorder="1" applyAlignment="1">
      <alignment wrapText="1"/>
    </xf>
    <xf numFmtId="0" fontId="2" fillId="0" borderId="2" xfId="0" applyFont="1" applyBorder="1" applyAlignment="1">
      <alignment wrapText="1"/>
    </xf>
    <xf numFmtId="43" fontId="0" fillId="0" borderId="0" xfId="1" applyFont="1" applyAlignment="1">
      <alignment wrapText="1"/>
    </xf>
    <xf numFmtId="0" fontId="9" fillId="0" borderId="11" xfId="0" applyFont="1" applyBorder="1" applyAlignment="1">
      <alignment horizontal="center" vertical="center" wrapText="1"/>
    </xf>
    <xf numFmtId="42" fontId="8" fillId="0" borderId="35" xfId="5" applyFont="1" applyFill="1" applyBorder="1" applyAlignment="1">
      <alignment horizontal="center" vertical="center" wrapText="1"/>
    </xf>
    <xf numFmtId="164" fontId="0" fillId="0" borderId="33" xfId="1" applyNumberFormat="1" applyFont="1" applyBorder="1" applyAlignment="1">
      <alignment wrapText="1"/>
    </xf>
    <xf numFmtId="10" fontId="0" fillId="0" borderId="25" xfId="3" applyNumberFormat="1" applyFont="1" applyBorder="1" applyAlignment="1">
      <alignment horizontal="center" wrapText="1"/>
    </xf>
    <xf numFmtId="0" fontId="0" fillId="0" borderId="13" xfId="0" applyBorder="1" applyAlignment="1">
      <alignment wrapText="1"/>
    </xf>
    <xf numFmtId="0" fontId="9" fillId="7" borderId="11" xfId="0" applyFont="1" applyFill="1" applyBorder="1" applyAlignment="1">
      <alignment horizontal="center" vertical="center" wrapText="1"/>
    </xf>
    <xf numFmtId="42" fontId="9" fillId="7" borderId="35" xfId="5" applyFont="1" applyFill="1" applyBorder="1" applyAlignment="1">
      <alignment horizontal="center" vertical="center" wrapText="1"/>
    </xf>
    <xf numFmtId="164" fontId="0" fillId="6" borderId="11" xfId="0" applyNumberFormat="1" applyFill="1" applyBorder="1" applyAlignment="1">
      <alignment wrapText="1"/>
    </xf>
    <xf numFmtId="10" fontId="0" fillId="0" borderId="17" xfId="3" applyNumberFormat="1" applyFont="1" applyBorder="1" applyAlignment="1">
      <alignment horizontal="center" wrapText="1"/>
    </xf>
    <xf numFmtId="0" fontId="0" fillId="0" borderId="12" xfId="0" applyBorder="1" applyAlignment="1">
      <alignment wrapText="1"/>
    </xf>
    <xf numFmtId="42" fontId="9" fillId="7" borderId="56" xfId="5" applyFont="1" applyFill="1" applyBorder="1" applyAlignment="1">
      <alignment horizontal="center" vertical="center" wrapText="1"/>
    </xf>
    <xf numFmtId="164" fontId="2" fillId="0" borderId="11" xfId="0" applyNumberFormat="1" applyFont="1" applyBorder="1" applyAlignment="1">
      <alignment wrapText="1"/>
    </xf>
    <xf numFmtId="164" fontId="0" fillId="0" borderId="12" xfId="0" applyNumberFormat="1" applyBorder="1" applyAlignment="1">
      <alignment wrapText="1"/>
    </xf>
    <xf numFmtId="0" fontId="7" fillId="2" borderId="30" xfId="0" applyFont="1" applyFill="1" applyBorder="1" applyAlignment="1">
      <alignment horizontal="center" vertical="center" wrapText="1"/>
    </xf>
    <xf numFmtId="169" fontId="7" fillId="2" borderId="1" xfId="5" applyNumberFormat="1" applyFont="1" applyFill="1" applyBorder="1" applyAlignment="1">
      <alignment horizontal="center" vertical="center" wrapText="1"/>
    </xf>
    <xf numFmtId="164" fontId="2" fillId="0" borderId="19" xfId="0" applyNumberFormat="1" applyFont="1" applyBorder="1" applyAlignment="1">
      <alignment wrapText="1"/>
    </xf>
    <xf numFmtId="10" fontId="0" fillId="0" borderId="54" xfId="3" applyNumberFormat="1" applyFont="1" applyBorder="1" applyAlignment="1">
      <alignment horizontal="center" wrapText="1"/>
    </xf>
    <xf numFmtId="0" fontId="0" fillId="0" borderId="20" xfId="0" applyBorder="1" applyAlignment="1">
      <alignment wrapText="1"/>
    </xf>
    <xf numFmtId="0" fontId="9" fillId="0" borderId="33" xfId="0" applyFont="1" applyBorder="1" applyAlignment="1">
      <alignment horizontal="center" vertical="center" wrapText="1"/>
    </xf>
    <xf numFmtId="42" fontId="9" fillId="0" borderId="13" xfId="5" applyFont="1" applyFill="1" applyBorder="1" applyAlignment="1">
      <alignment horizontal="center" vertical="center" wrapText="1"/>
    </xf>
    <xf numFmtId="164" fontId="0" fillId="0" borderId="44" xfId="1" applyNumberFormat="1" applyFont="1" applyBorder="1" applyAlignment="1">
      <alignment wrapText="1"/>
    </xf>
    <xf numFmtId="10" fontId="0" fillId="0" borderId="0" xfId="3" applyNumberFormat="1" applyFont="1" applyAlignment="1">
      <alignment wrapText="1"/>
    </xf>
    <xf numFmtId="0" fontId="7" fillId="4" borderId="11" xfId="0" applyFont="1" applyFill="1" applyBorder="1" applyAlignment="1">
      <alignment horizontal="center" vertical="center" wrapText="1"/>
    </xf>
    <xf numFmtId="0" fontId="7" fillId="5" borderId="45" xfId="0" applyFont="1" applyFill="1" applyBorder="1" applyAlignment="1">
      <alignment horizontal="center" vertical="center" wrapText="1"/>
    </xf>
    <xf numFmtId="42" fontId="9" fillId="5" borderId="12" xfId="5" applyFont="1" applyFill="1" applyBorder="1" applyAlignment="1">
      <alignment horizontal="center" vertical="center" wrapText="1"/>
    </xf>
    <xf numFmtId="0" fontId="7" fillId="5" borderId="11" xfId="0" applyFont="1" applyFill="1" applyBorder="1" applyAlignment="1">
      <alignment horizontal="center" vertical="center" wrapText="1"/>
    </xf>
    <xf numFmtId="173" fontId="0" fillId="0" borderId="0" xfId="0" applyNumberFormat="1" applyAlignment="1">
      <alignment wrapText="1"/>
    </xf>
    <xf numFmtId="0" fontId="7" fillId="2" borderId="11" xfId="0" applyFont="1" applyFill="1" applyBorder="1" applyAlignment="1">
      <alignment horizontal="center" vertical="center" wrapText="1"/>
    </xf>
    <xf numFmtId="42" fontId="9" fillId="2" borderId="43" xfId="5" applyFont="1" applyFill="1" applyBorder="1" applyAlignment="1">
      <alignment horizontal="center" vertical="center" wrapText="1"/>
    </xf>
    <xf numFmtId="167" fontId="0" fillId="0" borderId="0" xfId="3" applyNumberFormat="1" applyFont="1" applyAlignment="1">
      <alignment wrapText="1"/>
    </xf>
    <xf numFmtId="168" fontId="0" fillId="6" borderId="0" xfId="3" applyNumberFormat="1" applyFont="1" applyFill="1" applyAlignment="1">
      <alignment wrapText="1"/>
    </xf>
    <xf numFmtId="0" fontId="7" fillId="0" borderId="44" xfId="0" applyFont="1" applyBorder="1" applyAlignment="1">
      <alignment horizontal="center" vertical="center" wrapText="1"/>
    </xf>
    <xf numFmtId="42" fontId="7" fillId="0" borderId="9" xfId="0" applyNumberFormat="1" applyFont="1" applyBorder="1" applyAlignment="1">
      <alignment horizontal="center" vertical="center" wrapText="1"/>
    </xf>
    <xf numFmtId="0" fontId="11" fillId="0" borderId="14" xfId="0" applyFont="1" applyBorder="1" applyAlignment="1">
      <alignment wrapText="1"/>
    </xf>
    <xf numFmtId="164" fontId="12" fillId="0" borderId="15" xfId="1" applyNumberFormat="1" applyFont="1" applyBorder="1" applyAlignment="1">
      <alignment wrapText="1"/>
    </xf>
    <xf numFmtId="168" fontId="0" fillId="0" borderId="0" xfId="3" applyNumberFormat="1" applyFont="1" applyAlignment="1">
      <alignment wrapText="1"/>
    </xf>
    <xf numFmtId="0" fontId="11" fillId="0" borderId="30" xfId="0" applyFont="1" applyBorder="1" applyAlignment="1">
      <alignment wrapText="1"/>
    </xf>
    <xf numFmtId="164" fontId="12" fillId="0" borderId="31" xfId="1" applyNumberFormat="1" applyFont="1" applyBorder="1" applyAlignment="1">
      <alignment wrapText="1"/>
    </xf>
    <xf numFmtId="168" fontId="0" fillId="0" borderId="0" xfId="0" applyNumberFormat="1" applyAlignment="1">
      <alignment wrapText="1"/>
    </xf>
    <xf numFmtId="0" fontId="11" fillId="0" borderId="36" xfId="0" applyFont="1" applyBorder="1" applyAlignment="1">
      <alignment wrapText="1"/>
    </xf>
    <xf numFmtId="164" fontId="12" fillId="0" borderId="37" xfId="1" applyNumberFormat="1" applyFont="1" applyBorder="1" applyAlignment="1">
      <alignment wrapText="1"/>
    </xf>
    <xf numFmtId="0" fontId="13" fillId="0" borderId="1" xfId="0" applyFont="1" applyBorder="1" applyAlignment="1">
      <alignment wrapText="1"/>
    </xf>
    <xf numFmtId="164" fontId="14" fillId="0" borderId="9" xfId="0" applyNumberFormat="1" applyFont="1" applyBorder="1" applyAlignment="1">
      <alignment wrapText="1"/>
    </xf>
    <xf numFmtId="164" fontId="0" fillId="0" borderId="0" xfId="1" applyNumberFormat="1" applyFont="1" applyAlignment="1">
      <alignment wrapText="1"/>
    </xf>
    <xf numFmtId="0" fontId="11" fillId="4" borderId="14" xfId="0" applyFont="1" applyFill="1" applyBorder="1" applyAlignment="1">
      <alignment wrapText="1"/>
    </xf>
    <xf numFmtId="0" fontId="11" fillId="5" borderId="30" xfId="0" applyFont="1" applyFill="1" applyBorder="1" applyAlignment="1">
      <alignment wrapText="1"/>
    </xf>
    <xf numFmtId="0" fontId="11" fillId="7" borderId="36" xfId="0" applyFont="1" applyFill="1" applyBorder="1" applyAlignment="1">
      <alignment wrapText="1"/>
    </xf>
    <xf numFmtId="172" fontId="0" fillId="0" borderId="0" xfId="3" applyNumberFormat="1" applyFont="1" applyAlignment="1">
      <alignment wrapText="1"/>
    </xf>
    <xf numFmtId="4" fontId="0" fillId="0" borderId="0" xfId="0" applyNumberFormat="1" applyAlignment="1">
      <alignment wrapText="1"/>
    </xf>
    <xf numFmtId="3" fontId="0" fillId="0" borderId="0" xfId="0" applyNumberFormat="1" applyAlignment="1">
      <alignment wrapText="1"/>
    </xf>
    <xf numFmtId="0" fontId="0" fillId="0" borderId="5" xfId="0" applyBorder="1"/>
    <xf numFmtId="0" fontId="0" fillId="0" borderId="12" xfId="0" applyBorder="1"/>
    <xf numFmtId="0" fontId="0" fillId="0" borderId="19" xfId="0" applyBorder="1"/>
    <xf numFmtId="169" fontId="2" fillId="0" borderId="0" xfId="4" applyNumberFormat="1" applyFont="1" applyFill="1" applyBorder="1" applyAlignment="1">
      <alignment horizontal="center" wrapText="1"/>
    </xf>
    <xf numFmtId="164" fontId="0" fillId="0" borderId="12" xfId="1" applyNumberFormat="1" applyFont="1" applyFill="1" applyBorder="1"/>
    <xf numFmtId="0" fontId="0" fillId="0" borderId="38" xfId="0" applyBorder="1"/>
    <xf numFmtId="164" fontId="2" fillId="0" borderId="1" xfId="1" applyNumberFormat="1" applyFont="1" applyFill="1" applyBorder="1"/>
    <xf numFmtId="0" fontId="0" fillId="0" borderId="40" xfId="0" applyBorder="1"/>
    <xf numFmtId="164" fontId="2" fillId="0" borderId="9" xfId="0" applyNumberFormat="1" applyFont="1" applyBorder="1"/>
    <xf numFmtId="43" fontId="5" fillId="0" borderId="7" xfId="0" applyNumberFormat="1" applyFont="1" applyBorder="1" applyAlignment="1">
      <alignment horizontal="center"/>
    </xf>
    <xf numFmtId="43" fontId="5" fillId="0" borderId="3" xfId="0" applyNumberFormat="1" applyFont="1" applyBorder="1" applyAlignment="1">
      <alignment horizontal="center"/>
    </xf>
    <xf numFmtId="43" fontId="5" fillId="0" borderId="4" xfId="0" applyNumberFormat="1" applyFont="1" applyBorder="1" applyAlignment="1">
      <alignment horizontal="center"/>
    </xf>
    <xf numFmtId="43" fontId="5" fillId="0" borderId="1" xfId="0" applyNumberFormat="1" applyFont="1" applyBorder="1" applyAlignment="1">
      <alignment horizontal="center"/>
    </xf>
    <xf numFmtId="0" fontId="0" fillId="0" borderId="52" xfId="0" applyBorder="1"/>
    <xf numFmtId="164" fontId="0" fillId="0" borderId="52" xfId="0" applyNumberFormat="1" applyBorder="1"/>
    <xf numFmtId="164" fontId="0" fillId="0" borderId="6" xfId="0" applyNumberFormat="1" applyBorder="1"/>
    <xf numFmtId="164" fontId="0" fillId="0" borderId="38" xfId="0" applyNumberFormat="1" applyBorder="1"/>
    <xf numFmtId="164" fontId="0" fillId="0" borderId="43" xfId="0" applyNumberFormat="1" applyBorder="1"/>
    <xf numFmtId="0" fontId="2" fillId="0" borderId="3" xfId="0" applyFont="1" applyBorder="1"/>
    <xf numFmtId="164" fontId="2" fillId="0" borderId="3" xfId="0" applyNumberFormat="1" applyFont="1" applyBorder="1"/>
    <xf numFmtId="0" fontId="9" fillId="8" borderId="56" xfId="0" applyFont="1" applyFill="1" applyBorder="1"/>
    <xf numFmtId="0" fontId="9" fillId="8" borderId="0" xfId="0" applyFont="1" applyFill="1"/>
    <xf numFmtId="0" fontId="9" fillId="8" borderId="63" xfId="0" applyFont="1" applyFill="1" applyBorder="1"/>
    <xf numFmtId="0" fontId="16" fillId="8" borderId="0" xfId="0" applyFont="1" applyFill="1"/>
    <xf numFmtId="0" fontId="9" fillId="8" borderId="23" xfId="0" applyFont="1" applyFill="1" applyBorder="1"/>
    <xf numFmtId="0" fontId="15" fillId="8" borderId="0" xfId="0" applyFont="1" applyFill="1"/>
    <xf numFmtId="0" fontId="18" fillId="8" borderId="17" xfId="0" applyFont="1" applyFill="1" applyBorder="1" applyAlignment="1">
      <alignment horizontal="center" vertical="center" wrapText="1"/>
    </xf>
    <xf numFmtId="0" fontId="18" fillId="2" borderId="17" xfId="0" applyFont="1" applyFill="1" applyBorder="1" applyAlignment="1">
      <alignment horizontal="center" vertical="center" wrapText="1"/>
    </xf>
    <xf numFmtId="0" fontId="16" fillId="8" borderId="17" xfId="0" applyFont="1" applyFill="1" applyBorder="1" applyAlignment="1">
      <alignment horizontal="left" vertical="center" wrapText="1"/>
    </xf>
    <xf numFmtId="0" fontId="16" fillId="8" borderId="17" xfId="0" applyFont="1" applyFill="1" applyBorder="1" applyAlignment="1">
      <alignment horizontal="center" vertical="center"/>
    </xf>
    <xf numFmtId="14" fontId="16" fillId="0" borderId="17" xfId="0" applyNumberFormat="1" applyFont="1" applyBorder="1" applyAlignment="1">
      <alignment horizontal="center" vertical="center"/>
    </xf>
    <xf numFmtId="164" fontId="12" fillId="4" borderId="14" xfId="1" applyNumberFormat="1" applyFont="1" applyFill="1" applyBorder="1" applyAlignment="1">
      <alignment wrapText="1"/>
    </xf>
    <xf numFmtId="164" fontId="0" fillId="4" borderId="5" xfId="1" applyNumberFormat="1" applyFont="1" applyFill="1" applyBorder="1" applyAlignment="1">
      <alignment wrapText="1"/>
    </xf>
    <xf numFmtId="164" fontId="0" fillId="4" borderId="6" xfId="1" applyNumberFormat="1" applyFont="1" applyFill="1" applyBorder="1" applyAlignment="1">
      <alignment wrapText="1"/>
    </xf>
    <xf numFmtId="164" fontId="12" fillId="5" borderId="30" xfId="1" applyNumberFormat="1" applyFont="1" applyFill="1" applyBorder="1" applyAlignment="1">
      <alignment wrapText="1"/>
    </xf>
    <xf numFmtId="164" fontId="0" fillId="5" borderId="11" xfId="1" applyNumberFormat="1" applyFont="1" applyFill="1" applyBorder="1" applyAlignment="1">
      <alignment wrapText="1"/>
    </xf>
    <xf numFmtId="164" fontId="0" fillId="5" borderId="12" xfId="1" applyNumberFormat="1" applyFont="1" applyFill="1" applyBorder="1" applyAlignment="1">
      <alignment wrapText="1"/>
    </xf>
    <xf numFmtId="164" fontId="12" fillId="7" borderId="36" xfId="1" applyNumberFormat="1" applyFont="1" applyFill="1" applyBorder="1" applyAlignment="1">
      <alignment wrapText="1"/>
    </xf>
    <xf numFmtId="164" fontId="0" fillId="7" borderId="11" xfId="1" applyNumberFormat="1" applyFont="1" applyFill="1" applyBorder="1" applyAlignment="1">
      <alignment wrapText="1"/>
    </xf>
    <xf numFmtId="164" fontId="0" fillId="7" borderId="12" xfId="1" applyNumberFormat="1" applyFont="1" applyFill="1" applyBorder="1" applyAlignment="1">
      <alignment wrapText="1"/>
    </xf>
    <xf numFmtId="164" fontId="14" fillId="0" borderId="1" xfId="1" applyNumberFormat="1" applyFont="1" applyBorder="1" applyAlignment="1">
      <alignment wrapText="1"/>
    </xf>
    <xf numFmtId="164" fontId="2" fillId="0" borderId="19" xfId="1" applyNumberFormat="1" applyFont="1" applyBorder="1" applyAlignment="1">
      <alignment wrapText="1"/>
    </xf>
    <xf numFmtId="164" fontId="2" fillId="0" borderId="20" xfId="1" applyNumberFormat="1" applyFont="1" applyBorder="1" applyAlignment="1">
      <alignment wrapText="1"/>
    </xf>
    <xf numFmtId="164" fontId="2" fillId="0" borderId="61" xfId="1" applyNumberFormat="1" applyFont="1" applyFill="1" applyBorder="1"/>
    <xf numFmtId="0" fontId="0" fillId="4" borderId="11" xfId="0" applyFill="1" applyBorder="1"/>
    <xf numFmtId="164" fontId="2" fillId="0" borderId="20" xfId="0" applyNumberFormat="1" applyFont="1" applyBorder="1"/>
    <xf numFmtId="166" fontId="5" fillId="9" borderId="7" xfId="4" applyNumberFormat="1" applyFont="1" applyFill="1" applyBorder="1" applyAlignment="1"/>
    <xf numFmtId="3" fontId="5" fillId="9" borderId="34" xfId="4" applyNumberFormat="1" applyFont="1" applyFill="1" applyBorder="1" applyAlignment="1">
      <alignment horizontal="center"/>
    </xf>
    <xf numFmtId="164" fontId="1" fillId="9" borderId="50" xfId="1" applyNumberFormat="1" applyFont="1" applyFill="1" applyBorder="1"/>
    <xf numFmtId="164" fontId="1" fillId="9" borderId="8" xfId="4" applyNumberFormat="1" applyFont="1" applyFill="1" applyBorder="1"/>
    <xf numFmtId="164" fontId="1" fillId="9" borderId="34" xfId="1" applyNumberFormat="1" applyFont="1" applyFill="1" applyBorder="1"/>
    <xf numFmtId="164" fontId="1" fillId="9" borderId="4" xfId="1" applyNumberFormat="1" applyFont="1" applyFill="1" applyBorder="1"/>
    <xf numFmtId="164" fontId="1" fillId="9" borderId="7" xfId="1" applyNumberFormat="1" applyFont="1" applyFill="1" applyBorder="1"/>
    <xf numFmtId="0" fontId="0" fillId="9" borderId="5" xfId="0" applyFill="1" applyBorder="1"/>
    <xf numFmtId="164" fontId="0" fillId="9" borderId="6" xfId="0" applyNumberFormat="1" applyFill="1" applyBorder="1"/>
    <xf numFmtId="166" fontId="5" fillId="10" borderId="5" xfId="4" applyNumberFormat="1" applyFont="1" applyFill="1" applyBorder="1" applyAlignment="1"/>
    <xf numFmtId="10" fontId="5" fillId="10" borderId="6" xfId="3" applyNumberFormat="1" applyFont="1" applyFill="1" applyBorder="1" applyAlignment="1">
      <alignment horizontal="center"/>
    </xf>
    <xf numFmtId="164" fontId="1" fillId="10" borderId="51" xfId="4" applyNumberFormat="1" applyFont="1" applyFill="1" applyBorder="1"/>
    <xf numFmtId="164" fontId="1" fillId="10" borderId="52" xfId="4" applyNumberFormat="1" applyFont="1" applyFill="1" applyBorder="1"/>
    <xf numFmtId="164" fontId="1" fillId="10" borderId="6" xfId="1" applyNumberFormat="1" applyFont="1" applyFill="1" applyBorder="1"/>
    <xf numFmtId="164" fontId="1" fillId="10" borderId="53" xfId="1" applyNumberFormat="1" applyFont="1" applyFill="1" applyBorder="1"/>
    <xf numFmtId="164" fontId="1" fillId="10" borderId="48" xfId="1" applyNumberFormat="1" applyFont="1" applyFill="1" applyBorder="1"/>
    <xf numFmtId="164" fontId="1" fillId="10" borderId="49" xfId="4" applyNumberFormat="1" applyFont="1" applyFill="1" applyBorder="1"/>
    <xf numFmtId="166" fontId="5" fillId="10" borderId="11" xfId="4" applyNumberFormat="1" applyFont="1" applyFill="1" applyBorder="1" applyAlignment="1"/>
    <xf numFmtId="10" fontId="5" fillId="10" borderId="12" xfId="3" applyNumberFormat="1" applyFont="1" applyFill="1" applyBorder="1" applyAlignment="1">
      <alignment horizontal="center"/>
    </xf>
    <xf numFmtId="164" fontId="1" fillId="10" borderId="57" xfId="4" applyNumberFormat="1" applyFont="1" applyFill="1" applyBorder="1"/>
    <xf numFmtId="164" fontId="1" fillId="10" borderId="39" xfId="1" applyNumberFormat="1" applyFont="1" applyFill="1" applyBorder="1"/>
    <xf numFmtId="164" fontId="1" fillId="10" borderId="38" xfId="4" applyNumberFormat="1" applyFont="1" applyFill="1" applyBorder="1"/>
    <xf numFmtId="164" fontId="1" fillId="10" borderId="56" xfId="1" applyNumberFormat="1" applyFont="1" applyFill="1" applyBorder="1"/>
    <xf numFmtId="164" fontId="1" fillId="10" borderId="11" xfId="1" applyNumberFormat="1" applyFont="1" applyFill="1" applyBorder="1"/>
    <xf numFmtId="164" fontId="1" fillId="10" borderId="17" xfId="4" applyNumberFormat="1" applyFont="1" applyFill="1" applyBorder="1"/>
    <xf numFmtId="164" fontId="1" fillId="10" borderId="43" xfId="1" applyNumberFormat="1" applyFont="1" applyFill="1" applyBorder="1"/>
    <xf numFmtId="166" fontId="5" fillId="4" borderId="33" xfId="4" applyNumberFormat="1" applyFont="1" applyFill="1" applyBorder="1" applyAlignment="1"/>
    <xf numFmtId="164" fontId="1" fillId="4" borderId="46" xfId="4" applyNumberFormat="1" applyFont="1" applyFill="1" applyBorder="1"/>
    <xf numFmtId="164" fontId="1" fillId="4" borderId="59" xfId="4" applyNumberFormat="1" applyFont="1" applyFill="1" applyBorder="1"/>
    <xf numFmtId="164" fontId="1" fillId="4" borderId="55" xfId="1" applyNumberFormat="1" applyFont="1" applyFill="1" applyBorder="1"/>
    <xf numFmtId="164" fontId="1" fillId="4" borderId="60" xfId="4" applyNumberFormat="1" applyFont="1" applyFill="1" applyBorder="1"/>
    <xf numFmtId="164" fontId="1" fillId="4" borderId="61" xfId="1" applyNumberFormat="1" applyFont="1" applyFill="1" applyBorder="1"/>
    <xf numFmtId="164" fontId="1" fillId="4" borderId="7" xfId="1" applyNumberFormat="1" applyFont="1" applyFill="1" applyBorder="1"/>
    <xf numFmtId="164" fontId="1" fillId="4" borderId="8" xfId="4" applyNumberFormat="1" applyFont="1" applyFill="1" applyBorder="1"/>
    <xf numFmtId="164" fontId="0" fillId="4" borderId="12" xfId="0" applyNumberFormat="1" applyFill="1" applyBorder="1"/>
    <xf numFmtId="164" fontId="2" fillId="0" borderId="1" xfId="0" applyNumberFormat="1" applyFont="1" applyBorder="1"/>
    <xf numFmtId="164" fontId="2" fillId="0" borderId="47" xfId="1" applyNumberFormat="1" applyFont="1" applyFill="1" applyBorder="1"/>
    <xf numFmtId="164" fontId="2" fillId="0" borderId="2" xfId="0" applyNumberFormat="1" applyFont="1" applyBorder="1"/>
    <xf numFmtId="164" fontId="1" fillId="10" borderId="12" xfId="1" applyNumberFormat="1" applyFont="1" applyFill="1" applyBorder="1"/>
    <xf numFmtId="164" fontId="1" fillId="9" borderId="33" xfId="1" applyNumberFormat="1" applyFont="1" applyFill="1" applyBorder="1"/>
    <xf numFmtId="164" fontId="1" fillId="9" borderId="25" xfId="1" applyNumberFormat="1" applyFont="1" applyFill="1" applyBorder="1"/>
    <xf numFmtId="164" fontId="1" fillId="9" borderId="13" xfId="1" applyNumberFormat="1" applyFont="1" applyFill="1" applyBorder="1"/>
    <xf numFmtId="164" fontId="2" fillId="0" borderId="4" xfId="1" applyNumberFormat="1" applyFont="1" applyFill="1" applyBorder="1"/>
    <xf numFmtId="164" fontId="2" fillId="0" borderId="34" xfId="1" applyNumberFormat="1" applyFont="1" applyFill="1" applyBorder="1"/>
    <xf numFmtId="0" fontId="4" fillId="0" borderId="26" xfId="0" applyFont="1" applyBorder="1" applyAlignment="1">
      <alignment horizontal="center" wrapText="1"/>
    </xf>
    <xf numFmtId="166" fontId="2" fillId="0" borderId="1" xfId="4" applyNumberFormat="1" applyFont="1" applyFill="1" applyBorder="1" applyAlignment="1"/>
    <xf numFmtId="166" fontId="2" fillId="0" borderId="1" xfId="4" applyNumberFormat="1" applyFont="1" applyFill="1" applyBorder="1" applyAlignment="1">
      <alignment horizontal="center"/>
    </xf>
    <xf numFmtId="43" fontId="2" fillId="0" borderId="9" xfId="0" applyNumberFormat="1" applyFont="1" applyBorder="1" applyAlignment="1">
      <alignment horizontal="center"/>
    </xf>
    <xf numFmtId="43" fontId="2" fillId="0" borderId="3" xfId="0" applyNumberFormat="1" applyFont="1" applyBorder="1" applyAlignment="1">
      <alignment horizontal="center"/>
    </xf>
    <xf numFmtId="0" fontId="0" fillId="0" borderId="15" xfId="0" applyBorder="1" applyAlignment="1">
      <alignment wrapText="1"/>
    </xf>
    <xf numFmtId="0" fontId="4" fillId="0" borderId="26" xfId="0" applyFont="1" applyBorder="1" applyAlignment="1">
      <alignment wrapText="1"/>
    </xf>
    <xf numFmtId="0" fontId="0" fillId="3" borderId="29" xfId="0" applyFill="1" applyBorder="1" applyAlignment="1">
      <alignment wrapText="1"/>
    </xf>
    <xf numFmtId="166" fontId="2" fillId="3" borderId="33" xfId="4" applyNumberFormat="1" applyFont="1" applyFill="1" applyBorder="1" applyAlignment="1"/>
    <xf numFmtId="3" fontId="2" fillId="3" borderId="25" xfId="4" applyNumberFormat="1" applyFont="1" applyFill="1" applyBorder="1" applyAlignment="1">
      <alignment horizontal="center"/>
    </xf>
    <xf numFmtId="44" fontId="0" fillId="3" borderId="25" xfId="4" applyFont="1" applyFill="1" applyBorder="1"/>
    <xf numFmtId="169" fontId="0" fillId="3" borderId="25" xfId="4" applyNumberFormat="1" applyFont="1" applyFill="1" applyBorder="1"/>
    <xf numFmtId="169" fontId="0" fillId="3" borderId="23" xfId="4" applyNumberFormat="1" applyFont="1" applyFill="1" applyBorder="1"/>
    <xf numFmtId="169" fontId="0" fillId="3" borderId="31" xfId="4" applyNumberFormat="1" applyFont="1" applyFill="1" applyBorder="1" applyAlignment="1">
      <alignment wrapText="1"/>
    </xf>
    <xf numFmtId="166" fontId="2" fillId="6" borderId="11" xfId="4" applyNumberFormat="1" applyFont="1" applyFill="1" applyBorder="1" applyAlignment="1"/>
    <xf numFmtId="10" fontId="2" fillId="6" borderId="17" xfId="3" applyNumberFormat="1" applyFont="1" applyFill="1" applyBorder="1" applyAlignment="1">
      <alignment horizontal="center"/>
    </xf>
    <xf numFmtId="169" fontId="0" fillId="6" borderId="17" xfId="4" applyNumberFormat="1" applyFont="1" applyFill="1" applyBorder="1"/>
    <xf numFmtId="169" fontId="0" fillId="6" borderId="35" xfId="4" applyNumberFormat="1" applyFont="1" applyFill="1" applyBorder="1"/>
    <xf numFmtId="0" fontId="18" fillId="0" borderId="30" xfId="0" applyFont="1" applyBorder="1" applyAlignment="1">
      <alignment horizontal="center" vertical="center" wrapText="1"/>
    </xf>
    <xf numFmtId="164" fontId="18" fillId="0" borderId="9" xfId="1" applyNumberFormat="1" applyFont="1" applyFill="1" applyBorder="1" applyAlignment="1">
      <alignment horizontal="left" vertical="center" wrapText="1" indent="2"/>
    </xf>
    <xf numFmtId="41" fontId="4" fillId="0" borderId="26" xfId="2" applyFont="1" applyFill="1" applyBorder="1" applyAlignment="1">
      <alignment wrapText="1"/>
    </xf>
    <xf numFmtId="0" fontId="0" fillId="10" borderId="9" xfId="0" applyFill="1" applyBorder="1" applyAlignment="1">
      <alignment wrapText="1"/>
    </xf>
    <xf numFmtId="166" fontId="2" fillId="10" borderId="11" xfId="4" applyNumberFormat="1" applyFont="1" applyFill="1" applyBorder="1" applyAlignment="1">
      <alignment horizontal="center" wrapText="1"/>
    </xf>
    <xf numFmtId="169" fontId="0" fillId="10" borderId="17" xfId="4" applyNumberFormat="1" applyFont="1" applyFill="1" applyBorder="1"/>
    <xf numFmtId="169" fontId="0" fillId="10" borderId="35" xfId="4" applyNumberFormat="1" applyFont="1" applyFill="1" applyBorder="1"/>
    <xf numFmtId="169" fontId="0" fillId="10" borderId="31" xfId="4" applyNumberFormat="1" applyFont="1" applyFill="1" applyBorder="1" applyAlignment="1">
      <alignment wrapText="1"/>
    </xf>
    <xf numFmtId="166" fontId="2" fillId="0" borderId="11" xfId="4" applyNumberFormat="1" applyFont="1" applyFill="1" applyBorder="1" applyAlignment="1"/>
    <xf numFmtId="3" fontId="2" fillId="0" borderId="17" xfId="4" applyNumberFormat="1" applyFont="1" applyFill="1" applyBorder="1" applyAlignment="1">
      <alignment horizontal="center"/>
    </xf>
    <xf numFmtId="169" fontId="0" fillId="0" borderId="38" xfId="4" applyNumberFormat="1" applyFont="1" applyFill="1" applyBorder="1"/>
    <xf numFmtId="169" fontId="0" fillId="0" borderId="56" xfId="4" applyNumberFormat="1" applyFont="1" applyFill="1" applyBorder="1"/>
    <xf numFmtId="169" fontId="0" fillId="0" borderId="31" xfId="4" applyNumberFormat="1" applyFont="1" applyBorder="1" applyAlignment="1">
      <alignment wrapText="1"/>
    </xf>
    <xf numFmtId="166" fontId="0" fillId="0" borderId="44" xfId="4" applyNumberFormat="1" applyFont="1" applyFill="1" applyBorder="1" applyAlignment="1"/>
    <xf numFmtId="166" fontId="0" fillId="0" borderId="27" xfId="4" applyNumberFormat="1" applyFont="1" applyFill="1" applyBorder="1"/>
    <xf numFmtId="169" fontId="2" fillId="0" borderId="1" xfId="4" applyNumberFormat="1" applyFont="1" applyBorder="1"/>
    <xf numFmtId="169" fontId="2" fillId="0" borderId="1" xfId="4" applyNumberFormat="1" applyFont="1" applyFill="1" applyBorder="1"/>
    <xf numFmtId="169" fontId="2" fillId="0" borderId="21" xfId="4" applyNumberFormat="1" applyFont="1" applyBorder="1" applyAlignment="1">
      <alignment wrapText="1"/>
    </xf>
    <xf numFmtId="41" fontId="4" fillId="0" borderId="9" xfId="2" applyFont="1" applyFill="1" applyBorder="1" applyAlignment="1">
      <alignment wrapText="1"/>
    </xf>
    <xf numFmtId="0" fontId="18" fillId="0" borderId="46" xfId="0" applyFont="1" applyBorder="1" applyAlignment="1">
      <alignment horizontal="center" vertical="center" wrapText="1"/>
    </xf>
    <xf numFmtId="164" fontId="18" fillId="0" borderId="27" xfId="1" applyNumberFormat="1" applyFont="1" applyFill="1" applyBorder="1" applyAlignment="1">
      <alignment horizontal="left" vertical="center" wrapText="1" indent="2"/>
    </xf>
    <xf numFmtId="41" fontId="4" fillId="0" borderId="9" xfId="0" applyNumberFormat="1" applyFont="1" applyBorder="1" applyAlignment="1">
      <alignment wrapText="1"/>
    </xf>
    <xf numFmtId="0" fontId="4" fillId="0" borderId="0" xfId="0" applyFont="1" applyAlignment="1">
      <alignment wrapText="1"/>
    </xf>
    <xf numFmtId="164" fontId="4" fillId="0" borderId="0" xfId="1" applyNumberFormat="1" applyFont="1" applyFill="1" applyAlignment="1">
      <alignment horizontal="left" wrapText="1" indent="2"/>
    </xf>
    <xf numFmtId="1" fontId="0" fillId="0" borderId="0" xfId="0" applyNumberFormat="1" applyAlignment="1">
      <alignment wrapText="1"/>
    </xf>
    <xf numFmtId="10" fontId="0" fillId="0" borderId="5" xfId="0" applyNumberFormat="1" applyBorder="1" applyAlignment="1">
      <alignment horizontal="center" vertical="center" wrapText="1"/>
    </xf>
    <xf numFmtId="10" fontId="0" fillId="0" borderId="15" xfId="0" applyNumberFormat="1" applyBorder="1" applyAlignment="1">
      <alignment horizontal="center" vertical="center" wrapText="1"/>
    </xf>
    <xf numFmtId="10" fontId="0" fillId="0" borderId="0" xfId="0" applyNumberFormat="1" applyAlignment="1">
      <alignment horizontal="center"/>
    </xf>
    <xf numFmtId="0" fontId="4" fillId="0" borderId="11" xfId="0" applyFont="1" applyBorder="1" applyAlignment="1">
      <alignment wrapText="1"/>
    </xf>
    <xf numFmtId="164" fontId="0" fillId="0" borderId="47" xfId="1" applyNumberFormat="1" applyFont="1" applyFill="1" applyBorder="1" applyAlignment="1">
      <alignment wrapText="1"/>
    </xf>
    <xf numFmtId="164" fontId="4" fillId="0" borderId="43" xfId="1" applyNumberFormat="1" applyFont="1" applyFill="1" applyBorder="1" applyAlignment="1">
      <alignment horizontal="left" wrapText="1" indent="2"/>
    </xf>
    <xf numFmtId="0" fontId="3" fillId="0" borderId="22" xfId="0" applyFont="1" applyBorder="1" applyAlignment="1">
      <alignment wrapText="1"/>
    </xf>
    <xf numFmtId="164" fontId="3" fillId="0" borderId="9" xfId="1" applyNumberFormat="1" applyFont="1" applyFill="1" applyBorder="1" applyAlignment="1">
      <alignment horizontal="left" wrapText="1" indent="2"/>
    </xf>
    <xf numFmtId="3" fontId="2" fillId="0" borderId="25" xfId="4" applyNumberFormat="1" applyFont="1" applyFill="1" applyBorder="1" applyAlignment="1">
      <alignment horizontal="center"/>
    </xf>
    <xf numFmtId="164" fontId="0" fillId="0" borderId="25" xfId="1" applyNumberFormat="1" applyFont="1" applyFill="1" applyBorder="1"/>
    <xf numFmtId="166" fontId="0" fillId="6" borderId="17" xfId="1" applyNumberFormat="1" applyFont="1" applyFill="1" applyBorder="1"/>
    <xf numFmtId="166" fontId="0" fillId="6" borderId="12" xfId="1" applyNumberFormat="1" applyFont="1" applyFill="1" applyBorder="1"/>
    <xf numFmtId="170" fontId="2" fillId="6" borderId="7" xfId="4" applyNumberFormat="1" applyFont="1" applyFill="1" applyBorder="1" applyAlignment="1"/>
    <xf numFmtId="170" fontId="2" fillId="6" borderId="8" xfId="4" applyNumberFormat="1" applyFont="1" applyFill="1" applyBorder="1" applyAlignment="1">
      <alignment horizontal="center"/>
    </xf>
    <xf numFmtId="166" fontId="2" fillId="6" borderId="8" xfId="1" applyNumberFormat="1" applyFont="1" applyFill="1" applyBorder="1"/>
    <xf numFmtId="166" fontId="2" fillId="6" borderId="34" xfId="1" applyNumberFormat="1" applyFont="1" applyFill="1" applyBorder="1"/>
    <xf numFmtId="164" fontId="0" fillId="10" borderId="9" xfId="1" applyNumberFormat="1" applyFont="1" applyFill="1" applyBorder="1" applyAlignment="1"/>
    <xf numFmtId="10" fontId="2" fillId="10" borderId="25" xfId="3" applyNumberFormat="1" applyFont="1" applyFill="1" applyBorder="1" applyAlignment="1">
      <alignment horizontal="center"/>
    </xf>
    <xf numFmtId="166" fontId="0" fillId="10" borderId="25" xfId="4" applyNumberFormat="1" applyFont="1" applyFill="1" applyBorder="1"/>
    <xf numFmtId="166" fontId="0" fillId="10" borderId="13" xfId="4" applyNumberFormat="1" applyFont="1" applyFill="1" applyBorder="1"/>
    <xf numFmtId="166" fontId="2" fillId="0" borderId="1" xfId="4" applyNumberFormat="1" applyFont="1" applyBorder="1"/>
    <xf numFmtId="166" fontId="2" fillId="0" borderId="9" xfId="4" applyNumberFormat="1" applyFont="1" applyBorder="1"/>
    <xf numFmtId="164" fontId="2" fillId="0" borderId="9" xfId="0" applyNumberFormat="1" applyFont="1" applyBorder="1" applyAlignment="1">
      <alignment wrapText="1"/>
    </xf>
    <xf numFmtId="0" fontId="15" fillId="8" borderId="0" xfId="0" applyFont="1" applyFill="1" applyAlignment="1">
      <alignment horizontal="center"/>
    </xf>
    <xf numFmtId="0" fontId="16" fillId="8" borderId="0" xfId="0" applyFont="1" applyFill="1" applyAlignment="1">
      <alignment horizontal="center"/>
    </xf>
    <xf numFmtId="0" fontId="16" fillId="8" borderId="17" xfId="0" applyFont="1" applyFill="1" applyBorder="1" applyAlignment="1">
      <alignment horizontal="center" vertical="center" wrapText="1"/>
    </xf>
    <xf numFmtId="0" fontId="9" fillId="8" borderId="0" xfId="0" applyFont="1" applyFill="1" applyAlignment="1">
      <alignment horizontal="center"/>
    </xf>
    <xf numFmtId="0" fontId="20" fillId="0" borderId="9" xfId="0" applyFont="1" applyBorder="1" applyAlignment="1">
      <alignment horizontal="justify" vertical="center" wrapText="1"/>
    </xf>
    <xf numFmtId="169" fontId="20" fillId="0" borderId="2" xfId="4" applyNumberFormat="1" applyFont="1" applyBorder="1" applyAlignment="1">
      <alignment vertical="center" wrapText="1"/>
    </xf>
    <xf numFmtId="0" fontId="20" fillId="0" borderId="10" xfId="0" applyFont="1" applyBorder="1" applyAlignment="1">
      <alignment horizontal="justify" vertical="center" wrapText="1"/>
    </xf>
    <xf numFmtId="169" fontId="20" fillId="0" borderId="47" xfId="4" applyNumberFormat="1" applyFont="1" applyBorder="1" applyAlignment="1">
      <alignment vertical="center" wrapText="1"/>
    </xf>
    <xf numFmtId="0" fontId="21" fillId="0" borderId="10" xfId="0" applyFont="1" applyBorder="1" applyAlignment="1">
      <alignment horizontal="justify" vertical="center" wrapText="1"/>
    </xf>
    <xf numFmtId="44" fontId="21" fillId="0" borderId="47" xfId="4" applyFont="1" applyBorder="1" applyAlignment="1">
      <alignment vertical="center" wrapText="1"/>
    </xf>
    <xf numFmtId="169" fontId="21" fillId="0" borderId="2" xfId="4" applyNumberFormat="1" applyFont="1" applyBorder="1" applyAlignment="1">
      <alignment vertical="center" wrapText="1"/>
    </xf>
    <xf numFmtId="0" fontId="21" fillId="0" borderId="10" xfId="0" applyFont="1" applyBorder="1" applyAlignment="1">
      <alignment horizontal="center" vertical="center" wrapText="1"/>
    </xf>
    <xf numFmtId="0" fontId="0" fillId="0" borderId="32" xfId="0" applyBorder="1" applyAlignment="1">
      <alignment horizont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34" xfId="0" applyFont="1" applyBorder="1" applyAlignment="1">
      <alignment horizontal="center" vertical="center"/>
    </xf>
    <xf numFmtId="17" fontId="0" fillId="0" borderId="25" xfId="0" applyNumberFormat="1" applyBorder="1" applyAlignment="1">
      <alignment horizontal="center"/>
    </xf>
    <xf numFmtId="169" fontId="0" fillId="0" borderId="13" xfId="4" applyNumberFormat="1" applyFont="1" applyBorder="1"/>
    <xf numFmtId="17" fontId="0" fillId="0" borderId="17" xfId="0" applyNumberFormat="1" applyBorder="1" applyAlignment="1">
      <alignment horizontal="center"/>
    </xf>
    <xf numFmtId="169" fontId="0" fillId="0" borderId="12" xfId="4" applyNumberFormat="1" applyFont="1" applyBorder="1"/>
    <xf numFmtId="17" fontId="0" fillId="0" borderId="58" xfId="0" applyNumberFormat="1" applyBorder="1" applyAlignment="1">
      <alignment horizontal="center"/>
    </xf>
    <xf numFmtId="169" fontId="0" fillId="0" borderId="39" xfId="4" applyNumberFormat="1" applyFont="1" applyBorder="1"/>
    <xf numFmtId="0" fontId="2" fillId="0" borderId="7" xfId="0" applyFont="1" applyBorder="1"/>
    <xf numFmtId="0" fontId="2" fillId="0" borderId="50" xfId="0" applyFont="1" applyBorder="1"/>
    <xf numFmtId="0" fontId="2" fillId="0" borderId="8" xfId="0" applyFont="1" applyBorder="1"/>
    <xf numFmtId="169" fontId="2" fillId="0" borderId="34" xfId="4" applyNumberFormat="1" applyFont="1" applyBorder="1"/>
    <xf numFmtId="169" fontId="0" fillId="0" borderId="0" xfId="0" applyNumberFormat="1"/>
    <xf numFmtId="0" fontId="2" fillId="0" borderId="5" xfId="0" applyFont="1" applyBorder="1" applyAlignment="1">
      <alignment horizontal="center" vertical="center"/>
    </xf>
    <xf numFmtId="0" fontId="2" fillId="0" borderId="52" xfId="0" applyFont="1" applyBorder="1" applyAlignment="1">
      <alignment horizontal="center" vertical="center"/>
    </xf>
    <xf numFmtId="0" fontId="2" fillId="0" borderId="6" xfId="0" applyFont="1" applyBorder="1" applyAlignment="1">
      <alignment horizontal="center" vertical="center"/>
    </xf>
    <xf numFmtId="0" fontId="2" fillId="0" borderId="19" xfId="0" applyFont="1" applyBorder="1"/>
    <xf numFmtId="0" fontId="2" fillId="0" borderId="54" xfId="0" applyFont="1" applyBorder="1"/>
    <xf numFmtId="169" fontId="2" fillId="0" borderId="20" xfId="0" applyNumberFormat="1" applyFont="1" applyBorder="1"/>
    <xf numFmtId="169" fontId="2" fillId="0" borderId="0" xfId="0" applyNumberFormat="1" applyFont="1"/>
    <xf numFmtId="0" fontId="2" fillId="0" borderId="7" xfId="0" applyFont="1" applyBorder="1" applyAlignment="1">
      <alignment vertical="center"/>
    </xf>
    <xf numFmtId="0" fontId="2" fillId="0" borderId="8" xfId="0" applyFont="1" applyBorder="1" applyAlignment="1">
      <alignment vertical="center"/>
    </xf>
    <xf numFmtId="0" fontId="2" fillId="0" borderId="34" xfId="0" applyFont="1" applyBorder="1" applyAlignment="1">
      <alignment vertical="center"/>
    </xf>
    <xf numFmtId="175" fontId="2" fillId="10" borderId="17" xfId="3" applyNumberFormat="1" applyFont="1" applyFill="1" applyBorder="1" applyAlignment="1">
      <alignment horizontal="center"/>
    </xf>
    <xf numFmtId="0" fontId="18" fillId="3" borderId="11" xfId="0" applyFont="1" applyFill="1" applyBorder="1" applyAlignment="1">
      <alignment horizontal="center" vertical="center" wrapText="1"/>
    </xf>
    <xf numFmtId="164" fontId="19" fillId="3" borderId="17" xfId="1" applyNumberFormat="1" applyFont="1" applyFill="1" applyBorder="1" applyAlignment="1">
      <alignment horizontal="left" vertical="center" wrapText="1" indent="2"/>
    </xf>
    <xf numFmtId="164" fontId="18" fillId="3" borderId="17" xfId="1" applyNumberFormat="1" applyFont="1" applyFill="1" applyBorder="1" applyAlignment="1">
      <alignment horizontal="left" vertical="center" wrapText="1" indent="2"/>
    </xf>
    <xf numFmtId="164" fontId="18" fillId="3" borderId="38" xfId="1" applyNumberFormat="1" applyFont="1" applyFill="1" applyBorder="1" applyAlignment="1">
      <alignment horizontal="left" vertical="center" wrapText="1" indent="2"/>
    </xf>
    <xf numFmtId="0" fontId="18" fillId="3" borderId="30" xfId="0" applyFont="1" applyFill="1" applyBorder="1" applyAlignment="1">
      <alignment horizontal="center" vertical="center" wrapText="1"/>
    </xf>
    <xf numFmtId="164" fontId="18" fillId="3" borderId="9" xfId="1" applyNumberFormat="1" applyFont="1" applyFill="1" applyBorder="1" applyAlignment="1">
      <alignment horizontal="left" vertical="center" wrapText="1" indent="2"/>
    </xf>
    <xf numFmtId="0" fontId="18" fillId="6" borderId="11" xfId="0" applyFont="1" applyFill="1" applyBorder="1" applyAlignment="1">
      <alignment horizontal="center" vertical="center" wrapText="1"/>
    </xf>
    <xf numFmtId="164" fontId="16" fillId="6" borderId="17" xfId="1" applyNumberFormat="1" applyFont="1" applyFill="1" applyBorder="1" applyAlignment="1">
      <alignment horizontal="left" vertical="center" wrapText="1" indent="2"/>
    </xf>
    <xf numFmtId="164" fontId="16" fillId="6" borderId="38" xfId="1" applyNumberFormat="1" applyFont="1" applyFill="1" applyBorder="1" applyAlignment="1">
      <alignment horizontal="left" vertical="center" wrapText="1" indent="2"/>
    </xf>
    <xf numFmtId="164" fontId="16" fillId="6" borderId="25" xfId="1" applyNumberFormat="1" applyFont="1" applyFill="1" applyBorder="1" applyAlignment="1">
      <alignment horizontal="left" vertical="center" wrapText="1" indent="2"/>
    </xf>
    <xf numFmtId="164" fontId="16" fillId="6" borderId="12" xfId="1" applyNumberFormat="1" applyFont="1" applyFill="1" applyBorder="1" applyAlignment="1">
      <alignment horizontal="left" vertical="center" wrapText="1" indent="2"/>
    </xf>
    <xf numFmtId="0" fontId="18" fillId="10" borderId="45" xfId="0" applyFont="1" applyFill="1" applyBorder="1" applyAlignment="1">
      <alignment horizontal="center" vertical="center" wrapText="1"/>
    </xf>
    <xf numFmtId="164" fontId="16" fillId="10" borderId="17" xfId="1" applyNumberFormat="1" applyFont="1" applyFill="1" applyBorder="1" applyAlignment="1">
      <alignment horizontal="left" vertical="center" wrapText="1" indent="2"/>
    </xf>
    <xf numFmtId="0" fontId="18" fillId="10" borderId="11" xfId="0" applyFont="1" applyFill="1" applyBorder="1" applyAlignment="1">
      <alignment horizontal="center" vertical="center" wrapText="1"/>
    </xf>
    <xf numFmtId="0" fontId="4" fillId="6" borderId="5" xfId="0" applyFont="1" applyFill="1" applyBorder="1" applyAlignment="1">
      <alignment wrapText="1"/>
    </xf>
    <xf numFmtId="164" fontId="4" fillId="6" borderId="6" xfId="1" applyNumberFormat="1" applyFont="1" applyFill="1" applyBorder="1" applyAlignment="1">
      <alignment horizontal="left" wrapText="1" indent="2"/>
    </xf>
    <xf numFmtId="0" fontId="4" fillId="10" borderId="11" xfId="0" applyFont="1" applyFill="1" applyBorder="1" applyAlignment="1">
      <alignment wrapText="1"/>
    </xf>
    <xf numFmtId="164" fontId="4" fillId="10" borderId="12" xfId="1" applyNumberFormat="1" applyFont="1" applyFill="1" applyBorder="1" applyAlignment="1">
      <alignment horizontal="left" wrapText="1" indent="2"/>
    </xf>
    <xf numFmtId="175" fontId="2" fillId="10" borderId="25" xfId="3" applyNumberFormat="1" applyFont="1" applyFill="1" applyBorder="1" applyAlignment="1">
      <alignment horizontal="center"/>
    </xf>
    <xf numFmtId="164" fontId="1" fillId="9" borderId="60" xfId="1" applyNumberFormat="1" applyFont="1" applyFill="1" applyBorder="1"/>
    <xf numFmtId="0" fontId="23" fillId="0" borderId="0" xfId="0" applyFont="1" applyAlignment="1">
      <alignment wrapText="1"/>
    </xf>
    <xf numFmtId="164" fontId="23" fillId="0" borderId="0" xfId="1" applyNumberFormat="1" applyFont="1" applyFill="1" applyBorder="1" applyAlignment="1">
      <alignment wrapText="1"/>
    </xf>
    <xf numFmtId="0" fontId="23" fillId="0" borderId="0" xfId="0" applyFont="1"/>
    <xf numFmtId="166" fontId="22" fillId="0" borderId="0" xfId="4" applyNumberFormat="1" applyFont="1" applyFill="1" applyBorder="1" applyAlignment="1"/>
    <xf numFmtId="10" fontId="0" fillId="0" borderId="0" xfId="3" applyNumberFormat="1" applyFont="1"/>
    <xf numFmtId="43" fontId="21" fillId="0" borderId="47" xfId="1" applyFont="1" applyBorder="1" applyAlignment="1">
      <alignment vertical="center" wrapText="1"/>
    </xf>
    <xf numFmtId="0" fontId="24" fillId="11" borderId="29" xfId="0" applyFont="1" applyFill="1" applyBorder="1" applyAlignment="1">
      <alignment horizontal="center" vertical="center" wrapText="1"/>
    </xf>
    <xf numFmtId="0" fontId="24" fillId="11" borderId="42" xfId="0" applyFont="1" applyFill="1" applyBorder="1" applyAlignment="1">
      <alignment horizontal="center" vertical="center" wrapText="1"/>
    </xf>
    <xf numFmtId="0" fontId="16" fillId="0" borderId="17" xfId="0" applyFont="1" applyBorder="1" applyAlignment="1">
      <alignment horizontal="left" vertical="center" wrapText="1"/>
    </xf>
    <xf numFmtId="0" fontId="16" fillId="0" borderId="17" xfId="0" applyFont="1" applyBorder="1" applyAlignment="1">
      <alignment horizontal="center" vertical="center" wrapText="1"/>
    </xf>
    <xf numFmtId="175" fontId="5" fillId="4" borderId="13" xfId="3" applyNumberFormat="1" applyFont="1" applyFill="1" applyBorder="1" applyAlignment="1">
      <alignment horizontal="center"/>
    </xf>
    <xf numFmtId="169" fontId="2" fillId="0" borderId="9" xfId="4" applyNumberFormat="1" applyFont="1" applyBorder="1"/>
    <xf numFmtId="0" fontId="16" fillId="0" borderId="23" xfId="0" applyFont="1" applyBorder="1" applyAlignment="1">
      <alignment horizontal="center" vertical="center"/>
    </xf>
    <xf numFmtId="169" fontId="2" fillId="0" borderId="10" xfId="4" applyNumberFormat="1" applyFont="1" applyBorder="1"/>
    <xf numFmtId="0" fontId="0" fillId="0" borderId="9" xfId="0" applyBorder="1" applyAlignment="1">
      <alignment horizontal="center" vertical="top" wrapText="1"/>
    </xf>
    <xf numFmtId="0" fontId="0" fillId="0" borderId="17" xfId="0" applyBorder="1" applyAlignment="1">
      <alignment horizontal="center" vertical="top" wrapText="1"/>
    </xf>
    <xf numFmtId="0" fontId="0" fillId="0" borderId="67" xfId="0" applyBorder="1" applyAlignment="1">
      <alignment vertical="center"/>
    </xf>
    <xf numFmtId="0" fontId="0" fillId="0" borderId="7" xfId="0" applyBorder="1"/>
    <xf numFmtId="0" fontId="0" fillId="0" borderId="30" xfId="0" applyBorder="1" applyAlignment="1">
      <alignment horizontal="left" vertical="center"/>
    </xf>
    <xf numFmtId="0" fontId="0" fillId="0" borderId="25" xfId="0" applyBorder="1" applyAlignment="1">
      <alignment horizontal="center"/>
    </xf>
    <xf numFmtId="169" fontId="1" fillId="0" borderId="18" xfId="4" applyNumberFormat="1" applyFont="1" applyFill="1" applyBorder="1"/>
    <xf numFmtId="169" fontId="1" fillId="0" borderId="37" xfId="4" applyNumberFormat="1" applyFont="1" applyFill="1" applyBorder="1"/>
    <xf numFmtId="0" fontId="0" fillId="0" borderId="32" xfId="0" applyBorder="1"/>
    <xf numFmtId="0" fontId="0" fillId="0" borderId="27" xfId="0" applyBorder="1"/>
    <xf numFmtId="0" fontId="16" fillId="8" borderId="35" xfId="0" applyFont="1" applyFill="1" applyBorder="1" applyAlignment="1">
      <alignment horizontal="center" vertical="center" wrapText="1"/>
    </xf>
    <xf numFmtId="0" fontId="0" fillId="0" borderId="3" xfId="0" applyBorder="1"/>
    <xf numFmtId="0" fontId="18" fillId="0" borderId="1" xfId="0" applyFont="1" applyBorder="1" applyAlignment="1">
      <alignment horizontal="center" vertical="center"/>
    </xf>
    <xf numFmtId="0" fontId="2" fillId="0" borderId="27" xfId="0" applyFont="1" applyBorder="1" applyAlignment="1">
      <alignment horizontal="center" vertical="center"/>
    </xf>
    <xf numFmtId="0" fontId="26" fillId="12" borderId="9" xfId="0" applyFont="1" applyFill="1" applyBorder="1" applyAlignment="1">
      <alignment horizontal="center" vertical="center"/>
    </xf>
    <xf numFmtId="0" fontId="26" fillId="12" borderId="2" xfId="0" applyFont="1" applyFill="1" applyBorder="1" applyAlignment="1">
      <alignment horizontal="center" vertical="center"/>
    </xf>
    <xf numFmtId="17" fontId="27" fillId="0" borderId="47" xfId="0" applyNumberFormat="1" applyFont="1" applyBorder="1" applyAlignment="1">
      <alignment horizontal="center" vertical="center"/>
    </xf>
    <xf numFmtId="6" fontId="27" fillId="0" borderId="47" xfId="0" applyNumberFormat="1" applyFont="1" applyBorder="1" applyAlignment="1">
      <alignment horizontal="right" vertical="center"/>
    </xf>
    <xf numFmtId="0" fontId="27" fillId="0" borderId="10" xfId="0" applyFont="1" applyBorder="1" applyAlignment="1">
      <alignment vertical="center"/>
    </xf>
    <xf numFmtId="6" fontId="27" fillId="0" borderId="2" xfId="0" applyNumberFormat="1" applyFont="1" applyBorder="1" applyAlignment="1">
      <alignment horizontal="right" vertical="center"/>
    </xf>
    <xf numFmtId="0" fontId="28" fillId="0" borderId="10" xfId="0" applyFont="1" applyBorder="1" applyAlignment="1">
      <alignment vertical="center"/>
    </xf>
    <xf numFmtId="0" fontId="27" fillId="0" borderId="47" xfId="0" applyFont="1" applyBorder="1" applyAlignment="1">
      <alignment vertical="center"/>
    </xf>
    <xf numFmtId="169" fontId="1" fillId="0" borderId="31" xfId="4" applyNumberFormat="1" applyFont="1" applyFill="1" applyBorder="1"/>
    <xf numFmtId="0" fontId="0" fillId="0" borderId="25" xfId="0" applyBorder="1" applyAlignment="1">
      <alignment horizontal="center" vertical="top" wrapText="1"/>
    </xf>
    <xf numFmtId="169" fontId="0" fillId="0" borderId="18" xfId="4" applyNumberFormat="1" applyFont="1" applyBorder="1" applyAlignment="1">
      <alignment horizontal="right"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4" xfId="0" applyBorder="1" applyAlignment="1">
      <alignment horizontal="center" vertical="top" wrapText="1"/>
    </xf>
    <xf numFmtId="44" fontId="0" fillId="0" borderId="17" xfId="4" applyFont="1" applyFill="1" applyBorder="1" applyAlignment="1">
      <alignment vertical="center"/>
    </xf>
    <xf numFmtId="0" fontId="2" fillId="0" borderId="14" xfId="0" applyFont="1" applyBorder="1"/>
    <xf numFmtId="0" fontId="0" fillId="0" borderId="30" xfId="0" applyBorder="1"/>
    <xf numFmtId="0" fontId="2" fillId="0" borderId="22" xfId="0" applyFont="1" applyBorder="1"/>
    <xf numFmtId="0" fontId="2" fillId="0" borderId="15" xfId="0" applyFont="1" applyBorder="1" applyAlignment="1">
      <alignment horizontal="center" wrapText="1"/>
    </xf>
    <xf numFmtId="164" fontId="0" fillId="0" borderId="31" xfId="1" applyNumberFormat="1" applyFont="1" applyBorder="1"/>
    <xf numFmtId="164" fontId="2" fillId="0" borderId="21" xfId="0" applyNumberFormat="1" applyFont="1" applyBorder="1"/>
    <xf numFmtId="0" fontId="2" fillId="0" borderId="0" xfId="0" applyFont="1" applyAlignment="1">
      <alignment horizontal="center" vertical="center"/>
    </xf>
    <xf numFmtId="169" fontId="0" fillId="0" borderId="0" xfId="4" applyNumberFormat="1" applyFont="1" applyBorder="1"/>
    <xf numFmtId="169" fontId="2" fillId="0" borderId="0" xfId="4" applyNumberFormat="1" applyFont="1" applyBorder="1"/>
    <xf numFmtId="169" fontId="2" fillId="0" borderId="34" xfId="0" applyNumberFormat="1" applyFont="1" applyBorder="1"/>
    <xf numFmtId="0" fontId="0" fillId="0" borderId="0" xfId="0" applyAlignment="1">
      <alignment vertical="center"/>
    </xf>
    <xf numFmtId="0" fontId="0" fillId="0" borderId="28" xfId="0" applyBorder="1" applyAlignment="1">
      <alignment vertical="center"/>
    </xf>
    <xf numFmtId="0" fontId="2" fillId="0" borderId="41" xfId="0" applyFont="1" applyBorder="1" applyAlignment="1">
      <alignment vertical="center"/>
    </xf>
    <xf numFmtId="44" fontId="0" fillId="0" borderId="41" xfId="4" applyFont="1" applyBorder="1" applyAlignment="1">
      <alignment vertical="center"/>
    </xf>
    <xf numFmtId="0" fontId="0" fillId="0" borderId="41" xfId="0" applyBorder="1" applyAlignment="1">
      <alignment vertical="center"/>
    </xf>
    <xf numFmtId="0" fontId="0" fillId="0" borderId="42" xfId="0" applyBorder="1" applyAlignment="1">
      <alignment vertical="center"/>
    </xf>
    <xf numFmtId="3" fontId="26" fillId="0" borderId="0" xfId="0" applyNumberFormat="1" applyFont="1"/>
    <xf numFmtId="0" fontId="0" fillId="0" borderId="32" xfId="0" applyBorder="1" applyAlignment="1">
      <alignment vertical="center"/>
    </xf>
    <xf numFmtId="0" fontId="0" fillId="0" borderId="26" xfId="0" applyBorder="1" applyAlignment="1">
      <alignment vertical="center"/>
    </xf>
    <xf numFmtId="0" fontId="2" fillId="0" borderId="0" xfId="0" applyFont="1" applyAlignment="1">
      <alignment vertical="center"/>
    </xf>
    <xf numFmtId="44" fontId="0" fillId="0" borderId="0" xfId="4" applyFont="1" applyBorder="1" applyAlignment="1">
      <alignment vertical="center"/>
    </xf>
    <xf numFmtId="10" fontId="0" fillId="0" borderId="0" xfId="0" applyNumberFormat="1" applyAlignment="1">
      <alignment vertical="center"/>
    </xf>
    <xf numFmtId="0" fontId="2" fillId="0" borderId="17" xfId="0" applyFont="1" applyBorder="1" applyAlignment="1">
      <alignment vertical="center"/>
    </xf>
    <xf numFmtId="9" fontId="0" fillId="0" borderId="17" xfId="0" applyNumberFormat="1" applyBorder="1" applyAlignment="1">
      <alignment vertical="center"/>
    </xf>
    <xf numFmtId="0" fontId="0" fillId="0" borderId="17" xfId="0" applyBorder="1" applyAlignment="1">
      <alignment vertical="center"/>
    </xf>
    <xf numFmtId="0" fontId="0" fillId="0" borderId="0" xfId="0" applyAlignment="1">
      <alignment vertical="center" wrapText="1"/>
    </xf>
    <xf numFmtId="164" fontId="0" fillId="0" borderId="17" xfId="1" applyNumberFormat="1" applyFont="1" applyFill="1" applyBorder="1" applyAlignment="1">
      <alignment vertical="center"/>
    </xf>
    <xf numFmtId="10" fontId="0" fillId="0" borderId="17" xfId="3" applyNumberFormat="1" applyFont="1" applyFill="1" applyBorder="1" applyAlignment="1">
      <alignment vertical="center"/>
    </xf>
    <xf numFmtId="176" fontId="0" fillId="0" borderId="0" xfId="0" applyNumberFormat="1" applyAlignment="1">
      <alignment vertical="center"/>
    </xf>
    <xf numFmtId="10" fontId="0" fillId="13" borderId="0" xfId="3" applyNumberFormat="1" applyFont="1" applyFill="1" applyAlignment="1">
      <alignment vertical="center"/>
    </xf>
    <xf numFmtId="164" fontId="0" fillId="5" borderId="0" xfId="1" applyNumberFormat="1" applyFont="1" applyFill="1" applyAlignment="1">
      <alignment vertical="center"/>
    </xf>
    <xf numFmtId="0" fontId="2" fillId="0" borderId="17" xfId="0" applyFont="1" applyBorder="1" applyAlignment="1">
      <alignment horizontal="center" vertical="center"/>
    </xf>
    <xf numFmtId="10" fontId="0" fillId="0" borderId="17" xfId="0" applyNumberFormat="1" applyBorder="1" applyAlignment="1">
      <alignment vertical="center"/>
    </xf>
    <xf numFmtId="44" fontId="0" fillId="0" borderId="17" xfId="0" applyNumberFormat="1" applyBorder="1" applyAlignment="1">
      <alignment vertical="center"/>
    </xf>
    <xf numFmtId="10" fontId="2" fillId="0" borderId="17" xfId="3" applyNumberFormat="1" applyFont="1" applyFill="1" applyBorder="1" applyAlignment="1">
      <alignment vertical="center"/>
    </xf>
    <xf numFmtId="164" fontId="2" fillId="0" borderId="17" xfId="1" applyNumberFormat="1" applyFont="1" applyFill="1" applyBorder="1" applyAlignment="1">
      <alignment horizontal="center" vertical="center"/>
    </xf>
    <xf numFmtId="43" fontId="0" fillId="0" borderId="0" xfId="1" applyFont="1" applyAlignment="1">
      <alignment vertical="center"/>
    </xf>
    <xf numFmtId="0" fontId="0" fillId="0" borderId="17" xfId="0" applyBorder="1" applyAlignment="1">
      <alignment horizontal="center" vertical="center" wrapText="1"/>
    </xf>
    <xf numFmtId="0" fontId="0" fillId="0" borderId="17" xfId="0" applyBorder="1" applyAlignment="1">
      <alignment horizontal="center" wrapText="1"/>
    </xf>
    <xf numFmtId="43" fontId="0" fillId="0" borderId="17" xfId="1" applyFont="1" applyFill="1" applyBorder="1" applyAlignment="1">
      <alignment vertical="center"/>
    </xf>
    <xf numFmtId="43" fontId="0" fillId="0" borderId="17" xfId="0" applyNumberFormat="1" applyBorder="1" applyAlignment="1">
      <alignment vertical="center"/>
    </xf>
    <xf numFmtId="44" fontId="2" fillId="0" borderId="17" xfId="0" applyNumberFormat="1" applyFont="1" applyBorder="1" applyAlignment="1">
      <alignment vertical="center"/>
    </xf>
    <xf numFmtId="0" fontId="0" fillId="0" borderId="44" xfId="0" applyBorder="1" applyAlignment="1">
      <alignment vertical="center"/>
    </xf>
    <xf numFmtId="0" fontId="0" fillId="0" borderId="27" xfId="0" applyBorder="1" applyAlignment="1">
      <alignment vertical="center"/>
    </xf>
    <xf numFmtId="43" fontId="0" fillId="0" borderId="27" xfId="0" applyNumberFormat="1" applyBorder="1" applyAlignment="1">
      <alignment vertical="center"/>
    </xf>
    <xf numFmtId="0" fontId="0" fillId="0" borderId="47" xfId="0" applyBorder="1" applyAlignment="1">
      <alignment vertical="center"/>
    </xf>
    <xf numFmtId="43" fontId="0" fillId="0" borderId="0" xfId="0" applyNumberFormat="1" applyAlignment="1">
      <alignment vertical="center"/>
    </xf>
    <xf numFmtId="9" fontId="0" fillId="0" borderId="0" xfId="3" applyFont="1" applyAlignment="1">
      <alignment vertical="center"/>
    </xf>
    <xf numFmtId="44" fontId="0" fillId="0" borderId="0" xfId="0" applyNumberFormat="1" applyAlignment="1">
      <alignment vertical="center"/>
    </xf>
    <xf numFmtId="10" fontId="0" fillId="0" borderId="0" xfId="3" applyNumberFormat="1" applyFont="1" applyAlignment="1">
      <alignment vertical="center"/>
    </xf>
    <xf numFmtId="9" fontId="0" fillId="0" borderId="0" xfId="0" applyNumberFormat="1" applyAlignment="1">
      <alignment vertical="center"/>
    </xf>
    <xf numFmtId="6" fontId="0" fillId="0" borderId="0" xfId="0" applyNumberFormat="1" applyAlignment="1">
      <alignment vertical="center"/>
    </xf>
    <xf numFmtId="164" fontId="0" fillId="0" borderId="0" xfId="0" applyNumberFormat="1" applyAlignment="1">
      <alignment vertical="center"/>
    </xf>
    <xf numFmtId="175" fontId="0" fillId="0" borderId="0" xfId="0" applyNumberFormat="1"/>
    <xf numFmtId="0" fontId="29" fillId="0" borderId="17" xfId="0" applyFont="1" applyBorder="1" applyAlignment="1">
      <alignment horizontal="center" vertical="center"/>
    </xf>
    <xf numFmtId="0" fontId="29" fillId="0" borderId="17" xfId="0" applyFont="1" applyBorder="1" applyAlignment="1">
      <alignment horizontal="center" vertical="center" wrapText="1"/>
    </xf>
    <xf numFmtId="0" fontId="30" fillId="0" borderId="17" xfId="0" applyFont="1" applyBorder="1" applyAlignment="1">
      <alignment vertical="center"/>
    </xf>
    <xf numFmtId="44" fontId="30" fillId="0" borderId="17" xfId="4" applyFont="1" applyBorder="1" applyAlignment="1">
      <alignment horizontal="right" vertical="center"/>
    </xf>
    <xf numFmtId="0" fontId="30" fillId="0" borderId="17" xfId="0" applyFont="1" applyBorder="1" applyAlignment="1">
      <alignment horizontal="center" vertical="center" wrapText="1"/>
    </xf>
    <xf numFmtId="6" fontId="30" fillId="0" borderId="17" xfId="0" applyNumberFormat="1" applyFont="1" applyBorder="1" applyAlignment="1">
      <alignment horizontal="right" vertical="center"/>
    </xf>
    <xf numFmtId="164" fontId="30" fillId="0" borderId="17" xfId="1" applyNumberFormat="1" applyFont="1" applyBorder="1" applyAlignment="1">
      <alignment horizontal="center" vertical="center" wrapText="1"/>
    </xf>
    <xf numFmtId="164" fontId="0" fillId="0" borderId="17" xfId="1" applyNumberFormat="1" applyFont="1" applyBorder="1" applyAlignment="1">
      <alignment horizontal="center"/>
    </xf>
    <xf numFmtId="0" fontId="3" fillId="3" borderId="17" xfId="0" applyFont="1" applyFill="1" applyBorder="1" applyAlignment="1">
      <alignment vertical="center" wrapText="1"/>
    </xf>
    <xf numFmtId="44" fontId="2" fillId="3" borderId="17" xfId="4" applyFont="1" applyFill="1" applyBorder="1"/>
    <xf numFmtId="0" fontId="29" fillId="3" borderId="17" xfId="0" applyFont="1" applyFill="1" applyBorder="1" applyAlignment="1">
      <alignment horizontal="center" vertical="center" wrapText="1"/>
    </xf>
    <xf numFmtId="6" fontId="29" fillId="3" borderId="17" xfId="0" applyNumberFormat="1" applyFont="1" applyFill="1" applyBorder="1" applyAlignment="1">
      <alignment horizontal="right" vertical="center"/>
    </xf>
    <xf numFmtId="164" fontId="2" fillId="3" borderId="17" xfId="1" applyNumberFormat="1" applyFont="1" applyFill="1" applyBorder="1" applyAlignment="1">
      <alignment horizontal="center"/>
    </xf>
    <xf numFmtId="164" fontId="0" fillId="0" borderId="17" xfId="1" applyNumberFormat="1" applyFont="1" applyBorder="1"/>
    <xf numFmtId="0" fontId="0" fillId="0" borderId="58" xfId="0" applyBorder="1" applyAlignment="1">
      <alignment horizontal="center"/>
    </xf>
    <xf numFmtId="3" fontId="0" fillId="0" borderId="0" xfId="0" applyNumberFormat="1"/>
    <xf numFmtId="0" fontId="16" fillId="2" borderId="17" xfId="0" applyFont="1" applyFill="1" applyBorder="1" applyAlignment="1">
      <alignment horizontal="center" vertical="center" wrapText="1"/>
    </xf>
    <xf numFmtId="0" fontId="0" fillId="0" borderId="68" xfId="0" applyBorder="1"/>
    <xf numFmtId="0" fontId="0" fillId="0" borderId="69" xfId="0" applyBorder="1"/>
    <xf numFmtId="0" fontId="0" fillId="0" borderId="71" xfId="0" applyBorder="1"/>
    <xf numFmtId="0" fontId="0" fillId="0" borderId="73" xfId="0" applyBorder="1"/>
    <xf numFmtId="0" fontId="0" fillId="0" borderId="68" xfId="0" pivotButton="1" applyBorder="1"/>
    <xf numFmtId="10" fontId="2" fillId="10" borderId="17" xfId="3" applyNumberFormat="1" applyFont="1" applyFill="1" applyBorder="1" applyAlignment="1">
      <alignment horizontal="center"/>
    </xf>
    <xf numFmtId="169" fontId="0" fillId="0" borderId="43" xfId="4" applyNumberFormat="1" applyFont="1" applyBorder="1"/>
    <xf numFmtId="0" fontId="0" fillId="0" borderId="0" xfId="0" applyAlignment="1">
      <alignment horizontal="center"/>
    </xf>
    <xf numFmtId="164" fontId="0" fillId="0" borderId="0" xfId="1" applyNumberFormat="1" applyFont="1" applyBorder="1"/>
    <xf numFmtId="164" fontId="2" fillId="0" borderId="0" xfId="1" applyNumberFormat="1" applyFont="1" applyBorder="1"/>
    <xf numFmtId="164" fontId="2" fillId="0" borderId="0" xfId="0" applyNumberFormat="1" applyFont="1"/>
    <xf numFmtId="0" fontId="16" fillId="8" borderId="0" xfId="0" applyFont="1" applyFill="1" applyAlignment="1">
      <alignment horizontal="left" vertical="center" wrapText="1"/>
    </xf>
    <xf numFmtId="0" fontId="9" fillId="0" borderId="0" xfId="0" applyFont="1"/>
    <xf numFmtId="174" fontId="9" fillId="8" borderId="0" xfId="1" applyNumberFormat="1" applyFont="1" applyFill="1" applyBorder="1"/>
    <xf numFmtId="170" fontId="9" fillId="8" borderId="62" xfId="4" applyNumberFormat="1" applyFont="1" applyFill="1" applyBorder="1" applyAlignment="1"/>
    <xf numFmtId="0" fontId="9" fillId="8" borderId="57" xfId="0" applyFont="1" applyFill="1" applyBorder="1" applyAlignment="1">
      <alignment horizontal="center"/>
    </xf>
    <xf numFmtId="170" fontId="9" fillId="8" borderId="0" xfId="4" applyNumberFormat="1" applyFont="1" applyFill="1" applyBorder="1" applyAlignment="1"/>
    <xf numFmtId="0" fontId="9" fillId="8" borderId="64" xfId="0" applyFont="1" applyFill="1" applyBorder="1" applyAlignment="1">
      <alignment horizontal="center"/>
    </xf>
    <xf numFmtId="0" fontId="17" fillId="0" borderId="25" xfId="0" applyFont="1" applyBorder="1" applyAlignment="1">
      <alignment horizontal="left" vertical="center" wrapText="1"/>
    </xf>
    <xf numFmtId="170" fontId="9" fillId="8" borderId="16" xfId="4" applyNumberFormat="1" applyFont="1" applyFill="1" applyBorder="1" applyAlignment="1"/>
    <xf numFmtId="0" fontId="9" fillId="8" borderId="65" xfId="0" applyFont="1" applyFill="1" applyBorder="1" applyAlignment="1">
      <alignment horizontal="center"/>
    </xf>
    <xf numFmtId="0" fontId="15" fillId="8" borderId="0" xfId="0" applyFont="1" applyFill="1" applyAlignment="1">
      <alignment horizontal="left"/>
    </xf>
    <xf numFmtId="170" fontId="15" fillId="8" borderId="0" xfId="4" applyNumberFormat="1" applyFont="1" applyFill="1" applyAlignment="1"/>
    <xf numFmtId="0" fontId="16" fillId="8" borderId="0" xfId="0" applyFont="1" applyFill="1" applyAlignment="1">
      <alignment horizontal="left"/>
    </xf>
    <xf numFmtId="170" fontId="16" fillId="8" borderId="0" xfId="4" applyNumberFormat="1" applyFont="1" applyFill="1"/>
    <xf numFmtId="0" fontId="18" fillId="8" borderId="17" xfId="0" applyFont="1" applyFill="1" applyBorder="1" applyAlignment="1">
      <alignment horizontal="left" vertical="center" wrapText="1"/>
    </xf>
    <xf numFmtId="170" fontId="18" fillId="8" borderId="17" xfId="4" applyNumberFormat="1" applyFont="1" applyFill="1" applyBorder="1" applyAlignment="1">
      <alignment horizontal="center" vertical="center" wrapText="1"/>
    </xf>
    <xf numFmtId="0" fontId="16" fillId="14" borderId="17" xfId="0" applyFont="1" applyFill="1" applyBorder="1" applyAlignment="1">
      <alignment horizontal="left" vertical="center" wrapText="1"/>
    </xf>
    <xf numFmtId="0" fontId="16" fillId="15" borderId="17" xfId="0" applyFont="1" applyFill="1" applyBorder="1" applyAlignment="1">
      <alignment horizontal="left" vertical="center" wrapText="1"/>
    </xf>
    <xf numFmtId="0" fontId="16" fillId="16" borderId="17" xfId="0" applyFont="1" applyFill="1" applyBorder="1" applyAlignment="1">
      <alignment horizontal="left" vertical="center" wrapText="1"/>
    </xf>
    <xf numFmtId="0" fontId="32" fillId="14" borderId="17" xfId="0" applyFont="1" applyFill="1" applyBorder="1" applyAlignment="1">
      <alignment vertical="center" wrapText="1"/>
    </xf>
    <xf numFmtId="14" fontId="16" fillId="8" borderId="17" xfId="0" applyNumberFormat="1" applyFont="1" applyFill="1" applyBorder="1" applyAlignment="1">
      <alignment horizontal="center" vertical="center" wrapText="1"/>
    </xf>
    <xf numFmtId="42" fontId="16" fillId="8" borderId="17" xfId="5" applyFont="1" applyFill="1" applyBorder="1" applyAlignment="1">
      <alignment horizontal="center" vertical="center" wrapText="1"/>
    </xf>
    <xf numFmtId="0" fontId="9" fillId="8" borderId="0" xfId="0" applyFont="1" applyFill="1" applyAlignment="1">
      <alignment horizontal="left"/>
    </xf>
    <xf numFmtId="170" fontId="9" fillId="8" borderId="0" xfId="4" applyNumberFormat="1" applyFont="1" applyFill="1"/>
    <xf numFmtId="44" fontId="1" fillId="0" borderId="0" xfId="4" applyFont="1"/>
    <xf numFmtId="177" fontId="1" fillId="0" borderId="0" xfId="4" applyNumberFormat="1" applyFont="1"/>
    <xf numFmtId="44" fontId="1" fillId="0" borderId="69" xfId="4" applyFont="1" applyBorder="1"/>
    <xf numFmtId="170" fontId="0" fillId="0" borderId="69" xfId="0" applyNumberFormat="1" applyBorder="1"/>
    <xf numFmtId="170" fontId="0" fillId="0" borderId="72" xfId="0" applyNumberFormat="1" applyBorder="1"/>
    <xf numFmtId="44" fontId="1" fillId="0" borderId="72" xfId="4" applyFont="1" applyBorder="1"/>
    <xf numFmtId="170" fontId="0" fillId="0" borderId="70" xfId="0" applyNumberFormat="1" applyBorder="1"/>
    <xf numFmtId="44" fontId="1" fillId="0" borderId="70" xfId="4" applyFont="1" applyBorder="1"/>
    <xf numFmtId="0" fontId="16" fillId="2" borderId="17" xfId="0" applyFont="1" applyFill="1" applyBorder="1" applyAlignment="1">
      <alignment horizontal="left" vertical="center" wrapText="1"/>
    </xf>
    <xf numFmtId="0" fontId="16" fillId="2" borderId="17" xfId="0" applyFont="1" applyFill="1" applyBorder="1" applyAlignment="1">
      <alignment horizontal="center" vertical="center"/>
    </xf>
    <xf numFmtId="14" fontId="16" fillId="2" borderId="17" xfId="0" applyNumberFormat="1" applyFont="1" applyFill="1" applyBorder="1" applyAlignment="1">
      <alignment horizontal="center" vertical="center"/>
    </xf>
    <xf numFmtId="170" fontId="16" fillId="2" borderId="17" xfId="4" applyNumberFormat="1" applyFont="1" applyFill="1" applyBorder="1" applyAlignment="1">
      <alignment vertical="center"/>
    </xf>
    <xf numFmtId="170" fontId="16" fillId="2" borderId="17" xfId="4" applyNumberFormat="1" applyFont="1" applyFill="1" applyBorder="1" applyAlignment="1">
      <alignment horizontal="center" vertical="center" wrapText="1"/>
    </xf>
    <xf numFmtId="0" fontId="0" fillId="0" borderId="25" xfId="0" applyBorder="1" applyAlignment="1">
      <alignment horizontal="center" vertical="center"/>
    </xf>
    <xf numFmtId="170" fontId="16" fillId="2" borderId="17" xfId="4" applyNumberFormat="1" applyFont="1" applyFill="1" applyBorder="1" applyAlignment="1">
      <alignment vertical="center" wrapText="1"/>
    </xf>
    <xf numFmtId="0" fontId="34" fillId="8" borderId="17" xfId="0" applyFont="1" applyFill="1" applyBorder="1" applyAlignment="1">
      <alignment horizontal="center" vertical="center" wrapText="1"/>
    </xf>
    <xf numFmtId="170" fontId="34" fillId="8" borderId="17" xfId="4" applyNumberFormat="1" applyFont="1" applyFill="1" applyBorder="1" applyAlignment="1">
      <alignment horizontal="center" vertical="center" wrapText="1"/>
    </xf>
    <xf numFmtId="44" fontId="0" fillId="0" borderId="26" xfId="4" applyFont="1" applyBorder="1"/>
    <xf numFmtId="44" fontId="2" fillId="0" borderId="47" xfId="4" applyFont="1" applyBorder="1"/>
    <xf numFmtId="164" fontId="0" fillId="0" borderId="12" xfId="1" applyNumberFormat="1" applyFont="1" applyBorder="1"/>
    <xf numFmtId="164" fontId="0" fillId="0" borderId="39" xfId="1" applyNumberFormat="1" applyFont="1" applyBorder="1"/>
    <xf numFmtId="0" fontId="3" fillId="0" borderId="28" xfId="0" applyFont="1" applyBorder="1" applyAlignment="1">
      <alignment horizontal="center"/>
    </xf>
    <xf numFmtId="0" fontId="3" fillId="0" borderId="41" xfId="0" applyFont="1" applyBorder="1" applyAlignment="1">
      <alignment horizontal="center"/>
    </xf>
    <xf numFmtId="0" fontId="3" fillId="0" borderId="42" xfId="0" applyFont="1" applyBorder="1" applyAlignment="1">
      <alignment horizontal="center"/>
    </xf>
    <xf numFmtId="0" fontId="2" fillId="0" borderId="1" xfId="0" applyFont="1" applyBorder="1" applyAlignment="1">
      <alignment horizontal="center" wrapText="1"/>
    </xf>
    <xf numFmtId="0" fontId="2" fillId="0" borderId="3" xfId="0" applyFont="1" applyBorder="1" applyAlignment="1">
      <alignment horizontal="center" wrapText="1"/>
    </xf>
    <xf numFmtId="0" fontId="2" fillId="0" borderId="2" xfId="0" applyFont="1" applyBorder="1" applyAlignment="1">
      <alignment horizontal="center" wrapText="1"/>
    </xf>
    <xf numFmtId="42" fontId="0" fillId="6" borderId="29" xfId="0" applyNumberFormat="1" applyFill="1" applyBorder="1" applyAlignment="1">
      <alignment vertical="center" wrapText="1"/>
    </xf>
    <xf numFmtId="42" fontId="0" fillId="6" borderId="24" xfId="0" applyNumberFormat="1" applyFill="1" applyBorder="1" applyAlignment="1">
      <alignment vertical="center" wrapText="1"/>
    </xf>
    <xf numFmtId="42" fontId="0" fillId="6" borderId="10" xfId="0" applyNumberFormat="1" applyFill="1" applyBorder="1" applyAlignment="1">
      <alignment vertical="center" wrapText="1"/>
    </xf>
    <xf numFmtId="0" fontId="0" fillId="6" borderId="29" xfId="0" applyFill="1" applyBorder="1" applyAlignment="1">
      <alignment horizontal="center" wrapText="1"/>
    </xf>
    <xf numFmtId="0" fontId="0" fillId="6" borderId="10" xfId="0" applyFill="1" applyBorder="1" applyAlignment="1">
      <alignment horizontal="center" wrapText="1"/>
    </xf>
    <xf numFmtId="169" fontId="0" fillId="6" borderId="37" xfId="4" applyNumberFormat="1" applyFont="1" applyFill="1" applyBorder="1" applyAlignment="1">
      <alignment horizontal="center" vertical="center"/>
    </xf>
    <xf numFmtId="169" fontId="0" fillId="6" borderId="18" xfId="4" applyNumberFormat="1" applyFont="1" applyFill="1" applyBorder="1" applyAlignment="1">
      <alignment horizontal="center" vertical="center"/>
    </xf>
    <xf numFmtId="0" fontId="4" fillId="0" borderId="43" xfId="0" applyFont="1" applyBorder="1" applyAlignment="1">
      <alignment horizontal="center" vertical="center"/>
    </xf>
    <xf numFmtId="0" fontId="4" fillId="0" borderId="13" xfId="0" applyFont="1" applyBorder="1" applyAlignment="1">
      <alignment horizontal="center" vertical="center"/>
    </xf>
    <xf numFmtId="0" fontId="0" fillId="0" borderId="29" xfId="0" applyBorder="1" applyAlignment="1">
      <alignment horizontal="center" wrapText="1"/>
    </xf>
    <xf numFmtId="0" fontId="0" fillId="0" borderId="10" xfId="0" applyBorder="1" applyAlignment="1">
      <alignment horizontal="center" wrapText="1"/>
    </xf>
    <xf numFmtId="164" fontId="4" fillId="0" borderId="41" xfId="0" applyNumberFormat="1" applyFont="1" applyBorder="1" applyAlignment="1">
      <alignment horizontal="center" vertical="center"/>
    </xf>
    <xf numFmtId="164" fontId="4" fillId="0" borderId="27" xfId="0" applyNumberFormat="1" applyFont="1" applyBorder="1" applyAlignment="1">
      <alignment horizontal="center" vertical="center"/>
    </xf>
    <xf numFmtId="0" fontId="2" fillId="0" borderId="1" xfId="0" applyFont="1" applyBorder="1" applyAlignment="1">
      <alignment horizontal="center"/>
    </xf>
    <xf numFmtId="0" fontId="2" fillId="0" borderId="3" xfId="0" applyFont="1" applyBorder="1" applyAlignment="1">
      <alignment horizontal="center"/>
    </xf>
    <xf numFmtId="0" fontId="2" fillId="0" borderId="2" xfId="0" applyFont="1" applyBorder="1" applyAlignment="1">
      <alignment horizontal="center"/>
    </xf>
    <xf numFmtId="0" fontId="14" fillId="0" borderId="1" xfId="0" applyFont="1" applyBorder="1" applyAlignment="1">
      <alignment horizontal="center" wrapText="1"/>
    </xf>
    <xf numFmtId="0" fontId="14" fillId="0" borderId="3" xfId="0" applyFont="1" applyBorder="1" applyAlignment="1">
      <alignment horizontal="center" wrapText="1"/>
    </xf>
    <xf numFmtId="0" fontId="14" fillId="0" borderId="2" xfId="0" applyFont="1" applyBorder="1" applyAlignment="1">
      <alignment horizontal="center" wrapText="1"/>
    </xf>
    <xf numFmtId="164" fontId="0" fillId="10" borderId="12" xfId="0" applyNumberFormat="1" applyFill="1" applyBorder="1" applyAlignment="1">
      <alignment horizontal="center" vertical="center"/>
    </xf>
    <xf numFmtId="0" fontId="0" fillId="10" borderId="11" xfId="0" applyFill="1" applyBorder="1" applyAlignment="1">
      <alignment horizontal="center" vertical="center" wrapText="1"/>
    </xf>
    <xf numFmtId="0" fontId="2" fillId="0" borderId="28" xfId="0" applyFont="1" applyBorder="1" applyAlignment="1">
      <alignment horizontal="center" wrapText="1"/>
    </xf>
    <xf numFmtId="0" fontId="2" fillId="0" borderId="41" xfId="0" applyFont="1" applyBorder="1" applyAlignment="1">
      <alignment horizontal="center"/>
    </xf>
    <xf numFmtId="0" fontId="2" fillId="0" borderId="42" xfId="0" applyFont="1" applyBorder="1" applyAlignment="1">
      <alignment horizontal="center"/>
    </xf>
    <xf numFmtId="0" fontId="0" fillId="0" borderId="66" xfId="0" applyBorder="1" applyAlignment="1">
      <alignment vertical="center"/>
    </xf>
    <xf numFmtId="0" fontId="0" fillId="0" borderId="40" xfId="0" applyBorder="1" applyAlignment="1">
      <alignment horizontal="left" vertical="top"/>
    </xf>
    <xf numFmtId="0" fontId="0" fillId="0" borderId="46" xfId="0" applyBorder="1" applyAlignment="1">
      <alignment horizontal="left" vertical="top"/>
    </xf>
    <xf numFmtId="0" fontId="2" fillId="0" borderId="41" xfId="0" applyFont="1" applyBorder="1" applyAlignment="1">
      <alignment horizontal="center" wrapText="1"/>
    </xf>
    <xf numFmtId="0" fontId="2" fillId="0" borderId="42" xfId="0" applyFont="1" applyBorder="1" applyAlignment="1">
      <alignment horizontal="center" wrapText="1"/>
    </xf>
    <xf numFmtId="0" fontId="0" fillId="0" borderId="48" xfId="0" applyBorder="1" applyAlignment="1">
      <alignment horizontal="center" vertical="center"/>
    </xf>
    <xf numFmtId="0" fontId="0" fillId="0" borderId="66" xfId="0" applyBorder="1" applyAlignment="1">
      <alignment horizontal="center" vertical="center"/>
    </xf>
    <xf numFmtId="0" fontId="0" fillId="0" borderId="33" xfId="0" applyBorder="1" applyAlignment="1">
      <alignment horizontal="center" vertical="center"/>
    </xf>
    <xf numFmtId="0" fontId="0" fillId="2" borderId="38" xfId="0" applyFill="1" applyBorder="1" applyAlignment="1">
      <alignment horizontal="center" vertical="center" wrapText="1"/>
    </xf>
    <xf numFmtId="0" fontId="0" fillId="2" borderId="58" xfId="0" applyFill="1" applyBorder="1" applyAlignment="1">
      <alignment horizontal="center" vertical="center" wrapText="1"/>
    </xf>
    <xf numFmtId="0" fontId="0" fillId="2" borderId="59" xfId="0" applyFill="1" applyBorder="1" applyAlignment="1">
      <alignment horizontal="center" vertical="center" wrapText="1"/>
    </xf>
    <xf numFmtId="0" fontId="0" fillId="0" borderId="40" xfId="0" applyBorder="1" applyAlignment="1">
      <alignment vertical="top"/>
    </xf>
    <xf numFmtId="0" fontId="0" fillId="0" borderId="46" xfId="0" applyBorder="1" applyAlignment="1">
      <alignment vertical="top"/>
    </xf>
    <xf numFmtId="0" fontId="2" fillId="0" borderId="1" xfId="0" applyFont="1" applyBorder="1" applyAlignment="1">
      <alignment horizontal="center" vertical="top" wrapText="1"/>
    </xf>
    <xf numFmtId="0" fontId="2" fillId="0" borderId="41" xfId="0" applyFont="1" applyBorder="1" applyAlignment="1">
      <alignment horizontal="center" vertical="top" wrapText="1"/>
    </xf>
    <xf numFmtId="0" fontId="2" fillId="0" borderId="42" xfId="0" applyFont="1" applyBorder="1" applyAlignment="1">
      <alignment horizontal="center" vertical="top" wrapText="1"/>
    </xf>
    <xf numFmtId="0" fontId="0" fillId="0" borderId="32" xfId="0" applyBorder="1" applyAlignment="1">
      <alignment horizontal="center" vertical="center"/>
    </xf>
    <xf numFmtId="0" fontId="0" fillId="0" borderId="40" xfId="0" applyBorder="1" applyAlignment="1">
      <alignment horizontal="center" vertical="center" wrapText="1"/>
    </xf>
    <xf numFmtId="0" fontId="0" fillId="0" borderId="66" xfId="0" applyBorder="1" applyAlignment="1">
      <alignment horizontal="center" vertical="center" wrapText="1"/>
    </xf>
    <xf numFmtId="0" fontId="9" fillId="8" borderId="38" xfId="0" applyFont="1" applyFill="1" applyBorder="1" applyAlignment="1">
      <alignment horizontal="left"/>
    </xf>
    <xf numFmtId="0" fontId="9" fillId="8" borderId="58" xfId="0" applyFont="1" applyFill="1" applyBorder="1" applyAlignment="1">
      <alignment horizontal="left"/>
    </xf>
    <xf numFmtId="0" fontId="9" fillId="8" borderId="25" xfId="0" applyFont="1" applyFill="1" applyBorder="1" applyAlignment="1">
      <alignment horizontal="left"/>
    </xf>
    <xf numFmtId="0" fontId="15" fillId="0" borderId="56" xfId="0" applyFont="1" applyBorder="1" applyAlignment="1">
      <alignment horizontal="center" vertical="center" wrapText="1"/>
    </xf>
    <xf numFmtId="0" fontId="15" fillId="0" borderId="62" xfId="0" applyFont="1" applyBorder="1" applyAlignment="1">
      <alignment horizontal="center" vertical="center" wrapText="1"/>
    </xf>
    <xf numFmtId="0" fontId="15" fillId="0" borderId="57"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0" xfId="0" applyFont="1" applyAlignment="1">
      <alignment horizontal="center" vertical="center" wrapText="1"/>
    </xf>
    <xf numFmtId="0" fontId="15" fillId="0" borderId="64"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65"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16" xfId="0" applyFont="1" applyBorder="1" applyAlignment="1">
      <alignment horizontal="center" vertical="center" wrapText="1"/>
    </xf>
    <xf numFmtId="0" fontId="17" fillId="0" borderId="65" xfId="0" applyFont="1" applyBorder="1" applyAlignment="1">
      <alignment horizontal="center" vertical="center" wrapText="1"/>
    </xf>
    <xf numFmtId="0" fontId="2" fillId="0" borderId="17" xfId="0" applyFont="1" applyBorder="1" applyAlignment="1">
      <alignment horizontal="center" vertical="center" wrapText="1"/>
    </xf>
    <xf numFmtId="0" fontId="27" fillId="0" borderId="29" xfId="0" applyFont="1" applyBorder="1" applyAlignment="1">
      <alignment horizontal="center" vertical="center"/>
    </xf>
    <xf numFmtId="0" fontId="27" fillId="0" borderId="10" xfId="0" applyFont="1" applyBorder="1" applyAlignment="1">
      <alignment horizontal="center" vertical="center"/>
    </xf>
    <xf numFmtId="0" fontId="27" fillId="0" borderId="29"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10" xfId="0" applyFont="1" applyBorder="1" applyAlignment="1">
      <alignment horizontal="center" vertical="center" wrapText="1"/>
    </xf>
    <xf numFmtId="0" fontId="2" fillId="0" borderId="27" xfId="0" applyFont="1" applyBorder="1" applyAlignment="1">
      <alignment horizontal="center"/>
    </xf>
  </cellXfs>
  <cellStyles count="9">
    <cellStyle name="Millares" xfId="1" builtinId="3"/>
    <cellStyle name="Millares [0]" xfId="2" builtinId="6"/>
    <cellStyle name="Millares 2" xfId="6" xr:uid="{F92D26AE-18B0-4A0B-A90D-96C62F4093A1}"/>
    <cellStyle name="Millares 3" xfId="8" xr:uid="{1C92ED2C-CDC0-4BBB-881B-2B36D059200E}"/>
    <cellStyle name="Moneda" xfId="4" builtinId="4"/>
    <cellStyle name="Moneda [0]" xfId="5" builtinId="7"/>
    <cellStyle name="Normal" xfId="0" builtinId="0"/>
    <cellStyle name="Normal 2" xfId="7" xr:uid="{888C0EDC-39E2-41A4-9D44-07552CFA6FE5}"/>
    <cellStyle name="Porcentaje" xfId="3" builtinId="5"/>
  </cellStyles>
  <dxfs count="0"/>
  <tableStyles count="0" defaultTableStyle="TableStyleMedium2" defaultPivotStyle="PivotStyleLight16"/>
  <colors>
    <mruColors>
      <color rgb="FFF4F494"/>
      <color rgb="FF8D42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419100</xdr:colOff>
      <xdr:row>0</xdr:row>
      <xdr:rowOff>48260</xdr:rowOff>
    </xdr:from>
    <xdr:to>
      <xdr:col>12</xdr:col>
      <xdr:colOff>1079547</xdr:colOff>
      <xdr:row>3</xdr:row>
      <xdr:rowOff>238760</xdr:rowOff>
    </xdr:to>
    <xdr:sp macro="" textlink="">
      <xdr:nvSpPr>
        <xdr:cNvPr id="2" name="4 Rectángulo redondeado">
          <a:extLst>
            <a:ext uri="{FF2B5EF4-FFF2-40B4-BE49-F238E27FC236}">
              <a16:creationId xmlns:a16="http://schemas.microsoft.com/office/drawing/2014/main" id="{B3818A4F-51EF-4D83-97A7-DB3D8592C092}"/>
            </a:ext>
          </a:extLst>
        </xdr:cNvPr>
        <xdr:cNvSpPr/>
      </xdr:nvSpPr>
      <xdr:spPr>
        <a:xfrm>
          <a:off x="17840325" y="48260"/>
          <a:ext cx="3079797" cy="752475"/>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10</xdr:col>
      <xdr:colOff>495300</xdr:colOff>
      <xdr:row>0</xdr:row>
      <xdr:rowOff>47625</xdr:rowOff>
    </xdr:from>
    <xdr:to>
      <xdr:col>12</xdr:col>
      <xdr:colOff>1143000</xdr:colOff>
      <xdr:row>3</xdr:row>
      <xdr:rowOff>238125</xdr:rowOff>
    </xdr:to>
    <xdr:sp macro="" textlink="">
      <xdr:nvSpPr>
        <xdr:cNvPr id="3" name="Rectángulo 2">
          <a:extLst>
            <a:ext uri="{FF2B5EF4-FFF2-40B4-BE49-F238E27FC236}">
              <a16:creationId xmlns:a16="http://schemas.microsoft.com/office/drawing/2014/main" id="{F9ABD750-A665-4443-83A6-94E47EA556E7}"/>
            </a:ext>
          </a:extLst>
        </xdr:cNvPr>
        <xdr:cNvSpPr/>
      </xdr:nvSpPr>
      <xdr:spPr>
        <a:xfrm>
          <a:off x="17916525" y="47625"/>
          <a:ext cx="3067050" cy="752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r>
            <a:rPr lang="es-CO" sz="1000" b="1">
              <a:solidFill>
                <a:srgbClr val="000000"/>
              </a:solidFill>
              <a:effectLst/>
              <a:latin typeface="Arial" panose="020B0604020202020204" pitchFamily="34" charset="0"/>
              <a:ea typeface="Times New Roman" panose="02020603050405020304" pitchFamily="18" charset="0"/>
            </a:rPr>
            <a:t>Código: </a:t>
          </a:r>
          <a:r>
            <a:rPr lang="es-CO" sz="1000" b="0">
              <a:solidFill>
                <a:srgbClr val="000000"/>
              </a:solidFill>
              <a:effectLst/>
              <a:latin typeface="Arial" panose="020B0604020202020204" pitchFamily="34" charset="0"/>
              <a:ea typeface="Times New Roman" panose="02020603050405020304" pitchFamily="18" charset="0"/>
            </a:rPr>
            <a:t>AD</a:t>
          </a:r>
          <a:r>
            <a:rPr lang="es-CO" sz="1000">
              <a:solidFill>
                <a:srgbClr val="000000"/>
              </a:solidFill>
              <a:effectLst/>
              <a:latin typeface="Arial" panose="020B0604020202020204" pitchFamily="34" charset="0"/>
              <a:ea typeface="Times New Roman" panose="02020603050405020304" pitchFamily="18" charset="0"/>
            </a:rPr>
            <a:t>-FT-08</a:t>
          </a:r>
          <a:endParaRPr lang="es-CO" sz="1200">
            <a:effectLst/>
            <a:latin typeface="Times New Roman" panose="02020603050405020304" pitchFamily="18" charset="0"/>
            <a:ea typeface="Times New Roman" panose="02020603050405020304" pitchFamily="18" charset="0"/>
          </a:endParaRPr>
        </a:p>
        <a:p>
          <a:pPr algn="just"/>
          <a:r>
            <a:rPr lang="es-CO" sz="1000" b="1">
              <a:solidFill>
                <a:srgbClr val="000000"/>
              </a:solidFill>
              <a:effectLst/>
              <a:latin typeface="Arial" panose="020B0604020202020204" pitchFamily="34" charset="0"/>
              <a:ea typeface="Times New Roman" panose="02020603050405020304" pitchFamily="18" charset="0"/>
            </a:rPr>
            <a:t>Versión</a:t>
          </a:r>
          <a:r>
            <a:rPr lang="es-CO" sz="1000">
              <a:solidFill>
                <a:srgbClr val="000000"/>
              </a:solidFill>
              <a:effectLst/>
              <a:latin typeface="Arial" panose="020B0604020202020204" pitchFamily="34" charset="0"/>
              <a:ea typeface="Times New Roman" panose="02020603050405020304" pitchFamily="18" charset="0"/>
            </a:rPr>
            <a:t>: 05</a:t>
          </a:r>
          <a:endParaRPr lang="es-CO" sz="1200">
            <a:effectLst/>
            <a:latin typeface="Times New Roman" panose="02020603050405020304" pitchFamily="18" charset="0"/>
            <a:ea typeface="Times New Roman" panose="02020603050405020304" pitchFamily="18" charset="0"/>
          </a:endParaRPr>
        </a:p>
        <a:p>
          <a:pPr algn="just">
            <a:tabLst>
              <a:tab pos="2806065" algn="ctr"/>
              <a:tab pos="5612130" algn="r"/>
            </a:tabLst>
          </a:pPr>
          <a:r>
            <a:rPr lang="es-CO" sz="900">
              <a:solidFill>
                <a:srgbClr val="000000"/>
              </a:solidFill>
              <a:effectLst/>
              <a:latin typeface="Arial" panose="020B0604020202020204" pitchFamily="34" charset="0"/>
              <a:ea typeface="Calibri" panose="020F0502020204030204" pitchFamily="34" charset="0"/>
              <a:cs typeface="Times New Roman" panose="02020603050405020304" pitchFamily="18" charset="0"/>
            </a:rPr>
            <a:t>Rige a partir de su publicación en el SIG</a:t>
          </a:r>
          <a:endParaRPr lang="es-CO" sz="1100">
            <a:effectLst/>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0</xdr:row>
      <xdr:rowOff>48260</xdr:rowOff>
    </xdr:from>
    <xdr:to>
      <xdr:col>10</xdr:col>
      <xdr:colOff>1079547</xdr:colOff>
      <xdr:row>3</xdr:row>
      <xdr:rowOff>238760</xdr:rowOff>
    </xdr:to>
    <xdr:sp macro="" textlink="">
      <xdr:nvSpPr>
        <xdr:cNvPr id="6" name="4 Rectángulo redondeado">
          <a:extLst>
            <a:ext uri="{FF2B5EF4-FFF2-40B4-BE49-F238E27FC236}">
              <a16:creationId xmlns:a16="http://schemas.microsoft.com/office/drawing/2014/main" id="{AF3FF5BF-EB13-4871-B014-14F6049B6FE0}"/>
            </a:ext>
          </a:extLst>
        </xdr:cNvPr>
        <xdr:cNvSpPr/>
      </xdr:nvSpPr>
      <xdr:spPr>
        <a:xfrm>
          <a:off x="13182600" y="48260"/>
          <a:ext cx="3089322" cy="752475"/>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twoCellAnchor>
    <xdr:from>
      <xdr:col>8</xdr:col>
      <xdr:colOff>495300</xdr:colOff>
      <xdr:row>0</xdr:row>
      <xdr:rowOff>47625</xdr:rowOff>
    </xdr:from>
    <xdr:to>
      <xdr:col>10</xdr:col>
      <xdr:colOff>1143000</xdr:colOff>
      <xdr:row>3</xdr:row>
      <xdr:rowOff>238125</xdr:rowOff>
    </xdr:to>
    <xdr:sp macro="" textlink="">
      <xdr:nvSpPr>
        <xdr:cNvPr id="7" name="Rectángulo 6">
          <a:extLst>
            <a:ext uri="{FF2B5EF4-FFF2-40B4-BE49-F238E27FC236}">
              <a16:creationId xmlns:a16="http://schemas.microsoft.com/office/drawing/2014/main" id="{C4B82A92-9AE9-4B7F-82F8-C5B7B165C24A}"/>
            </a:ext>
          </a:extLst>
        </xdr:cNvPr>
        <xdr:cNvSpPr/>
      </xdr:nvSpPr>
      <xdr:spPr>
        <a:xfrm>
          <a:off x="13258800" y="47625"/>
          <a:ext cx="3076575" cy="7524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r>
            <a:rPr lang="es-CO" sz="1000" b="1">
              <a:solidFill>
                <a:srgbClr val="000000"/>
              </a:solidFill>
              <a:effectLst/>
              <a:latin typeface="Arial" panose="020B0604020202020204" pitchFamily="34" charset="0"/>
              <a:ea typeface="Times New Roman" panose="02020603050405020304" pitchFamily="18" charset="0"/>
            </a:rPr>
            <a:t>Código: </a:t>
          </a:r>
          <a:r>
            <a:rPr lang="es-CO" sz="1000" b="0">
              <a:solidFill>
                <a:srgbClr val="000000"/>
              </a:solidFill>
              <a:effectLst/>
              <a:latin typeface="Arial" panose="020B0604020202020204" pitchFamily="34" charset="0"/>
              <a:ea typeface="Times New Roman" panose="02020603050405020304" pitchFamily="18" charset="0"/>
            </a:rPr>
            <a:t>AD</a:t>
          </a:r>
          <a:r>
            <a:rPr lang="es-CO" sz="1000">
              <a:solidFill>
                <a:srgbClr val="000000"/>
              </a:solidFill>
              <a:effectLst/>
              <a:latin typeface="Arial" panose="020B0604020202020204" pitchFamily="34" charset="0"/>
              <a:ea typeface="Times New Roman" panose="02020603050405020304" pitchFamily="18" charset="0"/>
            </a:rPr>
            <a:t>-FT-08</a:t>
          </a:r>
          <a:endParaRPr lang="es-CO" sz="1200">
            <a:effectLst/>
            <a:latin typeface="Times New Roman" panose="02020603050405020304" pitchFamily="18" charset="0"/>
            <a:ea typeface="Times New Roman" panose="02020603050405020304" pitchFamily="18" charset="0"/>
          </a:endParaRPr>
        </a:p>
        <a:p>
          <a:pPr algn="just"/>
          <a:r>
            <a:rPr lang="es-CO" sz="1000" b="1">
              <a:solidFill>
                <a:srgbClr val="000000"/>
              </a:solidFill>
              <a:effectLst/>
              <a:latin typeface="Arial" panose="020B0604020202020204" pitchFamily="34" charset="0"/>
              <a:ea typeface="Times New Roman" panose="02020603050405020304" pitchFamily="18" charset="0"/>
            </a:rPr>
            <a:t>Versión</a:t>
          </a:r>
          <a:r>
            <a:rPr lang="es-CO" sz="1000">
              <a:solidFill>
                <a:srgbClr val="000000"/>
              </a:solidFill>
              <a:effectLst/>
              <a:latin typeface="Arial" panose="020B0604020202020204" pitchFamily="34" charset="0"/>
              <a:ea typeface="Times New Roman" panose="02020603050405020304" pitchFamily="18" charset="0"/>
            </a:rPr>
            <a:t>: 05</a:t>
          </a:r>
          <a:endParaRPr lang="es-CO" sz="1200">
            <a:effectLst/>
            <a:latin typeface="Times New Roman" panose="02020603050405020304" pitchFamily="18" charset="0"/>
            <a:ea typeface="Times New Roman" panose="02020603050405020304" pitchFamily="18" charset="0"/>
          </a:endParaRPr>
        </a:p>
        <a:p>
          <a:pPr algn="just">
            <a:tabLst>
              <a:tab pos="2806065" algn="ctr"/>
              <a:tab pos="5612130" algn="r"/>
            </a:tabLst>
          </a:pPr>
          <a:r>
            <a:rPr lang="es-CO" sz="900">
              <a:solidFill>
                <a:srgbClr val="000000"/>
              </a:solidFill>
              <a:effectLst/>
              <a:latin typeface="Arial" panose="020B0604020202020204" pitchFamily="34" charset="0"/>
              <a:ea typeface="Calibri" panose="020F0502020204030204" pitchFamily="34" charset="0"/>
              <a:cs typeface="Times New Roman" panose="02020603050405020304" pitchFamily="18" charset="0"/>
            </a:rPr>
            <a:t>Rige a partir de su publicación en el SIG</a:t>
          </a:r>
          <a:endParaRPr lang="es-CO" sz="1100">
            <a:effectLst/>
            <a:ea typeface="Calibri" panose="020F0502020204030204" pitchFamily="34" charset="0"/>
            <a:cs typeface="Times New Roman" panose="02020603050405020304" pitchFamily="18" charset="0"/>
          </a:endParaRPr>
        </a:p>
      </xdr:txBody>
    </xdr:sp>
    <xdr:clientData/>
  </xdr:twoCellAnchor>
  <xdr:twoCellAnchor editAs="oneCell">
    <xdr:from>
      <xdr:col>0</xdr:col>
      <xdr:colOff>84289</xdr:colOff>
      <xdr:row>0</xdr:row>
      <xdr:rowOff>2479</xdr:rowOff>
    </xdr:from>
    <xdr:to>
      <xdr:col>1</xdr:col>
      <xdr:colOff>36664</xdr:colOff>
      <xdr:row>3</xdr:row>
      <xdr:rowOff>259654</xdr:rowOff>
    </xdr:to>
    <xdr:pic>
      <xdr:nvPicPr>
        <xdr:cNvPr id="8" name="Imagen 3" descr="Imagen que contiene Texto&#10;&#10;Descripción generada automáticamente">
          <a:extLst>
            <a:ext uri="{FF2B5EF4-FFF2-40B4-BE49-F238E27FC236}">
              <a16:creationId xmlns:a16="http://schemas.microsoft.com/office/drawing/2014/main" id="{F2E18C8C-D486-468F-B861-062060DAE6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289" y="2479"/>
          <a:ext cx="16859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ersonal/rochoaa_mineducacion_gov_co/Documents/Escritorio/CONTRATO%20OPERACION%20LOGISTICA%20NUEVO%202025/RESERVAS%20Y%20CUENTAS%20POR%20PAGAR/GF-FT-02_V10.xlsx%20CXP%20RESERVAS%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Reservas"/>
      <sheetName val="Hoja2"/>
      <sheetName val="Datos"/>
      <sheetName val="Hoja1"/>
      <sheetName val="Listado Dependencias"/>
    </sheetNames>
    <sheetDataSet>
      <sheetData sheetId="0"/>
      <sheetData sheetId="1">
        <row r="24">
          <cell r="H24">
            <v>52422528945.489998</v>
          </cell>
        </row>
      </sheetData>
      <sheetData sheetId="2">
        <row r="4">
          <cell r="B4" t="str">
            <v>A-02-02-02-008-003</v>
          </cell>
        </row>
        <row r="5">
          <cell r="B5" t="str">
            <v>A-02-02-02-008-003</v>
          </cell>
        </row>
        <row r="6">
          <cell r="B6" t="str">
            <v>C-2299-0700-10-53105A-2299060-02</v>
          </cell>
        </row>
        <row r="7">
          <cell r="B7" t="str">
            <v>A-02-02-02-008-003</v>
          </cell>
        </row>
        <row r="8">
          <cell r="B8" t="str">
            <v>A-02-02-02-008-003</v>
          </cell>
        </row>
        <row r="9">
          <cell r="B9" t="str">
            <v>A-02-02-02-008-003</v>
          </cell>
        </row>
        <row r="10">
          <cell r="B10" t="str">
            <v>C-2299-0700-10-53105A-2299060-03</v>
          </cell>
        </row>
        <row r="11">
          <cell r="B11" t="str">
            <v>A-02-02-02-008-004</v>
          </cell>
        </row>
        <row r="12">
          <cell r="B12" t="str">
            <v>A-02-02-02-008-003</v>
          </cell>
        </row>
        <row r="13">
          <cell r="B13" t="str">
            <v>A-02-02-02-008-003</v>
          </cell>
        </row>
        <row r="14">
          <cell r="B14" t="str">
            <v>C-2299-0700-10-53105A-2299060-04</v>
          </cell>
        </row>
        <row r="15">
          <cell r="B15" t="str">
            <v>A-02-02-02-008-005</v>
          </cell>
        </row>
        <row r="16">
          <cell r="B16" t="str">
            <v>A-02-02-02-008-003</v>
          </cell>
        </row>
        <row r="17">
          <cell r="B17" t="str">
            <v>A-02-02-02-008-003</v>
          </cell>
        </row>
        <row r="18">
          <cell r="B18" t="str">
            <v>C-2299-0700-10-53105A-2299060-05</v>
          </cell>
        </row>
        <row r="19">
          <cell r="B19" t="str">
            <v>A-02-02-02-008-006</v>
          </cell>
        </row>
        <row r="20">
          <cell r="B20" t="str">
            <v>A-02-02-02-008-003</v>
          </cell>
        </row>
        <row r="21">
          <cell r="B21" t="str">
            <v>A-02-02-02-008-003</v>
          </cell>
        </row>
        <row r="22">
          <cell r="B22" t="str">
            <v>C-2299-0700-10-53105A-2299060-06</v>
          </cell>
        </row>
        <row r="23">
          <cell r="B23" t="str">
            <v>A-02-02-02-008-007</v>
          </cell>
        </row>
        <row r="24">
          <cell r="B24" t="str">
            <v>A-02-02-02-008-003</v>
          </cell>
        </row>
        <row r="25">
          <cell r="B25" t="str">
            <v>A-02-02-02-008-003</v>
          </cell>
        </row>
        <row r="26">
          <cell r="B26" t="str">
            <v>C-2299-0700-10-53105A-2299060-07</v>
          </cell>
        </row>
        <row r="27">
          <cell r="B27" t="str">
            <v>A-02-02-02-008-008</v>
          </cell>
        </row>
        <row r="28">
          <cell r="B28" t="str">
            <v>A-02-02-02-008-003</v>
          </cell>
        </row>
        <row r="29">
          <cell r="B29" t="str">
            <v>A-02-02-02-008-003</v>
          </cell>
        </row>
        <row r="30">
          <cell r="B30" t="str">
            <v>C-2299-0700-10-53105A-2299060-08</v>
          </cell>
        </row>
        <row r="31">
          <cell r="B31" t="str">
            <v>A-02-02-02-008-009</v>
          </cell>
        </row>
        <row r="32">
          <cell r="B32" t="str">
            <v>A-02-02-02-008-003</v>
          </cell>
        </row>
        <row r="33">
          <cell r="B33" t="str">
            <v>A-02-02-02-008-003</v>
          </cell>
        </row>
        <row r="34">
          <cell r="B34" t="str">
            <v>C-2299-0700-10-53105A-2299060-09</v>
          </cell>
        </row>
        <row r="35">
          <cell r="B35" t="str">
            <v>A-02-02-02-008-010</v>
          </cell>
        </row>
        <row r="36">
          <cell r="B36" t="str">
            <v>A-02-02-02-008-003</v>
          </cell>
        </row>
        <row r="37">
          <cell r="B37" t="str">
            <v>A-02-02-02-008-003</v>
          </cell>
        </row>
        <row r="38">
          <cell r="B38" t="str">
            <v>C-2299-0700-10-53105A-2299060-10</v>
          </cell>
        </row>
        <row r="39">
          <cell r="B39" t="str">
            <v>A-02-02-02-008-011</v>
          </cell>
        </row>
        <row r="40">
          <cell r="B40" t="str">
            <v>A-02-02-02-008-003</v>
          </cell>
        </row>
        <row r="41">
          <cell r="B41" t="str">
            <v>A-02-02-02-008-003</v>
          </cell>
        </row>
        <row r="42">
          <cell r="B42" t="str">
            <v>C-2299-0700-10-53105A-2299060-11</v>
          </cell>
        </row>
        <row r="43">
          <cell r="B43" t="str">
            <v>A-02-02-02-008-012</v>
          </cell>
        </row>
        <row r="44">
          <cell r="B44" t="str">
            <v>A-02-02-02-008-003</v>
          </cell>
        </row>
        <row r="45">
          <cell r="B45" t="str">
            <v>A-02-02-02-008-003</v>
          </cell>
        </row>
        <row r="46">
          <cell r="B46" t="str">
            <v>C-2299-0700-10-53105A-2299060-12</v>
          </cell>
        </row>
        <row r="47">
          <cell r="B47" t="str">
            <v>A-02-02-02-008-013</v>
          </cell>
        </row>
        <row r="48">
          <cell r="B48" t="str">
            <v>A-02-02-02-008-003</v>
          </cell>
        </row>
        <row r="49">
          <cell r="B49" t="str">
            <v>A-02-02-02-008-003</v>
          </cell>
        </row>
        <row r="50">
          <cell r="B50" t="str">
            <v>C-2299-0700-10-53105A-2299060-13</v>
          </cell>
        </row>
        <row r="51">
          <cell r="B51" t="str">
            <v>A-02-02-02-008-014</v>
          </cell>
        </row>
        <row r="52">
          <cell r="B52" t="str">
            <v>A-02-02-02-008-003</v>
          </cell>
        </row>
        <row r="53">
          <cell r="B53" t="str">
            <v>A-02-02-02-008-003</v>
          </cell>
        </row>
        <row r="54">
          <cell r="B54" t="str">
            <v>C-2299-0700-10-53105A-2299060-14</v>
          </cell>
        </row>
        <row r="55">
          <cell r="B55" t="str">
            <v>A-02-02-02-008-015</v>
          </cell>
        </row>
        <row r="56">
          <cell r="B56" t="str">
            <v>A-02-02-02-008-003</v>
          </cell>
        </row>
        <row r="57">
          <cell r="B57" t="str">
            <v>A-02-02-02-008-003</v>
          </cell>
        </row>
        <row r="58">
          <cell r="B58" t="str">
            <v>C-2299-0700-10-53105A-2299060-15</v>
          </cell>
        </row>
        <row r="59">
          <cell r="B59" t="str">
            <v>A-02-02-02-008-016</v>
          </cell>
        </row>
        <row r="60">
          <cell r="B60" t="str">
            <v>A-02-02-02-008-003</v>
          </cell>
        </row>
        <row r="61">
          <cell r="B61" t="str">
            <v>A-02-02-02-008-003</v>
          </cell>
        </row>
        <row r="62">
          <cell r="B62" t="str">
            <v>C-2299-0700-10-53105A-2299060-16</v>
          </cell>
        </row>
        <row r="63">
          <cell r="B63" t="str">
            <v>A-02-02-02-008-017</v>
          </cell>
        </row>
      </sheetData>
      <sheetData sheetId="3"/>
      <sheetData sheetId="4"/>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rochoaa/AppData/Local/Microsoft/Windows/INetCache/Content.Outlook/QV3NC7YP/AD-FT-08_V5_PAA_PLAN%20DE%20EVENTOS%20NVO%20CTO%202026.xls"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Users/rochoaa/AppData/Local/Microsoft/Windows/INetCache/Content.Outlook/QV3NC7YP/AD-FT-08_V5_PAA_PLAN%20DE%20EVENTOS%20NVO%20CTO%202026.xls"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iviana Bacic" refreshedDate="46058.85911597222" createdVersion="1" refreshedVersion="4" recordCount="24" xr:uid="{DB3C1B0F-8CA0-4F8B-8C82-F4449FE22950}">
  <cacheSource type="worksheet">
    <worksheetSource ref="A1:I25" sheet="PAA" r:id="rId2"/>
  </cacheSource>
  <cacheFields count="9">
    <cacheField name="VICEMINISTERIO" numFmtId="0">
      <sharedItems containsBlank="1"/>
    </cacheField>
    <cacheField name="Nombre " numFmtId="0">
      <sharedItems/>
    </cacheField>
    <cacheField name="Área líder" numFmtId="0">
      <sharedItems/>
    </cacheField>
    <cacheField name="Rubro" numFmtId="0">
      <sharedItems count="12">
        <s v="A-02-02-02-008-003"/>
        <s v="C-2201-0700-20-20203B-2201089-02"/>
        <s v="C-2201-0700-23-20203C-2201089-02"/>
        <s v="C-2201-0700-23-20203C-2201074-02"/>
        <s v="C-2201-0700-24-20203F-2201089-02"/>
        <s v="C-2202-0700-55-20203K40-2202038-02"/>
        <s v="C-2202-0700-56-20203K41-2202059-02"/>
        <s v="C-2202-0700-56-20203K41-2202057-02"/>
        <s v="A-03-03-04-065-001"/>
        <s v="A-03-03-04-065-002"/>
        <s v="A-03-03-04-065-003"/>
        <s v="C-2299-0700-11-53105B-2299060-02"/>
      </sharedItems>
    </cacheField>
    <cacheField name="Descripción" numFmtId="0">
      <sharedItems/>
    </cacheField>
    <cacheField name="Rec" numFmtId="0">
      <sharedItems/>
    </cacheField>
    <cacheField name="Valor" numFmtId="0">
      <sharedItems containsSemiMixedTypes="0" containsString="0" containsNumber="1" containsInteger="1" minValue="51500000" maxValue="11155674698"/>
    </cacheField>
    <cacheField name="Adición " numFmtId="0">
      <sharedItems containsString="0" containsBlank="1" containsNumber="1" containsInteger="1" minValue="0" maxValue="2102170973"/>
    </cacheField>
    <cacheField name="Nuevo Contrato" numFmtId="0">
      <sharedItems containsSemiMixedTypes="0" containsString="0" containsNumber="1" containsInteger="1" minValue="45454545" maxValue="792000000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iviana Bacic" refreshedDate="46058.852125694444" createdVersion="1" refreshedVersion="4" recordCount="296" xr:uid="{BBAA9FF8-C571-4761-844D-6E661C54708A}">
  <cacheSource type="worksheet">
    <worksheetSource ref="A7:M305" sheet="AD-FT-08" r:id="rId2"/>
  </cacheSource>
  <cacheFields count="13">
    <cacheField name="Dependencia" numFmtId="0">
      <sharedItems/>
    </cacheField>
    <cacheField name="Nombre del Evento" numFmtId="0">
      <sharedItems containsBlank="1"/>
    </cacheField>
    <cacheField name="Justificación" numFmtId="0">
      <sharedItems containsBlank="1" containsMixedTypes="1" containsNumber="1" containsInteger="1" minValue="0" maxValue="0"/>
    </cacheField>
    <cacheField name="¿Es asistencia Técnica?" numFmtId="0">
      <sharedItems containsBlank="1"/>
    </cacheField>
    <cacheField name="Modalidad (Virtual, Presencial, Híbrido)" numFmtId="0">
      <sharedItems containsBlank="1"/>
    </cacheField>
    <cacheField name="Ciudad Origen del Evento" numFmtId="0">
      <sharedItems containsBlank="1"/>
    </cacheField>
    <cacheField name="Mes de Inicio" numFmtId="0">
      <sharedItems containsBlank="1"/>
    </cacheField>
    <cacheField name="Mes Fin" numFmtId="0">
      <sharedItems containsBlank="1"/>
    </cacheField>
    <cacheField name="Número Convocados" numFmtId="0">
      <sharedItems containsString="0" containsBlank="1" containsNumber="1" containsInteger="1" minValue="10" maxValue="20000"/>
    </cacheField>
    <cacheField name="Presupuesto_x000a_Estimado ($)" numFmtId="0">
      <sharedItems containsSemiMixedTypes="0" containsString="0" containsNumber="1" minValue="463000" maxValue="4641183291"/>
    </cacheField>
    <cacheField name="Lider del Evento" numFmtId="0">
      <sharedItems containsBlank="1"/>
    </cacheField>
    <cacheField name="Codigo Dependencia" numFmtId="0">
      <sharedItems containsMixedTypes="1" containsNumber="1" containsInteger="1" minValue="1100" maxValue="4500" count="21">
        <n v="1200"/>
        <n v="1500"/>
        <n v="1600"/>
        <n v="1900"/>
        <n v="2600"/>
        <n v="2900"/>
        <s v="1000"/>
        <s v="1800"/>
        <n v="2300"/>
        <n v="1901"/>
        <n v="3900"/>
        <n v="2200"/>
        <n v="2500"/>
        <n v="2400"/>
        <n v="3600"/>
        <n v="3300"/>
        <n v="3500"/>
        <n v="3400"/>
        <n v="4100"/>
        <n v="4500"/>
        <n v="1100"/>
      </sharedItems>
    </cacheField>
    <cacheField name="Rubro presupuestal" numFmtId="0">
      <sharedItems count="12">
        <s v="A-02-02-02-008-003"/>
        <s v="C-2201-0700-20-20203B-2201089-02"/>
        <s v="C-2201-0700-23-20203C-2201089-02"/>
        <s v="C-2201-0700-23-20203C-2201074-02"/>
        <s v="C-2201-0700-24-20203F-2201089-02"/>
        <s v="C-2202-0700-55-20203K40-2202038-02"/>
        <s v="C-2202-0700-56-20203K41-2202059-02"/>
        <s v="C-2202-0700-56-20203K41-2202057-02"/>
        <s v="A-03-03-04-065-001 "/>
        <s v="A-03-03-04-065-002"/>
        <s v="A-03-03-04-065-003"/>
        <s v="C-2299-0700-11-53105B-2299060-02"/>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4">
  <r>
    <s v="DESPACHO MINISTRO"/>
    <s v="SG - SUB ADMINISTRATI"/>
    <s v="Oficina Asesora de Planeación y Finanzas"/>
    <x v="0"/>
    <s v="SERVICIOS PROFESIONALES, CIENTÍFICOS Y TÉCNICOS (EXCEPTO LOS SERVICIOS DE INVESTIGACION, URBANISMO, JURÍDICOS Y DE CONTABILIDAD)"/>
    <s v="10-CSF"/>
    <n v="250000000"/>
    <n v="3000000"/>
    <n v="247000000"/>
  </r>
  <r>
    <m/>
    <s v="SG - SUB ADMINISTRATI"/>
    <s v="Oficina de Cooperación y Asuntos Internacionales"/>
    <x v="0"/>
    <s v="SERVICIOS PROFESIONALES, CIENTÍFICOS Y TÉCNICOS (EXCEPTO LOS SERVICIOS DE INVESTIGACION, URBANISMO, JURÍDICOS Y DE CONTABILIDAD)"/>
    <s v="10-CSF"/>
    <n v="180000000"/>
    <n v="1000000"/>
    <n v="179000000"/>
  </r>
  <r>
    <m/>
    <s v="PROYECTO VEPBM"/>
    <s v="Oficina de Innovación Educativa con Uso de Nuevas Tecnologías"/>
    <x v="1"/>
    <s v="ADQUIS. DE BYS-SERVICIO DE ASISTENCIA TÉCNICA -TRANSFORMACIÓN  DE LA EDUCACIÓN INICIAL, PREESCOLAR, BÁSICA Y MEDIA CON ENFOQUE INTEGRAL PARA LA REDUCCIÓN DE DESIGUALDADES Y CONSTRUCCIÓN DE LA PAZ  NACIONAL"/>
    <s v="10-CSF"/>
    <n v="1100000000"/>
    <n v="2102170973"/>
    <n v="1100000000"/>
  </r>
  <r>
    <s v="VICEMINISTERIO DE EDUCACIÓN PREESCOLAR BÁSICA Y MEDIA"/>
    <s v="PROYECTO VEPBM"/>
    <s v="Dirección de Calidad para la Educación Preescolar, Básica y Media"/>
    <x v="1"/>
    <s v="ADQUIS. DE BYS-SERVICIO DE ASISTENCIA TÉCNICA -TRANSFORMACIÓN  DE LA EDUCACIÓN INICIAL, PREESCOLAR, BÁSICA Y MEDIA CON ENFOQUE INTEGRAL PARA LA REDUCCIÓN DE DESIGUALDADES Y CONSTRUCCIÓN DE LA PAZ  NACIONAL"/>
    <s v="10-CSF"/>
    <n v="11155674698"/>
    <m/>
    <n v="5720829027"/>
  </r>
  <r>
    <m/>
    <s v="PROYECTO VEPBM"/>
    <s v="Dirección de Cobertura y Equidad"/>
    <x v="1"/>
    <s v="ADQUIS. DE BYS-SERVICIO DE ASISTENCIA TÉCNICA -TRANSFORMACIÓN  DE LA EDUCACIÓN INICIAL, PREESCOLAR, BÁSICA Y MEDIA CON ENFOQUE INTEGRAL PARA LA REDUCCIÓN DE DESIGUALDADES Y CONSTRUCCIÓN DE LA PAZ  NACIONAL"/>
    <s v="10-CSF"/>
    <n v="1250000000"/>
    <m/>
    <n v="1247000000"/>
  </r>
  <r>
    <m/>
    <s v="PROYECTO VEPBM"/>
    <s v="Dirección de Primera Infancia"/>
    <x v="1"/>
    <s v="ADQUIS. DE BYS-SERVICIO DE ASISTENCIA TÉCNICA -TRANSFORMACIÓN  DE LA EDUCACIÓN INICIAL, PREESCOLAR, BÁSICA Y MEDIA CON ENFOQUE INTEGRAL PARA LA REDUCCIÓN DE DESIGUALDADES Y CONSTRUCCIÓN DE LA PAZ  NACIONAL"/>
    <s v="10-CSF"/>
    <n v="3000000000"/>
    <m/>
    <n v="2944744817"/>
  </r>
  <r>
    <m/>
    <s v="PROYECTO VEPBM"/>
    <s v="Despacho VPBM"/>
    <x v="1"/>
    <s v="ADQUIS. DE BYS-SERVICIO DE ASISTENCIA TÉCNICA -TRANSFORMACIÓN  DE LA EDUCACIÓN INICIAL, PREESCOLAR, BÁSICA Y MEDIA CON ENFOQUE INTEGRAL PARA LA REDUCCIÓN DE DESIGUALDADES Y CONSTRUCCIÓN DE LA PAZ  NACIONAL"/>
    <s v="10-CSF"/>
    <n v="4847070119"/>
    <m/>
    <n v="7920000000"/>
  </r>
  <r>
    <m/>
    <s v="PROYECTO VEPBM"/>
    <s v="Subdirección de Recursos Humanos del Sector Educación"/>
    <x v="2"/>
    <s v="ADQUIS. DE BYS-SERVICIO DE ASISTENCIA TÉCNICA  -FORTALECIMIENTO DE LAS CAPACIDADES Y CONDICIONES DE BIENESTAR QUE DIGNIFIQUEN LA LABOR DOCENTE EN EDUCACIÓN INICIAL, PREESCOLAR, BÁSICA Y MEDIA.   NACIONAL"/>
    <s v="10-CSF"/>
    <n v="6039091832"/>
    <n v="1133662590"/>
    <n v="4905429242"/>
  </r>
  <r>
    <m/>
    <s v="PROYECTO VEPBM"/>
    <s v="Dirección de Calidad para la Educación Preescolar, Básica y Media"/>
    <x v="3"/>
    <s v="ADQUIS. DE BYS-SERVICIO DE FORTALECIMIENTO A LAS CAPACIDADES DE LOS DOCENTES DE EDUCACIÓN INICIAL, PREESCOLAR, BÁSICA Y MEDIA-FORTALECIMIENTO DE LAS CAPACIDADES Y CONDICIONES DE BIENESTAR QUE DIGNIFIQUEN LA LABOR DOCENTE EN EDUCACIÓN INICIAL, PREESCOLAR, "/>
    <s v="14-CSF"/>
    <n v="4500000000"/>
    <n v="600000000"/>
    <n v="3900000000"/>
  </r>
  <r>
    <m/>
    <s v="PROYECTO VEPBM"/>
    <s v="Secretaría General"/>
    <x v="4"/>
    <s v="ADQUIS. DE BYS-SERVICIO DE ASISTENCIA TÉCNICA -FORTALECIMIENTO DE LAS CAPACIDADES TERRITORIALES PARA LA GESTIÓN EDUCATIVA CON ÉNFASIS EN ZONAS RURALES NACIONAL"/>
    <s v="10-CSF"/>
    <n v="350000000"/>
    <n v="1250000000"/>
    <n v="350000000"/>
  </r>
  <r>
    <m/>
    <s v="PROYECTO VEPBM"/>
    <s v="Dirección de Fortalecimiento a la Gestión Territorial"/>
    <x v="4"/>
    <s v="ADQUIS. DE BYS-SERVICIO DE ASISTENCIA TÉCNICA -FORTALECIMIENTO DE LAS CAPACIDADES TERRITORIALES PARA LA GESTIÓN EDUCATIVA CON ÉNFASIS EN ZONAS RURALES NACIONAL"/>
    <s v="10-CSF"/>
    <n v="6524713568"/>
    <m/>
    <n v="5250000000"/>
  </r>
  <r>
    <m/>
    <s v="PROYECTO VEPBM"/>
    <s v="Subdirección de Fortalecimiento Institucional"/>
    <x v="4"/>
    <s v="ADQUIS. DE BYS-SERVICIO DE ASISTENCIA TÉCNICA -FORTALECIMIENTO DE LAS CAPACIDADES TERRITORIALES PARA LA GESTIÓN EDUCATIVA CON ÉNFASIS EN ZONAS RURALES NACIONAL"/>
    <s v="10-CSF"/>
    <n v="1968079515"/>
    <m/>
    <n v="1992187568"/>
  </r>
  <r>
    <m/>
    <s v="PROYECTO VEPBM"/>
    <s v="Subdirección de Monitoreo y Control"/>
    <x v="4"/>
    <s v="ADQUIS. DE BYS-SERVICIO DE ASISTENCIA TÉCNICA -FORTALECIMIENTO DE LAS CAPACIDADES TERRITORIALES PARA LA GESTIÓN EDUCATIVA CON ÉNFASIS EN ZONAS RURALES NACIONAL"/>
    <s v="10-CSF"/>
    <n v="358816709"/>
    <m/>
    <n v="358816709"/>
  </r>
  <r>
    <m/>
    <s v="PROYECTO VEPBM"/>
    <s v="Subdirección de Recursos Humanos del Sector Educación"/>
    <x v="4"/>
    <s v="ADQUIS. DE BYS-SERVICIO DE ASISTENCIA TÉCNICA -FORTALECIMIENTO DE LAS CAPACIDADES TERRITORIALES PARA LA GESTIÓN EDUCATIVA CON ÉNFASIS EN ZONAS RURALES NACIONAL"/>
    <s v="10-CSF"/>
    <n v="3506209124"/>
    <m/>
    <n v="3506814639"/>
  </r>
  <r>
    <s v="VICEMINISTERIO DE EDUCACIÓN SUPERIOR"/>
    <s v="PROYECTO VES"/>
    <s v="Dirección de Fomento de la Educación Superior"/>
    <x v="5"/>
    <s v="ADQUIS. DE BYS-SERVICIO DE FOMENTO PARA LA REGIONALIZACIÓN EN LA EDUCACIÓN SUPERIOR O TERCIARIA -FORTALECIMIENTO DE LOS PROCESOS DE FOMENTO DE EDUCACIÓN SUPERIOR PARA MEJORAR LAS CONDICIONES INSTITUCIONALES QUE GARANTICEN EQUIDAD EN EL ACCESO, PERMANENCIA"/>
    <s v="10-CSF"/>
    <n v="2249663985"/>
    <n v="162000000"/>
    <n v="2087663985"/>
  </r>
  <r>
    <m/>
    <s v="PROYECTO VES"/>
    <s v="Dirección de Calidad para la Educación Superior"/>
    <x v="6"/>
    <s v="ADQUIS. DE BYS-SERVICIO DE ASISTENCIA TÉCNICA -INCREMENTO EN LA CALIDAD DEL SERVICIO PÚBLICO DE EDUCACIÓN SUPERIOR EN COLOMBIA NACIONAL  NACIONAL"/>
    <s v="10-CSF"/>
    <n v="821270000"/>
    <m/>
    <n v="821270000"/>
  </r>
  <r>
    <m/>
    <s v="PROYECTO VES"/>
    <s v="Subdirección de Inspección y Vigilancia"/>
    <x v="7"/>
    <s v="ADQUIS. DE BYS-SERVICIO DE INSPECCIÓN Y VIGILANCIA  -INCREMENTO EN LA CALIDAD DEL SERVICIO PÚBLICO DE EDUCACIÓN SUPERIOR EN COLOMBIA NACIONAL  NACIONAL"/>
    <s v="10-CSF"/>
    <n v="100000000"/>
    <m/>
    <n v="100000000"/>
  </r>
  <r>
    <m/>
    <s v="PROYECTO VES"/>
    <s v="Dirección de Calidad para la Educación Superior"/>
    <x v="8"/>
    <s v="COMISIÓN NACIONAL INTERSECTORIAL DE ASEGURAMIENTO DE LA CALIDAD DE LA EDUCACIÓN SUPERIOR - CONACES"/>
    <s v="16-SSF"/>
    <n v="982463075"/>
    <n v="302000075"/>
    <n v="680463000"/>
  </r>
  <r>
    <m/>
    <s v="PROYECTO VES"/>
    <s v="Dirección de Calidad para la Educación Superior"/>
    <x v="9"/>
    <s v="CONSEJO NACIONAL DE ACREDITACIÓN - CNA"/>
    <s v="16-SSF"/>
    <n v="360500000"/>
    <n v="50000000"/>
    <n v="310500000"/>
  </r>
  <r>
    <m/>
    <s v="PROYECTO VES"/>
    <s v="Dirección de Calidad para la Educación Superior"/>
    <x v="10"/>
    <s v="CONSEJO NACIONAL DE EDUCACIÓN SUPERIOR - CESU (LEY 30 DE 1992)"/>
    <s v="16-SSF"/>
    <n v="51500000"/>
    <n v="6045455"/>
    <n v="45454545"/>
  </r>
  <r>
    <s v="SECRETARÍA GENERAL"/>
    <s v="PROYECTO TRANSVERSAL"/>
    <s v="Subdirección de Desarrollo Organizacional"/>
    <x v="11"/>
    <s v="ADQUIS. DE BYS-SERVICIO DE IMPLEMENTACIÓN SISTEMAS DE GESTIÓN-FORTALECIMIENTO DE LA GESTIÓN INSTITUCIONAL Y BUEN GOBIERNO DEL MINISTERIO DE EDUCACIÓN   NACIONAL"/>
    <s v="10-CSF"/>
    <n v="289145015"/>
    <n v="3000000"/>
    <n v="286145015"/>
  </r>
  <r>
    <m/>
    <s v="PROYECTO TRANSVERSAL"/>
    <s v="Subdirección de Relacionamiento con la Ciudadanía"/>
    <x v="11"/>
    <s v="ADQUIS. DE BYS-SERVICIO DE IMPLEMENTACIÓN SISTEMAS DE GESTIÓN-FORTALECIMIENTO DE LA GESTIÓN INSTITUCIONAL Y BUEN GOBIERNO DEL MINISTERIO DE EDUCACIÓN   NACIONAL"/>
    <s v="10-CSF"/>
    <n v="400000000"/>
    <n v="0"/>
    <n v="400000000"/>
  </r>
  <r>
    <m/>
    <s v="PROYECTO TRANSVERSAL"/>
    <s v="Oficina Asesora de Comunicaciones"/>
    <x v="11"/>
    <s v="ADQUIS. DE BYS-SERVICIO DE IMPLEMENTACIÓN SISTEMAS DE GESTIÓN -FORTALECIMIENTO DE LA GESTIÓN INSTITUCIONAL Y BUEN GOBIERNO DEL MINISTERIO DE EDUCACIÓN   NACIONAL"/>
    <s v="10-CSF"/>
    <n v="100000000"/>
    <n v="0"/>
    <n v="100000000"/>
  </r>
  <r>
    <m/>
    <s v="PROYECTO TRANSVERSAL"/>
    <s v="Secretaría General"/>
    <x v="11"/>
    <s v="ADQUIS. DE BYS-SERVICIO DE IMPLEMENTACIÓN SISTEMAS DE GESTIÓN-FORTALECIMIENTO DE LA GESTIÓN INSTITUCIONAL Y BUEN GOBIERNO DEL MINISTERIO DE EDUCACIÓN   NACIONAL"/>
    <s v="10-CSF"/>
    <n v="180000000"/>
    <n v="0"/>
    <n v="18000000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96">
  <r>
    <s v="Oficina Asesora de Planeación y Finanzas"/>
    <s v="Audiencia Pública de rendición de cuentas acuerdo de paz"/>
    <s v="Estrategia: Promoción de la participación ciudadana y rendición de cuentas_x000a__x000a_Objetivo: Informar, explicar y dar a conocer los avances y resultados de la gestión del MEN en el marco de la implementación del PMI"/>
    <s v="NO"/>
    <s v="Híbrido"/>
    <s v="Por definir"/>
    <s v="ABR"/>
    <s v="ABR"/>
    <n v="100"/>
    <n v="35000000"/>
    <s v="Jefe OAPF: Jeimy Paola Aristizabal Rodríguez"/>
    <x v="0"/>
    <x v="0"/>
  </r>
  <r>
    <s v="Oficina Asesora de Planeación y Finanzas"/>
    <s v="Espacio de articulación y sustentación de las necesidades del sector educativo"/>
    <s v="Estrategia: Fortalecimiento de los mecanismos de planificación presupuestal sectorial _x000a__x000a_Objetivo: Generar un espacio de articulación técnica e interinstitucional para la presentación, análisis y sustentación de las necesidades estratégicas de inversión de"/>
    <s v="NO"/>
    <s v="Hibrida"/>
    <s v="Bogotá"/>
    <s v="MAY"/>
    <s v="MAY"/>
    <n v="70"/>
    <n v="2000000"/>
    <s v="Jefe OAPF: Jeimy Paola Aristizabal Rodríguez"/>
    <x v="0"/>
    <x v="0"/>
  </r>
  <r>
    <s v="Oficina Asesora de Planeación y Finanzas"/>
    <s v="Jornada de diálogo y escucha ciudadana - Nodo sectorial"/>
    <s v="Estrategia: Promoción de la participación ciudadana y rendición de cuentas_x000a__x000a_Objetivo: Desarrollo de espacios de diálogo que promuevan la participación ciudadana y la comunicación efectiva y constructiva para la rendición de cuentas y el control social en "/>
    <s v="NO"/>
    <s v="Hibrida"/>
    <s v="Por definir"/>
    <s v="JUN"/>
    <s v="JUN"/>
    <n v="100"/>
    <n v="10000000"/>
    <s v="Jefe OAPF: Jeimy Paola Aristizabal Rodríguez"/>
    <x v="0"/>
    <x v="0"/>
  </r>
  <r>
    <s v="Oficina Asesora de Planeación y Finanzas"/>
    <s v="Taller Planeación Estratégica Institucional y Sectorial 2026"/>
    <s v="Estrategia: Fortalecimiento de los mecanismos de planeación y seguimiento institucional_x000a__x000a_Objetivo: Formular la planeación institucional y sectorial en articulación con el Plan Nacional de Desarrollo 2026-2030."/>
    <s v="NO"/>
    <s v="Presencial"/>
    <s v="Bogotá"/>
    <s v="OCT"/>
    <s v="OCT"/>
    <n v="100"/>
    <n v="100000000"/>
    <s v="Jefe OAPF: Jeimy Paola Aristizabal Rodríguez"/>
    <x v="0"/>
    <x v="0"/>
  </r>
  <r>
    <s v="Oficina Asesora de Planeación y Finanzas"/>
    <s v="Audiencia Pública de rendición de cuentas MEN 2026"/>
    <s v="Estrategia: Promoción de la participación ciudadana y rendición de cuentas_x000a__x000a_Objetivo: Informar, explicar y dar a conocer los avances y resultados de la gestión del MEN a los ciudadanos, la sociedad civil, otras entidades públicas y organismos de control, "/>
    <s v="NO"/>
    <s v="Híbrido"/>
    <s v="Por definir"/>
    <s v="NOV"/>
    <s v="NOV"/>
    <n v="100"/>
    <n v="100000000"/>
    <s v="Jeimy PaolaAristízabal Rodríguez"/>
    <x v="0"/>
    <x v="0"/>
  </r>
  <r>
    <s v="Oficina de Cooperación y Asuntos Internacionales "/>
    <s v="Mesa de Educación y Migración "/>
    <s v="La mesa de Migración y Educación es la instancia conformada en 2023, cuyo objetivo es la coordinación y priorización de acciones que beneficien el acceso, la permanencia y el cumplimiento de la trayectoria educativa de la población migrante, colombianos r"/>
    <s v="NO"/>
    <s v="Presencial"/>
    <s v="Bogotá"/>
    <s v="MAR"/>
    <s v="MAR"/>
    <n v="30"/>
    <n v="1750000"/>
    <s v="Diana Murcia"/>
    <x v="1"/>
    <x v="0"/>
  </r>
  <r>
    <s v="Oficina de Cooperación y Asuntos Internacionales "/>
    <s v="Mesa de Educación y Migración "/>
    <s v="La mesa de Migración y Educación es la instancia conformada en 2023, cuyo objetivo es la coordinación y priorización de acciones que beneficien el acceso, la permanencia y el cumplimiento de la trayectoria educativa de la población migrante, colombianos r"/>
    <s v="NO"/>
    <s v="Presencial"/>
    <s v="Bogotá"/>
    <s v="AGO"/>
    <s v="AGO"/>
    <n v="30"/>
    <n v="1750000"/>
    <s v="Diana Murcia"/>
    <x v="1"/>
    <x v="0"/>
  </r>
  <r>
    <s v="Oficina de Cooperación y Asuntos Internacionales "/>
    <s v="Ceremonia de certificación de preicfes populares con acompañamiento del sector privado"/>
    <s v="En el marco de la estrategia de fortalecimiento a organizaciones de pre icfes popular para beneficiar a jóvenes en el tránsito de la educación media a la educación superior, se requiere promover la vinculación del sector privado como fuente de apoyo al fi"/>
    <s v="NO"/>
    <s v="Presencial"/>
    <s v="Bogotá"/>
    <s v="JUL"/>
    <s v="JUL"/>
    <n v="400"/>
    <n v="51500000"/>
    <s v="Paola Berdugo"/>
    <x v="1"/>
    <x v="0"/>
  </r>
  <r>
    <s v="Oficina de Cooperación y Asuntos Internacionales "/>
    <s v="CELAC -África"/>
    <s v="En el marco de la presidencia Protempore de Colombia en la Comunidad de Estados Latinoamericanos y Caribeños -CELAC- el Ministerio de Educación, en articulación con otras carteras tiene el compromiso de cofinanciar los eventos paralelos a los diálogos de "/>
    <s v="NO"/>
    <s v="Presencial"/>
    <s v="Bogotá"/>
    <s v="MAR"/>
    <s v="MAR"/>
    <n v="100"/>
    <n v="27000000"/>
    <s v="Ma. Francisca Perdomo"/>
    <x v="1"/>
    <x v="0"/>
  </r>
  <r>
    <s v="Oficina de Cooperación y Asuntos Internacionales "/>
    <s v="CELAC Cierre (ciclo)"/>
    <s v="En el marco de la presidencia Protempore de Colombia en la Comunidad de Estados Latinoamericanos y Caribeños -CELAC- el Ministerio de Educación lidera las actividades del sector educativo en la hoja de ruta 2025-2026, incluyendo este ciclo en el que se va"/>
    <s v="NO"/>
    <s v="Virtual"/>
    <s v="Virtual"/>
    <s v="ABR"/>
    <s v="ABR"/>
    <n v="80"/>
    <n v="20000000"/>
    <s v="Ma. Francisca Perdomo"/>
    <x v="1"/>
    <x v="0"/>
  </r>
  <r>
    <s v="Oficina de Cooperación y Asuntos Internacionales "/>
    <s v="Sesión MIIES"/>
    <n v="0"/>
    <s v="NO"/>
    <s v="Presencial"/>
    <s v="Bogotá"/>
    <s v="MAR"/>
    <s v="MAR"/>
    <n v="20"/>
    <n v="1000000"/>
    <s v="Jesús David G."/>
    <x v="1"/>
    <x v="0"/>
  </r>
  <r>
    <s v="Oficina de Cooperación y Asuntos Internacionales "/>
    <s v="Sesiones transición Clúster de educación en Emergencias "/>
    <s v="Desde el MEN se entiende Educación en Emergencias en acciones para prevenir, atender y proteger integralmente los derechos de los Niñas, Niños, adolescentes y Jóvenes y los entornos educativos afectados por fenómenos naturales, situaciones de conflicto en"/>
    <s v="NO"/>
    <s v="Presencial"/>
    <s v="Bogotá"/>
    <s v="ABR"/>
    <s v="ABR"/>
    <n v="35"/>
    <n v="1000000"/>
    <s v="Diana Murcia"/>
    <x v="1"/>
    <x v="0"/>
  </r>
  <r>
    <s v="Oficina de Cooperación y Asuntos Internacionales "/>
    <s v="Sesión MIIES"/>
    <n v="0"/>
    <s v="NO"/>
    <s v="Presencial"/>
    <s v="Bogotá"/>
    <s v="ABR"/>
    <s v="ABR"/>
    <n v="20"/>
    <n v="1000000"/>
    <s v="Jesús David G."/>
    <x v="1"/>
    <x v="0"/>
  </r>
  <r>
    <s v="Oficina de Cooperación y Asuntos Internacionales "/>
    <s v="Sesiones transición Clúster de educación en Emergencias "/>
    <s v="Desde el MEN se entiende Educación en Emergencias en acciones para prevenir, atender y proteger integralmente los derechos de los Niñas, Niños, adolescentes y Jóvenes y los entornos educativos afectados por fenómenos naturales, situaciones de conflicto en"/>
    <s v="NO"/>
    <s v="Presencial"/>
    <s v="Bogotá"/>
    <s v="JUN"/>
    <s v="JUN"/>
    <n v="35"/>
    <n v="1000000"/>
    <s v="Diana Murcia"/>
    <x v="1"/>
    <x v="0"/>
  </r>
  <r>
    <s v="Oficina de Cooperación y Asuntos Internacionales "/>
    <s v="Sesión MIIES"/>
    <n v="0"/>
    <s v="NO"/>
    <s v="Presencial"/>
    <s v="Bogotá"/>
    <s v="JUN"/>
    <s v="JUN"/>
    <n v="20"/>
    <n v="1000000"/>
    <s v="Jesús David G."/>
    <x v="1"/>
    <x v="0"/>
  </r>
  <r>
    <s v="Oficina de Cooperación y Asuntos Internacionales "/>
    <s v="Sesiones transición Clúster de educación en Emergencias "/>
    <s v="Desde el MEN se entiende Educación en Emergencias en acciones para prevenir, atender y proteger integralmente los derechos de los Niñas, Niños, adolescentes y Jóvenes y los entornos educativos afectados por fenómenos naturales, situaciones de conflicto en"/>
    <s v="NO"/>
    <s v="Presencial"/>
    <s v="Bogotá"/>
    <s v="AGO"/>
    <s v="AGO"/>
    <n v="35"/>
    <n v="1000000"/>
    <s v="Diana Murcia"/>
    <x v="1"/>
    <x v="0"/>
  </r>
  <r>
    <s v="Oficina de Cooperación y Asuntos Internacionales "/>
    <s v="Sesiones transición Clúster de educación en Emergencias "/>
    <s v="Desde el MEN se entiende Educación en Emergencias en acciones para prevenir, atender y proteger integralmente los derechos de los Niñas, Niños, adolescentes y Jóvenes y los entornos educativos afectados por fenómenos naturales, situaciones de conflicto en"/>
    <s v="NO"/>
    <s v="Presencial"/>
    <s v="Bogotá"/>
    <s v="OCT"/>
    <s v="OCT"/>
    <n v="35"/>
    <n v="1000000"/>
    <s v="Diana Murcia"/>
    <x v="1"/>
    <x v="0"/>
  </r>
  <r>
    <s v="Oficina de Cooperación y Asuntos Internacionales "/>
    <s v="Sesiones transición Clúster de educación en Emergencias "/>
    <s v="Desde el MEN se entiende Educación en Emergencias en acciones para prevenir, atender y proteger integralmente los derechos de los Niñas, Niños, adolescentes y Jóvenes y los entornos educativos afectados por fenómenos naturales, situaciones de conflicto en"/>
    <s v="NO"/>
    <s v="Presencial"/>
    <s v="Bogotá"/>
    <s v="DIC"/>
    <s v="DIC"/>
    <n v="35"/>
    <n v="1000000"/>
    <s v="Diana Murcia"/>
    <x v="1"/>
    <x v="0"/>
  </r>
  <r>
    <s v="Oficina de Cooperación y Asuntos Internacionales "/>
    <s v="Sesión ECW"/>
    <s v="Espacio de revisión de acciones y toma  de decisiones  en el marco de la implementación del Multiyear Resilience Program (MYRP) II Colombia "/>
    <s v="NO"/>
    <s v="Presencial"/>
    <s v="Bogotá"/>
    <s v="MAR"/>
    <s v="MAR"/>
    <n v="30"/>
    <n v="2000000"/>
    <s v="Diana Murcia"/>
    <x v="1"/>
    <x v="0"/>
  </r>
  <r>
    <s v="Oficina de Cooperación y Asuntos Internacionales "/>
    <s v="Sesión ECW"/>
    <s v="Espacio de revisión de acciones y toma  de decisiones  en el marco de la implementación del Multiyear Resilience Program (MYRP) II Colombia "/>
    <s v="NO"/>
    <s v="Presencial"/>
    <s v="Bogotá"/>
    <s v="AGO"/>
    <s v="AGO"/>
    <n v="30"/>
    <n v="2000000"/>
    <s v="Diana Murcia"/>
    <x v="1"/>
    <x v="0"/>
  </r>
  <r>
    <s v="Oficina de Cooperación y Asuntos Internacionales "/>
    <s v="Curso presencial de formación docente en Inteligencia Artificial con el apoyo de docentes de diferentes Universidades chinas"/>
    <s v="En desarrollo del Memorando de Entendimiento firmado en mayo de 2025, entre el gobierno de Colombia y la Universidad de Tianjin de China, se realizará el curso de IA dirigido a docentes de normales y universitarios.  El Ministerio dará como contrapartida "/>
    <s v="NO"/>
    <s v="Presencial"/>
    <s v="Bogotá"/>
    <s v="MAR"/>
    <s v="MAR"/>
    <n v="24"/>
    <n v="60000000"/>
    <s v="Victoria Gómez"/>
    <x v="1"/>
    <x v="0"/>
  </r>
  <r>
    <s v="Oficina de Cooperación y Asuntos Internacionales "/>
    <s v="IV Consultas técnicas Colombia-Alemania"/>
    <s v="Realizar la IV versión de las Consultas Técnicas de Cooperación Colombia-Alemania para consolidar una hoja de ruta que derive en el fortalecimiento de las relaciones de cooperación técnica en materia de educación, ciencia y tecnología."/>
    <s v="NO"/>
    <s v="Presencial"/>
    <s v="Bogotá"/>
    <s v="JUN"/>
    <s v="JUN"/>
    <n v="30"/>
    <n v="5000000"/>
    <s v="Olga L Gallego"/>
    <x v="1"/>
    <x v="0"/>
  </r>
  <r>
    <s v="Oficina de Innovación Educativa con Uso de Nuevas Tecnologías"/>
    <s v="Encuentro Nacional de Secretarias + encuentro de líderes de bilingüismo de 97 secretarías de educación certificadas + Encuentro Nacional de Lideres Financieros 2025 + Encuentro de líderes de cobertura+ Encuentro de líderes de Calidad y líderes de Evaluaci"/>
    <s v="En el marco del cierre de gobierno, se requiere un espacio con las Secretarias de Educación para evaluar y consolidar las políticas y programas implementados durante el presente de Gobierno, socializando los avances, estableciendo compromisos y definir lí"/>
    <s v="NO"/>
    <s v="Presencial"/>
    <s v="BOGOTA"/>
    <s v="MAR"/>
    <s v="MAR"/>
    <n v="100"/>
    <n v="267000000"/>
    <s v="Jhorman Gutierrez"/>
    <x v="2"/>
    <x v="1"/>
  </r>
  <r>
    <s v="Oficina de Innovación Educativa con Uso de Nuevas Tecnologías"/>
    <s v="Feria del Libro 2026- Ofi Innovación FERIA DEL LIBRO"/>
    <s v="Participación del Ministerio de Educación Nacional en la feria del libro 2026 a partir del histórico de participaciones y acogida del espacio del Ministerio en los últimos años como muestra de los procesos que se desarrollan en el marco del Plan Nacional "/>
    <s v="NO"/>
    <s v="Presencial"/>
    <s v="BOGOTA"/>
    <s v="ABR"/>
    <s v="ABR"/>
    <n v="200"/>
    <n v="100000000"/>
    <s v="Jhorman Gutierrez"/>
    <x v="2"/>
    <x v="1"/>
  </r>
  <r>
    <s v="Oficina de Innovación Educativa con Uso de Nuevas Tecnologías"/>
    <s v="Cierre olimpiadas"/>
    <s v="Promover y fortalecer las estrategias territoriales que permitan el fortalecimiento de las habilidades cientificas y tecnológicas de las instituciones educativas públicas en el territorio"/>
    <s v="NO"/>
    <s v="Presencial"/>
    <s v="Bogotá"/>
    <s v="JUL"/>
    <s v="JUL"/>
    <m/>
    <n v="140000000"/>
    <s v="Jhorman Gutierrez"/>
    <x v="2"/>
    <x v="1"/>
  </r>
  <r>
    <s v="Oficina de Innovación Educativa con Uso de Nuevas Tecnologías"/>
    <s v="Hub taller prototipado cierre"/>
    <s v="Verificación de la aplicación de conocimientos y entrenamiento de refuerzo"/>
    <s v="NO"/>
    <s v="Presencial"/>
    <s v="BOGOTA"/>
    <s v="ABR"/>
    <s v="ABR"/>
    <m/>
    <n v="15000000"/>
    <s v="Jhorman Gutierrez"/>
    <x v="2"/>
    <x v="1"/>
  </r>
  <r>
    <s v="Oficina de Innovación Educativa con Uso de Nuevas Tecnologías"/>
    <s v="Visita de seguimiento del entrenamiento en INCHEON  (ICT Training for Colombian Teacher) proyecto aulas TIC Entrenamiento 3 (Guasca Pitalito), opcional Nocaima y Calera."/>
    <s v="Verificación de la aplicación de conocimientos y entrenamiento de refuerzo"/>
    <s v="NO"/>
    <s v="Presencial"/>
    <s v="BOGOTA"/>
    <s v="MAR"/>
    <s v="MAR"/>
    <m/>
    <n v="68000000"/>
    <s v="Jhorman Gutierrez"/>
    <x v="2"/>
    <x v="1"/>
  </r>
  <r>
    <s v="Oficina de Innovación Educativa con Uso de Nuevas Tecnologías"/>
    <s v="Taller creative portal"/>
    <s v="Fortalecer las capacidades en la comunidad educativa en temas como IA, gamificación, enfoque STEM en el marco de la formación integral"/>
    <s v="NO"/>
    <s v="Presencial"/>
    <s v="BOGOTA"/>
    <s v="MAR"/>
    <s v="MAR"/>
    <m/>
    <n v="10000000"/>
    <s v="Jhorman Gutierrez"/>
    <x v="2"/>
    <x v="1"/>
  </r>
  <r>
    <s v="Oficina de Innovación Educativa con Uso de Nuevas Tecnologías"/>
    <s v="Entrenamiento profesores INCHEON Programa KLIC (ICT Training for Colombian Teacher)"/>
    <s v="Fortalecer las capacidades en la comunidad educativa en temas como IA, gamificación, enfoque STEM en el marco de la formación integral"/>
    <s v="NO"/>
    <s v="Presencial"/>
    <s v="BOGOTA"/>
    <s v="MAR"/>
    <s v="MAR"/>
    <m/>
    <n v="120000000"/>
    <s v="Jhorman Gutierrez"/>
    <x v="2"/>
    <x v="1"/>
  </r>
  <r>
    <s v="Oficina de Innovación Educativa con Uso de Nuevas Tecnologías"/>
    <s v="Lanzamiento clubes de ciencia"/>
    <s v="Fortalecer las capacidades en la comunidad educativa en temas como IA, gamificación, enfoque STEM en el marco de la formación integral"/>
    <s v="NO"/>
    <s v="Presencial"/>
    <s v="BOGOTA"/>
    <s v="MAR"/>
    <s v="MAR"/>
    <m/>
    <n v="20000000"/>
    <s v="Jhorman Gutierrez"/>
    <x v="2"/>
    <x v="1"/>
  </r>
  <r>
    <s v="Oficina de Innovación Educativa con Uso de Nuevas Tecnologías"/>
    <s v="Promover y fortalecer las estrategias territoriales que permitan el fortalecimiento de las habilidades cientificas y tecnológicas de las instituciones educativas públicas en el territorio"/>
    <s v="Fortalecer las capacidades en la comunidad educativa en temas como IA, gamificación, enfoque STEM en el marco de la formación integral"/>
    <s v="NO"/>
    <s v="Presencial"/>
    <s v="BOGOTA"/>
    <s v="ABR"/>
    <s v="ABR"/>
    <m/>
    <n v="10000000"/>
    <s v="Jhorman Gutierrez"/>
    <x v="2"/>
    <x v="1"/>
  </r>
  <r>
    <s v="Oficina de Innovación Educativa con Uso de Nuevas Tecnologías"/>
    <s v="Hub de innovación con la SDO"/>
    <s v="Promover las habilidades de innovación educativa en servidores del Ministerio y entidades territoriales certificadas (secretarias, docentes o directivos docentes)"/>
    <s v="NO"/>
    <s v="Presencial"/>
    <s v="BOGOTA"/>
    <s v="ABR"/>
    <s v="ABR"/>
    <m/>
    <n v="20000000"/>
    <s v="Jhorman Gutierrez"/>
    <x v="2"/>
    <x v="1"/>
  </r>
  <r>
    <s v="Oficina de Innovación Educativa con Uso de Nuevas Tecnologías"/>
    <s v="Lanzamiento Centros de Interes"/>
    <s v="Participar en las actividades pedagógicas que se van a desarrollar en la Feria del Libro  en torno a centros de interés y el fomento de la lectura, escritura y la oralidad,  en el marco de la implementación del programa de Formación Integral como garantía"/>
    <s v="NO"/>
    <s v="Presencial"/>
    <s v="BOGOTA"/>
    <s v="ABR"/>
    <s v="ABR"/>
    <m/>
    <n v="56000000"/>
    <s v="Jhorman Gutierrez"/>
    <x v="2"/>
    <x v="1"/>
  </r>
  <r>
    <s v="Oficina de Innovación Educativa con Uso de Nuevas Tecnologías"/>
    <s v="Entrenamiento profesores INCHEON Programa KLIC (ICT Training for Colombian Teacher)"/>
    <s v="Entrenamiento en el uso Educativo de las TICS"/>
    <s v="NO"/>
    <s v="Presencial"/>
    <s v="BOGOTA"/>
    <s v="MAY"/>
    <s v="MAY"/>
    <m/>
    <n v="274000000"/>
    <s v="Jhorman Gutierrez"/>
    <x v="2"/>
    <x v="1"/>
  </r>
  <r>
    <s v="Dirección de Calidad para la Educación Preescolar, Básica y Media"/>
    <s v="Encuentro Nacional de Secretarias + encuentro de líderes de bilingüismo de 97 secretarías de educación certificadas + Encuentro Nacional de Lideres Financieros 2025 + Encuentro de líderes de cobertura+ Encuentro de líderes de Calidad y líderes de Evaluaci"/>
    <s v="En el marco del cierre de gobierno, se requiere un espacio con las Secretarias de Educación para evaluar y consolidar las políticas y programas implementados durante el presente de Gobierno, socializando los avances, estableciendo compromisos y definir lí"/>
    <s v="NO"/>
    <s v="Presencial"/>
    <s v="BOGOTA"/>
    <s v="MAR"/>
    <s v="MAR"/>
    <n v="200"/>
    <n v="120000000"/>
    <s v="Solman Yamile Diaz"/>
    <x v="3"/>
    <x v="1"/>
  </r>
  <r>
    <s v="Dirección de Calidad para la Educación Preescolar, Básica y Media"/>
    <s v="Encuentro nacional de Edución y formación integral"/>
    <s v="Reconocer los avances y retos de la implementación de estrategias  en el marco de la Formación integral. Además, realizar cierre y balance de la implementación de Centros de Interés para la Formación Integral con aliados intercestoriales (Mindeporte, Mint"/>
    <s v="NO"/>
    <s v="Presencial"/>
    <s v="BOGOTA"/>
    <s v="ABR"/>
    <s v="ABR"/>
    <n v="200"/>
    <n v="200000000"/>
    <s v="Solman Yamile Diaz"/>
    <x v="3"/>
    <x v="1"/>
  </r>
  <r>
    <s v="Dirección de Calidad para la Educación Preescolar, Básica y Media"/>
    <s v="Feria del Libro 2026- Ofi Innovación FERIA DEL LIBRO"/>
    <s v="Participación del Ministerio de Educación Nacional en la feria del libro 2026 a partir del histórico de participaciones y acogida del espacio del Ministerio en los últimos años como muestra de los procesos que se desarrollan en el marco del Plan Nacional "/>
    <s v="NO"/>
    <s v="Presencial"/>
    <s v="BOGOTA"/>
    <s v="ABR"/>
    <s v="ABR"/>
    <n v="200"/>
    <n v="1900000000"/>
    <s v="Viviana Olaya"/>
    <x v="3"/>
    <x v="1"/>
  </r>
  <r>
    <s v="Dirección de Calidad para la Educación Preescolar, Básica y Media"/>
    <s v="Foro Educativo Nacional 2026 + encuentro PTAFI"/>
    <s v="Cumplimiento de lo establecido en el artículo 164 de la Ley General de Educación 115 de 1994 "/>
    <s v="NO"/>
    <s v="Presencial"/>
    <s v="BOGOTA"/>
    <s v="OCT"/>
    <s v="OCT"/>
    <n v="600"/>
    <n v="1000000000"/>
    <s v="Viviana Olaya"/>
    <x v="3"/>
    <x v="1"/>
  </r>
  <r>
    <s v="Dirección de Calidad para la Educación Preescolar, Básica y Media"/>
    <s v="Fortalecimiento del Proyecto Educativo Comunitario del pueblo Jiw en Meta. "/>
    <s v="Realizar dos encuentros para el fortalecimiento del Proyecto Educativo Comunitario del pueblo Jiw Meta, por que no se logro focalización 2026 y tiene compromiso con presidencia. "/>
    <s v="NO"/>
    <s v="Presencial"/>
    <s v="META-Villavicencio - Puerto López"/>
    <s v="ABR"/>
    <s v="ABR"/>
    <n v="50"/>
    <n v="100000000"/>
    <s v="Viviana Olaya"/>
    <x v="3"/>
    <x v="1"/>
  </r>
  <r>
    <s v="Dirección de Calidad para la Educación Preescolar, Básica y Media"/>
    <s v="Fortalecimiento del Proyecto Educativo Comunitario del pueblo Nukak en Guaviare. "/>
    <s v="Realizar dos encuentros para el fortalecimiento del Proyecto Educativo Comunitario del pueblo Nukak en Guaviare, por que no se logro focalización 2026 y tiene compromiso con presidencia. "/>
    <s v="NO"/>
    <s v="Presencial"/>
    <s v="GUAVIARE -San José del Guaviare"/>
    <s v="ABR"/>
    <s v="ABR"/>
    <n v="50"/>
    <n v="100000000"/>
    <s v="Viviana Olaya"/>
    <x v="3"/>
    <x v="1"/>
  </r>
  <r>
    <s v="Dirección de Calidad para la Educación Preescolar, Básica y Media"/>
    <s v="Fortalecimiento del Proyecto Educativo Comunitario del Rio Telpi Nariño"/>
    <s v="Realizar dos encuentros para el fortalecimiento del Proyecto Educativo Comunitario del pueblo Nukak en Guaviare, por que no se logro focalización 2026 y tiene compromiso con presidencia. "/>
    <s v="NO"/>
    <s v="Presencial"/>
    <s v="NARIÑO-BARBACOAS"/>
    <s v="ABR"/>
    <s v="ABR"/>
    <n v="50"/>
    <n v="100000000"/>
    <s v="Viviana Olaya"/>
    <x v="3"/>
    <x v="1"/>
  </r>
  <r>
    <s v="Dirección de Calidad para la Educación Preescolar, Básica y Media"/>
    <s v="Mesas con representantes de pueblos indigenas -CONTCEPI"/>
    <s v="En el PND se encuentra el indicador: El Ministerio de educación concertará e implementará programas de formación político organizativo y pedagogías propias dirigido a educadores indígenas o dinamizadores pedagógicos, líderes y autoridades indígenas. Y tie"/>
    <s v="NO"/>
    <s v="Presencial"/>
    <s v="Por definir"/>
    <s v="ABR"/>
    <s v="ABR"/>
    <n v="600"/>
    <n v="1000000000"/>
    <s v="Viviana Olaya"/>
    <x v="3"/>
    <x v="1"/>
  </r>
  <r>
    <s v="Dirección de Calidad para la Educación Preescolar, Básica y Media"/>
    <s v="Webinar_Alimentación Escolar"/>
    <s v="El webinar se fundamenta en la Ley 1355 de 2009, que declara el 24 de septiembre como Día Nacional de la lucha contra la obesidad y el sobrepeso, abriendo un marco para promover estrategias educativas sobre alimentación saludable y prevención de enfermeda"/>
    <s v="NO"/>
    <s v="Virtual"/>
    <s v="BOGOTA"/>
    <s v="SEP"/>
    <s v="SEP"/>
    <n v="500"/>
    <n v="7000000"/>
    <s v="Solman Yamile Diaz"/>
    <x v="3"/>
    <x v="1"/>
  </r>
  <r>
    <s v="Dirección de Calidad para la Educación Preescolar, Básica y Media"/>
    <s v="Webinar_acoso escolar "/>
    <s v="Webinar para el 2 de mayo  en el marco del día de prevención mundial contra el acoso escolar. Se requiere recursos para el pago de conferencistas y panelistas y operador logístico"/>
    <s v="NO"/>
    <s v="Virtual"/>
    <s v="BOGOTA"/>
    <s v="MAY"/>
    <s v="MAY"/>
    <n v="500"/>
    <n v="8000000"/>
    <s v="Solman Yamile Diaz"/>
    <x v="3"/>
    <x v="1"/>
  </r>
  <r>
    <s v="Dirección de Calidad para la Educación Preescolar, Básica y Media"/>
    <s v="Webinar_Estilos de Vida Saludable "/>
    <s v="El webinar responde a lo dispuesto en la Ley 1502 de 2011, reglamentada por el Decreto 2766 de 2013 y en el recientemente adoptado Plan de la Cultura de la Seguridad Social en Colombia 2025‑2028 (por medio de la Resolución 2237 de 2024), los cuales establ"/>
    <s v="NO"/>
    <s v="Virtual"/>
    <s v="BOGOTA"/>
    <s v="ABR"/>
    <s v="ABR"/>
    <n v="500"/>
    <n v="7000000"/>
    <s v="Solman Yamile Diaz"/>
    <x v="3"/>
    <x v="1"/>
  </r>
  <r>
    <s v="Dirección de Calidad para la Educación Preescolar, Básica y Media"/>
    <s v="Webinar educación socioemocional y transversalidad "/>
    <s v="En atención a las nuevas leyes de educación socioemocional se requiere generar un espacio formativo sobre educación socioemocional y transversalidad en el cual se integren los elementos de los nuevos referentes y  la reglamentación, con el apoyo de al men"/>
    <s v="NO"/>
    <s v="Virtual"/>
    <s v="BOGOTA"/>
    <s v="NOV"/>
    <s v="NOV"/>
    <n v="500"/>
    <n v="6000000"/>
    <s v="Solman Yamile Diaz"/>
    <x v="3"/>
    <x v="1"/>
  </r>
  <r>
    <s v="Dirección de Calidad para la Educación Preescolar, Básica y Media"/>
    <s v="Evento Murales Regionales para la niñez "/>
    <s v="transformar los espacios del Ministerio de Educación Nacional en un lienzo vivo que celebre la diversidad geográfica, cultural y los logros de la política de formación integral en las seis regiones naturales de Colombia."/>
    <s v="NO"/>
    <s v="Presencial"/>
    <s v="BOGOTA"/>
    <s v="MAR"/>
    <s v="MAR"/>
    <n v="100"/>
    <n v="200000000"/>
    <s v="Marcela Cascavita"/>
    <x v="3"/>
    <x v="1"/>
  </r>
  <r>
    <s v="Dirección de Calidad para la Educación Preescolar, Básica y Media"/>
    <s v="CNCE_Sem I y Mesa técnica_CNCE_Sem I"/>
    <s v="En cumplimiento a la Ley 1620 de 2013. Cumplir con sesión del Comité Nacional de De Convivencia Escolar,- Comité  Presidido por el MEN  y Secretaría Técnica Dirección de Calidad. Además, Cumplir con sesión de la mesa técnica  del Comité Nacional de De Con"/>
    <s v="NO"/>
    <s v="Presencial"/>
    <s v="BOGOTA"/>
    <s v="MAR"/>
    <s v="MAR"/>
    <n v="60"/>
    <n v="20000000"/>
    <s v="Viviana Olaya"/>
    <x v="3"/>
    <x v="1"/>
  </r>
  <r>
    <s v="Dirección de Calidad para la Educación Preescolar, Básica y Media"/>
    <s v="Día del Maestro"/>
    <s v="Celebración que se desarrolla cada año en reconocimiento de la labor docente"/>
    <s v="NO"/>
    <s v="HÍBRIDA"/>
    <s v="2 regiones del país"/>
    <s v="ABR"/>
    <s v="ABR"/>
    <n v="300"/>
    <n v="100000000"/>
    <s v="Solman Yamile Diaz"/>
    <x v="3"/>
    <x v="1"/>
  </r>
  <r>
    <s v="Dirección de Calidad para la Educación Preescolar, Básica y Media"/>
    <s v="Día del Directivo Docente"/>
    <s v="Celebración que se desarrolla cada año en reconocimiento de las experiencias que desarrollan los educadores durante el año"/>
    <s v="NO"/>
    <s v="HÍBRIDA"/>
    <s v="BOGOTA"/>
    <s v="OCT"/>
    <s v="OCT"/>
    <n v="25"/>
    <n v="50000000"/>
    <s v="Viviana Olaya"/>
    <x v="3"/>
    <x v="1"/>
  </r>
  <r>
    <s v="Dirección de Calidad para la Educación Preescolar, Básica y Media"/>
    <s v="CNCE_Sem II y Mesa técnica_CNCE_Sem I"/>
    <s v="En cumplimiento a la Ley 1620 de 2013. Cumplir con sesión del Comité Nacional de De Convivencia Escolar,- Comité  Presidido por el MEN  y Secretaría Técnica Dirección de Calidad "/>
    <s v="NO"/>
    <s v="Presencial"/>
    <s v="BOGOTA"/>
    <s v="OCT"/>
    <s v="OCT"/>
    <n v="60"/>
    <n v="20000000"/>
    <s v="Viviana Olaya"/>
    <x v="3"/>
    <x v="1"/>
  </r>
  <r>
    <s v="Dirección de Calidad para la Educación Preescolar, Básica y Media"/>
    <s v="ENCUENTRO INTERNACIONAL DE JOVENES  PARA EL CAMBIO CURRICULAR  Y DIVULGACIÓN DE LINEAMIENTOS "/>
    <s v="En cumplimiento del ODS 4.7 y de las acciones para la promoción de la Red de Educación para la ciudadanía mundial Colombia realizará el evento de estudiantes que no se pudo hacer en 2025 por los cierres de las aerolíneas "/>
    <s v="NO"/>
    <s v="Presencial"/>
    <s v="Bogotá"/>
    <s v="MAY"/>
    <s v="MAY"/>
    <n v="70"/>
    <n v="400000000"/>
    <s v="Olga Lucia Zarate Mantilla"/>
    <x v="3"/>
    <x v="1"/>
  </r>
  <r>
    <s v="Dirección de Calidad para la Educación Preescolar, Básica y Media"/>
    <s v="MESA REGIONAL (1) AJUSTE DEL 1290 Y GUIA 34"/>
    <s v="Recoger aportes de los territorios para orientar un ajuste del Decreto 1290 que fortalezca la evaluación como proceso formativo en coherencia con el currículo y la autonomía escolar con el fin de contrastar marcos normativos con realidades institucionales"/>
    <s v="NO"/>
    <s v="Presencial"/>
    <s v="Bogotá"/>
    <s v="MAR"/>
    <s v="MAR"/>
    <n v="20"/>
    <n v="50000000"/>
    <s v="Olga Lucia Zarate Mantilla"/>
    <x v="3"/>
    <x v="1"/>
  </r>
  <r>
    <s v="Dirección de Calidad para la Educación Preescolar, Básica y Media"/>
    <s v="MESA REGIONAL (2 AJUSTE DEL 1290 Y GUIA 34"/>
    <s v="Recoger aportes de los territorios para orientar un ajuste del Decreto 1290 que fortalezca la evaluación como proceso formativo en coherencia con el currículo y la autonomía escolar con el fin de contrastar marcos normativos con realidades institucionales"/>
    <s v="NO"/>
    <s v="Presencial"/>
    <s v="Bogotá"/>
    <s v="MAR"/>
    <s v="MAR"/>
    <n v="20"/>
    <n v="50000000"/>
    <s v="Olga Lucia Zarate Mantilla"/>
    <x v="3"/>
    <x v="1"/>
  </r>
  <r>
    <s v="Dirección de Calidad para la Educación Preescolar, Básica y Media"/>
    <s v="MESA REGIONAL (3)  AJUSTE DEL 1290 Y GUIA 34"/>
    <s v="Recoger aportes de los territorios para orientar un ajuste del Decreto 1290 que fortalezca la evaluación como proceso formativo en coherencia con el currículo y la autonomía escolar con el fin de contrastar marcos normativos con realidades institucionales"/>
    <s v="NO"/>
    <s v="Presencial"/>
    <s v="Bogotá"/>
    <s v="MAY"/>
    <s v="MAY"/>
    <n v="20"/>
    <n v="50000000"/>
    <s v="Olga Lucia Zarate Mantilla"/>
    <x v="3"/>
    <x v="1"/>
  </r>
  <r>
    <s v="Dirección de Calidad para la Educación Preescolar, Básica y Media"/>
    <s v="Encuentros de mujeres indígenas"/>
    <s v="Continuación de construcción de enfoque diferencial étnico indígena en protocolos de violencias basadas en género a través de un proceso de construcción colectiva, concertada con la Comisión Nacional de Mujeres Indígenas de la Mesa Permanente de Concertac"/>
    <s v="NO"/>
    <s v="Presencial"/>
    <s v="Por definir"/>
    <s v="MAY"/>
    <s v="MAY"/>
    <n v="120"/>
    <n v="232829027"/>
    <s v="Viviana Olaya"/>
    <x v="3"/>
    <x v="1"/>
  </r>
  <r>
    <s v="Dirección de Cobertura y Equidad"/>
    <s v="Encuentro Nacional de Secretarias + encuentro de líderes de bilingüismo de 97 secretarías de educación certificadas + Encuentro Nacional de Lideres Financieros 2025 + Encuentro de líderes de cobertura+ Encuentro de líderes de Calidad y líderes de Evaluaci"/>
    <s v="En el marco del cierre de gobierno, se requiere un espacio con las Secretarias de Educación para evaluar y consolidar las políticas y programas implementados durante el presente de Gobierno, socializando los avances, estableciendo compromisos y definir lí"/>
    <s v="NO"/>
    <s v="Presencial"/>
    <s v="BOGOTA"/>
    <s v="FEB"/>
    <s v="FEB"/>
    <n v="200"/>
    <n v="510000000"/>
    <s v="Mauricio Katz"/>
    <x v="4"/>
    <x v="1"/>
  </r>
  <r>
    <s v="Dirección de Cobertura y Equidad"/>
    <s v="Foro Educativo Nacional 2026 + encuentro PTAFI"/>
    <s v="Cumplimiento de lo establecido en el artículo 164 de la Ley General de Educación 115 de 1993"/>
    <s v="NO"/>
    <s v="Presencial"/>
    <s v="BOGOTA"/>
    <s v="OCT"/>
    <s v="OCT"/>
    <n v="600"/>
    <n v="500000000"/>
    <s v="Viviana Olaya"/>
    <x v="4"/>
    <x v="1"/>
  </r>
  <r>
    <s v="Dirección de Cobertura y Equidad"/>
    <s v="Sesion Comisión de Seguimiento Alto Nivel Educación Paro Civico Buenaventura"/>
    <s v="Sesión Mesa de Educacion Paro Civico de Buenaventura"/>
    <s v="NO"/>
    <s v="Presencial"/>
    <s v="BUENAVENTURA"/>
    <s v="MAR"/>
    <s v="MAR"/>
    <n v="50"/>
    <n v="21000000"/>
    <s v="Farides Margarita Pitre Redondo "/>
    <x v="4"/>
    <x v="1"/>
  </r>
  <r>
    <s v="Dirección de Cobertura y Equidad"/>
    <s v="I. Sesion Mesa Paro Civico Chocó"/>
    <s v="Sesión Mesa de Educacion Paro Civico Chocó"/>
    <s v="NO"/>
    <s v="Presencial"/>
    <s v="QUIBDO"/>
    <s v="MAR"/>
    <s v="MAR"/>
    <n v="50"/>
    <n v="20000000"/>
    <s v="Farides Margarita Pitre Redondo "/>
    <x v="4"/>
    <x v="1"/>
  </r>
  <r>
    <s v="Dirección de Cobertura y Equidad"/>
    <s v="Reuniones pre consulta en el marco de la Sentencia T302 "/>
    <s v="Compromiso con Consejeria Presidencial para las regiones"/>
    <s v="NO"/>
    <s v="Presencial"/>
    <s v="RIOHACHA"/>
    <s v="MAR"/>
    <s v="MAR"/>
    <n v="40"/>
    <n v="120000000"/>
    <s v="Farides Margarita Pitre Redondo "/>
    <x v="4"/>
    <x v="1"/>
  </r>
  <r>
    <s v="Dirección de Cobertura y Equidad"/>
    <s v="Encuentro Mesa Nacional de Colegios privados"/>
    <s v="Generar un espacio de dialogo estratégico conla mesa nacional de colegios privados como actor del sector educativo"/>
    <s v="SI"/>
    <s v="Presencial"/>
    <s v="BOGOTA"/>
    <s v="ABR"/>
    <s v="ABR"/>
    <n v="40"/>
    <n v="5000000"/>
    <s v="Mauricio Katz"/>
    <x v="4"/>
    <x v="1"/>
  </r>
  <r>
    <s v="Dirección de Cobertura y Equidad"/>
    <s v="Encuentro Mesa Nacional de Colegios privados"/>
    <s v="Generar un espacio de dialogo estratégico conla mesa nacional de colegios privados como actor del sector educativo"/>
    <s v="SI"/>
    <s v="Presencial"/>
    <s v="BOGOTA"/>
    <s v="JUN"/>
    <s v="JUN"/>
    <n v="40"/>
    <n v="6000000"/>
    <s v="Mauricio Katz"/>
    <x v="4"/>
    <x v="1"/>
  </r>
  <r>
    <s v="Dirección de Cobertura y Equidad"/>
    <s v="Encuentro Mesa Nacional de Colegios privados"/>
    <s v="Generar un espacio de dialogo estratégico conla mesa nacional de colegios privados como actor del sector educativo"/>
    <s v="SI"/>
    <s v="Presencial"/>
    <s v="BOGOTA"/>
    <s v="AGO"/>
    <s v="AGO"/>
    <n v="40"/>
    <n v="5000000"/>
    <s v="Mauricio Katz"/>
    <x v="4"/>
    <x v="1"/>
  </r>
  <r>
    <s v="Dirección de Cobertura y Equidad"/>
    <s v="Mesas Territoriales SIMES Alto Sinú"/>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TIERRA ALTA"/>
    <s v="ABR"/>
    <s v="ABR"/>
    <n v="100"/>
    <n v="60000000"/>
    <s v="Luis Enrique Galeano"/>
    <x v="4"/>
    <x v="1"/>
  </r>
  <r>
    <s v="Dirección de Primera Infancia"/>
    <s v="Encuentro Nacional de Secretarias + encuentro de líderes de bilingüismo de 97 secretarías de educación certificadas + Encuentro Nacional de Lideres Financieros 2025 + Encuentro de líderes de cobertura+ Encuentro de líderes de Calidad y líderes de Evaluaci"/>
    <s v="En el marco del cierre de gobierno, se requiere un espacio con las Secretarias de Educación para evaluar y consolidar las políticas y programas implementados durante el presente de Gobierno, socializando los avances, estableciendo compromisos y definir lí"/>
    <s v="NO"/>
    <s v="Presencial"/>
    <s v="BOGOTA"/>
    <s v="MAR"/>
    <s v="MAR"/>
    <n v="100"/>
    <n v="250000000"/>
    <s v="Norma Liliana"/>
    <x v="5"/>
    <x v="1"/>
  </r>
  <r>
    <s v="Dirección de Primera Infancia"/>
    <s v="Encuentros regionales  por el derecho a la Educación en Colombia. "/>
    <s v="Propiciar un espacio multiactor para fortalecer las apuestas  de la politica educativa "/>
    <s v="NO"/>
    <s v="Presencial"/>
    <s v="CAQUETA- FLORENCIA"/>
    <s v="ABR"/>
    <s v="ABR"/>
    <n v="1000"/>
    <n v="311810415"/>
    <s v="Solman Yamile Diaz"/>
    <x v="5"/>
    <x v="1"/>
  </r>
  <r>
    <s v="Dirección de Primera Infancia"/>
    <s v="Mesas Territoriales SIMES Yarí"/>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CAQUETA- SAN VICENTE"/>
    <s v="ABR"/>
    <s v="ABR"/>
    <n v="1000"/>
    <n v="80000000"/>
    <s v="Solman Yamile Diaz"/>
    <x v="5"/>
    <x v="1"/>
  </r>
  <r>
    <s v="Dirección de Primera Infancia"/>
    <s v="Encuentros regionales por el derecho a la Educación en Colombia. "/>
    <s v="Propiciar un espacio multiactor para fortalecer las apuestas  de la politica educativa "/>
    <s v="NO"/>
    <s v="Presencial"/>
    <s v="TUMACO"/>
    <s v="ABR"/>
    <s v="ABR"/>
    <n v="600"/>
    <n v="200000000"/>
    <s v="Solman Yamile Diaz"/>
    <x v="5"/>
    <x v="1"/>
  </r>
  <r>
    <s v="Dirección de Primera Infancia"/>
    <s v="Mesas Territoriales SIMES Pacíficao Caucano - Nariñense (2)"/>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EL CHARCO - GUAPI"/>
    <s v="ABR"/>
    <s v="ABR"/>
    <n v="600"/>
    <n v="200000000"/>
    <s v="Solman Yamile Diaz"/>
    <x v="5"/>
    <x v="1"/>
  </r>
  <r>
    <s v="Dirección de Primera Infancia"/>
    <s v="Foro Educativo Nacional 2026"/>
    <s v="Cumplimiento de lo establecido en el artículo 164 de la Ley General de Educación 115 de 1994 "/>
    <s v="NO"/>
    <s v="Presencial"/>
    <s v="BOGOTA"/>
    <s v="OCT"/>
    <s v="OCT"/>
    <n v="600"/>
    <n v="1500000000"/>
    <s v="Viviana Olaya"/>
    <x v="5"/>
    <x v="1"/>
  </r>
  <r>
    <s v="Dirección de Primera Infancia"/>
    <s v="Celebración de la niñez congresista"/>
    <s v="Realizar un evento de participación infantil en el congreso en el marco del decreto. Donde se garantize la presencia de los niños y niñas pertenecientes a los consejos municipales de participación del pais. LEY 1195 DE 2008 mandato normativo"/>
    <s v="NO"/>
    <s v="Presencial"/>
    <s v="BOGOTA"/>
    <s v="ABR"/>
    <s v="ABR"/>
    <n v="40"/>
    <n v="100000000"/>
    <s v="Norma Liliana"/>
    <x v="5"/>
    <x v="1"/>
  </r>
  <r>
    <s v="Dirección de Primera Infancia"/>
    <s v="Día del Maestro"/>
    <s v="Celebración que se desarrolla cada año en reconocimiento de la labor docente"/>
    <s v="NO"/>
    <s v="HÍBRIDA"/>
    <s v="2 regiones del país"/>
    <s v="ABR"/>
    <s v="ABR"/>
    <n v="300"/>
    <n v="200000000"/>
    <s v="Solman Yamile Diaz"/>
    <x v="5"/>
    <x v="1"/>
  </r>
  <r>
    <s v="Dirección de Primera Infancia"/>
    <s v="Celebración del día de la niñez y la recreación"/>
    <s v="Realizar un homenaje a la niñez colombiana con el propósito de avanzar en la sensibilización de la familia, la sociedad y el Estado sobre su obligación de asistir y proteger a los niños y niñas para garantizarles su desarrollo armónico e integral; para es"/>
    <s v="NO"/>
    <s v="Presencial"/>
    <s v="ARAUCA"/>
    <s v="ABR"/>
    <s v="ABR"/>
    <n v="200"/>
    <n v="102934402"/>
    <s v="Norma Liliana Martín García"/>
    <x v="5"/>
    <x v="1"/>
  </r>
  <r>
    <s v="Viceministerio Básica"/>
    <s v="Eventos varios - Ministro"/>
    <s v="Propiciar un espacio de alto nivel para fortalecer las apuestas  de la politica educativa  en distintos establecimientos educativos y entidades del país"/>
    <s v="NO"/>
    <s v="Presencial"/>
    <s v="VARIAS REGIONES"/>
    <s v="ABR"/>
    <s v="ABR"/>
    <n v="1000"/>
    <n v="1000000000"/>
    <s v="Alex Mendez "/>
    <x v="6"/>
    <x v="1"/>
  </r>
  <r>
    <s v="Viceministerio Básica"/>
    <s v="Eventos varios - Ministro"/>
    <s v="Propiciar un espacio de alto nivel para fortalecer las apuestas  de la politica educativa  en distintos establecimientos educativos y entidades del país"/>
    <s v="NO"/>
    <s v="Presencial"/>
    <s v="VARIAS REGIONES"/>
    <s v="MAY"/>
    <s v="MAY"/>
    <n v="5000"/>
    <n v="4000000000"/>
    <s v="Alex Mendez "/>
    <x v="6"/>
    <x v="1"/>
  </r>
  <r>
    <s v="Viceministerio Básica"/>
    <s v="Encuentros regionales porel derecho a la educación en Colombia + Promover y fortalecer las estrategias territoriales que permitan el fortalecimiento de las habilidades cientificas y tecnológicas de las instituciones educativas (innovación)+Encuentro terri"/>
    <s v="Socialización de todas las apuestas realizadas y por realizar de la continuidad de la educación media a superior como estrategia de superación de la deserción escolar+El MEN tiene la obligación de formular el IV Plan Nacional Decenal para lo cual se ha ll"/>
    <s v="NO"/>
    <s v="Presencial"/>
    <s v="TOLIMA- CHAPARRAL"/>
    <s v="ABR"/>
    <s v="ABR"/>
    <n v="250"/>
    <n v="500000000"/>
    <s v="Solman Yamile Diaz"/>
    <x v="7"/>
    <x v="1"/>
  </r>
  <r>
    <s v="Viceministerio Básica"/>
    <s v="Mesas Territoriales SIMES Sur Tolima - Huila"/>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TOLIMA- PLANADAS"/>
    <s v="ABR"/>
    <s v="ABR"/>
    <n v="250"/>
    <n v="60000000"/>
    <s v="Luis Enrique Galeano"/>
    <x v="7"/>
    <x v="1"/>
  </r>
  <r>
    <s v="Viceministerio Básica"/>
    <s v="Feria vocacional"/>
    <s v="Promover la orientación vocacional en estudiantes que culminan la educación media."/>
    <s v="NO"/>
    <s v="Presencial"/>
    <s v="BARRANQUILLA"/>
    <s v="ABR"/>
    <s v="ABR"/>
    <n v="1000"/>
    <n v="400000000"/>
    <s v="Yonar Figueroa"/>
    <x v="7"/>
    <x v="1"/>
  </r>
  <r>
    <s v="Viceministerio Básica"/>
    <s v="Feria vocacional"/>
    <s v="Promover la orientación vocacional en estudiantes que culminan la educación media."/>
    <s v="NO"/>
    <s v="Presencial"/>
    <s v="SOACHA"/>
    <s v="ABR"/>
    <s v="ABR"/>
    <n v="1000"/>
    <n v="400000000"/>
    <s v="Yonar Figueroa"/>
    <x v="7"/>
    <x v="1"/>
  </r>
  <r>
    <s v="Viceministerio Básica"/>
    <s v="Feria vocacional"/>
    <s v="Promover la orientación vocacional en estudiantes que culminan la educación media."/>
    <s v="NO"/>
    <s v="Presencial"/>
    <s v="PALMIRA"/>
    <s v="ABR"/>
    <s v="ABR"/>
    <n v="1000"/>
    <n v="400000000"/>
    <s v="Yonar Figueroa"/>
    <x v="7"/>
    <x v="1"/>
  </r>
  <r>
    <s v="Viceministerio Básica"/>
    <s v="Feria vocacional"/>
    <s v="Promover la orientación vocacional en estudiantes que culminan la educación media."/>
    <s v="NO"/>
    <s v="Presencial"/>
    <s v="POPAYAN"/>
    <s v="MAY"/>
    <s v="MAY"/>
    <n v="1000"/>
    <n v="400000000"/>
    <s v="Yonar Figueroa"/>
    <x v="7"/>
    <x v="1"/>
  </r>
  <r>
    <s v="Viceministerio Básica"/>
    <s v="Feria vocacional"/>
    <s v="Promover la orientación vocacional en estudiantes que culminan la educación media."/>
    <s v="NO"/>
    <s v="Presencial"/>
    <s v="PEREIRA"/>
    <s v="MAY"/>
    <s v="MAY"/>
    <n v="1000"/>
    <n v="400000000"/>
    <s v="Yonar Figueroa"/>
    <x v="7"/>
    <x v="1"/>
  </r>
  <r>
    <s v="Viceministerio Básica"/>
    <s v="Sesiones de Comisión Mixta (4 sesiones) - Plan decenal"/>
    <s v="La Comisión Mixta debe validar el Plan Decenal de Educación y velar por su apropiación territorial y defensa de los acuerdos."/>
    <s v="NO"/>
    <s v="Presencial"/>
    <s v="BOGOTA"/>
    <s v="ABR"/>
    <s v="ABR"/>
    <n v="150"/>
    <n v="200000000"/>
    <s v="Edith Rosio"/>
    <x v="7"/>
    <x v="1"/>
  </r>
  <r>
    <s v="Viceministerio Básica"/>
    <s v="Encuentro de líderes territoriales SIMES "/>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BOGOTA"/>
    <s v="MAY"/>
    <s v="MAY"/>
    <n v="60"/>
    <n v="80000000"/>
    <s v="Luis Enrique Galeano"/>
    <x v="7"/>
    <x v="1"/>
  </r>
  <r>
    <s v="Viceministerio Básica"/>
    <s v="Mesas Territoriales SIMES Catatumbo"/>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OCAÑA"/>
    <s v="ABR"/>
    <s v="ABR"/>
    <n v="100"/>
    <n v="80000000"/>
    <s v="Luis Enrique Galeano"/>
    <x v="7"/>
    <x v="1"/>
  </r>
  <r>
    <s v="Subdirección de Recursos Humanos del Sector Educación"/>
    <s v="Eventos varios de salud fomag"/>
    <s v="Atender la comisiones de salud que se desarrollan en todo el territorio colombiano."/>
    <s v="NO"/>
    <s v="Presencial"/>
    <s v="VARIAS REGIONES"/>
    <s v="AGO"/>
    <s v="AGO"/>
    <n v="400"/>
    <n v="204245951"/>
    <s v="Cesar Angarita"/>
    <x v="8"/>
    <x v="2"/>
  </r>
  <r>
    <s v="Subdirección de Recursos Humanos del Sector Educación"/>
    <s v="JUEGOS DEPORTIVOS DEL MAGISTERIO FASE FINAL NACIONAL"/>
    <s v="acuerdo sindical Gobierno Nacional y FECODE"/>
    <s v="NO"/>
    <s v="Presencial"/>
    <s v="CALI/EJE CAFETERO"/>
    <s v="SEP"/>
    <s v="SEP"/>
    <n v="3700"/>
    <n v="4641183291"/>
    <s v="Luz Adriana Quintero"/>
    <x v="8"/>
    <x v="2"/>
  </r>
  <r>
    <s v="Subdirección de Recursos Humanos del Sector Educación"/>
    <s v="Encuentro Regional de Socialización del estatuto a docentes etnoeducacadores"/>
    <s v="Compromiso en el marco del Proyecto de Ley con el ENCP"/>
    <s v="NO"/>
    <s v="Presencial"/>
    <s v="CALI"/>
    <s v="MAR"/>
    <s v="MAR"/>
    <n v="30"/>
    <n v="60000000"/>
    <s v="Farides Margarita Pitre Redondo "/>
    <x v="8"/>
    <x v="2"/>
  </r>
  <r>
    <s v="Dirección de Calidad para la Educación Preescolar, Básica y Media -BM"/>
    <s v="CONTCEPI - Mesa Técnica Pedagógica y Formar a los dinamizadores en la ruta pedagógica -  PTA/F.I. 3.0."/>
    <s v="CONTCEPI - Mesa técnica Pedagógica PTA/F.I. 3.0. _x000a_ y Formación de los dinamizadores en la ruta pedagógica del PTA/F.I. 3.0. Con el objetivo es generar espacios para la construcción de estrategias y acciones específicas encaminadas a la recuperación de apr"/>
    <s v="NO "/>
    <s v="Presencial"/>
    <s v="Por definir"/>
    <s v="MAY"/>
    <s v="MAY"/>
    <n v="97"/>
    <n v="500000000"/>
    <s v="Ilich Ortiz "/>
    <x v="9"/>
    <x v="3"/>
  </r>
  <r>
    <s v="Dirección de Calidad para la Educación Preescolar, Básica y Media -BM"/>
    <s v="Formación a tutores MOMENTO III en diferentes territorios del país."/>
    <s v="Formar a los docentes tutores del PTA en el MOMENTO III, con el objetivo es generar espacios para la construcción de estrategias y acciones específicas encaminadas a la recuperación de aprendizajes con enfoque y desarrollo en la formación integral."/>
    <s v="NO "/>
    <s v="Presencial"/>
    <s v="Todo el País"/>
    <s v="JUN"/>
    <s v="JUN"/>
    <m/>
    <n v="3000000000"/>
    <s v="Marcela Cascavita"/>
    <x v="9"/>
    <x v="3"/>
  </r>
  <r>
    <s v="Dirección de Calidad para la Educación Preescolar, Básica y Media -BM"/>
    <s v="Encuentro con Formadores Momento III y Metodología Ruta 2026 PTA/F.I. 3.0. "/>
    <s v="Encuentros con formadores y equipos de la Dirección de Calidad, sobre las orientaciones de la ruta pedagógica de la formación integral del PTA/F.I. 3.0."/>
    <s v="NO"/>
    <s v="Presencial"/>
    <s v="Bogotá"/>
    <s v="MAR"/>
    <s v="MAR"/>
    <n v="120"/>
    <n v="100000000"/>
    <s v="Marcela Cascavita"/>
    <x v="9"/>
    <x v="3"/>
  </r>
  <r>
    <s v="Dirección de Calidad para la Educación Preescolar, Básica y Media -BM"/>
    <s v="Realizar prácticas pedagógicas Semestrales de acuerdo con los lineamientos de formación integral definidos por el Ministerio de Educación Nacional. "/>
    <s v="Realizar la practica pedagógica en el marco del PTA/F.I.3.0.  enfocada en impulsar la formación integral, la alfabetización, y el desarrollo de los centros de interés, que se enmarcan en el propósito aumentar y desarrollar las oportunidades de aprendizaje"/>
    <s v="NO"/>
    <s v="Presencial"/>
    <s v="Todo el País"/>
    <s v="ABR"/>
    <s v="ABR"/>
    <n v="600"/>
    <n v="300000000"/>
    <s v="Marcela Cascavita"/>
    <x v="9"/>
    <x v="3"/>
  </r>
  <r>
    <s v="Secretaria General"/>
    <s v="Secretaría técnica FOMAG"/>
    <s v="Desarrollar espacios de direccionamientoen el marco del Comité Directivo del FOMAG"/>
    <s v="NO"/>
    <s v="Presencial"/>
    <s v="Bogotá"/>
    <s v="MAR"/>
    <s v="DIC"/>
    <n v="500"/>
    <n v="87500000"/>
    <s v="Coordinadora FOMAG"/>
    <x v="10"/>
    <x v="4"/>
  </r>
  <r>
    <s v="Secretaria General"/>
    <s v="Secretaría técnica FOMAG"/>
    <s v="Desarrollar espacios de técnicos con en el marco del Comité Directivo del FOMAG"/>
    <s v="NO"/>
    <s v="Presencial"/>
    <s v="Bogotá"/>
    <s v="MAR"/>
    <s v="DIC"/>
    <n v="800"/>
    <n v="140000000"/>
    <s v="Coordinadora FOMAG"/>
    <x v="10"/>
    <x v="4"/>
  </r>
  <r>
    <s v="Secretaria General"/>
    <s v="Secretaría técnica FOMAG"/>
    <s v="Desarrollar espacios de articulación con diferentes actores involucrados con el FOMAG"/>
    <s v="NO"/>
    <s v="Presencial"/>
    <s v="Bogotá"/>
    <s v="MAR"/>
    <s v="DIC"/>
    <n v="700"/>
    <n v="122500000"/>
    <s v="Coordinadora FOMAG"/>
    <x v="10"/>
    <x v="4"/>
  </r>
  <r>
    <s v="Dirección de Fortalecimiento a la Gestión Territorial"/>
    <s v="Encuentros regionales por la educación + Estrategias territoriales cientificas (innovación)"/>
    <s v="Socialización de todas las apuestas realizadas y por realizar de la continuidad de la educación media a superior como estrategia de superación de la deserción escolar+Promover y fortalecer las estrategias territoriales que permitan el fortalecimiento de l"/>
    <s v="NO"/>
    <s v="Presencial"/>
    <s v="NARIÑO-PASTO"/>
    <s v="ABR"/>
    <s v="ABR"/>
    <n v="300"/>
    <n v="220000000"/>
    <s v="Solman Yamile Diaz"/>
    <x v="11"/>
    <x v="4"/>
  </r>
  <r>
    <s v="Dirección de Fortalecimiento a la Gestión Territorial"/>
    <s v="Mesas Territoriales SIMES Telembí"/>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NARIÑO-BARBACOAS"/>
    <s v="ABR"/>
    <s v="ABR"/>
    <n v="300"/>
    <n v="80000000"/>
    <s v="Luis Enrique Galeano"/>
    <x v="11"/>
    <x v="4"/>
  </r>
  <r>
    <s v="Dirección de Fortalecimiento a la Gestión Territorial"/>
    <s v="Encuentros regionales  por el derecho a la Educación en Colombia "/>
    <s v="Propiciar un espacio multiactor para fortalecer las apuestas  de la politica educativa "/>
    <s v="NO"/>
    <s v="Presencial"/>
    <s v="BOGOTA"/>
    <s v="MAY"/>
    <s v="MAY"/>
    <n v="300"/>
    <n v="600000000"/>
    <s v="Michelle Rios"/>
    <x v="11"/>
    <x v="4"/>
  </r>
  <r>
    <s v="Dirección de Fortalecimiento a la Gestión Territorial"/>
    <s v="Encuentros regionales   por el derecho a la Educación en Colombia. +Realización de MTEA MESA TECNICA DE EDUCACIÓN AMAZONICA DECRETO 0481 SE ESTABLECE QUE SE DEBE REALIZAR 6 MESES DE HABERSE EXPEDIDO EL DECRETO + Mesa regional amazonica"/>
    <s v="Propiciar un espacio multiactor para fortalecer las apuestas  de la politica educativa "/>
    <s v="NO"/>
    <s v="Presencial"/>
    <s v="GUAVIARE -San José del Guaviare"/>
    <s v="MAR"/>
    <s v="MAR"/>
    <n v="560"/>
    <n v="500000000"/>
    <s v="Ilich Ortiz "/>
    <x v="11"/>
    <x v="4"/>
  </r>
  <r>
    <s v="Dirección de Fortalecimiento a la Gestión Territorial"/>
    <s v="CONTCEPI Sesión"/>
    <s v="Continuación de las mesas de trabajo de acuerdo con los compromisos de la sesiones 49,50,51, y 60 de la CONTCEPI  y sesión VII de la MPC en la que se ajusta la ruta de la consolidación del SEIP, así mismo con lo señalado en el decreto 2406 de 2007 articul"/>
    <s v="NO"/>
    <s v="Presencial"/>
    <s v="BOGOTA"/>
    <s v="MAR"/>
    <s v="MAR"/>
    <n v="80"/>
    <n v="250000000"/>
    <s v="Ilich Ortiz "/>
    <x v="11"/>
    <x v="4"/>
  </r>
  <r>
    <s v="Dirección de Fortalecimiento a la Gestión Territorial"/>
    <s v="CONTCEPI Sesión"/>
    <s v="Continuación de las mesas de trabajo de acuerdo con los compromisos de la sesiones 49,50,51, y 60 de la CONTCEPI  y sesión VII de la MPC en la que se ajusta la ruta de la consolidación del SEIP, así mismo con lo señalado en el decreto 2406 de 2007 articul"/>
    <s v="NO"/>
    <s v="Presencial"/>
    <s v="Bogotá"/>
    <s v="MAY"/>
    <s v="MAY"/>
    <n v="80"/>
    <n v="200000000"/>
    <s v="Ilich Ortiz "/>
    <x v="11"/>
    <x v="4"/>
  </r>
  <r>
    <s v="Dirección de Fortalecimiento a la Gestión Territorial"/>
    <s v="CONTCEPI Sesión"/>
    <s v="Continuación de las mesas de trabajo de acuerdo con los compromisos de la sesiones 49,50,51, y 60 de la CONTCEPI  y sesión VII de la MPC en la que se ajusta la ruta de la consolidación del SEIP, así mismo con lo señalado en el decreto 2406 de 2007 articul"/>
    <s v="NO"/>
    <s v="Presencial"/>
    <s v="Bogotá"/>
    <s v="JUL"/>
    <s v="JUL"/>
    <n v="80"/>
    <n v="200000000"/>
    <s v="Ilich Ortiz "/>
    <x v="11"/>
    <x v="4"/>
  </r>
  <r>
    <s v="Dirección de Fortalecimiento a la Gestión Territorial"/>
    <s v="Comisión Técnica CONTCEPI"/>
    <s v="Desarrollo de las mesas técnicas de preparación con los delegados de la CONTCEPI  para lareglamentación de la norma SEIP en atención de los acuerdos señalados en la sesión 60 y 61. "/>
    <s v="NO"/>
    <s v="Presencial"/>
    <s v="Bogotá"/>
    <s v="MAY"/>
    <s v="MAY"/>
    <n v="80"/>
    <n v="150000000"/>
    <s v="Ilich Ortiz "/>
    <x v="11"/>
    <x v="4"/>
  </r>
  <r>
    <s v="Dirección de Fortalecimiento a la Gestión Territorial"/>
    <s v="Comisión Técnica CONTCEPI"/>
    <s v="Desarrollo de las mesas técnicas de preparación con los delegados de la CONTCEPI  para lareglamentación de la norma SEIP en atención de los acuerdos señalados en la sesión 60 y 61. "/>
    <s v="NO"/>
    <s v="Presencial"/>
    <s v="Bogotá"/>
    <s v="JUN"/>
    <s v="JUN"/>
    <n v="80"/>
    <n v="150000000"/>
    <s v="Ilich Ortiz "/>
    <x v="11"/>
    <x v="4"/>
  </r>
  <r>
    <s v="Dirección de Fortalecimiento a la Gestión Territorial"/>
    <s v="Comisión Técnica CONTCEPI"/>
    <s v="Desarrollo de las mesas técnicas de preparación con los delegados de la CONTCEPI  para lareglamentación de la norma SEIP en atención de los acuerdos señalados en la sesión 60 y 61. "/>
    <s v="NO"/>
    <s v="Presencial"/>
    <s v="Bogotá"/>
    <s v="OCT"/>
    <s v="OCT"/>
    <n v="80"/>
    <n v="150000000"/>
    <s v="Ilich Ortiz "/>
    <x v="11"/>
    <x v="4"/>
  </r>
  <r>
    <s v="Dirección de Fortalecimiento a la Gestión Territorial"/>
    <s v="Comisión Técnica CONTCEPI"/>
    <s v="Desarrollo de las mesas técnicas de preparación con los delegados de la CONTCEPI  para lareglamentación de la norma SEIP en atención de los acuerdos señalados en la sesión 60 y 61. "/>
    <s v="NO"/>
    <s v="Presencial"/>
    <s v="Bogotá"/>
    <s v="DIC"/>
    <s v="DIC"/>
    <n v="80"/>
    <n v="150000000"/>
    <s v="Ilich Ortiz "/>
    <x v="11"/>
    <x v="4"/>
  </r>
  <r>
    <s v="Dirección de Fortalecimiento a la Gestión Territorial"/>
    <s v="Socialización SEIP"/>
    <s v="Socialización en territorio del Decreto 0481 de 2025 por el cual se reconoce el SEIP como política de Estado para los Pueblos Indígenas y del Decreto 1345 de 2023 concertado en la CONTCEPI mediante orden cuarta de sentencia su 245 de 2021, con el fin de g"/>
    <s v="NO"/>
    <s v="Presencial"/>
    <s v="NACIONAL"/>
    <s v="ABR"/>
    <s v="ABR"/>
    <m/>
    <n v="500000000"/>
    <s v="Ilich Ortiz"/>
    <x v="11"/>
    <x v="4"/>
  </r>
  <r>
    <s v="Dirección de Fortalecimiento a la Gestión Territorial"/>
    <s v="Sesión comisión IV"/>
    <s v="Sesión de seguimiento "/>
    <s v="NO"/>
    <s v="Presencial"/>
    <s v="BOGOTA"/>
    <s v="MAR"/>
    <s v="MAR"/>
    <n v="50"/>
    <n v="250000000"/>
    <s v="Farides Margarita Pitre Redondo "/>
    <x v="11"/>
    <x v="4"/>
  </r>
  <r>
    <s v="Dirección de Fortalecimiento a la Gestión Territorial"/>
    <s v="Seguimiento acuerdos Crihu"/>
    <s v="Mesa de Educación Criuh con base al plan de accion Resolucion 1515 de 2021, para definir cumplimiento de acciones"/>
    <s v="NO"/>
    <s v="Presencial"/>
    <s v="HUILA (según concertación puede variar)"/>
    <s v="MAR"/>
    <s v="MAR"/>
    <n v="35"/>
    <n v="20000000"/>
    <s v="Farides Margarita Pitre Redondo "/>
    <x v="11"/>
    <x v="4"/>
  </r>
  <r>
    <s v="Dirección de Fortalecimiento a la Gestión Territorial"/>
    <s v="Primera Sesión del Consejo Nacional de Pueblos Indigenas "/>
    <s v="De conformidad con lo establecido en el Decreto 0481 de 2025"/>
    <s v="NO"/>
    <s v="Presencial"/>
    <s v="NACIONAL"/>
    <s v="ABR"/>
    <s v="ABR"/>
    <n v="150"/>
    <n v="400000000"/>
    <s v="Ilich Ortiz"/>
    <x v="11"/>
    <x v="4"/>
  </r>
  <r>
    <s v="Dirección de Fortalecimiento a la Gestión Territorial"/>
    <s v="La Noche de la Excelencia"/>
    <s v="Celebración que se desarrolla cada año en reconocimiento de la labor de los directivos docentes (rectores, directores rurales, coordinadores, directores de núcleo, supervisores)"/>
    <s v="NO"/>
    <s v="Presencial"/>
    <s v="BOGOTA"/>
    <s v="NOV"/>
    <s v="NOV"/>
    <n v="300"/>
    <n v="770000000"/>
    <s v="Ilich Ortiz"/>
    <x v="11"/>
    <x v="4"/>
  </r>
  <r>
    <s v="Dirección de Fortalecimiento a la Gestión Territorial"/>
    <s v="Mesas Territoriales SIMES Amazonas"/>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LETICIA"/>
    <s v="ABR"/>
    <s v="ABR"/>
    <n v="100"/>
    <n v="150000000"/>
    <s v="Luis Enrique Galeano"/>
    <x v="11"/>
    <x v="4"/>
  </r>
  <r>
    <s v="Dirección de Fortalecimiento a la Gestión Territorial"/>
    <s v="Mesas Territoriales SIMES Vaupés"/>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MITÚ"/>
    <s v="MAY"/>
    <s v="MAY"/>
    <n v="100"/>
    <n v="210000000"/>
    <s v="Luis Enrique Galeano"/>
    <x v="11"/>
    <x v="4"/>
  </r>
  <r>
    <s v="Dirección de Fortalecimiento a la Gestión Territorial"/>
    <s v="Mesas Territoriales SIMES Vichada"/>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CUMARIBO"/>
    <s v="ABR"/>
    <s v="ABR"/>
    <n v="100"/>
    <n v="150000000"/>
    <s v="Luis Enrique Galeano"/>
    <x v="11"/>
    <x v="4"/>
  </r>
  <r>
    <s v="Dirección de Fortalecimiento a la Gestión Territorial"/>
    <s v="Mesas Territoriales SIMES Vichada"/>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PUERTO CARREÑO"/>
    <s v="ABR"/>
    <s v="ABR"/>
    <n v="100"/>
    <n v="150000000"/>
    <s v="Luis Enrique Galeano"/>
    <x v="11"/>
    <x v="4"/>
  </r>
  <r>
    <s v="Subdirección de Fortalecimiento Institucional"/>
    <s v="Encuentro Nacional de Secretarias + encuentro de líderes de bilingüismo de 97 secretarías de educación certificadas + Encuentro Nacional de Lideres Financieros 2025 + Encuentro de líderes de cobertura+ Encuentro de líderes de Calidad y líderes de Evaluaci"/>
    <s v="En el marco del cierre de gobierno, se requiere un espacio con las Secretarias de Educación para evaluar y consolidar las políticas y programas implementados durante el presente de Gobierno, socializando los avances, estableciendo compromisos y definir lí"/>
    <s v="NO"/>
    <s v="Presencial"/>
    <s v="BOGOTA"/>
    <s v="MAR"/>
    <s v="MAR"/>
    <n v="100"/>
    <n v="234713568"/>
    <s v="Ilich Ortiz"/>
    <x v="12"/>
    <x v="4"/>
  </r>
  <r>
    <s v="Subdirección de Fortalecimiento Institucional"/>
    <s v="Encuentros regionales  por el derecho a la Educación en Colombia. + Promover y fortalecer las estrategias territoriales que permitan el fortalecimiento de las habilidades cientificas y tecnológicas de las instituciones educativas (innovación)+Lanzamiento "/>
    <s v="Propiciar un espacio multiactor para fortalecer las apuestas  de la politica educativa +El MEN tiene la obligación de formular el IV Plan Nacional Decenal para lo cual se ha llevado un proceso durante 2025 y cuya finalización en 2026, y para hacerlo públi"/>
    <s v="NO"/>
    <s v="Presencial"/>
    <s v="MAGDALENA- SANTA MARTA"/>
    <s v="MAR"/>
    <s v="MAR"/>
    <n v="600"/>
    <n v="327329515"/>
    <s v="Michelle Rios"/>
    <x v="12"/>
    <x v="4"/>
  </r>
  <r>
    <s v="Subdirección de Fortalecimiento Institucional"/>
    <s v="Encuentros regionales  por el derecho a la Educación en Colombia."/>
    <s v="Propiciar un espacio multiactor para fortalecer las apuestas  de la politica educativa "/>
    <s v="NO"/>
    <s v="Presencial"/>
    <s v="BOLIVAR"/>
    <s v="MAR"/>
    <s v="MAR"/>
    <n v="700"/>
    <n v="220000000"/>
    <s v="Solman Yamile Diaz"/>
    <x v="12"/>
    <x v="4"/>
  </r>
  <r>
    <s v="Subdirección de Fortalecimiento Institucional"/>
    <s v="Mesas Territoriales SIMES La Mojana (2)"/>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BOLIVAR - SAN MARCOS Y MAGANGUE"/>
    <s v="MAR"/>
    <s v="MAR"/>
    <n v="700"/>
    <n v="140000000"/>
    <s v="Luis Enrique Galeano"/>
    <x v="12"/>
    <x v="4"/>
  </r>
  <r>
    <s v="Subdirección de Fortalecimiento Institucional"/>
    <s v="Encuentros regionales  por el derecho a la Educación en Colombia. "/>
    <s v="Propiciar un espacio multiactor para fortalecer las apuestas  de la politica educativa "/>
    <s v="NO"/>
    <s v="Presencial"/>
    <s v="CORDOBA - CIENAGA DE ORO"/>
    <s v="MAR"/>
    <s v="MAR"/>
    <n v="700"/>
    <n v="360000000"/>
    <s v="Michelle Rios"/>
    <x v="12"/>
    <x v="4"/>
  </r>
  <r>
    <s v="Subdirección de Fortalecimiento Institucional"/>
    <s v="Encuentros regionales  por el derecho a la Educación en Colombia."/>
    <s v="Propiciar un espacio multiactor para fortalecer las apuestas  de la politica educativa "/>
    <s v="NO"/>
    <s v="Presencial"/>
    <s v="LETICIA"/>
    <s v="ABR"/>
    <s v="ABR"/>
    <n v="150"/>
    <n v="205886828"/>
    <s v="Yonar Enrique"/>
    <x v="12"/>
    <x v="4"/>
  </r>
  <r>
    <s v="Subdirección de Fortalecimiento Institucional"/>
    <s v="Encuentros regionales  por el derecho a la Educación en Colombia. _x000a_"/>
    <s v="Propiciar un espacio multiactor para fortalecer las apuestas  de la politica educativa "/>
    <s v="NO"/>
    <s v="Presencial"/>
    <s v="BUCARAMANGA"/>
    <s v="ABR"/>
    <s v="ABR"/>
    <n v="300"/>
    <n v="373067657"/>
    <s v="Michelle Rios"/>
    <x v="12"/>
    <x v="4"/>
  </r>
  <r>
    <s v="Subdirección de Fortalecimiento Institucional"/>
    <s v="Encuentros regionales  por el derecho a la Educación en Colombia."/>
    <s v="Propiciar un espacio multiactor para fortalecer las apuestas  de la politica educativa "/>
    <s v="NO"/>
    <s v="Presencial"/>
    <s v="PITALITO- HUILA"/>
    <s v="ABR"/>
    <s v="ABR"/>
    <n v="500"/>
    <n v="131190000"/>
    <s v="Ilich Ortiz"/>
    <x v="12"/>
    <x v="4"/>
  </r>
  <r>
    <s v="Subdirección de Monitoreo y Control"/>
    <s v="Encuentro Nacional de Secretarias + encuentro de líderes de bilingüismo de 97 secretarías de educación certificadas + Encuentro Nacional de Lideres Financieros 2025 + Encuentro de líderes de cobertura+ Encuentro de líderes de Calidad y líderes de Evaluaci"/>
    <s v="En el marco del cierre de gobierno, se requiere un espacio con las Secretarias de Educación para evaluar y consolidar las políticas y programas implementados durante el presente de Gobierno, socializando los avances, estableciendo compromisos y definir lí"/>
    <s v="NO"/>
    <s v="Presencial"/>
    <s v="BOGOTA"/>
    <s v="MAR"/>
    <s v="MAR"/>
    <n v="100"/>
    <n v="358816709"/>
    <s v="Ilich Ortiz"/>
    <x v="13"/>
    <x v="4"/>
  </r>
  <r>
    <s v="Subdirección de Recursos Humanos del Sector Educación"/>
    <s v="Encuentros regionales  por el derecho a la Educación en Colombia. + FERIA DE BIENESTAR DOCENTE CHOCÓ"/>
    <s v="Propiciar un espacio multiactor para fortalecer las apuestas  de la politica educativa +Se hace necesario un acompañamiento presencial a docentes de Municipios PDET con una oferta interinstitucional y servicios que fortalezcan el bienestar físico, emocion"/>
    <s v="NO"/>
    <s v="Presencial"/>
    <s v="CHOCO -QUIBDO"/>
    <s v="ABR"/>
    <s v="ABR"/>
    <n v="400"/>
    <n v="300100000"/>
    <s v="Solman Yamile Diaz"/>
    <x v="8"/>
    <x v="4"/>
  </r>
  <r>
    <s v="Subdirección de Recursos Humanos del Sector Educación"/>
    <s v="Mesas Territoriales SIMES Chocó"/>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CHOCO -ITSMINA"/>
    <s v="ABR"/>
    <s v="ABR"/>
    <n v="400"/>
    <n v="150000000"/>
    <s v="Luis Enrique Galeano"/>
    <x v="8"/>
    <x v="4"/>
  </r>
  <r>
    <s v="Subdirección de Recursos Humanos del Sector Educación"/>
    <s v="Encuentros regionales por el derecho a la Educación en Colombia. "/>
    <s v="Propiciar un espacio multiactor para fortalecer las apuestas  de la politica educativa "/>
    <s v="NO"/>
    <s v="Presencial"/>
    <s v="TOLIMA- IBAGUE -CHAPARRAL-MARIQUITA."/>
    <s v="ABR"/>
    <s v="ABR"/>
    <n v="1000"/>
    <n v="300000000"/>
    <s v="Solman Yamile Diaz"/>
    <x v="8"/>
    <x v="4"/>
  </r>
  <r>
    <s v="Subdirección de Recursos Humanos del Sector Educación"/>
    <s v="Mesas Territoriales SIMES Darién"/>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ANTIOQUIA-DARIEN"/>
    <s v="ABR"/>
    <s v="ABR"/>
    <n v="100"/>
    <n v="100000000"/>
    <s v="Luis Enrique Galeano"/>
    <x v="8"/>
    <x v="4"/>
  </r>
  <r>
    <s v="Subdirección de Recursos Humanos del Sector Educación"/>
    <s v="ENCUENTRO FOLCLORICO Y CULTURAL DEL MAGISTERIO FASE NACIONAL"/>
    <s v="acuerdo sindical Gobierno Nacional y FECODE"/>
    <s v="NO"/>
    <s v="Presencial"/>
    <s v="CARTAGENA/PAIPA/MANIZALES"/>
    <s v="OCT"/>
    <s v="OCT"/>
    <n v="1000"/>
    <n v="1400000000"/>
    <s v="Luz Adriana Quintero"/>
    <x v="8"/>
    <x v="4"/>
  </r>
  <r>
    <s v="Subdirección de Recursos Humanos del Sector Educación"/>
    <s v="Día del Maestro"/>
    <s v="Celebración que se desarrolla cada año en reconocimiento de la labor docente"/>
    <s v="NO"/>
    <s v="HÍBRIDA"/>
    <s v="2 regiones del país"/>
    <s v="ABR"/>
    <s v="ABR"/>
    <n v="300"/>
    <n v="200000000"/>
    <s v="Solman Yamile Diaz"/>
    <x v="8"/>
    <x v="4"/>
  </r>
  <r>
    <s v="Subdirección de Recursos Humanos del Sector Educación"/>
    <s v="Mesas Territoriales SIMES Guainia"/>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PUERTO INIRIDA"/>
    <s v="ABR"/>
    <s v="ABR"/>
    <n v="100"/>
    <n v="80000000"/>
    <s v="Luis Enrique Galeano"/>
    <x v="8"/>
    <x v="4"/>
  </r>
  <r>
    <s v="Subdirección de Recursos Humanos del Sector Educación"/>
    <s v="Mesas Territoriales SIMES Guajira"/>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URIBIA"/>
    <s v="ABR"/>
    <s v="ABR"/>
    <n v="100"/>
    <n v="150000000"/>
    <s v="Luis Enrique Galeano"/>
    <x v="8"/>
    <x v="4"/>
  </r>
  <r>
    <s v="Subdirección de Recursos Humanos del Sector Educación"/>
    <s v="Mesas Territoriales SIMES Guaviare"/>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SAN JOSÉ DEL GUAVIARE"/>
    <s v="ABR"/>
    <s v="ABR"/>
    <n v="100"/>
    <n v="80000000"/>
    <s v="Luis Enrique Galeano"/>
    <x v="8"/>
    <x v="4"/>
  </r>
  <r>
    <s v="Subdirección de Recursos Humanos del Sector Educación"/>
    <s v="Mesas Territoriales SIMES Micay"/>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POPAYAN"/>
    <s v="ABR"/>
    <s v="ABR"/>
    <n v="100"/>
    <n v="60000000"/>
    <s v="Luis Enrique Galeano"/>
    <x v="8"/>
    <x v="4"/>
  </r>
  <r>
    <s v="Subdirección de Recursos Humanos del Sector Educación"/>
    <s v="Mesas Territoriales SIMES Perijá"/>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LA JAGUA DE IBIRO"/>
    <s v="ABR"/>
    <s v="ABR"/>
    <n v="100"/>
    <n v="60000000"/>
    <s v="Luis Enrique Galeano"/>
    <x v="8"/>
    <x v="4"/>
  </r>
  <r>
    <s v="Subdirección de Recursos Humanos del Sector Educación"/>
    <s v="Mesas Territoriales SIMES Suárez"/>
    <s v="Aportar al fortalecimiento de capacidades y competencias en los actores educativos y comunitarios; profundizando en la apropiación de la estrategia y en generar prácticas de gobernanza propia que inciten a las comunidades a liderar sus procesos de transfo"/>
    <s v="NO"/>
    <s v="Presencial"/>
    <s v="SANTANDER DE QUILICHAO"/>
    <s v="ABR"/>
    <s v="ABR"/>
    <n v="100"/>
    <n v="80000000"/>
    <s v="Luis Enrique Galeano"/>
    <x v="8"/>
    <x v="4"/>
  </r>
  <r>
    <s v="Subdirección de Recursos Humanos del Sector Educación"/>
    <s v="MESA MANUAL DE FUNCIONES"/>
    <s v="Analizar, ajustar y armonizar el Manual de Funciones con los retos actuales de la gestión educativa y las dinámicas escolares con el fin de garantizar la participación de equipos técnicos y actores del sistema para validar la pertinencia de perfiles, resp"/>
    <s v="NO"/>
    <s v="Presencial"/>
    <s v="BOGOTÁ"/>
    <s v="MAR"/>
    <s v="MAR"/>
    <n v="20"/>
    <n v="80000000"/>
    <s v="Luz Adriana Quintero y Lucia Zarate Mantilla "/>
    <x v="8"/>
    <x v="4"/>
  </r>
  <r>
    <s v="Subdirección de Recursos Humanos del Sector Educación"/>
    <s v="Cumbre Mujer Maestra Región Amazonia "/>
    <s v="La cumbre hace parte del proceso de formación en bienestar  del programa mujer maestr, el cual busca Fortalecer el rol de liderazgo de las mujeres maestras impulsando proyectos de bienestar e impacto en sus comunidades e instituciones. "/>
    <s v="NO"/>
    <s v="Presencial"/>
    <s v="YOPAL"/>
    <s v="SEP"/>
    <s v="SEP"/>
    <n v="200"/>
    <n v="259439436"/>
    <s v="Luz Adriana Quintero"/>
    <x v="8"/>
    <x v="4"/>
  </r>
  <r>
    <s v="Subdirección de Recursos Humanos del Sector Educación"/>
    <s v="Cumbre mujer Maestra Región Pacífico "/>
    <s v="La cumbre hace parte del proceso de formación en bienestar  del programa mujer maestr, el cual busca Fortalecer el rol de liderazgo de las mujeres maestras impulsando proyectos de bienestar e impacto en sus comunidades e instituciones. "/>
    <s v="NO"/>
    <s v="Presencial"/>
    <s v="CALI"/>
    <s v="MAY"/>
    <s v="MAY"/>
    <n v="200"/>
    <n v="207275203"/>
    <s v="Luz Adriana Quintero"/>
    <x v="8"/>
    <x v="4"/>
  </r>
  <r>
    <s v="Dirección de Fomento de la Educación Superior"/>
    <s v="Audiencias ley 30"/>
    <s v="Audiencias ley 30"/>
    <s v="NO"/>
    <m/>
    <m/>
    <s v="MAR"/>
    <s v="MAR"/>
    <n v="100"/>
    <n v="6000000"/>
    <s v="Despacho VES"/>
    <x v="14"/>
    <x v="5"/>
  </r>
  <r>
    <s v="Dirección de Fomento de la Educación Superior"/>
    <s v="Audiencias ley 30"/>
    <s v="Audiencias ley 30"/>
    <s v="NO"/>
    <m/>
    <m/>
    <s v="ABR"/>
    <s v="ABR"/>
    <n v="100"/>
    <n v="6000000"/>
    <s v="Despacho VES"/>
    <x v="14"/>
    <x v="5"/>
  </r>
  <r>
    <s v="Dirección de Fomento de la Educación Superior"/>
    <s v="Audiencias ley 30"/>
    <s v="Audiencias ley 30"/>
    <s v="NO"/>
    <m/>
    <m/>
    <s v="MAY"/>
    <s v="MAY"/>
    <n v="100"/>
    <n v="6000000"/>
    <s v="Despacho VES"/>
    <x v="14"/>
    <x v="5"/>
  </r>
  <r>
    <s v="Dirección de Fomento de la Educación Superior"/>
    <s v="Audiencias ley 30"/>
    <s v="Audiencias ley 30"/>
    <s v="NO"/>
    <m/>
    <m/>
    <s v="JUN"/>
    <s v="JUN"/>
    <n v="100"/>
    <n v="6000000"/>
    <s v="Despacho VES"/>
    <x v="14"/>
    <x v="5"/>
  </r>
  <r>
    <s v="Dirección de Fomento de la Educación Superior"/>
    <s v="Audiencias ley 30"/>
    <s v="Audiencias ley 30"/>
    <s v="NO"/>
    <m/>
    <m/>
    <s v="JUL"/>
    <s v="JUL"/>
    <n v="100"/>
    <n v="6000000"/>
    <s v="Despacho VES"/>
    <x v="14"/>
    <x v="5"/>
  </r>
  <r>
    <s v="Dirección de Fomento de la Educación Superior"/>
    <s v="Audiencias ley 30"/>
    <s v="Audiencias ley 30"/>
    <s v="NO"/>
    <m/>
    <m/>
    <s v="AGO"/>
    <s v="AGO"/>
    <n v="100"/>
    <n v="6000000"/>
    <s v="Despacho VES"/>
    <x v="14"/>
    <x v="5"/>
  </r>
  <r>
    <s v="Dirección de Fomento de la Educación Superior"/>
    <s v="Audiencias ley 30"/>
    <s v="Audiencias ley 30"/>
    <s v="NO"/>
    <m/>
    <m/>
    <s v="SEP"/>
    <s v="SEP"/>
    <n v="100"/>
    <n v="3000000"/>
    <s v="Despacho VES"/>
    <x v="14"/>
    <x v="5"/>
  </r>
  <r>
    <s v="Dirección de Fomento de la Educación Superior"/>
    <s v="Audiencias ley 30"/>
    <s v="Audiencias ley 30"/>
    <s v="NO"/>
    <m/>
    <m/>
    <s v="OCT"/>
    <s v="OCT"/>
    <n v="100"/>
    <n v="3000000"/>
    <s v="Despacho VES"/>
    <x v="14"/>
    <x v="5"/>
  </r>
  <r>
    <s v="Dirección de Fomento de la Educación Superior"/>
    <s v="Audiencias ley 30"/>
    <s v="Audiencias ley 30"/>
    <s v="NO"/>
    <m/>
    <m/>
    <s v="NOV"/>
    <s v="NOV"/>
    <n v="100"/>
    <n v="3000000"/>
    <s v="Despacho VES"/>
    <x v="14"/>
    <x v="5"/>
  </r>
  <r>
    <s v="Dirección de Fomento de la Educación Superior"/>
    <s v="Audiencias ley 30"/>
    <s v="Audiencias ley 30"/>
    <s v="NO"/>
    <m/>
    <m/>
    <s v="DIC"/>
    <s v="DIC"/>
    <n v="100"/>
    <n v="3000000"/>
    <s v="Despacho VES"/>
    <x v="14"/>
    <x v="5"/>
  </r>
  <r>
    <s v="Dirección de Fomento de la Educación Superior"/>
    <s v="Negritudes"/>
    <s v="Evento con participación de las comunidades negras, afrocolombianas, raizales y palenqueras para analizar el sistema educativo colombiano."/>
    <s v="NO"/>
    <m/>
    <m/>
    <s v="MAR"/>
    <s v="MAR"/>
    <n v="500"/>
    <n v="42000000"/>
    <s v="Despacho VES"/>
    <x v="14"/>
    <x v="5"/>
  </r>
  <r>
    <s v="Dirección de Fomento de la Educación Superior"/>
    <s v="Negritudes"/>
    <s v="Evento con participación de las comunidades negras, afrocolombianas, raizales y palenqueras para analizar el sistema educativo colombiano."/>
    <s v="NO"/>
    <m/>
    <m/>
    <s v="ABR"/>
    <s v="ABR"/>
    <n v="500"/>
    <n v="42000000"/>
    <s v="Despacho VES"/>
    <x v="14"/>
    <x v="5"/>
  </r>
  <r>
    <s v="Dirección de Fomento de la Educación Superior"/>
    <s v="Negritudes"/>
    <s v="Evento con participación de las comunidades negras, afrocolombianas, raizales y palenqueras para analizar el sistema educativo colombiano."/>
    <s v="NO"/>
    <m/>
    <m/>
    <s v="MAY"/>
    <s v="MAY"/>
    <n v="500"/>
    <n v="42000000"/>
    <s v="Despacho VES"/>
    <x v="14"/>
    <x v="5"/>
  </r>
  <r>
    <s v="Dirección de Fomento de la Educación Superior"/>
    <s v="Negritudes"/>
    <s v="Evento con participación de las comunidades negras, afrocolombianas, raizales y palenqueras para analizar el sistema educativo colombiano."/>
    <s v="NO"/>
    <m/>
    <m/>
    <s v="JUN"/>
    <s v="JUN"/>
    <n v="500"/>
    <n v="42000000"/>
    <s v="Despacho VES"/>
    <x v="14"/>
    <x v="5"/>
  </r>
  <r>
    <s v="Dirección de Fomento de la Educación Superior"/>
    <s v="Negritudes"/>
    <s v="Evento con participación de las comunidades negras, afrocolombianas, raizales y palenqueras para analizar el sistema educativo colombiano."/>
    <s v="NO"/>
    <m/>
    <m/>
    <s v="JUL"/>
    <s v="JUL"/>
    <n v="500"/>
    <n v="42000000"/>
    <s v="Despacho VES"/>
    <x v="14"/>
    <x v="5"/>
  </r>
  <r>
    <s v="Dirección de Fomento de la Educación Superior"/>
    <s v="Negritudes"/>
    <s v="Evento con participación de las comunidades negras, afrocolombianas, raizales y palenqueras para analizar el sistema educativo colombiano."/>
    <s v="NO"/>
    <m/>
    <m/>
    <s v="AGO"/>
    <s v="AGO"/>
    <n v="500"/>
    <n v="42000000"/>
    <s v="Despacho VES"/>
    <x v="14"/>
    <x v="5"/>
  </r>
  <r>
    <s v="Dirección de Fomento de la Educación Superior"/>
    <s v="Negritudes"/>
    <s v="Evento con participación de las comunidades negras, afrocolombianas, raizales y palenqueras para analizar el sistema educativo colombiano."/>
    <s v="NO"/>
    <m/>
    <m/>
    <s v="SEP"/>
    <s v="SEP"/>
    <n v="500"/>
    <n v="42000000"/>
    <s v="Despacho VES"/>
    <x v="14"/>
    <x v="5"/>
  </r>
  <r>
    <s v="Dirección de Fomento de la Educación Superior"/>
    <s v="Negritudes"/>
    <s v="Evento con participación de las comunidades negras, afrocolombianas, raizales y palenqueras para analizar el sistema educativo colombiano."/>
    <s v="NO"/>
    <m/>
    <m/>
    <s v="OCT"/>
    <s v="OCT"/>
    <n v="500"/>
    <n v="42000000"/>
    <s v="Despacho VES"/>
    <x v="14"/>
    <x v="5"/>
  </r>
  <r>
    <s v="Dirección de Fomento de la Educación Superior"/>
    <s v="Negritudes"/>
    <s v="Evento con participación de las comunidades negras, afrocolombianas, raizales y palenqueras para analizar el sistema educativo colombiano."/>
    <s v="NO"/>
    <m/>
    <m/>
    <s v="NOV"/>
    <s v="NOV"/>
    <n v="500"/>
    <n v="40000000"/>
    <s v="Despacho VES"/>
    <x v="14"/>
    <x v="5"/>
  </r>
  <r>
    <s v="Dirección de Fomento de la Educación Superior"/>
    <s v="Negritudes"/>
    <s v="Evento con participación de las comunidades negras, afrocolombianas, raizales y palenqueras para analizar el sistema educativo colombiano."/>
    <s v="NO"/>
    <m/>
    <m/>
    <s v="DIC"/>
    <s v="DIC"/>
    <n v="500"/>
    <n v="40000000"/>
    <s v="Despacho VES"/>
    <x v="14"/>
    <x v="5"/>
  </r>
  <r>
    <s v="Dirección de Fomento de la Educación Superior"/>
    <s v="Indígenas"/>
    <s v="Evento con participación de las comunidades indígenas para analizar el sistema educativo colombiano."/>
    <s v="NO"/>
    <m/>
    <m/>
    <s v="MAR"/>
    <s v="MAR"/>
    <n v="100"/>
    <n v="10000000"/>
    <s v="Despacho VES"/>
    <x v="14"/>
    <x v="5"/>
  </r>
  <r>
    <s v="Dirección de Fomento de la Educación Superior"/>
    <s v="Indígenas"/>
    <s v="Evento con participación de las comunidades indígenas para analizar el sistema educativo colombiano."/>
    <s v="NO"/>
    <m/>
    <m/>
    <s v="ABR"/>
    <s v="ABR"/>
    <n v="100"/>
    <n v="10000000"/>
    <s v="Despacho VES"/>
    <x v="14"/>
    <x v="5"/>
  </r>
  <r>
    <s v="Dirección de Fomento de la Educación Superior"/>
    <s v="Indígenas"/>
    <s v="Evento con participación de las comunidades indígenas para analizar el sistema educativo colombiano."/>
    <s v="NO"/>
    <m/>
    <m/>
    <s v="MAY"/>
    <s v="MAY"/>
    <n v="100"/>
    <n v="10000000"/>
    <s v="Despacho VES"/>
    <x v="14"/>
    <x v="5"/>
  </r>
  <r>
    <s v="Dirección de Fomento de la Educación Superior"/>
    <s v="Indígenas"/>
    <s v="Evento con participación de las comunidades indígenas para analizar el sistema educativo colombiano."/>
    <s v="NO"/>
    <m/>
    <m/>
    <s v="JUN"/>
    <s v="JUN"/>
    <n v="100"/>
    <n v="10000000"/>
    <s v="Despacho VES"/>
    <x v="14"/>
    <x v="5"/>
  </r>
  <r>
    <s v="Dirección de Fomento de la Educación Superior"/>
    <s v="Indígenas"/>
    <s v="Evento con participación de las comunidades indígenas para analizar el sistema educativo colombiano."/>
    <s v="NO"/>
    <m/>
    <m/>
    <s v="JUL"/>
    <s v="JUL"/>
    <n v="100"/>
    <n v="10000000"/>
    <s v="Despacho VES"/>
    <x v="14"/>
    <x v="5"/>
  </r>
  <r>
    <s v="Dirección de Fomento de la Educación Superior"/>
    <s v="Indígenas"/>
    <s v="Evento con participación de las comunidades indígenas para analizar el sistema educativo colombiano."/>
    <s v="NO"/>
    <m/>
    <m/>
    <s v="AGO"/>
    <s v="AGO"/>
    <n v="100"/>
    <n v="10000000"/>
    <s v="Despacho VES"/>
    <x v="14"/>
    <x v="5"/>
  </r>
  <r>
    <s v="Dirección de Fomento de la Educación Superior"/>
    <s v="Indígenas"/>
    <s v="Evento con participación de las comunidades indígenas para analizar el sistema educativo colombiano."/>
    <s v="NO"/>
    <m/>
    <m/>
    <s v="SEP"/>
    <s v="SEP"/>
    <n v="100"/>
    <n v="10000000"/>
    <s v="Despacho VES"/>
    <x v="14"/>
    <x v="5"/>
  </r>
  <r>
    <s v="Dirección de Fomento de la Educación Superior"/>
    <s v="Indígenas"/>
    <s v="Evento con participación de las comunidades indígenas para analizar el sistema educativo colombiano."/>
    <s v="NO"/>
    <m/>
    <m/>
    <s v="OCT"/>
    <s v="OCT"/>
    <n v="100"/>
    <n v="10000000"/>
    <s v="Despacho VES"/>
    <x v="14"/>
    <x v="5"/>
  </r>
  <r>
    <s v="Dirección de Fomento de la Educación Superior"/>
    <s v="Indígenas"/>
    <s v="Evento con participación de las comunidades indígenas para analizar el sistema educativo colombiano."/>
    <s v="NO"/>
    <m/>
    <m/>
    <s v="NOV"/>
    <s v="NOV"/>
    <n v="100"/>
    <n v="5000000"/>
    <s v="Despacho VES"/>
    <x v="14"/>
    <x v="5"/>
  </r>
  <r>
    <s v="Dirección de Fomento de la Educación Superior"/>
    <s v="Indígenas"/>
    <s v="Evento con participación de las comunidades indígenas para analizar el sistema educativo colombiano."/>
    <s v="NO"/>
    <m/>
    <m/>
    <s v="DIC"/>
    <s v="DIC"/>
    <n v="100"/>
    <n v="5000000"/>
    <s v="Despacho VES"/>
    <x v="14"/>
    <x v="5"/>
  </r>
  <r>
    <s v="Dirección de Fomento de la Educación Superior"/>
    <s v="Expoestudiantes"/>
    <s v="Se trata de una estrategia para fortalecer el acceso a la educación superior a través de acompañamientos socioocupacionales que contribuye a que los jóvenes tomen decisiones informadas sobre su vida profesional y la continuidad de trayectorias educativas."/>
    <s v="NO"/>
    <s v="Presencial"/>
    <s v="Por definir"/>
    <s v="OCT"/>
    <s v="OCT"/>
    <n v="20000"/>
    <n v="150000000"/>
    <s v="Alvaro Gallardo"/>
    <x v="14"/>
    <x v="5"/>
  </r>
  <r>
    <s v="Dirección de Fomento de la Educación Superior"/>
    <s v="Foro y noche de la excelencia"/>
    <s v="Encuentro académico que reúne a ministros, docentes, directivos docentes, estudiantes, secretarías de Educación y demás comunidad educativa para conocer y evaluar los aprendizajes y desafíos para el sistema educativo. Abarca exposiciones de experiencias s"/>
    <s v="NO"/>
    <s v="Presencial"/>
    <s v="Por definir"/>
    <s v="NOV"/>
    <s v="NOV"/>
    <n v="200"/>
    <n v="490000000"/>
    <s v="Alvaro Gallardo"/>
    <x v="14"/>
    <x v="5"/>
  </r>
  <r>
    <s v="Dirección de Fomento de la Educación Superior"/>
    <s v="Encuentro Red Ciu"/>
    <s v="Compromiso PND y MPC para la construcción de la política de bienestar y permanencia en educación superior para la comunidad indígena"/>
    <s v="NO"/>
    <s v="Presencial"/>
    <s v="Por definir"/>
    <s v="MAR"/>
    <s v="MAR"/>
    <n v="200"/>
    <n v="250000000"/>
    <s v="Kenny Otálora"/>
    <x v="14"/>
    <x v="5"/>
  </r>
  <r>
    <s v="Dirección de Fomento de la Educación Superior"/>
    <s v="Socialización Guía para la Permanencia en Educación Superior"/>
    <s v="La Guía para la permanencia en educación superior fue actualizada en el 2023 y va a ser publicada en el 2026, por tanto debe ser socializada a las IES."/>
    <s v="NO"/>
    <s v="Presencial"/>
    <s v="Por definir"/>
    <s v="ABR"/>
    <s v="ABR"/>
    <n v="300"/>
    <n v="80000000"/>
    <s v="Kenny Otálora"/>
    <x v="14"/>
    <x v="5"/>
  </r>
  <r>
    <s v="Dirección de Fomento de la Educación Superior"/>
    <s v="Segundo encuentro de Instituciones de Educación Superior en Gestión del Riesgo de Desastres"/>
    <s v="Atendiendo el trabajo a realizar sobre los lineamientos de gestión del riesgo en educación superior es necesario avanzar con el segundo ecuentro para identificar de que manera las IES han abordado sus planes de gestión del riesgo._x000a_Socializar y promover la"/>
    <s v="NO"/>
    <s v="Presencial"/>
    <s v="Armenia"/>
    <s v="MAY"/>
    <s v="MAY"/>
    <n v="150"/>
    <n v="80000000"/>
    <s v="Maria Camila Laguna"/>
    <x v="14"/>
    <x v="5"/>
  </r>
  <r>
    <s v="Dirección de Fomento de la Educación Superior"/>
    <s v="Socialización Politica de Educación Ambiental actualizada "/>
    <s v="Socialización de la nueva Politica de Educación Ambiental"/>
    <s v="NO"/>
    <m/>
    <m/>
    <s v="MAR"/>
    <s v="MAR"/>
    <n v="2000"/>
    <n v="20000000"/>
    <s v="Gina Caderón "/>
    <x v="14"/>
    <x v="5"/>
  </r>
  <r>
    <s v="Dirección de Fomento de la Educación Superior"/>
    <s v="Socialización Politica de Educación Ambiental actualizada "/>
    <s v="Socialización de la nueva Politica de Educación Ambiental"/>
    <s v="NO"/>
    <m/>
    <m/>
    <s v="ABR"/>
    <s v="ABR"/>
    <n v="2000"/>
    <n v="20000000"/>
    <s v="Gina Caderón "/>
    <x v="14"/>
    <x v="5"/>
  </r>
  <r>
    <s v="Dirección de Fomento de la Educación Superior"/>
    <s v="Socialización Politica de Educación Ambiental actualizada "/>
    <s v="Socialización de la nueva Politica de Educación Ambiental"/>
    <s v="NO"/>
    <m/>
    <m/>
    <s v="MAY"/>
    <s v="MAY"/>
    <n v="2000"/>
    <n v="50000000"/>
    <s v="Gina Caderón "/>
    <x v="14"/>
    <x v="5"/>
  </r>
  <r>
    <s v="Dirección de Fomento de la Educación Superior"/>
    <s v="Socialización Politica de Educación Ambiental actualizada "/>
    <s v="Socialización de la nueva Politica de Educación Ambiental"/>
    <s v="NO"/>
    <m/>
    <m/>
    <s v="JUN"/>
    <s v="JUN"/>
    <n v="2000"/>
    <n v="10000000"/>
    <s v="Gina Caderón "/>
    <x v="14"/>
    <x v="5"/>
  </r>
  <r>
    <s v="Dirección de Fomento de la Educación Superior"/>
    <s v="Socialización Politica de Educación Ambiental actualizada "/>
    <s v="Socialización de la nueva Politica de Educación Ambiental"/>
    <s v="NO"/>
    <m/>
    <m/>
    <s v="JUL"/>
    <s v="JUL"/>
    <n v="2000"/>
    <n v="10000000"/>
    <s v="Gina Caderón "/>
    <x v="14"/>
    <x v="5"/>
  </r>
  <r>
    <s v="Dirección de Fomento de la Educación Superior"/>
    <s v="Socialización Politica de Educación Ambiental actualizada "/>
    <s v="Socialización de la nueva Politica de Educación Ambiental"/>
    <s v="NO"/>
    <m/>
    <m/>
    <s v="AGO"/>
    <s v="AGO"/>
    <n v="2000"/>
    <n v="6000000"/>
    <s v="Gina Caderón "/>
    <x v="14"/>
    <x v="5"/>
  </r>
  <r>
    <s v="Dirección de Fomento de la Educación Superior"/>
    <s v="Socialización Politica de Educación Ambiental actualizada "/>
    <s v="Socialización de la nueva Politica de Educación Ambiental"/>
    <s v="NO"/>
    <m/>
    <m/>
    <s v="SEP"/>
    <s v="SEP"/>
    <n v="2000"/>
    <n v="5000000"/>
    <s v="Gina Caderón "/>
    <x v="14"/>
    <x v="5"/>
  </r>
  <r>
    <s v="Dirección de Fomento de la Educación Superior"/>
    <s v="Socialización Politica de Educación Ambiental actualizada "/>
    <s v="Socialización de la nueva Politica de Educación Ambiental"/>
    <s v="NO"/>
    <m/>
    <m/>
    <s v="OCT"/>
    <s v="OCT"/>
    <n v="2000"/>
    <n v="5000000"/>
    <s v="Gina Caderón "/>
    <x v="14"/>
    <x v="5"/>
  </r>
  <r>
    <s v="Dirección de Fomento de la Educación Superior"/>
    <s v="Socialización Politica de Educación Ambiental actualizada "/>
    <s v="Socialización de la nueva Politica de Educación Ambiental"/>
    <s v="NO"/>
    <m/>
    <m/>
    <s v="NOV"/>
    <s v="NOV"/>
    <n v="2000"/>
    <n v="4000000"/>
    <s v="Gina Caderón "/>
    <x v="14"/>
    <x v="5"/>
  </r>
  <r>
    <s v="Dirección de Fomento de la Educación Superior"/>
    <s v="Encuentro de Instituciones de Educación Superior sobre Cambio Climático"/>
    <s v="Fortalecer el conocimiento de las Instituciones de Educación Superior sobre el cambio climático, sus causas, efectos y desafíos en el contexto nacional, así como el rol estratégico del sector educativo frente a la acción climática."/>
    <s v="NO"/>
    <s v="Presencial"/>
    <s v="Bogotá"/>
    <s v="JUL"/>
    <s v="JUL"/>
    <n v="150"/>
    <n v="80000000"/>
    <s v="Maria Camila Laguna"/>
    <x v="14"/>
    <x v="5"/>
  </r>
  <r>
    <s v="Dirección de Fomento de la Educación Superior"/>
    <s v="Mesas de Trabajo Regionales para fortalecer la calidad de la Educación para el Trabajo y el Desarrollo Humano"/>
    <s v="Las Mesas de Trabajo Regionales para fortalecer la calidad de la ETDH se justifican como una estrategia para mejorar la pertinencia y coherencia de la oferta formativa, y su articulación con el empleo, la productividad y el desarrollo territorial en Colom"/>
    <s v="SI"/>
    <s v="Híbrido"/>
    <s v="Por definir"/>
    <s v="JUL"/>
    <s v="JUL"/>
    <n v="200"/>
    <n v="15000000"/>
    <s v="Ximena Quesada"/>
    <x v="14"/>
    <x v="5"/>
  </r>
  <r>
    <s v="Dirección de Fomento de la Educación Superior"/>
    <s v="Mesas de Trabajo Regionales para fortalecer la calidad de la Educación para el Trabajo y el Desarrollo Humano"/>
    <s v="Evento para analizar la calidad de la Educación para el Trabajo y el Desarrollo Humano"/>
    <s v="SI"/>
    <s v="Híbrido"/>
    <s v="Por definir"/>
    <s v="DIC"/>
    <s v="DIC"/>
    <m/>
    <n v="15000000"/>
    <s v="Ximena Quesada"/>
    <x v="14"/>
    <x v="5"/>
  </r>
  <r>
    <s v="Dirección de Fomento de la Educación Superior"/>
    <s v="Foro de internacionalización"/>
    <s v="El foro aportaría directamente a los ODS, especialmente al ODS 4 (educación de calidad) mediante cooperación e intercambio académico, e indirectamente al ODS 9 (innovación) y ODS 17 (alianzas) al impulsar redes, proyectos colaborativos y vínculos interins"/>
    <s v="NO"/>
    <s v="Híbrido"/>
    <s v="Por definir"/>
    <s v="JUL"/>
    <s v="JUL"/>
    <n v="100"/>
    <n v="40000000"/>
    <s v="Ximena Quesada"/>
    <x v="14"/>
    <x v="5"/>
  </r>
  <r>
    <s v="Dirección de Fomento de la Educación Superior"/>
    <s v="Capacitación sobere usabilidad de los catalogos del marco nacional de cualificaciones como referentes para el diseño de programas dde ETDH"/>
    <s v="Asistencias técnicas bajo la metodología boticas con el fin de generar capacidades en las ITDH y las Secretarías de educación para la creación de programas pertinentes en atención al decreto 923 de 2024"/>
    <s v="SI"/>
    <s v="Presencial"/>
    <s v="Por definir"/>
    <s v="MAR"/>
    <s v="MAR"/>
    <n v="100"/>
    <n v="6000000"/>
    <s v="Ximena Quesada"/>
    <x v="14"/>
    <x v="5"/>
  </r>
  <r>
    <s v="Dirección de Fomento de la Educación Superior"/>
    <s v="Capacitación sobere usabilidad de los catalogos del marco nacional de cualificaciones como referentes para el diseño de programas dde ETDH"/>
    <s v="Asistencias técnicas bajo la metodología boticas con el fin de generar capacidades en las ITDH y las Secretarías de educación para la creación de programas pertinentes en atención al decreto 923 de 2024"/>
    <s v="SI"/>
    <s v="Presencial"/>
    <s v="Por definir"/>
    <s v="ABR"/>
    <s v="ABR"/>
    <m/>
    <n v="6000000"/>
    <s v="Ximena Quesada"/>
    <x v="14"/>
    <x v="5"/>
  </r>
  <r>
    <s v="Dirección de Fomento de la Educación Superior"/>
    <s v="Capacitación sobere usabilidad de los catalogos del marco nacional de cualificaciones como referentes para el diseño de programas dde ETDH"/>
    <s v="Asistencias técnicas bajo la metodología boticas con el fin de generar capacidades en las ITDH y las Secretarías de educación para la creación de programas pertinentes en atención al decreto 923 de 2024"/>
    <s v="SI"/>
    <s v="Presencial"/>
    <s v="Por definir"/>
    <s v="MAY"/>
    <s v="MAY"/>
    <m/>
    <n v="6000000"/>
    <s v="Ximena Quesada"/>
    <x v="14"/>
    <x v="5"/>
  </r>
  <r>
    <s v="Dirección de Fomento de la Educación Superior"/>
    <s v="Capacitación sobere usabilidad de los catalogos del marco nacional de cualificaciones como referentes para el diseño de programas dde ETDH"/>
    <s v="Asistencias técnicas bajo la metodología boticas con el fin de generar capacidades en las ITDH y las Secretarías de educación para la creación de programas pertinentes en atención al decreto 923 de 2024"/>
    <s v="SI"/>
    <s v="Presencial"/>
    <s v="Por definir"/>
    <s v="JUN"/>
    <s v="JUN"/>
    <m/>
    <n v="6000000"/>
    <s v="Ximena Quesada"/>
    <x v="14"/>
    <x v="5"/>
  </r>
  <r>
    <s v="Dirección de Fomento de la Educación Superior"/>
    <s v="Capacitación sobere usabilidad de los catalogos del marco nacional de cualificaciones como referentes para el diseño de programas dde ETDH"/>
    <s v="Asistencias técnicas bajo la metodología boticas con el fin de generar capacidades en las ITDH y las Secretarías de educación para la creación de programas pertinentes en atención al decreto 923 de 2024"/>
    <s v="SI"/>
    <s v="Presencial"/>
    <s v="Por definir"/>
    <s v="JUL"/>
    <s v="JUL"/>
    <m/>
    <n v="6000000"/>
    <s v="Ximena Quesad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Barranquilla"/>
    <s v="JUN"/>
    <s v="JUN"/>
    <n v="150"/>
    <n v="8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Bogotá"/>
    <s v="JUL"/>
    <s v="JUL"/>
    <n v="200"/>
    <n v="9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Bucaramanga"/>
    <s v="JUL"/>
    <s v="JUL"/>
    <n v="100"/>
    <n v="7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Cali"/>
    <s v="AGO"/>
    <s v="AGO"/>
    <n v="150"/>
    <n v="8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Cúcuta"/>
    <s v="AGO"/>
    <s v="AGO"/>
    <n v="100"/>
    <n v="7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Ibague"/>
    <s v="JUL"/>
    <s v="JUL"/>
    <n v="100"/>
    <n v="7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Medellin"/>
    <s v="MAY"/>
    <s v="MAY"/>
    <n v="150"/>
    <n v="7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Pereira"/>
    <s v="MAY"/>
    <s v="MAY"/>
    <n v="100"/>
    <n v="7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Rioacha"/>
    <s v="JUN"/>
    <s v="JUN"/>
    <n v="60"/>
    <n v="6000000"/>
    <s v="Diego Fernando Salazar Becerra"/>
    <x v="14"/>
    <x v="5"/>
  </r>
  <r>
    <s v="Dirección de Fomento de la Educación Superior"/>
    <s v="Presentación y socialización politica de gratuidad en la matricula, gratuidad en inscripciones y derechos de grado."/>
    <s v="Se hace necesario fortalecer la socializacion de la política de gratuidad en la matrícula (ley 2307/2023), sus beneficios, requisitos, derechos de deberes de los beneficiarios y las IES. Lo anterior debido al número y naturaleza de las PQRSD recibidas en "/>
    <s v="NO"/>
    <s v="Presencial"/>
    <s v="Popayan"/>
    <s v="SEP"/>
    <s v="SEP"/>
    <n v="60"/>
    <n v="6000000"/>
    <s v="Diego Fernando Salazar Becerra"/>
    <x v="14"/>
    <x v="5"/>
  </r>
  <r>
    <s v="Dirección de Fomento de la Educación Superior"/>
    <s v="Mesas técnicas para actualización del modelo de distribución art. 87"/>
    <s v="Permitir incorporar actualizaciones en las dimensiones evaluadas para el modelo de distribución, conforme a los objetivos del Plan Nacional de Desarrollo y solicitud del CESU"/>
    <s v="NO"/>
    <s v="Presencial"/>
    <s v="Bogotá"/>
    <s v="MAY"/>
    <s v="MAY"/>
    <n v="15"/>
    <n v="2400000"/>
    <s v="Ruben Moreno"/>
    <x v="14"/>
    <x v="5"/>
  </r>
  <r>
    <s v="Dirección de Fomento de la Educación Superior"/>
    <s v="Mesas técnicas para actualización del modelo de distribución art. 87"/>
    <s v="Permitir incorporar actualizaciones en las dimensiones evaluadas para el modelo de distribución, conforme a los objetivos del Plan Nacional de Desarrollo y solicitud del CESU"/>
    <s v="NO"/>
    <s v="Presencial"/>
    <s v="Bogotá"/>
    <s v="JUN"/>
    <s v="JUN"/>
    <n v="15"/>
    <n v="2400000"/>
    <s v="Ruben Moreno"/>
    <x v="14"/>
    <x v="5"/>
  </r>
  <r>
    <s v="Dirección de Fomento de la Educación Superior"/>
    <s v="Mesas técnicas para actualización del modelo de distribución art. 87"/>
    <s v="Permitir incorporar actualizaciones en las dimensiones evaluadas para el modelo de distribución, conforme a los objetivos del Plan Nacional de Desarrollo y solicitud del CESU"/>
    <s v="NO"/>
    <s v="Presencial"/>
    <s v="Medellín"/>
    <s v="JUL"/>
    <s v="JUL"/>
    <n v="15"/>
    <n v="2400000"/>
    <s v="Ruben Moreno"/>
    <x v="14"/>
    <x v="5"/>
  </r>
  <r>
    <s v="Dirección de Fomento de la Educación Superior"/>
    <s v="Mesas técnicas para actualización del modelo de distribución art. 87"/>
    <s v="Permitir incorporar actualizaciones en las dimensiones evaluadas para el modelo de distribución, conforme a los objetivos del Plan Nacional de Desarrollo y solicitud del CESU"/>
    <s v="NO"/>
    <s v="Presencial"/>
    <s v="Bucaramanga "/>
    <s v="AGO"/>
    <s v="AGO"/>
    <n v="15"/>
    <n v="2400000"/>
    <s v="Ruben Moreno"/>
    <x v="14"/>
    <x v="5"/>
  </r>
  <r>
    <s v="Dirección de Fomento de la Educación Superior"/>
    <s v="Mesas técnicas para actualización del modelo de distribución art. 87"/>
    <s v="Permitir incorporar actualizaciones en las dimensiones evaluadas para el modelo de distribución, conforme a los objetivos del Plan Nacional de Desarrollo y solicitud del CESU"/>
    <s v="NO"/>
    <s v="Presencial"/>
    <s v="Cali"/>
    <s v="SEP"/>
    <s v="SEP"/>
    <n v="15"/>
    <n v="2400000"/>
    <s v="Ruben Moreno"/>
    <x v="14"/>
    <x v="5"/>
  </r>
  <r>
    <s v="Dirección de Fomento de la Educación Superior"/>
    <s v="Mesas técnicas para actualización del modelo de distribución art. 87"/>
    <s v="Permitir incorporar actualizaciones en las dimensiones evaluadas para el modelo de distribución, conforme a los objetivos del Plan Nacional de Desarrollo y solicitud del CESU"/>
    <s v="NO"/>
    <s v="Presencial"/>
    <s v="Barranquilla"/>
    <s v="OCT"/>
    <s v="OCT"/>
    <n v="15"/>
    <n v="2400000"/>
    <s v="Ruben Moreno"/>
    <x v="14"/>
    <x v="5"/>
  </r>
  <r>
    <s v="Dirección de Fomento de la Educación Superior"/>
    <s v="Mesas técnicas para actualización del modelo de distribución art. 87"/>
    <s v="Permitir incorporar actualizaciones en las dimensiones evaluadas para el modelo de distribución, conforme a los objetivos del Plan Nacional de Desarrollo y solicitud del CESU"/>
    <s v="NO"/>
    <s v="Presencial"/>
    <s v="Manizales"/>
    <s v="NOV"/>
    <s v="NOV"/>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Bogotá"/>
    <s v="MAR"/>
    <s v="MAR"/>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Medellín"/>
    <s v="ABR"/>
    <s v="ABR"/>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Medellín"/>
    <s v="MAY"/>
    <s v="MAY"/>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Bucaramanga "/>
    <s v="JUN"/>
    <s v="JUN"/>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Bucaramanga "/>
    <s v="JUL"/>
    <s v="JUL"/>
    <n v="15"/>
    <n v="3263985"/>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Cali"/>
    <s v="AGO"/>
    <s v="AGO"/>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Cali"/>
    <s v="SEP"/>
    <s v="SEP"/>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Barranquilla"/>
    <s v="OCT"/>
    <s v="OCT"/>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Barranquilla"/>
    <s v="NOV"/>
    <s v="NOV"/>
    <n v="15"/>
    <n v="2400000"/>
    <s v="Ruben Moreno"/>
    <x v="14"/>
    <x v="5"/>
  </r>
  <r>
    <s v="Dirección de Fomento de la Educación Superior"/>
    <s v="Mesas técnicas para reglamentación Ley 30 art 86 y 87  "/>
    <s v=". Dar cumplimiento a lo establecido en el Proyecto de Ley 212 aprobado por el Congreso de la República en relacion a la reglamentación y entrada en vigor de la reforma, evitando ambigüedades interpretativas y conflictos legales._x000a_. Garantizar que la financ"/>
    <s v="NO"/>
    <s v="Presencial"/>
    <s v="Manizales"/>
    <s v="DIC"/>
    <s v="DIC"/>
    <n v="15"/>
    <n v="4800000"/>
    <s v="Ruben Moreno"/>
    <x v="14"/>
    <x v="5"/>
  </r>
  <r>
    <s v="Dirección de Fomento de la Educación Superior"/>
    <s v="Plan Anual de Capacitaciones y Asistencia Técnica del SNIES"/>
    <s v="En cumplimiento del literal K artículo 107 de la Resolución 024611 del 18/12/2025, en donde, la Subdirección de Desarrollo Sectorial debe brindar asistencia técnica a las Instituciones de Educación Superior sobre el manejo del_x000a_SNIES y de sus aplicativos y"/>
    <s v="SI"/>
    <s v="Presencial"/>
    <s v="Bogotá 1"/>
    <s v="JUN"/>
    <s v="JUN"/>
    <n v="150"/>
    <n v="6400000"/>
    <s v="Yamith Niño"/>
    <x v="14"/>
    <x v="5"/>
  </r>
  <r>
    <s v="Dirección de Fomento de la Educación Superior"/>
    <s v="Plan Anual de Capacitaciones y Asistencia Técnica del SNIES"/>
    <s v="En cumplimiento del literal K artículo 107 de la Resolución 024611 del 18/12/2025, en donde, la Subdirección de Desarrollo Sectorial debe brindar asistencia técnica a las Instituciones de Educación Superior sobre el manejo del_x000a_SNIES y de sus aplicativos y"/>
    <s v="SI"/>
    <s v="Presencial"/>
    <s v="Bogotá 2"/>
    <s v="JUL"/>
    <s v="JUL"/>
    <n v="150"/>
    <n v="6400000"/>
    <s v="Yamith Niño"/>
    <x v="14"/>
    <x v="5"/>
  </r>
  <r>
    <s v="Dirección de Fomento de la Educación Superior"/>
    <s v="Plan Anual de Capacitaciones y Asistencia Técnica del SNIES"/>
    <s v="En cumplimiento del literal K artículo 107 de la Resolución 024611 del 18/12/2025, en donde, la Subdirección de Desarrollo Sectorial debe brindar asistencia técnica a las Instituciones de Educación Superior sobre el manejo del_x000a_SNIES y de sus aplicativos y"/>
    <s v="SI"/>
    <s v="Presencial"/>
    <s v="Medellín"/>
    <s v="AGO"/>
    <s v="AGO"/>
    <n v="120"/>
    <n v="6400000"/>
    <s v="Yamith Niño"/>
    <x v="14"/>
    <x v="5"/>
  </r>
  <r>
    <s v="Dirección de Fomento de la Educación Superior"/>
    <s v="Plan Anual de Capacitaciones y Asistencia Técnica del SNIES"/>
    <s v="En cumplimiento del literal K artículo 107 de la Resolución 024611 del 18/12/2025, en donde, la Subdirección de Desarrollo Sectorial debe brindar asistencia técnica a las Instituciones de Educación Superior sobre el manejo del_x000a_SNIES y de sus aplicativos y"/>
    <s v="SI"/>
    <s v="Presencial"/>
    <s v="Bucaramanga"/>
    <s v="SEP"/>
    <s v="SEP"/>
    <n v="120"/>
    <n v="6400000"/>
    <s v="Yamith Niño"/>
    <x v="14"/>
    <x v="5"/>
  </r>
  <r>
    <s v="Dirección de Fomento de la Educación Superior"/>
    <s v="Plan Anual de Capacitaciones y Asistencia Técnica del SNIES"/>
    <s v="En cumplimiento del literal K artículo 107 de la Resolución 024611 del 18/12/2025, en donde, la Subdirección de Desarrollo Sectorial debe brindar asistencia técnica a las Instituciones de Educación Superior sobre el manejo del_x000a_SNIES y de sus aplicativos y"/>
    <s v="SI"/>
    <s v="Presencial"/>
    <s v="Cali"/>
    <s v="OCT"/>
    <s v="OCT"/>
    <n v="120"/>
    <n v="6400000"/>
    <s v="Yamith Niño"/>
    <x v="14"/>
    <x v="5"/>
  </r>
  <r>
    <s v="Dirección de Fomento de la Educación Superior"/>
    <s v="Plan Anual de Capacitaciones y Asistencia Técnica del SNIES"/>
    <s v="En cumplimiento del literal K artículo 107 de la Resolución 024611 del 18/12/2025, en donde, la Subdirección de Desarrollo Sectorial debe brindar asistencia técnica a las Instituciones de Educación Superior sobre el manejo del_x000a_SNIES y de sus aplicativos y"/>
    <s v="SI"/>
    <s v="Presencial"/>
    <s v="Barranquilla"/>
    <s v="NOV"/>
    <s v="NOV"/>
    <n v="150"/>
    <n v="6400000"/>
    <s v="Yamith Niño"/>
    <x v="14"/>
    <x v="5"/>
  </r>
  <r>
    <s v="Dirección de Fomento de la Educación Superior"/>
    <s v="Plan Anual de Capacitaciones y Asistencia Técnica del SNIES"/>
    <s v="En cumplimiento del literal K artículo 107 de la Resolución 024611 del 18/12/2025, en donde, la Subdirección de Desarrollo Sectorial debe brindar asistencia técnica a las Instituciones de Educación Superior sobre el manejo del_x000a_SNIES y de sus aplicativos y"/>
    <s v="SI"/>
    <s v="Presencial"/>
    <s v="Manizales"/>
    <s v="DIC"/>
    <s v="DIC"/>
    <n v="100"/>
    <n v="6400000"/>
    <s v="Yamith Niño"/>
    <x v="14"/>
    <x v="5"/>
  </r>
  <r>
    <s v="Dirección de Fomento de la Educación Superior"/>
    <s v="Socialización de módulo de Encuestas Personalizadas del Observatorio Laboral para la Educación"/>
    <s v="Implementar la socialización del módulo personalizado de encuestas para responder a la necesidad del MEN y las IES de obtener información consolidada y estadística al cierre de cada periodo. Esto garantiza que los resultados de las encuestas personalizada"/>
    <s v="SI"/>
    <s v="Híbrido"/>
    <s v="Bogotá"/>
    <s v="MAY"/>
    <s v="MAY"/>
    <n v="100"/>
    <n v="6400000"/>
    <s v="Diego Esteban Balbín Rondón"/>
    <x v="14"/>
    <x v="5"/>
  </r>
  <r>
    <s v="Dirección de Fomento de la Educación Superior"/>
    <s v="Socialización de resultados de los Informe Seguimiento a Graduados de la Educación Superior (año de corte 2024 y 2025)"/>
    <s v="El seguimiento a graduados es una herramienta estratégica que mide la inserción laboral y la trayectoria profesional de los graduados de educación superior en Colombia para evaluar la pertinencia de la oferta académica frente a las necesidades del sector "/>
    <s v="NO"/>
    <s v="Presencial"/>
    <s v="Bogotá"/>
    <s v="OCT"/>
    <s v="OCT"/>
    <n v="100"/>
    <n v="6400000"/>
    <s v="Diego Esteban Balbín Rondón"/>
    <x v="14"/>
    <x v="5"/>
  </r>
  <r>
    <s v="Dir Calidad Educación Superior"/>
    <s v="Eventos despacho Ministro"/>
    <s v="Eventos requeridos por el despacho del ministro"/>
    <s v="NO"/>
    <s v="Presencial"/>
    <s v="Por definir"/>
    <s v="MAR"/>
    <s v="MAR"/>
    <n v="100"/>
    <n v="21270000"/>
    <s v="Despacho del Ministro "/>
    <x v="15"/>
    <x v="6"/>
  </r>
  <r>
    <s v="Dir Calidad Educación Superior"/>
    <s v="Desafios para la alta Calidad de la Educación Superior en Colombia"/>
    <s v="Generar un espacio de encuentro y diálogo entre el Ministerio de Educación Nacional y los cuerpos consultivos de la educación superior, con el_x000a_fin de presentar los principales aportes de dichos cuerpos al sector, socializar los resultados alcanzados en el"/>
    <s v="NO"/>
    <s v="Híbrido"/>
    <s v="Por definir"/>
    <s v="ABR"/>
    <s v="ABR"/>
    <n v="150"/>
    <n v="114285714.28571428"/>
    <s v="Luis Mauricio Urquijo Tejada"/>
    <x v="15"/>
    <x v="6"/>
  </r>
  <r>
    <s v="Dir Calidad Educación Superior"/>
    <s v="Desafios para la alta Calidad de la Educación Superior en Colombia"/>
    <s v="Generar un espacio de encuentro y diálogo entre el Ministerio de Educación Nacional y los cuerpos consultivos de la educación superior, con el_x000a_fin de presentar los principales aportes de dichos cuerpos al sector, socializar los resultados alcanzados en el"/>
    <s v="NO"/>
    <s v="Híbrido"/>
    <s v="Por definir"/>
    <s v="AGO"/>
    <s v="AGO"/>
    <n v="150"/>
    <n v="114285714.28571428"/>
    <s v="Luis Mauricio Urquijo Tejada"/>
    <x v="15"/>
    <x v="6"/>
  </r>
  <r>
    <s v="Dir Calidad Educación Superior"/>
    <s v="Evento de Dirección de Calidad"/>
    <s v="Evento de Dirección de Calidad"/>
    <s v="NO"/>
    <s v="Híbrido"/>
    <s v="Por definir"/>
    <s v="JUN"/>
    <s v="JUN"/>
    <n v="150"/>
    <n v="114285714.28571428"/>
    <s v="Luis Mauricio Urquijo Tejada"/>
    <x v="15"/>
    <x v="6"/>
  </r>
  <r>
    <s v="Dir Calidad Educación Superior"/>
    <s v="Evento de Dirección de Calidad"/>
    <s v="Evento de Dirección de Calidad"/>
    <s v="NO"/>
    <s v="Híbrido"/>
    <s v="Por definir"/>
    <s v="MAY"/>
    <s v="MAY"/>
    <n v="150"/>
    <n v="114285714.28571428"/>
    <s v="Luis Mauricio Urquijo Tejada"/>
    <x v="15"/>
    <x v="6"/>
  </r>
  <r>
    <s v="Dir Calidad Educación Superior"/>
    <s v="Desafios para la alta Calidad de la Educación Superior en Colombia"/>
    <s v="Generar un espacio de encuentro y diálogo entre el Ministerio de Educación Nacional y los cuerpos consultivos de la educación superior, con el_x000a_fin de presentar los principales aportes de dichos cuerpos al sector, socializar los resultados alcanzados en el"/>
    <s v="NO"/>
    <s v="Híbrido"/>
    <s v="Por definir"/>
    <s v="OCT"/>
    <s v="OCT"/>
    <n v="150"/>
    <n v="114285714.28571428"/>
    <s v="Luis Mauricio Urquijo Tejada"/>
    <x v="15"/>
    <x v="6"/>
  </r>
  <r>
    <s v="Dir Calidad Educación Superior"/>
    <s v="Desafios para la alta Calidad de la Educación Superior en Colombia"/>
    <s v="Generar un espacio de encuentro y diálogo entre el Ministerio de Educación Nacional y los cuerpos consultivos de la educación superior, con el_x000a_fin de presentar los principales aportes de dichos cuerpos al sector, socializar los resultados alcanzados en el"/>
    <s v="NO"/>
    <s v="Híbrido"/>
    <s v="Por definir"/>
    <s v="OCT"/>
    <s v="OCT"/>
    <n v="150"/>
    <n v="114285714.28571428"/>
    <s v="Luis Mauricio Urquijo Tejada"/>
    <x v="15"/>
    <x v="6"/>
  </r>
  <r>
    <s v="Dir Calidad Educación Superior"/>
    <s v="Desafios para la alta Calidad de la Educación Superior en Colombia"/>
    <s v="Generar un espacio de encuentro y diálogo entre el Ministerio de Educación Nacional y los cuerpos consultivos de la educación superior, con el_x000a_fin de presentar los principales aportes de dichos cuerpos al sector, socializar los resultados alcanzados en el"/>
    <s v="NO"/>
    <s v="Híbrido"/>
    <s v="Por definir"/>
    <s v="SEP"/>
    <s v="SEP"/>
    <n v="150"/>
    <n v="114285714.28571428"/>
    <s v="Luis Mauricio Urquijo Tejada"/>
    <x v="15"/>
    <x v="6"/>
  </r>
  <r>
    <s v="Subdirección de Inspección y Vigillancia"/>
    <s v="Eventos requeridos por la Subdirección de Inspección y Vigilancia"/>
    <s v="Eventos requeridos por la Subdirección de Inspección y Vigilancia"/>
    <s v="NO"/>
    <s v="Híbrido"/>
    <s v="Por definir"/>
    <s v="ABR"/>
    <s v="ABR"/>
    <n v="25"/>
    <n v="25000000"/>
    <s v="Harold Hernandez "/>
    <x v="16"/>
    <x v="7"/>
  </r>
  <r>
    <s v="Subdirección de Inspección y Vigillancia"/>
    <s v="Eventos requeridos por la Subdirección de Inspección y Vigilancia"/>
    <s v="Eventos requeridos por la Subdirección de Inspección y Vigilancia"/>
    <s v="NO"/>
    <s v="Híbrido"/>
    <s v="Por definir"/>
    <s v="MAY"/>
    <s v="MAY"/>
    <n v="25"/>
    <n v="25000000"/>
    <s v="Harold Hernandez "/>
    <x v="16"/>
    <x v="7"/>
  </r>
  <r>
    <s v="Subdirección de Inspección y Vigillancia"/>
    <s v="Eventos requeridos por la Subdirección de Inspección y Vigilancia"/>
    <s v="Eventos requeridos por la Subdirección de Inspección y Vigilancia"/>
    <s v="NO"/>
    <s v="Híbrido"/>
    <s v="Por definir"/>
    <s v="NOV"/>
    <s v="NOV"/>
    <n v="25"/>
    <n v="25000000"/>
    <s v="Harold Hernandez "/>
    <x v="16"/>
    <x v="7"/>
  </r>
  <r>
    <s v="Subdirección de Inspección y Vigillancia"/>
    <s v="Eventos requeridos por la Subdirección de Inspección y Vigilancia"/>
    <s v="Eventos requeridos por la Subdirección de Inspección y Vigilancia"/>
    <s v="NO"/>
    <s v="Híbrido"/>
    <s v="Por definir"/>
    <s v="SEP"/>
    <s v="SEP"/>
    <n v="25"/>
    <n v="25000000"/>
    <s v="Harold Hernandez "/>
    <x v="16"/>
    <x v="7"/>
  </r>
  <r>
    <s v="Despacho VES"/>
    <s v="Reunión de trabajo VES"/>
    <s v="Reunión de trabajo con los cuerpos consultivos"/>
    <s v="NO"/>
    <s v="Presencial"/>
    <s v="Bogotá"/>
    <s v="MAR"/>
    <s v="MAR"/>
    <n v="20"/>
    <n v="300000000"/>
    <s v="Luis Mauricio Urquijo Tejada"/>
    <x v="15"/>
    <x v="8"/>
  </r>
  <r>
    <s v="Sub Aseguramiento"/>
    <s v="Conaces -sistemas internos aseguramiento de la calidad"/>
    <s v="Generar espacios con los pares académicos para revisar-evaluar el sistema internos de aseguramiento de la calidad y su rol en el mismo"/>
    <s v="SI"/>
    <s v="Presencial"/>
    <s v="4 ciudades a nivel nacional"/>
    <s v="MAR"/>
    <s v="MAR"/>
    <n v="400"/>
    <n v="148000000"/>
    <s v="Martha Hernández"/>
    <x v="15"/>
    <x v="8"/>
  </r>
  <r>
    <s v="Subdirección Adminsitrativa"/>
    <s v="Foro Educativo Nacional y Noche de la Excelencia 2026"/>
    <s v="El Foro Educativo Nacional 2026, convocado por el Ministerio de Educación Nacional en cumplimiento del artículo 164 de la Ley 115 de 1994, tiene como objetivo movilizar la participación, la reflexión y el debate público sobre el estado, los avances y los "/>
    <s v="NO"/>
    <s v="Presencial"/>
    <s v="Bogotá"/>
    <s v="OCT"/>
    <s v="OCT"/>
    <n v="1000"/>
    <n v="150000000"/>
    <s v="Ana Ortiz"/>
    <x v="15"/>
    <x v="8"/>
  </r>
  <r>
    <s v="Subdirección de Aseguramiento"/>
    <s v="Inducción y reinducción CONACES"/>
    <s v="Fortalecer las competencias de los integrantes del banco de elegibles de la CONACES, a través de una jornada de reinducción conducente a los procesos de evaluación de registro calificado, convalidaciones y trámites institucionales"/>
    <s v="NO"/>
    <s v="Presencial"/>
    <s v="Bogotá"/>
    <s v="JUN"/>
    <s v="JUN"/>
    <n v="70"/>
    <n v="32000000"/>
    <s v="Martha Hernández"/>
    <x v="15"/>
    <x v="8"/>
  </r>
  <r>
    <s v="Subdirección de Aseguramiento"/>
    <s v="Evento de socialización Acuerdo 01 de 2025 &quot;Por el cual se actualiza el modelo de acreditación en alta calidad&quot;. "/>
    <s v="Es necesario adelantar un evento para el nuevo Modelo de Acreditación en Alta Calidad. "/>
    <s v="NO"/>
    <s v="Híbrido"/>
    <s v="Por definir"/>
    <s v="JUN"/>
    <s v="JUN"/>
    <n v="150"/>
    <n v="50000000"/>
    <s v="Martha Hernández"/>
    <x v="15"/>
    <x v="8"/>
  </r>
  <r>
    <s v="Subdirección de Aseguramiento"/>
    <s v="Formación académica en inteligencia artificial"/>
    <s v="Conocer la formación académica en inteligencia artificial  sus alcances y desafíos presentados por los coordinadores de Salas de Evaluación de la CONACES"/>
    <s v="NO"/>
    <s v="Presencial"/>
    <s v="Bogotá"/>
    <s v="MAR"/>
    <s v="MAR"/>
    <n v="10"/>
    <n v="463000"/>
    <s v="Martha Hernández"/>
    <x v="15"/>
    <x v="8"/>
  </r>
  <r>
    <s v="Consejo Nacional de Acreditación "/>
    <s v="Webinar presentación términos de referencia de la Convocatoria ARCUSUR "/>
    <s v="Socializar los lineamientos definidos en el Sistema de Acreditación Regional de Carreras Universitarias"/>
    <s v="SI"/>
    <s v="Presencial"/>
    <s v="Bogotá DC"/>
    <s v="AGO"/>
    <s v="AGO"/>
    <n v="25"/>
    <n v="1500000"/>
    <s v="Aida Nury Bernal"/>
    <x v="17"/>
    <x v="9"/>
  </r>
  <r>
    <s v="Consejo Nacional de Acreditación "/>
    <s v="Encuentro Regional Huila, Caqueta, Putumayo, Tolima e Instituciones de Educación Superior de la zona_x000a_aledaña."/>
    <s v="Presentar a las directivas de las Instituciones y miembros de la comunidad académica y científica los aspectos_x000a_más relevantes relacionados con la actualización del modelo de Acreditación en Alta Calidad."/>
    <s v="SI"/>
    <s v="Presencial"/>
    <s v="Huila, Caqueta, Putumayo, Tolima zonas aledañas"/>
    <s v="JUL"/>
    <s v="JUL"/>
    <n v="100"/>
    <n v="30000000"/>
    <s v="Aida Nury Bernal"/>
    <x v="17"/>
    <x v="9"/>
  </r>
  <r>
    <s v="Consejo Nacional de Acreditación "/>
    <s v="Talleres de actualización"/>
    <s v="Actualización Normativa guías, documentos"/>
    <s v="SI"/>
    <s v="Presencial"/>
    <s v="Bogotá DC"/>
    <s v="MAR"/>
    <s v="MAR"/>
    <n v="100"/>
    <n v="120000000"/>
    <s v="Aida Nury Bernal"/>
    <x v="17"/>
    <x v="9"/>
  </r>
  <r>
    <s v="Consejo Nacional de Acreditación "/>
    <s v="Encuentro Regional Barranquilla y zona Caribe , para directivos y profesionales de las Instituciones de Educación Superior."/>
    <s v="Presentar a las directivas de las Instituciones y miembros de la comunidad académica y científica los aspectos más relevantes relacionados con la actualización del modelo de Acreditación en Alta Calidad."/>
    <s v="SI"/>
    <s v="Presencial"/>
    <s v="Barranquilla"/>
    <s v="NOV"/>
    <s v="NOV"/>
    <n v="100"/>
    <n v="30000000"/>
    <s v="Aida Nury Bernal"/>
    <x v="17"/>
    <x v="9"/>
  </r>
  <r>
    <s v="Consejo Nacional de Acreditación "/>
    <s v="Encuentro Regional Antioquia y zonas aledañas, para directivos y profesionales de las Instituciones de Educación Superior. "/>
    <s v="Presentar a las directivas de las Instituciones y miembros de la comunidad académica y científica los aspectos_x000a_más relevantes relacionados con la actualización del modelo de Acreditación en Alta Calidad."/>
    <s v="SI"/>
    <s v="Presencial"/>
    <s v="Medellín, Bello, Caucacia"/>
    <s v="OCT"/>
    <s v="OCT"/>
    <n v="100"/>
    <n v="30000000"/>
    <s v="Aida Nury Bernal"/>
    <x v="17"/>
    <x v="9"/>
  </r>
  <r>
    <s v="Consejo Nacional de Acreditación "/>
    <s v="Fortalecimiento de las acciones conjuntas con el Washington Accord"/>
    <s v="Presentar a las directivas de las Instituciones y miembros de la comunidad académica y científica los aspectos más_x000a_relevantes relacionados con los estándares internacionales definidos por el Washington Accord en los programas_x000a_académicos de Ingenieria en l"/>
    <s v="SI"/>
    <s v="Presencial"/>
    <s v="Bogotá DC, Medellín"/>
    <s v="SEP"/>
    <s v="SEP"/>
    <n v="100"/>
    <n v="9000000"/>
    <s v="Aida Nury Bernal"/>
    <x v="17"/>
    <x v="9"/>
  </r>
  <r>
    <s v="Consejo Nacional de Acreditación "/>
    <s v="Encuentro Regional Santaderes, Cesar, Guajira con Instituciones de Educación Superior de la zona"/>
    <s v="Presentar a las directivas de las Instituciones y miembros de la comunidad académica y científica los aspectos_x000a_más relevantes relacionados con la actualización del modelo de Acreditación en Alta Calidad."/>
    <s v="SI"/>
    <s v="Presencial"/>
    <s v="Bucaramanga"/>
    <s v="SEP"/>
    <s v="SEP"/>
    <n v="100"/>
    <n v="30000000"/>
    <s v="Aida Nury Bernal"/>
    <x v="17"/>
    <x v="9"/>
  </r>
  <r>
    <s v="Consejo Nacional de Acreditación "/>
    <s v="Encuentro Regional de Instituciones de Educación Superior de regimén especial (Militares). "/>
    <s v="Décimo Segundo Encuentro Regional de Instituciones de Educación Superior de regimén especial (Militares). "/>
    <s v="SI"/>
    <s v="Presencial"/>
    <s v="BOGOTÁ D.C."/>
    <s v="MAR"/>
    <s v="MAR"/>
    <n v="100"/>
    <n v="30000000"/>
    <s v="Aida Nury Bernal"/>
    <x v="17"/>
    <x v="9"/>
  </r>
  <r>
    <s v="Consejo Nacional de Acreditación "/>
    <s v="Encuentros Regionales  actualización del modelo de acreditación con pares académicos "/>
    <s v="Generar un espacio de interacción entre el Consejo Nacional de Acreditación y la comunidad académica y científica del país con el fin de socializar y dialogar sobre temas relacionados con la Acreditación en Alta Calidad en Colombia. En este contexto, los "/>
    <s v="SI"/>
    <s v="Presencial"/>
    <s v="Diferentes ciudades en el territorio Nacional "/>
    <s v="MAY"/>
    <s v="MAY"/>
    <n v="100"/>
    <n v="30000000"/>
    <s v="Aida Nury Bernal"/>
    <x v="17"/>
    <x v="9"/>
  </r>
  <r>
    <s v="Dir Calidad Educación Superior"/>
    <s v="Encuentros de socialización Acuerdo 01 de 2025"/>
    <s v="Es necesario adelantar encuentros de socialización del Acuerdo 01 de 2025. Conforme el avance del conocimiento del Acuerdo se definirán las condiciones y materiales para los encuentros de socialización. "/>
    <s v="NO"/>
    <s v="Presencial"/>
    <s v="Por definir"/>
    <s v="ABR"/>
    <s v="ABR"/>
    <n v="20"/>
    <n v="4545455"/>
    <s v="Luis Mauricio Urquijo Tejada"/>
    <x v="15"/>
    <x v="10"/>
  </r>
  <r>
    <s v="Dir Calidad Educación Superior"/>
    <s v="Sesión ordinaria del Consejo Nacional de Educación Superior (CESU) del mes de febrero de 2025 – Barranquilla"/>
    <s v="Sesión ordinaria del Consejo Nacional de Educación Superior (CESU) "/>
    <s v="NO"/>
    <s v="Presencial"/>
    <s v="Por definir"/>
    <s v="AGO"/>
    <s v="AGO"/>
    <n v="20"/>
    <n v="4545455"/>
    <s v="Luis Mauricio Urquijo Tejada"/>
    <x v="15"/>
    <x v="10"/>
  </r>
  <r>
    <s v="Dir Calidad Educación Superior"/>
    <s v="Sesión ordinaria del Consejo Nacional de Educación Superior (CESU) "/>
    <s v="Sesión ordinaria del Consejo Nacional de Educación Superior (CESU) "/>
    <s v="NO"/>
    <s v="Presencial"/>
    <s v="Por definir"/>
    <s v="DIC"/>
    <s v="DIC"/>
    <n v="20"/>
    <n v="4545455"/>
    <s v="Luis Mauricio Urquijo Tejada"/>
    <x v="15"/>
    <x v="10"/>
  </r>
  <r>
    <s v="Dir Calidad Educación Superior"/>
    <s v="Sesión ordinaria del Consejo Nacional de Educación Superior (CESU) del mes de septiembre de 2025 – Universidad Nacional de Colombia"/>
    <s v="Sesión ordinaria del Consejo Nacional de Educación Superior (CESU) "/>
    <s v="NO"/>
    <s v="Presencial"/>
    <s v="Por definir"/>
    <s v="JUL"/>
    <s v="JUL"/>
    <n v="20"/>
    <n v="4545455"/>
    <s v="Luis Mauricio Urquijo Tejada"/>
    <x v="15"/>
    <x v="10"/>
  </r>
  <r>
    <s v="Dir Calidad Educación Superior"/>
    <s v="Sesión ordinaria del Consejo Nacional de Educación Superior (CESU) del mes de octubre de 2025 – Universidad Nacional de Colombia - sede Amazonia, Km2 Vía Leticia-Tarapacá, Leticia (Amazonas)."/>
    <s v="Sesión ordinaria del Consejo Nacional de Educación Superior (CESU) "/>
    <s v="NO"/>
    <s v="Presencial"/>
    <s v="Por definir"/>
    <s v="JUN"/>
    <s v="JUN"/>
    <n v="20"/>
    <n v="4545455"/>
    <s v="Luis Mauricio Urquijo Tejada"/>
    <x v="15"/>
    <x v="10"/>
  </r>
  <r>
    <s v="Dir Calidad Educación Superior"/>
    <s v="Sesión ordinaria del Consejo Nacional de Educación Superior (CESU) del mes de diciembre"/>
    <s v="Desarrollar sesión del Consejo Nacional de Educación Superior (CESU),"/>
    <s v="NO"/>
    <s v="Presencial"/>
    <s v="Por definir"/>
    <s v="MAR"/>
    <s v="MAR"/>
    <n v="20"/>
    <n v="4545455"/>
    <s v="Luis Mauricio Urquijo Tejada"/>
    <x v="15"/>
    <x v="10"/>
  </r>
  <r>
    <s v="Dir Calidad Educación Superior"/>
    <s v="Sesión de entrevistas en la Convocatoria para la selección de un(a) integrante del Consejo Nacional de_x000a_Acreditación (CNA), perfil: agronomía, veterinaria y afines, perfil: economía y administración, contaduría y afines"/>
    <s v="Sesión ordinaria del Consejo Nacional de Educación Superior (CESU) "/>
    <s v="NO"/>
    <s v="Presencial"/>
    <s v="Por definir"/>
    <s v="MAY"/>
    <s v="MAY"/>
    <n v="20"/>
    <n v="4545455"/>
    <s v="Luis Mauricio Urquijo Tejada"/>
    <x v="15"/>
    <x v="10"/>
  </r>
  <r>
    <s v="Dir Calidad Educación Superior"/>
    <s v="Sesión ordinaria del Consejo Nacional de Educación Superior (CESU) del mes de febrero de 2025"/>
    <s v="Sesión ordinaria del Consejo Nacional de Educación Superior (CESU) "/>
    <s v="NO"/>
    <s v="Híbrido"/>
    <s v="Por definir"/>
    <s v="NOV"/>
    <s v="NOV"/>
    <n v="20"/>
    <n v="4545455"/>
    <s v="Luis Mauricio Urquijo Tejada"/>
    <x v="15"/>
    <x v="10"/>
  </r>
  <r>
    <s v="Dir Calidad Educación Superior"/>
    <s v="Sesión ordinaria del Consejo Nacional de Educación Superior (CESU) del mes de febrero de 2025"/>
    <s v="Sesión ordinaria del Consejo Nacional de Educación Superior (CESU) "/>
    <s v="NO"/>
    <s v="Híbrido"/>
    <s v="Por definir"/>
    <s v="OCT"/>
    <s v="OCT"/>
    <n v="20"/>
    <n v="4545455"/>
    <s v="Luis Mauricio Urquijo Tejada"/>
    <x v="15"/>
    <x v="10"/>
  </r>
  <r>
    <s v="Dir Calidad Educación Superior"/>
    <s v="Sesión ordinaria del Consejo Nacional de Educación Superior (CESU) del mes de febrero de 2025"/>
    <s v="Sesión ordinaria del Consejo Nacional de Educación Superior (CESU) "/>
    <s v="NO"/>
    <s v="Presencial"/>
    <s v="Por definir"/>
    <s v="SEP"/>
    <s v="SEP"/>
    <n v="20"/>
    <n v="4545450"/>
    <s v="Luis Mauricio Urquijo Tejada"/>
    <x v="15"/>
    <x v="10"/>
  </r>
  <r>
    <s v="Subdirección de Desarrollo Organizacional"/>
    <s v="Capacitación líderes de gestión integral"/>
    <s v="Realizar la capacitacción trimestral con los enlaces de reporte de las dependencias en cumplimiento de la circular de reportes, la cual es un elemento de planeación institucional y un esquema de seguimiento articulado y permanente."/>
    <s v="NO"/>
    <s v="Presencial"/>
    <s v="Bogotá"/>
    <s v="MAR"/>
    <s v="MAR"/>
    <n v="40"/>
    <n v="3000000"/>
    <s v="Sergio Eduardo Reyes Cuervo"/>
    <x v="18"/>
    <x v="11"/>
  </r>
  <r>
    <s v="Subdirección de Desarrollo Organizacional"/>
    <s v="Comité Institucional de Gestión y Desempeño"/>
    <s v="Definir lineamientos institucionales para  la implementación de las políticas de gestión y desempeño "/>
    <s v="NO"/>
    <s v="Presencial"/>
    <s v="Bogotá"/>
    <s v="MAR"/>
    <s v="MAR"/>
    <n v="40"/>
    <n v="3000000"/>
    <s v="Sergio Eduardo Reyes Cuervo"/>
    <x v="18"/>
    <x v="11"/>
  </r>
  <r>
    <s v="Subdirección de Desarrollo Organizacional"/>
    <s v="Ruta Furag Medición 2026"/>
    <s v="Definir lineamientos institucionales para  la implementación de las políticas de gestión y desempeño "/>
    <s v="NO"/>
    <s v="Presencial"/>
    <s v="Bogotá"/>
    <s v="MAR"/>
    <s v="MAR"/>
    <n v="30"/>
    <n v="3000000"/>
    <s v="Sergio Eduardo Reyes Cuervo"/>
    <x v="18"/>
    <x v="11"/>
  </r>
  <r>
    <s v="Subdirección de Desarrollo Organizacional"/>
    <s v="Implementación Programa de Transparencia y Ética Pública con las EAV´s"/>
    <s v="Acompañar la implementación metodologica del Manifiesto de Lucha contra la Corrupción con las EAV´s en territorio"/>
    <s v="SI"/>
    <s v="Presencial"/>
    <s v="Ibagué"/>
    <s v="MAR"/>
    <s v="MAR"/>
    <n v="30"/>
    <n v="3000000"/>
    <s v="Sergio Eduardo Reyes Cuervo"/>
    <x v="18"/>
    <x v="11"/>
  </r>
  <r>
    <s v="Subdirección de Desarrollo Organizacional"/>
    <s v="Encuentros Institucionales para el despliegue de la estrategia en el marco del modelo de cultura organizacional"/>
    <s v="Desarrollo de estrategias institucionales con el fin facilitar la comprensión y el compromiso con las metas definidas en el marco del modelo de cultura organizacional"/>
    <s v="NO"/>
    <s v="Presencial"/>
    <s v="Bogotá"/>
    <s v="ABR"/>
    <s v="ABR"/>
    <n v="100"/>
    <n v="30000000"/>
    <s v="Sergio Eduardo Reyes Cuervo"/>
    <x v="18"/>
    <x v="11"/>
  </r>
  <r>
    <s v="Subdirección de Desarrollo Organizacional"/>
    <s v="Capacitación líderes de gestión integral"/>
    <s v="Realizar la capacitacción trimestral con los enlaces de reporte de las dependencias en cumplimiento de la circular de reportes, la cual es un elemento de planeación institucional y un esquema de seguimiento articulado y permanente."/>
    <s v="NO"/>
    <s v="Presencial"/>
    <s v="Bogotá"/>
    <s v="JUN"/>
    <s v="JUN"/>
    <n v="40"/>
    <n v="3000000"/>
    <s v="Sergio Eduardo Reyes Cuervo"/>
    <x v="18"/>
    <x v="11"/>
  </r>
  <r>
    <s v="Subdirección de Desarrollo Organizacional"/>
    <s v="Comité Institucional de Gestión y Desempeño"/>
    <s v="Definir lineamientos institucionales para  la implementación de las políticas de gestión y desempeño "/>
    <s v="NO"/>
    <s v="Presencial"/>
    <s v="Bogotá"/>
    <s v="JUN"/>
    <s v="JUN"/>
    <n v="40"/>
    <n v="3000000"/>
    <s v="Sergio Eduardo Reyes Cuervo"/>
    <x v="18"/>
    <x v="11"/>
  </r>
  <r>
    <s v="Subdirección de Desarrollo Organizacional"/>
    <s v="Comité Sectorial de Gestión y Desempeño"/>
    <s v="Definir lineamientos institucionales para  la implementación de las políticas de gestión y desempeño "/>
    <s v="NO"/>
    <s v="Presencial"/>
    <s v="Bogotá"/>
    <s v="JUN"/>
    <s v="JUN"/>
    <n v="50"/>
    <n v="35000000"/>
    <s v="Sergio Eduardo Reyes Cuervo"/>
    <x v="18"/>
    <x v="11"/>
  </r>
  <r>
    <s v="Subdirección de Desarrollo Organizacional"/>
    <s v="Talleres de facilitación que permitan a los grupos de interés y de valor interactúar para investigar y generar productos de conocimiento"/>
    <s v="Generar capacidades para la gestión del conocimiento y la innovación con el fin de fomentar la investigación educativa como  insumo para la toma de decisiones que impulsen el desempeño institucional y sectorial "/>
    <s v="NO"/>
    <s v="Presencial"/>
    <s v="Bogotá"/>
    <s v="JUN"/>
    <s v="JUN"/>
    <n v="50"/>
    <n v="25000000"/>
    <s v="Sergio Eduardo Reyes Cuervo"/>
    <x v="18"/>
    <x v="11"/>
  </r>
  <r>
    <s v="Subdirección de Desarrollo Organizacional"/>
    <s v="Implementación Programa de Transparencia y Ética Pública con las EAV´s"/>
    <s v="Acompañar la implementación metodologica del Manifiesto de Lucha contra la Corrupción con las EAV´s en territorio"/>
    <s v="SI"/>
    <s v="Presencial"/>
    <s v="Calí"/>
    <s v="JUN"/>
    <s v="JUN"/>
    <n v="30"/>
    <n v="3000000"/>
    <s v="Sergio Eduardo Reyes Cuervo"/>
    <x v="18"/>
    <x v="11"/>
  </r>
  <r>
    <s v="Subdirección de Desarrollo Organizacional"/>
    <s v="Premiación Modelo de Insígnias"/>
    <s v="Desarrollo de estrategias institucionales con el fin facilitar la comprensión y el compromiso con las metas definidas en el marco del modelo de cultura organizacional"/>
    <s v="NO"/>
    <s v="Presencial"/>
    <s v="Bogotá"/>
    <s v="JUN"/>
    <s v="JUN"/>
    <n v="160"/>
    <n v="9000000"/>
    <s v="Sergio Eduardo Reyes Cuervo"/>
    <x v="18"/>
    <x v="11"/>
  </r>
  <r>
    <s v="Subdirección de Desarrollo Organizacional"/>
    <s v="Revisión por la dirección Sistema de Gestión de Calidad y Sistema de Gestión Ambiental"/>
    <s v="En el marco del Comité Institucional de Gestión y desempeño, se realiza la verificación al cumplimiento del SIG, evaluando su eficacia, conveniencia e identificación de posibles cambios en el sistema Integrado de gestión, así como de oportunidades de mejo"/>
    <s v="NO"/>
    <s v="Presencial"/>
    <s v="Bogotá"/>
    <s v="JUL"/>
    <s v="JUL"/>
    <n v="40"/>
    <n v="3000000"/>
    <s v="Sergio Eduardo Reyes Cuervo"/>
    <x v="18"/>
    <x v="11"/>
  </r>
  <r>
    <s v="Subdirección de Desarrollo Organizacional"/>
    <s v="Encuentros Institucionales para el despliegue de la estrategia en el marco del modelo de cultura organizacional"/>
    <s v="Desarrollo de estrategias institucionales con el fin facilitar la comprensión y el compromiso con las metas definidas en el marco del modelo de cultura organizacional"/>
    <s v="NO"/>
    <s v="Presencial"/>
    <s v="Bogotá"/>
    <s v="JUL"/>
    <s v="JUL"/>
    <n v="100"/>
    <n v="30000000"/>
    <s v="Sergio Eduardo Reyes Cuervo"/>
    <x v="18"/>
    <x v="11"/>
  </r>
  <r>
    <s v="Subdirección de Desarrollo Organizacional"/>
    <s v="Capacitación líderes de gestión integral"/>
    <s v="Realizar la capacitacción trimestral con los enlaces de reporte de las dependencias en cumplimiento de la circular de reportes, la cual es un elemento de planeación institucional y un esquema de seguimiento articulado y permanente."/>
    <s v="NO"/>
    <s v="Presencial"/>
    <s v="Bogotá"/>
    <s v="SEP"/>
    <s v="SEP"/>
    <n v="40"/>
    <n v="3000000"/>
    <s v="Sergio Eduardo Reyes Cuervo"/>
    <x v="18"/>
    <x v="11"/>
  </r>
  <r>
    <s v="Subdirección de Desarrollo Organizacional"/>
    <s v="Comité Institucional de Gestión y Desempeño"/>
    <s v="Definir lineamientos institucionales para  la implementación de las políticas de gestión y desempeño "/>
    <s v="NO"/>
    <s v="Presencial"/>
    <s v="Bogotá"/>
    <s v="SEP"/>
    <s v="SEP"/>
    <n v="40"/>
    <n v="3000000"/>
    <s v="Sergio Eduardo Reyes Cuervo"/>
    <x v="18"/>
    <x v="11"/>
  </r>
  <r>
    <s v="Subdirección de Desarrollo Organizacional"/>
    <s v="Revisión por la dirección Sistema de Gestión de Seguridad de la Información SGSI"/>
    <s v="En el marco del Comité Institucional de Gestión y desempeño, se realiza la verificación al cumplimiento del SIG, evaluando su eficacia, conveniencia e identificación de posibles cambios en el sistema Integrado de gestión, así como de oportunidades de mejo"/>
    <s v="NO"/>
    <s v="Presencial"/>
    <s v="Bogotá"/>
    <s v="SEP"/>
    <s v="SEP"/>
    <n v="40"/>
    <n v="3000000"/>
    <s v="Sergio Eduardo Reyes Cuervo"/>
    <x v="18"/>
    <x v="11"/>
  </r>
  <r>
    <s v="Subdirección de Desarrollo Organizacional"/>
    <s v="Planeación estratégica Secretaría General"/>
    <s v="Definir lineamientos institucionales orientados al cumplimiento de objetivos y líneas de acción, garantizando la coherencia entre la estrategia institucional y la gestión operativa."/>
    <s v="NO"/>
    <s v="Presencial"/>
    <s v="Bogotá"/>
    <s v="SEP"/>
    <s v="SEP"/>
    <n v="100"/>
    <n v="40000000"/>
    <s v="Sergio Eduardo Reyes Cuervo"/>
    <x v="18"/>
    <x v="11"/>
  </r>
  <r>
    <s v="Subdirección de Desarrollo Organizacional"/>
    <s v="Implementación Programa de Transparencia y Ética Pública con las EAV´s"/>
    <s v="Acompañar la implementación metodologica del Manifiesto de Lucha contra la Corrupción con las EAV´s en territorio"/>
    <s v="SI"/>
    <s v="Presencial"/>
    <s v="San Andrés"/>
    <s v="SEP"/>
    <s v="SEP"/>
    <n v="30"/>
    <n v="3000000"/>
    <s v="Sergio Eduardo Reyes Cuervo"/>
    <x v="18"/>
    <x v="11"/>
  </r>
  <r>
    <s v="Subdirección de Desarrollo Organizacional"/>
    <s v="Reunión introductoria Auditoria de seguimiento ICONTEC"/>
    <s v="Socializar el alcance, propósito y metodología de la auditoría de seguimiento ICONTEC, en el marco de los sistemas referenciales SGC y SGA del Ministerio de Educación Nacional"/>
    <s v="NO"/>
    <s v="Presencial"/>
    <s v="Bogotá"/>
    <s v="OCT"/>
    <s v="OCT"/>
    <n v="30"/>
    <n v="1000000"/>
    <s v="Sergio Eduardo Reyes Cuervo"/>
    <x v="18"/>
    <x v="11"/>
  </r>
  <r>
    <s v="Subdirección de Desarrollo Organizacional"/>
    <s v="Auditoria de seguimiento a la certificación Sistema de Gestión de Calidad y Sistema de Gestión Ambiental"/>
    <s v="Realizar acompañamiento al equipo auditor en el  proceso de auditoria de las normas NTC ISO 9001 Sistema de Gestión de Calidad y NTC ISO 14001:2015 Sistema de Gestión Ambiental."/>
    <s v="NO"/>
    <s v="Presencial"/>
    <s v="Bogotá"/>
    <s v="OCT"/>
    <s v="OCT"/>
    <n v="10"/>
    <n v="3000000"/>
    <s v="Sergio Eduardo Reyes Cuervo"/>
    <x v="18"/>
    <x v="11"/>
  </r>
  <r>
    <s v="Subdirección de Desarrollo Organizacional"/>
    <s v="Revisión por la dirección Sistema de Gestión de Seguridad y Salud en el Trabajo SG-SST"/>
    <s v="En el marco del Comité Institucional de Gestión y desempeño, se realiza la verificación al cumplimiento del SIG, evaluando su eficacia, conveniencia e identificación de posibles cambios en el sistema Integrado de gestión, así como de oportunidades de mejo"/>
    <s v="NO"/>
    <s v="Presencial"/>
    <s v="Bogotá"/>
    <s v="NOV"/>
    <s v="NOV"/>
    <n v="40"/>
    <n v="3000000"/>
    <s v="Sergio Eduardo Reyes Cuervo"/>
    <x v="18"/>
    <x v="11"/>
  </r>
  <r>
    <s v="Subdirección de Desarrollo Organizacional"/>
    <s v="Comité Institucional de Gestión y Desempeño"/>
    <s v="Definir lineamientos institucionales para  la implementación de las políticas de gestión y desempeño "/>
    <s v="NO"/>
    <s v="Presencial"/>
    <s v="Bogotá"/>
    <s v="DIC"/>
    <s v="DIC"/>
    <n v="40"/>
    <n v="3000000"/>
    <s v="Sergio Eduardo Reyes Cuervo"/>
    <x v="18"/>
    <x v="11"/>
  </r>
  <r>
    <s v="Subdirección de Desarrollo Organizacional"/>
    <s v="Capacitación líderes de gestión integral"/>
    <s v="Realizar la capacitacción trimestral con los enlaces de reporte de las dependencias en cumplimiento de la circular de reportes, la cual es un elemento de planeación institucional y un esquema de seguimiento articulado y permanente."/>
    <s v="NO"/>
    <s v="Presencial"/>
    <s v="Bogotá"/>
    <s v="DIC"/>
    <s v="DIC"/>
    <n v="40"/>
    <n v="3000000"/>
    <s v="Sergio Eduardo Reyes Cuervo"/>
    <x v="18"/>
    <x v="11"/>
  </r>
  <r>
    <s v="Subdirección de Desarrollo Organizacional"/>
    <s v="Comité Sectorial de Gestión y Desempeño"/>
    <s v="Definir lineamientos institucionales para  la implementación de las políticas de gestión y desempeño "/>
    <s v="NO"/>
    <s v="Presencial"/>
    <s v="Bogotá"/>
    <s v="DIC"/>
    <s v="DIC"/>
    <n v="50"/>
    <n v="40000000"/>
    <s v="Sergio Eduardo Reyes Cuervo"/>
    <x v="18"/>
    <x v="11"/>
  </r>
  <r>
    <s v="Subdirección de Desarrollo Organizacional"/>
    <s v="Talleres de facilitación que permitan a los grupos de interés y de valor interactúar para investigar y generar productos de conocimiento"/>
    <s v="Generar capacidades para la gestión del conocimiento y la innovación con el fin de fomentar la investigación educativa como  insumo para la toma de decisiones que impulsen el desempeño institucional y sectorial "/>
    <s v="NO"/>
    <s v="Presencial"/>
    <s v="Bogotá"/>
    <s v="DIC"/>
    <s v="DIC"/>
    <n v="50"/>
    <n v="25000000"/>
    <s v="Sergio Eduardo Reyes Cuervo"/>
    <x v="18"/>
    <x v="11"/>
  </r>
  <r>
    <s v="Subdirección de Desarrollo Organizacional"/>
    <s v="Implementación Programa de Transparencia y Ética Pública con las EAV´s"/>
    <s v="Acompañar la implementación metodologica del Manifiesto de Lucha contra la Corrupción con las EAV´s en territorio"/>
    <s v="SI"/>
    <s v="Presencial"/>
    <s v="San Juan del Cesar"/>
    <s v="DIC"/>
    <s v="DIC"/>
    <n v="30"/>
    <n v="3145015"/>
    <s v="Sergio Eduardo Reyes Cuervo"/>
    <x v="18"/>
    <x v="11"/>
  </r>
  <r>
    <s v="Subdirección de Relacionamiento con la Ciudadanía"/>
    <s v="Sexto Encuentro Nacional de Líderes de Relacionamiento con la Ciudadanía"/>
    <s v="El Encuentro Nacional de Líderes de Relacionamiento con la Ciudadanía responde a la necesidad de generar espacios de articulación, diálogo y fortalecimiento institucional entre el Ministerio de Educación Nacional, las Secretarías de Educación de las Entid"/>
    <s v="NO"/>
    <s v="Presencial"/>
    <s v="Bogotá"/>
    <s v="MAY"/>
    <s v="MAY"/>
    <n v="100"/>
    <n v="400000000"/>
    <s v="Diana Cristina Davila Gomez_x000a_"/>
    <x v="19"/>
    <x v="11"/>
  </r>
  <r>
    <s v="Oficina Asesora de Comunicaciones"/>
    <m/>
    <m/>
    <m/>
    <m/>
    <m/>
    <m/>
    <m/>
    <m/>
    <n v="100000000"/>
    <m/>
    <x v="20"/>
    <x v="11"/>
  </r>
  <r>
    <s v="Secretaria General"/>
    <s v="Mesa de articulación interdependencias"/>
    <s v="Articulación y coordinación administrativa entre dependencias."/>
    <s v="NO"/>
    <s v="Presencial"/>
    <s v="Bogotá"/>
    <s v="MAR"/>
    <s v="MAR"/>
    <n v="80"/>
    <n v="80000000"/>
    <s v="Secretaria General "/>
    <x v="10"/>
    <x v="11"/>
  </r>
  <r>
    <s v="Secretaria General"/>
    <s v="Secretaría General"/>
    <s v="Promover, coordinar y facilitar espacios de diálogo y construcción colectiva al interior del Ministerio, orientados a la definición, alineación y seguimiento de objetivos institucionales y sectoriales, como mecanismo para el fortalecimiento de la gestión "/>
    <s v="NO"/>
    <s v="Híbrido"/>
    <s v="Bogotá"/>
    <s v="MAR"/>
    <s v="SEP"/>
    <n v="350"/>
    <n v="100000000"/>
    <s v="Secretaria General "/>
    <x v="10"/>
    <x v="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FB7E6DF-21C9-4A5B-A10E-C88C9E4BDC52}" name="TablaDinámica2" cacheId="3" dataOnRows="1" applyNumberFormats="0" applyBorderFormats="0" applyFontFormats="0" applyPatternFormats="0" applyAlignmentFormats="0" applyWidthHeightFormats="1" dataCaption="Datos" updatedVersion="8" showMemberPropertyTips="0" useAutoFormatting="1" itemPrintTitles="1" createdVersion="1" indent="0" compact="0" compactData="0" gridDropZones="1">
  <location ref="A3:B17" firstHeaderRow="2" firstDataRow="2" firstDataCol="1"/>
  <pivotFields count="13">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dataField="1" compact="0" numFmtId="170" outline="0" showAll="0" includeNewItemsInFilter="1"/>
    <pivotField compact="0" outline="0" showAll="0" includeNewItemsInFilter="1"/>
    <pivotField compact="0" outline="0" showAll="0" includeNewItemsInFilter="1"/>
    <pivotField axis="axisRow" compact="0" outline="0" showAll="0" includeNewItemsInFilter="1">
      <items count="13">
        <item x="0"/>
        <item x="8"/>
        <item x="9"/>
        <item x="10"/>
        <item x="1"/>
        <item x="3"/>
        <item x="2"/>
        <item x="4"/>
        <item x="5"/>
        <item x="7"/>
        <item x="6"/>
        <item x="11"/>
        <item t="default"/>
      </items>
    </pivotField>
  </pivotFields>
  <rowFields count="1">
    <field x="12"/>
  </rowFields>
  <rowItems count="13">
    <i>
      <x/>
    </i>
    <i>
      <x v="1"/>
    </i>
    <i>
      <x v="2"/>
    </i>
    <i>
      <x v="3"/>
    </i>
    <i>
      <x v="4"/>
    </i>
    <i>
      <x v="5"/>
    </i>
    <i>
      <x v="6"/>
    </i>
    <i>
      <x v="7"/>
    </i>
    <i>
      <x v="8"/>
    </i>
    <i>
      <x v="9"/>
    </i>
    <i>
      <x v="10"/>
    </i>
    <i>
      <x v="11"/>
    </i>
    <i t="grand">
      <x/>
    </i>
  </rowItems>
  <colItems count="1">
    <i/>
  </colItems>
  <dataFields count="1">
    <dataField name="Suma de Presupuesto_x000a_Estimado ($)" fld="9" baseField="0" baseItem="0" numFmtId="170"/>
  </dataField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2933A30-B029-4B34-A222-81C70CFEEA6E}" name="TablaDinámica1" cacheId="2" dataOnRows="1" applyNumberFormats="0" applyBorderFormats="0" applyFontFormats="0" applyPatternFormats="0" applyAlignmentFormats="0" applyWidthHeightFormats="1" dataCaption="Datos" updatedVersion="8" showMemberPropertyTips="0" useAutoFormatting="1" itemPrintTitles="1" createdVersion="1" indent="0" compact="0" compactData="0" gridDropZones="1">
  <location ref="D3:E17" firstHeaderRow="2" firstDataRow="2" firstDataCol="1"/>
  <pivotFields count="9">
    <pivotField compact="0" outline="0" showAll="0" includeNewItemsInFilter="1"/>
    <pivotField compact="0" outline="0" showAll="0" includeNewItemsInFilter="1"/>
    <pivotField compact="0" outline="0" showAll="0" includeNewItemsInFilter="1"/>
    <pivotField axis="axisRow" compact="0" outline="0" showAll="0" includeNewItemsInFilter="1">
      <items count="13">
        <item x="0"/>
        <item x="8"/>
        <item x="9"/>
        <item x="10"/>
        <item x="1"/>
        <item x="3"/>
        <item x="2"/>
        <item x="4"/>
        <item x="5"/>
        <item x="7"/>
        <item x="6"/>
        <item x="11"/>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dataField="1" compact="0" outline="0" showAll="0" includeNewItemsInFilter="1"/>
  </pivotFields>
  <rowFields count="1">
    <field x="3"/>
  </rowFields>
  <rowItems count="13">
    <i>
      <x/>
    </i>
    <i>
      <x v="1"/>
    </i>
    <i>
      <x v="2"/>
    </i>
    <i>
      <x v="3"/>
    </i>
    <i>
      <x v="4"/>
    </i>
    <i>
      <x v="5"/>
    </i>
    <i>
      <x v="6"/>
    </i>
    <i>
      <x v="7"/>
    </i>
    <i>
      <x v="8"/>
    </i>
    <i>
      <x v="9"/>
    </i>
    <i>
      <x v="10"/>
    </i>
    <i>
      <x v="11"/>
    </i>
    <i t="grand">
      <x/>
    </i>
  </rowItems>
  <colItems count="1">
    <i/>
  </colItems>
  <dataFields count="1">
    <dataField name="Suma de Nuevo Contrato" fld="8" baseField="0" baseItem="0"/>
  </dataField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8832F-C207-48BD-A999-9D825D99C444}">
  <dimension ref="A1:O29"/>
  <sheetViews>
    <sheetView workbookViewId="0">
      <selection activeCell="Q21" sqref="Q21"/>
    </sheetView>
  </sheetViews>
  <sheetFormatPr baseColWidth="10" defaultColWidth="11.375" defaultRowHeight="14.25"/>
  <cols>
    <col min="1" max="1" width="48.375" style="16" customWidth="1"/>
    <col min="2" max="2" width="17.625" style="17" bestFit="1" customWidth="1"/>
    <col min="3" max="3" width="5" style="16" bestFit="1" customWidth="1"/>
    <col min="4" max="4" width="11" style="16" bestFit="1" customWidth="1"/>
    <col min="5" max="5" width="14" style="16" customWidth="1"/>
    <col min="6" max="6" width="21.625" bestFit="1" customWidth="1"/>
    <col min="7" max="7" width="7.125" style="16" bestFit="1" customWidth="1"/>
    <col min="8" max="8" width="19.25" style="17" bestFit="1" customWidth="1"/>
    <col min="9" max="9" width="15.625" style="18" bestFit="1" customWidth="1"/>
    <col min="10" max="10" width="16.75" style="18" bestFit="1" customWidth="1"/>
    <col min="11" max="11" width="16.125" style="16" bestFit="1" customWidth="1"/>
    <col min="12" max="12" width="17.625" style="16" hidden="1" customWidth="1"/>
    <col min="13" max="13" width="13.625" style="16" hidden="1" customWidth="1"/>
    <col min="14" max="14" width="10" style="16" hidden="1" customWidth="1"/>
    <col min="15" max="15" width="17.25" style="16" hidden="1" customWidth="1"/>
    <col min="16" max="16384" width="11.375" style="16"/>
  </cols>
  <sheetData>
    <row r="1" spans="1:15" ht="15" thickBot="1"/>
    <row r="2" spans="1:15" ht="15" thickBot="1">
      <c r="A2" s="489" t="s">
        <v>23</v>
      </c>
      <c r="B2" s="490"/>
      <c r="C2" s="491"/>
      <c r="N2" s="19"/>
    </row>
    <row r="3" spans="1:15" ht="15.75" thickBot="1">
      <c r="A3" s="299" t="s">
        <v>24</v>
      </c>
      <c r="B3" s="300">
        <f>+H4</f>
        <v>37506990376</v>
      </c>
      <c r="C3" s="195"/>
      <c r="F3" s="196" t="s">
        <v>25</v>
      </c>
      <c r="G3" s="197" t="s">
        <v>26</v>
      </c>
      <c r="H3" s="198" t="s">
        <v>7</v>
      </c>
      <c r="I3" s="198" t="s">
        <v>8</v>
      </c>
      <c r="J3" s="199" t="s">
        <v>9</v>
      </c>
      <c r="K3" s="200"/>
      <c r="M3" s="19" t="s">
        <v>90</v>
      </c>
      <c r="N3" s="98">
        <v>1423500</v>
      </c>
    </row>
    <row r="4" spans="1:15" ht="15.75" thickBot="1">
      <c r="A4" s="299" t="s">
        <v>27</v>
      </c>
      <c r="B4" s="301">
        <f>+H4</f>
        <v>37506990376</v>
      </c>
      <c r="C4" s="201"/>
      <c r="E4" s="202" t="s">
        <v>91</v>
      </c>
      <c r="F4" s="203" t="s">
        <v>10</v>
      </c>
      <c r="G4" s="204"/>
      <c r="H4" s="206">
        <f>+L15</f>
        <v>37506990376</v>
      </c>
      <c r="I4" s="206">
        <f>+ROUND(AVERAGE(H4*19%),0)</f>
        <v>7126328171</v>
      </c>
      <c r="J4" s="207">
        <f>+I4+H4</f>
        <v>44633318547</v>
      </c>
      <c r="K4" s="208">
        <f>+J4</f>
        <v>44633318547</v>
      </c>
      <c r="L4" s="22"/>
      <c r="M4" s="22">
        <f>+K4-L4</f>
        <v>44633318547</v>
      </c>
      <c r="N4" s="22">
        <f>+K9/N3</f>
        <v>31577.24981243414</v>
      </c>
    </row>
    <row r="5" spans="1:15" ht="15.75" thickBot="1">
      <c r="A5" s="299" t="s">
        <v>28</v>
      </c>
      <c r="B5" s="302">
        <f>+ROUND(AVERAGE(B3*19%),0)</f>
        <v>7126328171</v>
      </c>
      <c r="C5" s="201"/>
      <c r="E5" s="498" t="s">
        <v>41</v>
      </c>
      <c r="F5" s="209" t="s">
        <v>11</v>
      </c>
      <c r="G5" s="210">
        <v>3.0000000000000001E-3</v>
      </c>
      <c r="H5" s="211">
        <f>+ROUND(AVERAGE(H4*G5),0)</f>
        <v>112520971</v>
      </c>
      <c r="I5" s="211">
        <f>+ROUND(AVERAGE(H5*19%),0)</f>
        <v>21378984</v>
      </c>
      <c r="J5" s="212">
        <f>+H5+I5</f>
        <v>133899955</v>
      </c>
      <c r="K5" s="500">
        <f>SUM(J5:J6)</f>
        <v>227629924</v>
      </c>
    </row>
    <row r="6" spans="1:15" ht="15.75" thickBot="1">
      <c r="A6" s="303" t="s">
        <v>29</v>
      </c>
      <c r="B6" s="304">
        <f>+B4+B5</f>
        <v>44633318547</v>
      </c>
      <c r="C6" s="215"/>
      <c r="E6" s="499"/>
      <c r="F6" s="209" t="s">
        <v>30</v>
      </c>
      <c r="G6" s="210">
        <v>2.0999999999999999E-3</v>
      </c>
      <c r="H6" s="211">
        <f>+ROUND(AVERAGE(H4*G6),0)</f>
        <v>78764680</v>
      </c>
      <c r="I6" s="211">
        <f t="shared" ref="I6" si="0">+ROUND(AVERAGE(H6*19%),0)</f>
        <v>14965289</v>
      </c>
      <c r="J6" s="212">
        <f>+H6+I6</f>
        <v>93729969</v>
      </c>
      <c r="K6" s="501"/>
      <c r="M6" s="17"/>
      <c r="N6" s="18"/>
    </row>
    <row r="7" spans="1:15" ht="15.75" thickBot="1">
      <c r="A7" s="305" t="s">
        <v>31</v>
      </c>
      <c r="B7" s="308">
        <f>ROUND(AVERAGE(+B4*0.3%),0)</f>
        <v>112520971</v>
      </c>
      <c r="C7" s="195" t="s">
        <v>32</v>
      </c>
      <c r="E7" s="216" t="s">
        <v>92</v>
      </c>
      <c r="F7" s="217" t="s">
        <v>452</v>
      </c>
      <c r="G7" s="438">
        <v>2E-3</v>
      </c>
      <c r="H7" s="218">
        <f>+ROUND(AVERAGE(H4*G7),0)</f>
        <v>75013981</v>
      </c>
      <c r="I7" s="218">
        <f>+ROUND(AVERAGE(H7*19%),0)</f>
        <v>14252656</v>
      </c>
      <c r="J7" s="219">
        <f>+H7+I7</f>
        <v>89266637</v>
      </c>
      <c r="K7" s="220">
        <f>+J7</f>
        <v>89266637</v>
      </c>
    </row>
    <row r="8" spans="1:15" ht="15.75" thickBot="1">
      <c r="A8" s="305" t="s">
        <v>33</v>
      </c>
      <c r="B8" s="306">
        <f>ROUND(AVERAGE(+B7*19%),0)</f>
        <v>21378984</v>
      </c>
      <c r="C8" s="195" t="s">
        <v>32</v>
      </c>
      <c r="F8" s="221"/>
      <c r="G8" s="222"/>
      <c r="H8" s="223">
        <f>+B9</f>
        <v>0</v>
      </c>
      <c r="I8" s="223">
        <f>+ROUND(AVERAGE(H8*19%),0)</f>
        <v>0</v>
      </c>
      <c r="J8" s="224">
        <f>(+I8+H8)*G8</f>
        <v>0</v>
      </c>
      <c r="K8" s="225"/>
    </row>
    <row r="9" spans="1:15" ht="15.75" thickBot="1">
      <c r="A9" s="305" t="s">
        <v>34</v>
      </c>
      <c r="B9" s="309"/>
      <c r="C9" s="195" t="s">
        <v>32</v>
      </c>
      <c r="F9" s="226"/>
      <c r="G9" s="227"/>
      <c r="H9" s="228">
        <f>SUM(H4:H8)</f>
        <v>37773290008</v>
      </c>
      <c r="I9" s="228">
        <f>SUM(I4:I8)</f>
        <v>7176925100</v>
      </c>
      <c r="J9" s="229">
        <f>+J8+J7+J6+J5+J4</f>
        <v>44950215108</v>
      </c>
      <c r="K9" s="230">
        <f>SUM(K4:K7)</f>
        <v>44950215108</v>
      </c>
      <c r="L9" s="18"/>
    </row>
    <row r="10" spans="1:15" ht="15" thickBot="1">
      <c r="A10" s="305" t="s">
        <v>35</v>
      </c>
      <c r="B10" s="309"/>
      <c r="C10" s="195" t="s">
        <v>32</v>
      </c>
      <c r="L10" s="23">
        <v>44950215108</v>
      </c>
      <c r="M10" s="30">
        <f>+L10-K4</f>
        <v>316896561</v>
      </c>
      <c r="O10" s="431">
        <v>33961036957</v>
      </c>
    </row>
    <row r="11" spans="1:15">
      <c r="A11" s="310" t="s">
        <v>456</v>
      </c>
      <c r="B11" s="311">
        <f>ROUND(AVERAGE(+B4*0.2%),0)</f>
        <v>75013981</v>
      </c>
      <c r="C11" s="502" t="s">
        <v>47</v>
      </c>
      <c r="D11" s="504"/>
      <c r="E11" s="37"/>
      <c r="K11" s="22"/>
      <c r="L11" s="19">
        <v>316896561</v>
      </c>
    </row>
    <row r="12" spans="1:15" ht="15" thickBot="1">
      <c r="A12" s="312" t="s">
        <v>36</v>
      </c>
      <c r="B12" s="311">
        <f>ROUND(AVERAGE(+B11*19%),0)</f>
        <v>14252656</v>
      </c>
      <c r="C12" s="503"/>
      <c r="D12" s="505"/>
      <c r="E12" s="37"/>
      <c r="G12" s="76"/>
      <c r="H12" s="19"/>
      <c r="K12" s="24"/>
      <c r="L12" s="25">
        <f>+L11/L10</f>
        <v>7.0499453726440659E-3</v>
      </c>
    </row>
    <row r="13" spans="1:15">
      <c r="A13" s="305" t="s">
        <v>37</v>
      </c>
      <c r="B13" s="306">
        <f>+ROUND(AVERAGE(B4*0.21%),0)</f>
        <v>78764680</v>
      </c>
      <c r="C13" s="195" t="s">
        <v>32</v>
      </c>
      <c r="H13" s="19"/>
    </row>
    <row r="14" spans="1:15" ht="15" thickBot="1">
      <c r="A14" s="305" t="s">
        <v>38</v>
      </c>
      <c r="B14" s="307">
        <f>+ROUND(AVERAGE(B13*19%),0)</f>
        <v>14965289</v>
      </c>
      <c r="C14" s="195" t="s">
        <v>32</v>
      </c>
      <c r="H14" s="19"/>
      <c r="L14" s="19">
        <f>+L10-L11</f>
        <v>44633318547</v>
      </c>
    </row>
    <row r="15" spans="1:15" ht="15" thickBot="1">
      <c r="A15" s="213" t="s">
        <v>39</v>
      </c>
      <c r="B15" s="214">
        <f>SUM(B7:B14)</f>
        <v>316896561</v>
      </c>
      <c r="C15" s="231"/>
      <c r="F15" s="26"/>
      <c r="G15" s="22"/>
      <c r="H15" s="19"/>
      <c r="L15" s="19">
        <f>+ROUND(AVERAGE(L14/1.19),0)</f>
        <v>37506990376</v>
      </c>
    </row>
    <row r="16" spans="1:15" ht="15" thickBot="1">
      <c r="A16" s="232" t="s">
        <v>40</v>
      </c>
      <c r="B16" s="233">
        <f>+B15+B6</f>
        <v>44950215108</v>
      </c>
      <c r="C16" s="234"/>
      <c r="D16" s="27"/>
      <c r="E16" s="27"/>
      <c r="F16" s="28"/>
      <c r="H16" s="19"/>
      <c r="I16" s="29"/>
      <c r="J16" s="22">
        <f>+L10-J9</f>
        <v>0</v>
      </c>
    </row>
    <row r="17" spans="1:12">
      <c r="A17" s="313" t="s">
        <v>41</v>
      </c>
      <c r="B17" s="314">
        <f>+B7+B8+B13+B14+B9+B10</f>
        <v>227629924</v>
      </c>
      <c r="C17" s="506"/>
      <c r="D17" s="238"/>
      <c r="E17" s="239"/>
      <c r="F17" s="240"/>
      <c r="G17" s="30"/>
      <c r="L17" s="22"/>
    </row>
    <row r="18" spans="1:12" ht="15" thickBot="1">
      <c r="A18" s="315" t="s">
        <v>42</v>
      </c>
      <c r="B18" s="316">
        <f>+B11+B12</f>
        <v>89266637</v>
      </c>
      <c r="C18" s="507"/>
      <c r="D18" s="31"/>
      <c r="E18" s="242"/>
      <c r="F18" s="2"/>
    </row>
    <row r="19" spans="1:12" ht="15" thickBot="1">
      <c r="A19" s="241" t="s">
        <v>43</v>
      </c>
      <c r="B19" s="243">
        <f>+B6</f>
        <v>44633318547</v>
      </c>
      <c r="C19" s="235"/>
    </row>
    <row r="20" spans="1:12" ht="15" thickBot="1">
      <c r="A20" s="244" t="s">
        <v>44</v>
      </c>
      <c r="B20" s="245">
        <f>SUM(B17:B19)</f>
        <v>44950215108</v>
      </c>
      <c r="C20" s="235"/>
      <c r="F20" s="28"/>
    </row>
    <row r="21" spans="1:12" ht="15.75" thickBot="1">
      <c r="B21" s="38"/>
      <c r="C21" s="33"/>
      <c r="D21" s="33"/>
      <c r="E21" s="33"/>
      <c r="F21" s="492" t="s">
        <v>45</v>
      </c>
      <c r="G21" s="493"/>
      <c r="H21" s="493"/>
      <c r="I21" s="493"/>
      <c r="J21" s="494"/>
    </row>
    <row r="22" spans="1:12" ht="15.75" thickBot="1">
      <c r="B22" s="38"/>
      <c r="C22" s="24"/>
      <c r="D22" s="24"/>
      <c r="E22" s="24"/>
      <c r="F22" s="196" t="s">
        <v>25</v>
      </c>
      <c r="G22" s="197" t="s">
        <v>26</v>
      </c>
      <c r="H22" s="198" t="s">
        <v>7</v>
      </c>
      <c r="I22" s="198" t="s">
        <v>8</v>
      </c>
      <c r="J22" s="3" t="s">
        <v>9</v>
      </c>
    </row>
    <row r="23" spans="1:12" ht="15.75" thickBot="1">
      <c r="B23" s="38"/>
      <c r="C23" s="24"/>
      <c r="D23" s="24"/>
      <c r="E23" s="24"/>
      <c r="F23" s="203" t="s">
        <v>10</v>
      </c>
      <c r="G23" s="246"/>
      <c r="H23" s="247">
        <f>+H4</f>
        <v>37506990376</v>
      </c>
      <c r="I23" s="247">
        <f>+I4</f>
        <v>7126328171</v>
      </c>
      <c r="J23" s="109">
        <f>+H23+I23</f>
        <v>44633318547</v>
      </c>
    </row>
    <row r="24" spans="1:12" ht="15">
      <c r="B24" s="38"/>
      <c r="C24" s="24"/>
      <c r="D24" s="24"/>
      <c r="E24" s="495" t="s">
        <v>41</v>
      </c>
      <c r="F24" s="209" t="s">
        <v>11</v>
      </c>
      <c r="G24" s="210">
        <f t="shared" ref="G24:I25" si="1">+G5</f>
        <v>3.0000000000000001E-3</v>
      </c>
      <c r="H24" s="248">
        <f t="shared" si="1"/>
        <v>112520971</v>
      </c>
      <c r="I24" s="248">
        <f t="shared" si="1"/>
        <v>21378984</v>
      </c>
      <c r="J24" s="249">
        <f>+H24+I24</f>
        <v>133899955</v>
      </c>
    </row>
    <row r="25" spans="1:12" ht="15.75" thickBot="1">
      <c r="A25" s="32"/>
      <c r="B25" s="38"/>
      <c r="C25" s="24"/>
      <c r="D25" s="24"/>
      <c r="E25" s="496"/>
      <c r="F25" s="209" t="s">
        <v>30</v>
      </c>
      <c r="G25" s="210">
        <f t="shared" si="1"/>
        <v>2.0999999999999999E-3</v>
      </c>
      <c r="H25" s="248">
        <f t="shared" si="1"/>
        <v>78764680</v>
      </c>
      <c r="I25" s="248">
        <f t="shared" si="1"/>
        <v>14965289</v>
      </c>
      <c r="J25" s="249">
        <f>+H25+I25</f>
        <v>93729969</v>
      </c>
    </row>
    <row r="26" spans="1:12" ht="15.75" thickBot="1">
      <c r="B26" s="38"/>
      <c r="C26" s="24"/>
      <c r="D26" s="24"/>
      <c r="E26" s="497"/>
      <c r="F26" s="250" t="s">
        <v>46</v>
      </c>
      <c r="G26" s="251"/>
      <c r="H26" s="252">
        <f>SUM(H24:H25)</f>
        <v>191285651</v>
      </c>
      <c r="I26" s="252">
        <f>SUM(I24:I25)</f>
        <v>36344273</v>
      </c>
      <c r="J26" s="253">
        <f>SUM(J24:J25)</f>
        <v>227629924</v>
      </c>
    </row>
    <row r="27" spans="1:12" ht="15.75" thickBot="1">
      <c r="A27" s="32"/>
      <c r="B27" s="39"/>
      <c r="C27" s="34"/>
      <c r="D27" s="34"/>
      <c r="E27" s="254" t="s">
        <v>92</v>
      </c>
      <c r="F27" s="217" t="s">
        <v>453</v>
      </c>
      <c r="G27" s="255">
        <v>2E-3</v>
      </c>
      <c r="H27" s="256">
        <f>+H7</f>
        <v>75013981</v>
      </c>
      <c r="I27" s="256">
        <f>+I7</f>
        <v>14252656</v>
      </c>
      <c r="J27" s="257">
        <f>+H27+I27</f>
        <v>89266637</v>
      </c>
      <c r="L27" s="98"/>
    </row>
    <row r="28" spans="1:12" ht="15.75" thickBot="1">
      <c r="B28" s="35"/>
      <c r="C28" s="36"/>
      <c r="F28" s="226"/>
      <c r="G28" s="227"/>
      <c r="H28" s="258">
        <f>+H26+H27</f>
        <v>266299632</v>
      </c>
      <c r="I28" s="258">
        <f>+I26+I27</f>
        <v>50596929</v>
      </c>
      <c r="J28" s="259">
        <f>+J26+J27</f>
        <v>316896561</v>
      </c>
    </row>
    <row r="29" spans="1:12" ht="15.75" thickBot="1">
      <c r="J29" s="260">
        <f>+J23+J28</f>
        <v>44950215108</v>
      </c>
    </row>
  </sheetData>
  <mergeCells count="8">
    <mergeCell ref="A2:C2"/>
    <mergeCell ref="F21:J21"/>
    <mergeCell ref="E24:E26"/>
    <mergeCell ref="E5:E6"/>
    <mergeCell ref="K5:K6"/>
    <mergeCell ref="C11:C12"/>
    <mergeCell ref="D11:D12"/>
    <mergeCell ref="C17:C18"/>
  </mergeCells>
  <pageMargins left="0.70866141732283472" right="0.70866141732283472" top="0.74803149606299213" bottom="0.74803149606299213" header="0.31496062992125984" footer="0.31496062992125984"/>
  <pageSetup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5EC33-D32D-46C2-8F2B-84A2F9ECE223}">
  <dimension ref="A1:N35"/>
  <sheetViews>
    <sheetView workbookViewId="0">
      <selection activeCell="L20" sqref="L20"/>
    </sheetView>
  </sheetViews>
  <sheetFormatPr baseColWidth="10" defaultColWidth="11.375" defaultRowHeight="14.25"/>
  <cols>
    <col min="1" max="1" width="39.375" style="16" bestFit="1" customWidth="1"/>
    <col min="2" max="2" width="17.625" style="17" bestFit="1" customWidth="1"/>
    <col min="3" max="3" width="5" style="16" bestFit="1" customWidth="1"/>
    <col min="4" max="4" width="3.75" style="16" customWidth="1"/>
    <col min="5" max="5" width="14" style="16" customWidth="1"/>
    <col min="6" max="6" width="21.625" bestFit="1" customWidth="1"/>
    <col min="7" max="7" width="8.125" style="16" customWidth="1"/>
    <col min="8" max="8" width="19.25" style="17" bestFit="1" customWidth="1"/>
    <col min="9" max="9" width="15.625" style="18" customWidth="1"/>
    <col min="10" max="10" width="16.75" style="18" bestFit="1" customWidth="1"/>
    <col min="11" max="11" width="16.125" style="16" bestFit="1" customWidth="1"/>
    <col min="12" max="12" width="14.875" style="16" bestFit="1" customWidth="1"/>
    <col min="13" max="14" width="10" style="16" customWidth="1"/>
    <col min="15" max="16384" width="11.375" style="16"/>
  </cols>
  <sheetData>
    <row r="1" spans="1:14" ht="15" thickBot="1"/>
    <row r="2" spans="1:14" ht="15" thickBot="1">
      <c r="A2" s="489" t="s">
        <v>23</v>
      </c>
      <c r="B2" s="490"/>
      <c r="C2" s="491"/>
      <c r="N2" s="19"/>
    </row>
    <row r="3" spans="1:14" ht="15.75" thickBot="1">
      <c r="A3" s="299" t="s">
        <v>24</v>
      </c>
      <c r="B3" s="300">
        <f>+H4</f>
        <v>0</v>
      </c>
      <c r="C3" s="195"/>
      <c r="F3" s="196" t="s">
        <v>25</v>
      </c>
      <c r="G3" s="197" t="s">
        <v>26</v>
      </c>
      <c r="H3" s="198" t="s">
        <v>7</v>
      </c>
      <c r="I3" s="198" t="s">
        <v>8</v>
      </c>
      <c r="J3" s="199" t="s">
        <v>9</v>
      </c>
      <c r="K3" s="200"/>
      <c r="M3" s="19" t="s">
        <v>90</v>
      </c>
      <c r="N3" s="98">
        <v>1423500</v>
      </c>
    </row>
    <row r="4" spans="1:14" ht="15.75" thickBot="1">
      <c r="A4" s="299" t="s">
        <v>27</v>
      </c>
      <c r="B4" s="301">
        <f>+H4</f>
        <v>0</v>
      </c>
      <c r="C4" s="201"/>
      <c r="E4" s="202" t="s">
        <v>91</v>
      </c>
      <c r="F4" s="203" t="s">
        <v>10</v>
      </c>
      <c r="G4" s="204"/>
      <c r="H4" s="205">
        <f>+L15</f>
        <v>0</v>
      </c>
      <c r="I4" s="206">
        <f>+ROUND(AVERAGE(H4*19%),0)</f>
        <v>0</v>
      </c>
      <c r="J4" s="207">
        <f>+I4+H4</f>
        <v>0</v>
      </c>
      <c r="K4" s="208">
        <f>+J4</f>
        <v>0</v>
      </c>
      <c r="M4" s="22"/>
      <c r="N4" s="22">
        <f>+K9/N3</f>
        <v>0</v>
      </c>
    </row>
    <row r="5" spans="1:14" ht="15.75" thickBot="1">
      <c r="A5" s="299" t="s">
        <v>28</v>
      </c>
      <c r="B5" s="302">
        <f>+ROUND(AVERAGE(B3*19%),0)</f>
        <v>0</v>
      </c>
      <c r="C5" s="201"/>
      <c r="E5" s="498" t="s">
        <v>41</v>
      </c>
      <c r="F5" s="209" t="s">
        <v>11</v>
      </c>
      <c r="G5" s="210">
        <v>3.0000000000000001E-3</v>
      </c>
      <c r="H5" s="211">
        <f>+ROUND(AVERAGE(H4*G5),0)</f>
        <v>0</v>
      </c>
      <c r="I5" s="211">
        <f>+ROUND(AVERAGE(H5*19%),0)</f>
        <v>0</v>
      </c>
      <c r="J5" s="212">
        <f>+H5+I5</f>
        <v>0</v>
      </c>
      <c r="K5" s="500">
        <f>SUM(J5:J6)</f>
        <v>0</v>
      </c>
    </row>
    <row r="6" spans="1:14" ht="15.75" thickBot="1">
      <c r="A6" s="303" t="s">
        <v>29</v>
      </c>
      <c r="B6" s="304">
        <f>+B4+B5</f>
        <v>0</v>
      </c>
      <c r="C6" s="215"/>
      <c r="E6" s="499"/>
      <c r="F6" s="209" t="s">
        <v>30</v>
      </c>
      <c r="G6" s="210">
        <v>2.0999999999999999E-3</v>
      </c>
      <c r="H6" s="211">
        <f>+ROUND(AVERAGE(H4*G6),0)</f>
        <v>0</v>
      </c>
      <c r="I6" s="211">
        <f t="shared" ref="I6" si="0">+ROUND(AVERAGE(H6*19%),0)</f>
        <v>0</v>
      </c>
      <c r="J6" s="212">
        <f>+H6+I6</f>
        <v>0</v>
      </c>
      <c r="K6" s="501"/>
      <c r="M6" s="17"/>
      <c r="N6" s="18"/>
    </row>
    <row r="7" spans="1:14" ht="30.75" thickBot="1">
      <c r="A7" s="305" t="s">
        <v>31</v>
      </c>
      <c r="B7" s="308">
        <f>ROUND(AVERAGE(+B4*0.3%),0)</f>
        <v>0</v>
      </c>
      <c r="C7" s="195" t="s">
        <v>32</v>
      </c>
      <c r="E7" s="216" t="s">
        <v>92</v>
      </c>
      <c r="F7" s="217" t="s">
        <v>123</v>
      </c>
      <c r="G7" s="298">
        <v>9.2000000000000003E-4</v>
      </c>
      <c r="H7" s="218">
        <f>+ROUND(AVERAGE(H4*G7),0)</f>
        <v>0</v>
      </c>
      <c r="I7" s="218">
        <f>+ROUND(AVERAGE(H7*19%),0)</f>
        <v>0</v>
      </c>
      <c r="J7" s="219">
        <f>+H7+I7</f>
        <v>0</v>
      </c>
      <c r="K7" s="220">
        <f>+J7</f>
        <v>0</v>
      </c>
    </row>
    <row r="8" spans="1:14" ht="15.75" thickBot="1">
      <c r="A8" s="305" t="s">
        <v>33</v>
      </c>
      <c r="B8" s="306">
        <f>ROUND(AVERAGE(+B7*19%),0)</f>
        <v>0</v>
      </c>
      <c r="C8" s="195" t="s">
        <v>32</v>
      </c>
      <c r="F8" s="221"/>
      <c r="G8" s="222"/>
      <c r="H8" s="223">
        <f>+B9</f>
        <v>0</v>
      </c>
      <c r="I8" s="223">
        <f>+ROUND(AVERAGE(H8*19%),0)</f>
        <v>0</v>
      </c>
      <c r="J8" s="224">
        <f>(+I8+H8)*G8</f>
        <v>0</v>
      </c>
      <c r="K8" s="225"/>
    </row>
    <row r="9" spans="1:14" ht="15.75" thickBot="1">
      <c r="A9" s="305" t="s">
        <v>34</v>
      </c>
      <c r="B9" s="309"/>
      <c r="C9" s="195" t="s">
        <v>32</v>
      </c>
      <c r="F9" s="226"/>
      <c r="G9" s="227"/>
      <c r="H9" s="228">
        <f>SUM(H4:H8)</f>
        <v>0</v>
      </c>
      <c r="I9" s="228">
        <f>SUM(I4:I8)</f>
        <v>0</v>
      </c>
      <c r="J9" s="229">
        <f>+J8+J7+J6+J5+J4</f>
        <v>0</v>
      </c>
      <c r="K9" s="230">
        <f>SUM(K4:K7)</f>
        <v>0</v>
      </c>
      <c r="L9" s="18"/>
    </row>
    <row r="10" spans="1:14" ht="15" thickBot="1">
      <c r="A10" s="305" t="s">
        <v>35</v>
      </c>
      <c r="B10" s="309"/>
      <c r="C10" s="195" t="s">
        <v>32</v>
      </c>
      <c r="L10" s="23"/>
    </row>
    <row r="11" spans="1:14">
      <c r="A11" s="310" t="s">
        <v>121</v>
      </c>
      <c r="B11" s="311">
        <f>ROUND(AVERAGE(+B4*0.092%),0)</f>
        <v>0</v>
      </c>
      <c r="C11" s="502" t="s">
        <v>47</v>
      </c>
      <c r="D11" s="504"/>
      <c r="E11" s="37"/>
      <c r="K11" s="22"/>
      <c r="L11" s="19"/>
    </row>
    <row r="12" spans="1:14" ht="15" thickBot="1">
      <c r="A12" s="312" t="s">
        <v>36</v>
      </c>
      <c r="B12" s="311">
        <f>ROUND(AVERAGE(+B11*19%),0)</f>
        <v>0</v>
      </c>
      <c r="C12" s="503"/>
      <c r="D12" s="505"/>
      <c r="E12" s="37"/>
      <c r="G12" s="76"/>
      <c r="H12" s="19"/>
      <c r="K12" s="24"/>
      <c r="L12" s="25" t="e">
        <f>+L11/L10</f>
        <v>#DIV/0!</v>
      </c>
    </row>
    <row r="13" spans="1:14">
      <c r="A13" s="305" t="s">
        <v>37</v>
      </c>
      <c r="B13" s="306">
        <f>+ROUND(AVERAGE(B4*0.21%),0)</f>
        <v>0</v>
      </c>
      <c r="C13" s="195" t="s">
        <v>32</v>
      </c>
      <c r="H13" s="19"/>
    </row>
    <row r="14" spans="1:14" ht="15" thickBot="1">
      <c r="A14" s="305" t="s">
        <v>38</v>
      </c>
      <c r="B14" s="307">
        <f>+ROUND(AVERAGE(B13*19%),0)</f>
        <v>0</v>
      </c>
      <c r="C14" s="195" t="s">
        <v>32</v>
      </c>
      <c r="H14" s="19"/>
      <c r="L14" s="19">
        <f>+L10-L11</f>
        <v>0</v>
      </c>
    </row>
    <row r="15" spans="1:14" ht="15" thickBot="1">
      <c r="A15" s="213" t="s">
        <v>39</v>
      </c>
      <c r="B15" s="214">
        <f>SUM(B7:B14)</f>
        <v>0</v>
      </c>
      <c r="C15" s="231"/>
      <c r="F15" s="26"/>
      <c r="G15" s="22"/>
      <c r="H15" s="19"/>
      <c r="L15" s="19">
        <f>+ROUND(AVERAGE(L14/1.19),0)</f>
        <v>0</v>
      </c>
    </row>
    <row r="16" spans="1:14" ht="15" thickBot="1">
      <c r="A16" s="232" t="s">
        <v>40</v>
      </c>
      <c r="B16" s="233">
        <f>+B15+B6</f>
        <v>0</v>
      </c>
      <c r="C16" s="234"/>
      <c r="D16" s="27"/>
      <c r="E16" s="27"/>
      <c r="F16" s="28"/>
      <c r="H16" s="19"/>
      <c r="I16" s="29"/>
      <c r="J16" s="22">
        <f>+L10-J9</f>
        <v>0</v>
      </c>
    </row>
    <row r="17" spans="1:12" ht="15" thickBot="1">
      <c r="A17" s="235"/>
      <c r="B17" s="236"/>
      <c r="C17" s="235"/>
      <c r="I17" s="40"/>
      <c r="J17" s="41">
        <f>+L11-B15</f>
        <v>0</v>
      </c>
      <c r="L17" s="237"/>
    </row>
    <row r="18" spans="1:12">
      <c r="A18" s="313" t="s">
        <v>41</v>
      </c>
      <c r="B18" s="314">
        <f>+B7+B8+B13+B14+B9+B10</f>
        <v>0</v>
      </c>
      <c r="C18" s="506"/>
      <c r="D18" s="238"/>
      <c r="E18" s="239"/>
      <c r="F18" s="240"/>
      <c r="G18" s="30"/>
      <c r="L18" s="22"/>
    </row>
    <row r="19" spans="1:12" ht="15" thickBot="1">
      <c r="A19" s="315" t="s">
        <v>42</v>
      </c>
      <c r="B19" s="316">
        <f>+B11+B12</f>
        <v>0</v>
      </c>
      <c r="C19" s="507"/>
      <c r="D19" s="31"/>
      <c r="E19" s="242"/>
      <c r="F19" s="2"/>
    </row>
    <row r="20" spans="1:12" ht="15" thickBot="1">
      <c r="A20" s="241" t="s">
        <v>43</v>
      </c>
      <c r="B20" s="243">
        <f>+B6</f>
        <v>0</v>
      </c>
      <c r="C20" s="235"/>
    </row>
    <row r="21" spans="1:12" ht="15" thickBot="1">
      <c r="A21" s="244" t="s">
        <v>44</v>
      </c>
      <c r="B21" s="245">
        <f>SUM(B18:B20)</f>
        <v>0</v>
      </c>
      <c r="C21" s="235"/>
      <c r="F21" s="28"/>
    </row>
    <row r="22" spans="1:12" ht="15.75" thickBot="1">
      <c r="B22" s="38"/>
      <c r="C22" s="33"/>
      <c r="D22" s="33"/>
      <c r="E22" s="33"/>
      <c r="F22" s="492" t="s">
        <v>45</v>
      </c>
      <c r="G22" s="493"/>
      <c r="H22" s="493"/>
      <c r="I22" s="493"/>
      <c r="J22" s="494"/>
    </row>
    <row r="23" spans="1:12" ht="15.75" thickBot="1">
      <c r="B23" s="38"/>
      <c r="C23" s="24"/>
      <c r="D23" s="24"/>
      <c r="E23" s="24"/>
      <c r="F23" s="196" t="s">
        <v>25</v>
      </c>
      <c r="G23" s="197" t="s">
        <v>26</v>
      </c>
      <c r="H23" s="198" t="s">
        <v>7</v>
      </c>
      <c r="I23" s="198" t="s">
        <v>8</v>
      </c>
      <c r="J23" s="3" t="s">
        <v>9</v>
      </c>
    </row>
    <row r="24" spans="1:12" ht="15.75" thickBot="1">
      <c r="B24" s="38"/>
      <c r="C24" s="24"/>
      <c r="D24" s="24"/>
      <c r="E24" s="24"/>
      <c r="F24" s="203" t="s">
        <v>10</v>
      </c>
      <c r="G24" s="246"/>
      <c r="H24" s="247">
        <f>+H4</f>
        <v>0</v>
      </c>
      <c r="I24" s="247">
        <f>+I4</f>
        <v>0</v>
      </c>
      <c r="J24" s="109">
        <f>+H24+I24</f>
        <v>0</v>
      </c>
    </row>
    <row r="25" spans="1:12" ht="15">
      <c r="B25" s="38"/>
      <c r="C25" s="24"/>
      <c r="D25" s="24"/>
      <c r="E25" s="495" t="s">
        <v>41</v>
      </c>
      <c r="F25" s="209" t="s">
        <v>11</v>
      </c>
      <c r="G25" s="210">
        <f t="shared" ref="G25:I26" si="1">+G5</f>
        <v>3.0000000000000001E-3</v>
      </c>
      <c r="H25" s="248">
        <f t="shared" si="1"/>
        <v>0</v>
      </c>
      <c r="I25" s="248">
        <f t="shared" si="1"/>
        <v>0</v>
      </c>
      <c r="J25" s="249">
        <f>+H25+I25</f>
        <v>0</v>
      </c>
    </row>
    <row r="26" spans="1:12" ht="15.75" thickBot="1">
      <c r="A26" s="32"/>
      <c r="B26" s="38"/>
      <c r="C26" s="24"/>
      <c r="D26" s="24"/>
      <c r="E26" s="496"/>
      <c r="F26" s="209" t="s">
        <v>30</v>
      </c>
      <c r="G26" s="210">
        <f t="shared" si="1"/>
        <v>2.0999999999999999E-3</v>
      </c>
      <c r="H26" s="248">
        <f t="shared" si="1"/>
        <v>0</v>
      </c>
      <c r="I26" s="248">
        <f t="shared" si="1"/>
        <v>0</v>
      </c>
      <c r="J26" s="249">
        <f>+H26+I26</f>
        <v>0</v>
      </c>
    </row>
    <row r="27" spans="1:12" ht="15.75" thickBot="1">
      <c r="B27" s="38"/>
      <c r="C27" s="24"/>
      <c r="D27" s="24"/>
      <c r="E27" s="497"/>
      <c r="F27" s="250" t="s">
        <v>46</v>
      </c>
      <c r="G27" s="251"/>
      <c r="H27" s="252">
        <f>SUM(H25:H26)</f>
        <v>0</v>
      </c>
      <c r="I27" s="252">
        <f>SUM(I25:I26)</f>
        <v>0</v>
      </c>
      <c r="J27" s="253">
        <f>SUM(J25:J26)</f>
        <v>0</v>
      </c>
    </row>
    <row r="28" spans="1:12" ht="30.75" thickBot="1">
      <c r="A28" s="32"/>
      <c r="B28" s="39"/>
      <c r="C28" s="34"/>
      <c r="D28" s="34"/>
      <c r="E28" s="254" t="s">
        <v>92</v>
      </c>
      <c r="F28" s="217" t="s">
        <v>123</v>
      </c>
      <c r="G28" s="317">
        <f>+G7</f>
        <v>9.2000000000000003E-4</v>
      </c>
      <c r="H28" s="256">
        <f>+H7</f>
        <v>0</v>
      </c>
      <c r="I28" s="256">
        <f>+I7</f>
        <v>0</v>
      </c>
      <c r="J28" s="257">
        <f>+H28+I28</f>
        <v>0</v>
      </c>
      <c r="L28" s="98">
        <f>+J28/2</f>
        <v>0</v>
      </c>
    </row>
    <row r="29" spans="1:12" ht="15.75" thickBot="1">
      <c r="B29" s="35"/>
      <c r="C29" s="36"/>
      <c r="F29" s="226"/>
      <c r="G29" s="227"/>
      <c r="H29" s="258">
        <f>+H27+H28</f>
        <v>0</v>
      </c>
      <c r="I29" s="258">
        <f>+I27+I28</f>
        <v>0</v>
      </c>
      <c r="J29" s="259">
        <f>+J27+J28</f>
        <v>0</v>
      </c>
    </row>
    <row r="30" spans="1:12" ht="15.75" thickBot="1">
      <c r="J30" s="260">
        <f>+J24+J29</f>
        <v>0</v>
      </c>
    </row>
    <row r="33" spans="6:8" ht="26.25">
      <c r="F33" s="322"/>
      <c r="G33" s="319"/>
      <c r="H33" s="320"/>
    </row>
    <row r="34" spans="6:8" ht="26.25">
      <c r="F34" s="322"/>
      <c r="G34" s="319"/>
      <c r="H34" s="320"/>
    </row>
    <row r="35" spans="6:8" ht="25.5">
      <c r="F35" s="321"/>
      <c r="G35" s="319"/>
      <c r="H35" s="320"/>
    </row>
  </sheetData>
  <mergeCells count="8">
    <mergeCell ref="F22:J22"/>
    <mergeCell ref="E25:E27"/>
    <mergeCell ref="A2:C2"/>
    <mergeCell ref="E5:E6"/>
    <mergeCell ref="K5:K6"/>
    <mergeCell ref="C11:C12"/>
    <mergeCell ref="D11:D12"/>
    <mergeCell ref="C18:C19"/>
  </mergeCells>
  <pageMargins left="0.11811023622047245" right="0.11811023622047245" top="0.74803149606299213" bottom="0.74803149606299213" header="0.31496062992125984" footer="0.31496062992125984"/>
  <pageSetup scale="70"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FF926-7BAB-4CFE-949B-CBFD25497CB9}">
  <dimension ref="A1:N35"/>
  <sheetViews>
    <sheetView workbookViewId="0">
      <selection activeCell="L11" sqref="L11"/>
    </sheetView>
  </sheetViews>
  <sheetFormatPr baseColWidth="10" defaultColWidth="11.375" defaultRowHeight="14.25"/>
  <cols>
    <col min="1" max="1" width="39.375" style="16" bestFit="1" customWidth="1"/>
    <col min="2" max="2" width="17.625" style="17" bestFit="1" customWidth="1"/>
    <col min="3" max="3" width="5" style="16" bestFit="1" customWidth="1"/>
    <col min="4" max="4" width="3.75" style="16" customWidth="1"/>
    <col min="5" max="5" width="14" style="16" customWidth="1"/>
    <col min="6" max="6" width="21.625" bestFit="1" customWidth="1"/>
    <col min="7" max="7" width="8.125" style="16" customWidth="1"/>
    <col min="8" max="8" width="15.625" style="17" bestFit="1" customWidth="1"/>
    <col min="9" max="9" width="15.625" style="18" customWidth="1"/>
    <col min="10" max="10" width="16.75" style="18" bestFit="1" customWidth="1"/>
    <col min="11" max="11" width="16.125" style="16" bestFit="1" customWidth="1"/>
    <col min="12" max="12" width="16.25" style="16" bestFit="1" customWidth="1"/>
    <col min="13" max="13" width="15.25" style="16" customWidth="1"/>
    <col min="14" max="14" width="14.875" style="16" customWidth="1"/>
    <col min="15" max="16384" width="11.375" style="16"/>
  </cols>
  <sheetData>
    <row r="1" spans="1:14" ht="15" thickBot="1"/>
    <row r="2" spans="1:14" ht="15" thickBot="1">
      <c r="A2" s="489" t="s">
        <v>23</v>
      </c>
      <c r="B2" s="490"/>
      <c r="C2" s="491"/>
      <c r="N2" s="19"/>
    </row>
    <row r="3" spans="1:14" ht="15.75" thickBot="1">
      <c r="A3" s="299" t="s">
        <v>24</v>
      </c>
      <c r="B3" s="300">
        <f>+H4</f>
        <v>0</v>
      </c>
      <c r="C3" s="195"/>
      <c r="F3" s="196" t="s">
        <v>25</v>
      </c>
      <c r="G3" s="197" t="s">
        <v>26</v>
      </c>
      <c r="H3" s="198" t="s">
        <v>7</v>
      </c>
      <c r="I3" s="198" t="s">
        <v>8</v>
      </c>
      <c r="J3" s="199" t="s">
        <v>9</v>
      </c>
      <c r="K3" s="200"/>
      <c r="M3" s="19" t="s">
        <v>90</v>
      </c>
      <c r="N3" s="361">
        <v>1746882</v>
      </c>
    </row>
    <row r="4" spans="1:14" ht="15.75" thickBot="1">
      <c r="A4" s="299" t="s">
        <v>27</v>
      </c>
      <c r="B4" s="301">
        <f>+H4</f>
        <v>0</v>
      </c>
      <c r="C4" s="201"/>
      <c r="E4" s="202" t="s">
        <v>91</v>
      </c>
      <c r="F4" s="203" t="s">
        <v>10</v>
      </c>
      <c r="G4" s="204"/>
      <c r="H4" s="206">
        <f>+L15</f>
        <v>0</v>
      </c>
      <c r="I4" s="206">
        <f>+ROUND(AVERAGE(H4*19%),0)</f>
        <v>0</v>
      </c>
      <c r="J4" s="207">
        <f>+I4+H4</f>
        <v>0</v>
      </c>
      <c r="K4" s="208">
        <f>+J4</f>
        <v>0</v>
      </c>
      <c r="L4" s="98"/>
      <c r="M4" s="22">
        <f>+L4-K4</f>
        <v>0</v>
      </c>
      <c r="N4" s="22">
        <f>+K9/N3</f>
        <v>0</v>
      </c>
    </row>
    <row r="5" spans="1:14" ht="15.75" thickBot="1">
      <c r="A5" s="299" t="s">
        <v>28</v>
      </c>
      <c r="B5" s="302">
        <f>+ROUND(AVERAGE(B3*19%),0)</f>
        <v>0</v>
      </c>
      <c r="C5" s="201"/>
      <c r="E5" s="498" t="s">
        <v>41</v>
      </c>
      <c r="F5" s="209" t="s">
        <v>11</v>
      </c>
      <c r="G5" s="210">
        <v>3.0000000000000001E-3</v>
      </c>
      <c r="H5" s="211">
        <f>+ROUND(AVERAGE(H4*G5),0)</f>
        <v>0</v>
      </c>
      <c r="I5" s="211">
        <f>+ROUND(AVERAGE(H5*19%),0)</f>
        <v>0</v>
      </c>
      <c r="J5" s="212">
        <f>+H5+I5</f>
        <v>0</v>
      </c>
      <c r="K5" s="500">
        <f>SUM(J5:J6)</f>
        <v>0</v>
      </c>
    </row>
    <row r="6" spans="1:14" ht="15.75" thickBot="1">
      <c r="A6" s="303" t="s">
        <v>29</v>
      </c>
      <c r="B6" s="304">
        <f>+B4+B5</f>
        <v>0</v>
      </c>
      <c r="C6" s="215"/>
      <c r="E6" s="499"/>
      <c r="F6" s="209" t="s">
        <v>30</v>
      </c>
      <c r="G6" s="210">
        <v>2.0999999999999999E-3</v>
      </c>
      <c r="H6" s="211">
        <f>+ROUND(AVERAGE(H4*G6),0)</f>
        <v>0</v>
      </c>
      <c r="I6" s="211">
        <f t="shared" ref="I6" si="0">+ROUND(AVERAGE(H6*19%),0)</f>
        <v>0</v>
      </c>
      <c r="J6" s="212">
        <f>+H6+I6</f>
        <v>0</v>
      </c>
      <c r="K6" s="501"/>
      <c r="M6" s="17"/>
      <c r="N6" s="18"/>
    </row>
    <row r="7" spans="1:14" ht="30.75" thickBot="1">
      <c r="A7" s="305" t="s">
        <v>31</v>
      </c>
      <c r="B7" s="308">
        <f>ROUND(AVERAGE(+B4*0.3%),0)</f>
        <v>0</v>
      </c>
      <c r="C7" s="195" t="s">
        <v>32</v>
      </c>
      <c r="E7" s="216" t="s">
        <v>92</v>
      </c>
      <c r="F7" s="217" t="s">
        <v>123</v>
      </c>
      <c r="G7" s="298">
        <v>9.2000000000000003E-4</v>
      </c>
      <c r="H7" s="218">
        <f>+ROUND(AVERAGE(H4*G7),0)</f>
        <v>0</v>
      </c>
      <c r="I7" s="218">
        <f>+ROUND(AVERAGE(H7*19%),0)</f>
        <v>0</v>
      </c>
      <c r="J7" s="219">
        <f>+H7+I7</f>
        <v>0</v>
      </c>
      <c r="K7" s="220">
        <f>+J7</f>
        <v>0</v>
      </c>
    </row>
    <row r="8" spans="1:14" ht="15.75" thickBot="1">
      <c r="A8" s="305" t="s">
        <v>33</v>
      </c>
      <c r="B8" s="306">
        <f>ROUND(AVERAGE(+B7*19%),0)</f>
        <v>0</v>
      </c>
      <c r="C8" s="195" t="s">
        <v>32</v>
      </c>
      <c r="F8" s="221"/>
      <c r="G8" s="222"/>
      <c r="H8" s="223">
        <f>+B9</f>
        <v>0</v>
      </c>
      <c r="I8" s="223">
        <f>+ROUND(AVERAGE(H8*19%),0)</f>
        <v>0</v>
      </c>
      <c r="J8" s="224">
        <f>(+I8+H8)*G8</f>
        <v>0</v>
      </c>
      <c r="K8" s="225"/>
    </row>
    <row r="9" spans="1:14" ht="15.75" thickBot="1">
      <c r="A9" s="305" t="s">
        <v>34</v>
      </c>
      <c r="B9" s="309"/>
      <c r="C9" s="195" t="s">
        <v>32</v>
      </c>
      <c r="F9" s="226"/>
      <c r="G9" s="227"/>
      <c r="H9" s="228">
        <f>SUM(H4:H8)</f>
        <v>0</v>
      </c>
      <c r="I9" s="228">
        <f>SUM(I4:I8)</f>
        <v>0</v>
      </c>
      <c r="J9" s="229">
        <f>+J8+J7+J6+J5+J4</f>
        <v>0</v>
      </c>
      <c r="K9" s="230">
        <f>SUM(K4:K7)</f>
        <v>0</v>
      </c>
      <c r="L9" s="18"/>
    </row>
    <row r="10" spans="1:14" ht="15" thickBot="1">
      <c r="A10" s="305" t="s">
        <v>35</v>
      </c>
      <c r="B10" s="309"/>
      <c r="C10" s="195" t="s">
        <v>32</v>
      </c>
      <c r="L10" s="23"/>
    </row>
    <row r="11" spans="1:14">
      <c r="A11" s="310" t="s">
        <v>121</v>
      </c>
      <c r="B11" s="311">
        <f>ROUND(AVERAGE(+B4*0.092%),0)</f>
        <v>0</v>
      </c>
      <c r="C11" s="502" t="s">
        <v>47</v>
      </c>
      <c r="D11" s="504"/>
      <c r="E11" s="37"/>
      <c r="K11" s="22"/>
      <c r="L11" s="19"/>
    </row>
    <row r="12" spans="1:14" ht="15" thickBot="1">
      <c r="A12" s="312" t="s">
        <v>36</v>
      </c>
      <c r="B12" s="311">
        <f>ROUND(AVERAGE(+B11*19%),0)</f>
        <v>0</v>
      </c>
      <c r="C12" s="503"/>
      <c r="D12" s="505"/>
      <c r="E12" s="37"/>
      <c r="G12" s="76"/>
      <c r="H12" s="19"/>
      <c r="K12" s="24"/>
      <c r="L12" s="25" t="e">
        <f>+L11/L10</f>
        <v>#DIV/0!</v>
      </c>
    </row>
    <row r="13" spans="1:14">
      <c r="A13" s="305" t="s">
        <v>37</v>
      </c>
      <c r="B13" s="306">
        <f>+ROUND(AVERAGE(B4*0.21%),0)</f>
        <v>0</v>
      </c>
      <c r="C13" s="195" t="s">
        <v>32</v>
      </c>
      <c r="H13" s="19"/>
    </row>
    <row r="14" spans="1:14" ht="15" thickBot="1">
      <c r="A14" s="305" t="s">
        <v>38</v>
      </c>
      <c r="B14" s="307">
        <f>+ROUND(AVERAGE(B13*19%),0)</f>
        <v>0</v>
      </c>
      <c r="C14" s="195" t="s">
        <v>32</v>
      </c>
      <c r="H14" s="19"/>
      <c r="L14" s="19">
        <f>+L10-L11</f>
        <v>0</v>
      </c>
    </row>
    <row r="15" spans="1:14" ht="15" thickBot="1">
      <c r="A15" s="213" t="s">
        <v>39</v>
      </c>
      <c r="B15" s="214">
        <f>SUM(B7:B14)</f>
        <v>0</v>
      </c>
      <c r="C15" s="231"/>
      <c r="F15" s="26"/>
      <c r="G15" s="22"/>
      <c r="H15" s="19"/>
      <c r="L15" s="19">
        <f>+ROUND(AVERAGE(L14/1.19),0)</f>
        <v>0</v>
      </c>
    </row>
    <row r="16" spans="1:14" ht="15" thickBot="1">
      <c r="A16" s="232" t="s">
        <v>40</v>
      </c>
      <c r="B16" s="233">
        <f>+B15+B6</f>
        <v>0</v>
      </c>
      <c r="C16" s="234"/>
      <c r="D16" s="27"/>
      <c r="E16" s="27"/>
      <c r="F16" s="28"/>
      <c r="H16" s="19"/>
      <c r="I16" s="29"/>
      <c r="J16" s="22">
        <f>+L10-J9</f>
        <v>0</v>
      </c>
    </row>
    <row r="17" spans="1:12" ht="15" thickBot="1">
      <c r="A17" s="235"/>
      <c r="B17" s="236"/>
      <c r="C17" s="235"/>
      <c r="I17" s="40"/>
      <c r="J17" s="41">
        <f>+L11-B15</f>
        <v>0</v>
      </c>
      <c r="L17" s="237"/>
    </row>
    <row r="18" spans="1:12">
      <c r="A18" s="313" t="s">
        <v>41</v>
      </c>
      <c r="B18" s="314">
        <f>+B7+B8+B13+B14+B9+B10</f>
        <v>0</v>
      </c>
      <c r="C18" s="506"/>
      <c r="D18" s="238"/>
      <c r="E18" s="239"/>
      <c r="F18" s="240"/>
      <c r="G18" s="30"/>
      <c r="L18" s="22"/>
    </row>
    <row r="19" spans="1:12" ht="15" thickBot="1">
      <c r="A19" s="315" t="s">
        <v>42</v>
      </c>
      <c r="B19" s="316">
        <f>+B11+B12</f>
        <v>0</v>
      </c>
      <c r="C19" s="507"/>
      <c r="D19" s="31"/>
      <c r="E19" s="242"/>
      <c r="F19" s="2"/>
    </row>
    <row r="20" spans="1:12" ht="15" thickBot="1">
      <c r="A20" s="241" t="s">
        <v>43</v>
      </c>
      <c r="B20" s="243">
        <f>+B6</f>
        <v>0</v>
      </c>
      <c r="C20" s="235"/>
    </row>
    <row r="21" spans="1:12" ht="15" thickBot="1">
      <c r="A21" s="244" t="s">
        <v>44</v>
      </c>
      <c r="B21" s="245">
        <f>SUM(B18:B20)</f>
        <v>0</v>
      </c>
      <c r="C21" s="235"/>
      <c r="F21" s="28"/>
    </row>
    <row r="22" spans="1:12" ht="15.75" thickBot="1">
      <c r="B22" s="38"/>
      <c r="C22" s="33"/>
      <c r="D22" s="33"/>
      <c r="E22" s="33"/>
      <c r="F22" s="492" t="s">
        <v>45</v>
      </c>
      <c r="G22" s="493"/>
      <c r="H22" s="493"/>
      <c r="I22" s="493"/>
      <c r="J22" s="494"/>
    </row>
    <row r="23" spans="1:12" ht="15.75" thickBot="1">
      <c r="B23" s="38"/>
      <c r="C23" s="24"/>
      <c r="D23" s="24"/>
      <c r="E23" s="24"/>
      <c r="F23" s="196" t="s">
        <v>25</v>
      </c>
      <c r="G23" s="197" t="s">
        <v>26</v>
      </c>
      <c r="H23" s="198" t="s">
        <v>7</v>
      </c>
      <c r="I23" s="198" t="s">
        <v>8</v>
      </c>
      <c r="J23" s="3" t="s">
        <v>9</v>
      </c>
    </row>
    <row r="24" spans="1:12" ht="15.75" thickBot="1">
      <c r="B24" s="38"/>
      <c r="C24" s="24"/>
      <c r="D24" s="24"/>
      <c r="E24" s="24"/>
      <c r="F24" s="203" t="s">
        <v>10</v>
      </c>
      <c r="G24" s="246"/>
      <c r="H24" s="247">
        <f>+H4</f>
        <v>0</v>
      </c>
      <c r="I24" s="247">
        <f>+I4</f>
        <v>0</v>
      </c>
      <c r="J24" s="109">
        <f>+H24+I24</f>
        <v>0</v>
      </c>
    </row>
    <row r="25" spans="1:12" ht="15">
      <c r="B25" s="38"/>
      <c r="C25" s="24"/>
      <c r="D25" s="24"/>
      <c r="E25" s="495" t="s">
        <v>41</v>
      </c>
      <c r="F25" s="209" t="s">
        <v>11</v>
      </c>
      <c r="G25" s="210">
        <f t="shared" ref="G25:I26" si="1">+G5</f>
        <v>3.0000000000000001E-3</v>
      </c>
      <c r="H25" s="248">
        <f t="shared" si="1"/>
        <v>0</v>
      </c>
      <c r="I25" s="248">
        <f t="shared" si="1"/>
        <v>0</v>
      </c>
      <c r="J25" s="249">
        <f>+H25+I25</f>
        <v>0</v>
      </c>
    </row>
    <row r="26" spans="1:12" ht="15.75" thickBot="1">
      <c r="A26" s="32"/>
      <c r="B26" s="38"/>
      <c r="C26" s="24"/>
      <c r="D26" s="24"/>
      <c r="E26" s="496"/>
      <c r="F26" s="209" t="s">
        <v>30</v>
      </c>
      <c r="G26" s="210">
        <f t="shared" si="1"/>
        <v>2.0999999999999999E-3</v>
      </c>
      <c r="H26" s="248">
        <f t="shared" si="1"/>
        <v>0</v>
      </c>
      <c r="I26" s="248">
        <f t="shared" si="1"/>
        <v>0</v>
      </c>
      <c r="J26" s="249">
        <f>+H26+I26</f>
        <v>0</v>
      </c>
    </row>
    <row r="27" spans="1:12" ht="15.75" thickBot="1">
      <c r="B27" s="38"/>
      <c r="C27" s="24"/>
      <c r="D27" s="24"/>
      <c r="E27" s="497"/>
      <c r="F27" s="250" t="s">
        <v>46</v>
      </c>
      <c r="G27" s="251"/>
      <c r="H27" s="252">
        <f>SUM(H25:H26)</f>
        <v>0</v>
      </c>
      <c r="I27" s="252">
        <f>SUM(I25:I26)</f>
        <v>0</v>
      </c>
      <c r="J27" s="253">
        <f>SUM(J25:J26)</f>
        <v>0</v>
      </c>
    </row>
    <row r="28" spans="1:12" ht="30.75" thickBot="1">
      <c r="A28" s="32"/>
      <c r="B28" s="39"/>
      <c r="C28" s="34"/>
      <c r="D28" s="34"/>
      <c r="E28" s="254" t="s">
        <v>92</v>
      </c>
      <c r="F28" s="217" t="s">
        <v>123</v>
      </c>
      <c r="G28" s="317">
        <f>+G7</f>
        <v>9.2000000000000003E-4</v>
      </c>
      <c r="H28" s="256">
        <f>+H7</f>
        <v>0</v>
      </c>
      <c r="I28" s="256">
        <f>+I7</f>
        <v>0</v>
      </c>
      <c r="J28" s="257">
        <f>+H28+I28</f>
        <v>0</v>
      </c>
      <c r="L28" s="98"/>
    </row>
    <row r="29" spans="1:12" ht="15.75" thickBot="1">
      <c r="B29" s="35"/>
      <c r="C29" s="36"/>
      <c r="F29" s="226"/>
      <c r="G29" s="227"/>
      <c r="H29" s="258">
        <f>+H27+H28</f>
        <v>0</v>
      </c>
      <c r="I29" s="258">
        <f>+I27+I28</f>
        <v>0</v>
      </c>
      <c r="J29" s="259">
        <f>+J27+J28</f>
        <v>0</v>
      </c>
    </row>
    <row r="30" spans="1:12" ht="15.75" thickBot="1">
      <c r="J30" s="260">
        <f>+J24+J29</f>
        <v>0</v>
      </c>
    </row>
    <row r="33" spans="6:8" ht="26.25">
      <c r="F33" s="322"/>
      <c r="G33" s="319"/>
      <c r="H33" s="320"/>
    </row>
    <row r="34" spans="6:8" ht="26.25">
      <c r="F34" s="322"/>
      <c r="G34" s="319"/>
      <c r="H34" s="320"/>
    </row>
    <row r="35" spans="6:8" ht="25.5">
      <c r="F35" s="321"/>
      <c r="G35" s="319"/>
      <c r="H35" s="320"/>
    </row>
  </sheetData>
  <mergeCells count="8">
    <mergeCell ref="F22:J22"/>
    <mergeCell ref="E25:E27"/>
    <mergeCell ref="A2:C2"/>
    <mergeCell ref="E5:E6"/>
    <mergeCell ref="K5:K6"/>
    <mergeCell ref="C11:C12"/>
    <mergeCell ref="D11:D12"/>
    <mergeCell ref="C18:C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61429-C1FD-4D10-972C-D8469F056715}">
  <dimension ref="C3:G7"/>
  <sheetViews>
    <sheetView workbookViewId="0">
      <selection activeCell="C21" sqref="C21"/>
    </sheetView>
  </sheetViews>
  <sheetFormatPr baseColWidth="10" defaultRowHeight="14.25"/>
  <cols>
    <col min="3" max="3" width="20.625" bestFit="1" customWidth="1"/>
    <col min="4" max="4" width="19.25" bestFit="1" customWidth="1"/>
  </cols>
  <sheetData>
    <row r="3" spans="3:7" ht="25.5">
      <c r="C3" s="416"/>
      <c r="D3" s="416" t="s">
        <v>192</v>
      </c>
      <c r="E3" s="417" t="s">
        <v>193</v>
      </c>
      <c r="F3" s="417" t="s">
        <v>194</v>
      </c>
      <c r="G3" s="417" t="s">
        <v>195</v>
      </c>
    </row>
    <row r="4" spans="3:7">
      <c r="C4" s="418" t="s">
        <v>196</v>
      </c>
      <c r="D4" s="419">
        <v>38010691015</v>
      </c>
      <c r="E4" s="420">
        <v>2025</v>
      </c>
      <c r="F4" s="421">
        <v>1423500</v>
      </c>
      <c r="G4" s="422">
        <f>+D4/F4</f>
        <v>26702.276793115561</v>
      </c>
    </row>
    <row r="5" spans="3:7">
      <c r="C5" s="418" t="s">
        <v>5</v>
      </c>
      <c r="D5" s="419">
        <v>14411837930</v>
      </c>
      <c r="E5" s="420">
        <v>2025</v>
      </c>
      <c r="F5" s="421">
        <v>1423500</v>
      </c>
      <c r="G5" s="423">
        <f>+D5/F5</f>
        <v>10124.22755883386</v>
      </c>
    </row>
    <row r="6" spans="3:7" ht="25.5">
      <c r="C6" s="424" t="s">
        <v>197</v>
      </c>
      <c r="D6" s="425">
        <f>+F6*G6</f>
        <v>5650014320.3250017</v>
      </c>
      <c r="E6" s="426">
        <v>2026</v>
      </c>
      <c r="F6" s="427">
        <v>1750905</v>
      </c>
      <c r="G6" s="428">
        <f>G4/2-G5</f>
        <v>3226.9108377239208</v>
      </c>
    </row>
    <row r="7" spans="3:7">
      <c r="C7" s="418" t="s">
        <v>198</v>
      </c>
      <c r="D7" s="419">
        <f>+F7*G7</f>
        <v>5646668625</v>
      </c>
      <c r="E7" s="420">
        <v>2026</v>
      </c>
      <c r="F7" s="421">
        <v>1750905</v>
      </c>
      <c r="G7" s="429">
        <v>3225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3ECDF-9D4A-48E4-A4A0-6C5A578E30EE}">
  <dimension ref="A1:S20"/>
  <sheetViews>
    <sheetView workbookViewId="0">
      <selection activeCell="H25" sqref="H25"/>
    </sheetView>
  </sheetViews>
  <sheetFormatPr baseColWidth="10" defaultRowHeight="14.25"/>
  <cols>
    <col min="1" max="1" width="20.75" bestFit="1" customWidth="1"/>
    <col min="2" max="2" width="10.125" bestFit="1" customWidth="1"/>
    <col min="3" max="3" width="16.125" bestFit="1" customWidth="1"/>
    <col min="4" max="4" width="14.125" bestFit="1" customWidth="1"/>
    <col min="5" max="5" width="17.875" bestFit="1" customWidth="1"/>
    <col min="6" max="6" width="16.125" bestFit="1" customWidth="1"/>
    <col min="7" max="7" width="14.125" bestFit="1" customWidth="1"/>
    <col min="8" max="8" width="15.125" bestFit="1" customWidth="1"/>
    <col min="9" max="9" width="16.125" customWidth="1"/>
    <col min="10" max="11" width="14.125" customWidth="1"/>
    <col min="12" max="12" width="16.125" customWidth="1"/>
    <col min="13" max="13" width="14.125" bestFit="1" customWidth="1"/>
    <col min="14" max="14" width="15.125" customWidth="1"/>
    <col min="15" max="15" width="15.75" customWidth="1"/>
    <col min="16" max="16" width="14.125" bestFit="1" customWidth="1"/>
    <col min="17" max="17" width="15.125" bestFit="1" customWidth="1"/>
    <col min="18" max="18" width="9.75" bestFit="1" customWidth="1"/>
    <col min="19" max="19" width="15.125" bestFit="1" customWidth="1"/>
  </cols>
  <sheetData>
    <row r="1" spans="1:19" ht="18.75" thickBot="1">
      <c r="C1" s="511" t="s">
        <v>124</v>
      </c>
      <c r="D1" s="512"/>
      <c r="E1" s="512"/>
      <c r="F1" s="512"/>
      <c r="G1" s="512"/>
      <c r="H1" s="512"/>
      <c r="I1" s="512"/>
      <c r="J1" s="512"/>
      <c r="K1" s="512"/>
      <c r="L1" s="512"/>
      <c r="M1" s="512"/>
      <c r="N1" s="512"/>
      <c r="O1" s="512"/>
      <c r="P1" s="512"/>
      <c r="Q1" s="513"/>
    </row>
    <row r="2" spans="1:19" ht="15.75" thickBot="1">
      <c r="C2" s="508" t="s">
        <v>4</v>
      </c>
      <c r="D2" s="509"/>
      <c r="E2" s="510"/>
      <c r="F2" s="493" t="s">
        <v>5</v>
      </c>
      <c r="G2" s="493"/>
      <c r="H2" s="493"/>
      <c r="I2" s="517" t="s">
        <v>1</v>
      </c>
      <c r="J2" s="517"/>
      <c r="K2" s="518"/>
      <c r="L2" s="516" t="s">
        <v>6</v>
      </c>
      <c r="M2" s="493"/>
      <c r="N2" s="493"/>
      <c r="O2" s="492" t="s">
        <v>15</v>
      </c>
      <c r="P2" s="493"/>
      <c r="Q2" s="494"/>
    </row>
    <row r="3" spans="1:19" ht="16.5" thickBot="1">
      <c r="A3" s="8"/>
      <c r="B3" s="9"/>
      <c r="C3" s="114" t="s">
        <v>7</v>
      </c>
      <c r="D3" s="10" t="s">
        <v>8</v>
      </c>
      <c r="E3" s="11" t="s">
        <v>9</v>
      </c>
      <c r="F3" s="115" t="s">
        <v>7</v>
      </c>
      <c r="G3" s="21" t="s">
        <v>8</v>
      </c>
      <c r="H3" s="21" t="s">
        <v>9</v>
      </c>
      <c r="I3" s="115" t="s">
        <v>7</v>
      </c>
      <c r="J3" s="21" t="s">
        <v>8</v>
      </c>
      <c r="K3" s="115" t="s">
        <v>9</v>
      </c>
      <c r="L3" s="115" t="s">
        <v>7</v>
      </c>
      <c r="M3" s="10" t="s">
        <v>8</v>
      </c>
      <c r="N3" s="116" t="s">
        <v>9</v>
      </c>
      <c r="O3" s="117" t="s">
        <v>7</v>
      </c>
      <c r="P3" s="10" t="s">
        <v>8</v>
      </c>
      <c r="Q3" s="12" t="s">
        <v>9</v>
      </c>
    </row>
    <row r="4" spans="1:19" ht="16.5" thickBot="1">
      <c r="A4" s="151" t="s">
        <v>10</v>
      </c>
      <c r="B4" s="152"/>
      <c r="C4" s="153">
        <f>+'Liquidacion inicial'!H4</f>
        <v>37506990376</v>
      </c>
      <c r="D4" s="154">
        <f>+'Liquidacion inicial'!I4</f>
        <v>7126328171</v>
      </c>
      <c r="E4" s="155">
        <f>+C4+D4</f>
        <v>44633318547</v>
      </c>
      <c r="F4" s="153">
        <f>+'Adicion 1'!H4</f>
        <v>0</v>
      </c>
      <c r="G4" s="154">
        <f>+'Adicion 1'!I4</f>
        <v>0</v>
      </c>
      <c r="H4" s="156">
        <f>+F4+G4</f>
        <v>0</v>
      </c>
      <c r="I4" s="190">
        <f>+'Adicion 2'!H4</f>
        <v>0</v>
      </c>
      <c r="J4" s="191">
        <f>+'Adicion 2'!I4</f>
        <v>0</v>
      </c>
      <c r="K4" s="192">
        <f>+I4+J4</f>
        <v>0</v>
      </c>
      <c r="L4" s="318">
        <f>+C4+F4+I4</f>
        <v>37506990376</v>
      </c>
      <c r="M4" s="154">
        <f>+D4+G4+J4</f>
        <v>7126328171</v>
      </c>
      <c r="N4" s="156">
        <f>+M4+L4</f>
        <v>44633318547</v>
      </c>
      <c r="O4" s="157">
        <f>+L4</f>
        <v>37506990376</v>
      </c>
      <c r="P4" s="154">
        <f>+M4</f>
        <v>7126328171</v>
      </c>
      <c r="Q4" s="155">
        <f>+P4+O4</f>
        <v>44633318547</v>
      </c>
      <c r="R4" s="158" t="s">
        <v>16</v>
      </c>
      <c r="S4" s="159">
        <f>+Q4</f>
        <v>44633318547</v>
      </c>
    </row>
    <row r="5" spans="1:19" ht="16.5" thickBot="1">
      <c r="A5" s="160" t="s">
        <v>11</v>
      </c>
      <c r="B5" s="161">
        <v>3.0000000000000001E-3</v>
      </c>
      <c r="C5" s="162">
        <f>+'Liquidacion inicial'!H5</f>
        <v>112520971</v>
      </c>
      <c r="D5" s="154">
        <f>+'Liquidacion inicial'!I5</f>
        <v>21378984</v>
      </c>
      <c r="E5" s="164">
        <f>+C5+D5</f>
        <v>133899955</v>
      </c>
      <c r="F5" s="162">
        <f>+'Adicion 1'!H5</f>
        <v>0</v>
      </c>
      <c r="G5" s="154">
        <f>+'Adicion 1'!I5</f>
        <v>0</v>
      </c>
      <c r="H5" s="164">
        <f t="shared" ref="H5:H7" si="0">+F5+G5</f>
        <v>0</v>
      </c>
      <c r="I5" s="163">
        <f>+'Adicion 2'!H5</f>
        <v>0</v>
      </c>
      <c r="J5" s="163">
        <f>+'Adicion 2'!I5</f>
        <v>0</v>
      </c>
      <c r="K5" s="163">
        <f t="shared" ref="K5:K7" si="1">+I5+J5</f>
        <v>0</v>
      </c>
      <c r="L5" s="163">
        <f t="shared" ref="L5:L7" si="2">+C5+F5+I5</f>
        <v>112520971</v>
      </c>
      <c r="M5" s="163">
        <f>+D5+G5+J5</f>
        <v>21378984</v>
      </c>
      <c r="N5" s="165">
        <f>+L5+M5</f>
        <v>133899955</v>
      </c>
      <c r="O5" s="166">
        <f>+L5</f>
        <v>112520971</v>
      </c>
      <c r="P5" s="167">
        <f t="shared" ref="P5:P7" si="3">+M5</f>
        <v>21378984</v>
      </c>
      <c r="Q5" s="164">
        <f>+O5+P5</f>
        <v>133899955</v>
      </c>
      <c r="R5" s="515" t="s">
        <v>2</v>
      </c>
      <c r="S5" s="514">
        <f>SUM(Q5:Q6)</f>
        <v>227629924</v>
      </c>
    </row>
    <row r="6" spans="1:19" ht="16.5" thickBot="1">
      <c r="A6" s="168" t="s">
        <v>12</v>
      </c>
      <c r="B6" s="169">
        <v>2.0999999999999999E-3</v>
      </c>
      <c r="C6" s="162">
        <f>+'Liquidacion inicial'!H6</f>
        <v>78764680</v>
      </c>
      <c r="D6" s="154">
        <f>+'Liquidacion inicial'!I6</f>
        <v>14965289</v>
      </c>
      <c r="E6" s="171">
        <f>+C6+D6</f>
        <v>93729969</v>
      </c>
      <c r="F6" s="170">
        <f>+'Adicion 1'!H6</f>
        <v>0</v>
      </c>
      <c r="G6" s="154">
        <f>+'Adicion 1'!I6</f>
        <v>0</v>
      </c>
      <c r="H6" s="189">
        <f t="shared" si="0"/>
        <v>0</v>
      </c>
      <c r="I6" s="163">
        <f>+'Adicion 2'!H6</f>
        <v>0</v>
      </c>
      <c r="J6" s="163">
        <f>+'Adicion 2'!I6</f>
        <v>0</v>
      </c>
      <c r="K6" s="163">
        <f t="shared" si="1"/>
        <v>0</v>
      </c>
      <c r="L6" s="163">
        <f t="shared" si="2"/>
        <v>78764680</v>
      </c>
      <c r="M6" s="172">
        <f>+D6+G6+J6</f>
        <v>14965289</v>
      </c>
      <c r="N6" s="173">
        <f>+L6+M6</f>
        <v>93729969</v>
      </c>
      <c r="O6" s="174">
        <f>+L6</f>
        <v>78764680</v>
      </c>
      <c r="P6" s="175">
        <f t="shared" si="3"/>
        <v>14965289</v>
      </c>
      <c r="Q6" s="176">
        <f>+O6+P6</f>
        <v>93729969</v>
      </c>
      <c r="R6" s="515"/>
      <c r="S6" s="514"/>
    </row>
    <row r="7" spans="1:19" ht="16.5" thickBot="1">
      <c r="A7" s="177" t="s">
        <v>13</v>
      </c>
      <c r="B7" s="329">
        <v>9.2000000000000003E-4</v>
      </c>
      <c r="C7" s="178">
        <f>+'Liquidacion inicial'!H7</f>
        <v>75013981</v>
      </c>
      <c r="D7" s="154">
        <f>+'Liquidacion inicial'!I7</f>
        <v>14252656</v>
      </c>
      <c r="E7" s="180">
        <f>+C7+D7</f>
        <v>89266637</v>
      </c>
      <c r="F7" s="181">
        <f>+'Adicion 1'!H7</f>
        <v>0</v>
      </c>
      <c r="G7" s="154">
        <f>+'Adicion 1'!I7</f>
        <v>0</v>
      </c>
      <c r="H7" s="182">
        <f t="shared" si="0"/>
        <v>0</v>
      </c>
      <c r="I7" s="179">
        <f>+'Adicion 2'!H7</f>
        <v>0</v>
      </c>
      <c r="J7" s="179">
        <f>+'Adicion 2'!I7</f>
        <v>0</v>
      </c>
      <c r="K7" s="179">
        <f t="shared" si="1"/>
        <v>0</v>
      </c>
      <c r="L7" s="179">
        <f t="shared" si="2"/>
        <v>75013981</v>
      </c>
      <c r="M7" s="179">
        <f>+D7+G7+J7</f>
        <v>14252656</v>
      </c>
      <c r="N7" s="182">
        <f>+L7+M7</f>
        <v>89266637</v>
      </c>
      <c r="O7" s="183">
        <f>+L7</f>
        <v>75013981</v>
      </c>
      <c r="P7" s="184">
        <f t="shared" si="3"/>
        <v>14252656</v>
      </c>
      <c r="Q7" s="180">
        <f>+O7+P7</f>
        <v>89266637</v>
      </c>
      <c r="R7" s="149" t="s">
        <v>14</v>
      </c>
      <c r="S7" s="185">
        <f>+Q7</f>
        <v>89266637</v>
      </c>
    </row>
    <row r="8" spans="1:19" ht="16.5" thickBot="1">
      <c r="A8" s="13"/>
      <c r="B8" s="14"/>
      <c r="C8" s="45">
        <f t="shared" ref="C8:Q8" si="4">SUM(C4:C7)</f>
        <v>37773290008</v>
      </c>
      <c r="D8" s="45">
        <f t="shared" si="4"/>
        <v>7176925100</v>
      </c>
      <c r="E8" s="45">
        <f t="shared" si="4"/>
        <v>44950215108</v>
      </c>
      <c r="F8" s="45">
        <f t="shared" si="4"/>
        <v>0</v>
      </c>
      <c r="G8" s="45">
        <f t="shared" si="4"/>
        <v>0</v>
      </c>
      <c r="H8" s="148">
        <f t="shared" si="4"/>
        <v>0</v>
      </c>
      <c r="I8" s="111">
        <f t="shared" si="4"/>
        <v>0</v>
      </c>
      <c r="J8" s="193">
        <f t="shared" si="4"/>
        <v>0</v>
      </c>
      <c r="K8" s="194">
        <f t="shared" si="4"/>
        <v>0</v>
      </c>
      <c r="L8" s="187">
        <f t="shared" si="4"/>
        <v>37773290008</v>
      </c>
      <c r="M8" s="45">
        <f t="shared" si="4"/>
        <v>7176925100</v>
      </c>
      <c r="N8" s="148">
        <f t="shared" si="4"/>
        <v>44950215108</v>
      </c>
      <c r="O8" s="15">
        <f t="shared" si="4"/>
        <v>37773290008</v>
      </c>
      <c r="P8" s="45">
        <f t="shared" si="4"/>
        <v>7176925100</v>
      </c>
      <c r="Q8" s="15">
        <f t="shared" si="4"/>
        <v>44950215108</v>
      </c>
      <c r="R8" s="107"/>
      <c r="S8" s="150">
        <f>SUM(S4:S7)</f>
        <v>44950215108</v>
      </c>
    </row>
    <row r="9" spans="1:19" ht="15" thickBot="1">
      <c r="I9" s="43"/>
      <c r="J9" s="7"/>
      <c r="K9" s="106"/>
      <c r="Q9" s="5"/>
    </row>
    <row r="10" spans="1:19" ht="15.75" thickBot="1">
      <c r="C10" s="508" t="s">
        <v>4</v>
      </c>
      <c r="D10" s="509"/>
      <c r="E10" s="510"/>
      <c r="F10" s="492" t="s">
        <v>5</v>
      </c>
      <c r="G10" s="493"/>
      <c r="H10" s="494"/>
      <c r="I10" s="508" t="s">
        <v>1</v>
      </c>
      <c r="J10" s="509"/>
      <c r="K10" s="510"/>
      <c r="L10" s="492" t="s">
        <v>6</v>
      </c>
      <c r="M10" s="493"/>
      <c r="N10" s="494"/>
      <c r="O10" s="492" t="s">
        <v>15</v>
      </c>
      <c r="P10" s="493"/>
      <c r="Q10" s="494"/>
    </row>
    <row r="11" spans="1:19" ht="16.5" thickBot="1">
      <c r="C11" s="114" t="s">
        <v>7</v>
      </c>
      <c r="D11" s="10" t="s">
        <v>8</v>
      </c>
      <c r="E11" s="11" t="s">
        <v>9</v>
      </c>
      <c r="F11" s="115" t="s">
        <v>7</v>
      </c>
      <c r="G11" s="21" t="s">
        <v>8</v>
      </c>
      <c r="H11" s="21" t="s">
        <v>9</v>
      </c>
      <c r="I11" s="115" t="s">
        <v>7</v>
      </c>
      <c r="J11" s="21" t="s">
        <v>8</v>
      </c>
      <c r="K11" s="115" t="s">
        <v>9</v>
      </c>
      <c r="L11" s="115" t="s">
        <v>7</v>
      </c>
      <c r="M11" s="10" t="s">
        <v>8</v>
      </c>
      <c r="N11" s="116" t="s">
        <v>9</v>
      </c>
      <c r="O11" s="117" t="s">
        <v>7</v>
      </c>
      <c r="P11" s="10" t="s">
        <v>8</v>
      </c>
      <c r="Q11" s="12" t="s">
        <v>9</v>
      </c>
    </row>
    <row r="12" spans="1:19">
      <c r="A12" s="105" t="s">
        <v>48</v>
      </c>
      <c r="B12" s="118"/>
      <c r="C12" s="119">
        <f>+C4</f>
        <v>37506990376</v>
      </c>
      <c r="D12" s="119">
        <f>+D4</f>
        <v>7126328171</v>
      </c>
      <c r="E12" s="119">
        <f>+C12+D12</f>
        <v>44633318547</v>
      </c>
      <c r="F12" s="119">
        <f>+F4</f>
        <v>0</v>
      </c>
      <c r="G12" s="119">
        <f>+G4</f>
        <v>0</v>
      </c>
      <c r="H12" s="119">
        <f>+F12+G12</f>
        <v>0</v>
      </c>
      <c r="I12" s="119">
        <f>+I4</f>
        <v>0</v>
      </c>
      <c r="J12" s="119">
        <f>+J4</f>
        <v>0</v>
      </c>
      <c r="K12" s="119">
        <f>+I12+J12</f>
        <v>0</v>
      </c>
      <c r="L12" s="119">
        <f>+L4</f>
        <v>37506990376</v>
      </c>
      <c r="M12" s="119">
        <f>+M4</f>
        <v>7126328171</v>
      </c>
      <c r="N12" s="119">
        <f>+L12+M12</f>
        <v>44633318547</v>
      </c>
      <c r="O12" s="119">
        <f>+O4</f>
        <v>37506990376</v>
      </c>
      <c r="P12" s="119">
        <f>+P4</f>
        <v>7126328171</v>
      </c>
      <c r="Q12" s="120">
        <f>+O12+P12</f>
        <v>44633318547</v>
      </c>
    </row>
    <row r="13" spans="1:19">
      <c r="A13" s="43" t="s">
        <v>49</v>
      </c>
      <c r="B13" s="7"/>
      <c r="C13" s="44">
        <f>+C5+C6</f>
        <v>191285651</v>
      </c>
      <c r="D13" s="44">
        <f t="shared" ref="D13:Q13" si="5">+D5+D6</f>
        <v>36344273</v>
      </c>
      <c r="E13" s="44">
        <f t="shared" si="5"/>
        <v>227629924</v>
      </c>
      <c r="F13" s="44">
        <f t="shared" si="5"/>
        <v>0</v>
      </c>
      <c r="G13" s="44">
        <f t="shared" si="5"/>
        <v>0</v>
      </c>
      <c r="H13" s="44">
        <f t="shared" si="5"/>
        <v>0</v>
      </c>
      <c r="I13" s="44">
        <f t="shared" si="5"/>
        <v>0</v>
      </c>
      <c r="J13" s="44">
        <f t="shared" si="5"/>
        <v>0</v>
      </c>
      <c r="K13" s="44">
        <f t="shared" si="5"/>
        <v>0</v>
      </c>
      <c r="L13" s="44">
        <f t="shared" si="5"/>
        <v>191285651</v>
      </c>
      <c r="M13" s="44">
        <f t="shared" si="5"/>
        <v>36344273</v>
      </c>
      <c r="N13" s="44">
        <f t="shared" si="5"/>
        <v>227629924</v>
      </c>
      <c r="O13" s="44">
        <f t="shared" si="5"/>
        <v>191285651</v>
      </c>
      <c r="P13" s="44">
        <f t="shared" si="5"/>
        <v>36344273</v>
      </c>
      <c r="Q13" s="44">
        <f t="shared" si="5"/>
        <v>227629924</v>
      </c>
    </row>
    <row r="14" spans="1:19" ht="15" thickBot="1">
      <c r="A14" s="112" t="s">
        <v>122</v>
      </c>
      <c r="B14" s="110"/>
      <c r="C14" s="121">
        <f>+C7</f>
        <v>75013981</v>
      </c>
      <c r="D14" s="121">
        <f>+D7</f>
        <v>14252656</v>
      </c>
      <c r="E14" s="121">
        <f>+C14+D14</f>
        <v>89266637</v>
      </c>
      <c r="F14" s="121">
        <f>+F7</f>
        <v>0</v>
      </c>
      <c r="G14" s="121">
        <f>+G7</f>
        <v>0</v>
      </c>
      <c r="H14" s="121">
        <f t="shared" ref="H14" si="6">+F14+G14</f>
        <v>0</v>
      </c>
      <c r="I14" s="121">
        <f>+I7</f>
        <v>0</v>
      </c>
      <c r="J14" s="121">
        <f>+J7</f>
        <v>0</v>
      </c>
      <c r="K14" s="121">
        <f>+K7</f>
        <v>0</v>
      </c>
      <c r="L14" s="121">
        <f>+L7</f>
        <v>75013981</v>
      </c>
      <c r="M14" s="121">
        <f>+M7</f>
        <v>14252656</v>
      </c>
      <c r="N14" s="121">
        <f t="shared" ref="N14" si="7">+L14+M14</f>
        <v>89266637</v>
      </c>
      <c r="O14" s="121">
        <f>+O7</f>
        <v>75013981</v>
      </c>
      <c r="P14" s="121">
        <f>+P7</f>
        <v>14252656</v>
      </c>
      <c r="Q14" s="122">
        <f t="shared" ref="Q14" si="8">+O14+P14</f>
        <v>89266637</v>
      </c>
    </row>
    <row r="15" spans="1:19" ht="15.75" thickBot="1">
      <c r="A15" s="42" t="s">
        <v>66</v>
      </c>
      <c r="B15" s="123"/>
      <c r="C15" s="113">
        <f>SUM(C12:C14)</f>
        <v>37773290008</v>
      </c>
      <c r="D15" s="124">
        <f t="shared" ref="D15:Q15" si="9">SUM(D12:D14)</f>
        <v>7176925100</v>
      </c>
      <c r="E15" s="113">
        <f t="shared" si="9"/>
        <v>44950215108</v>
      </c>
      <c r="F15" s="113">
        <f t="shared" si="9"/>
        <v>0</v>
      </c>
      <c r="G15" s="113">
        <f t="shared" si="9"/>
        <v>0</v>
      </c>
      <c r="H15" s="186">
        <f t="shared" si="9"/>
        <v>0</v>
      </c>
      <c r="I15" s="186">
        <f t="shared" si="9"/>
        <v>0</v>
      </c>
      <c r="J15" s="186">
        <f t="shared" si="9"/>
        <v>0</v>
      </c>
      <c r="K15" s="113">
        <f t="shared" si="9"/>
        <v>0</v>
      </c>
      <c r="L15" s="188">
        <f t="shared" si="9"/>
        <v>37773290008</v>
      </c>
      <c r="M15" s="113">
        <f t="shared" si="9"/>
        <v>7176925100</v>
      </c>
      <c r="N15" s="113">
        <f t="shared" si="9"/>
        <v>44950215108</v>
      </c>
      <c r="O15" s="113">
        <f t="shared" si="9"/>
        <v>37773290008</v>
      </c>
      <c r="P15" s="113">
        <f t="shared" si="9"/>
        <v>7176925100</v>
      </c>
      <c r="Q15" s="113">
        <f t="shared" si="9"/>
        <v>44950215108</v>
      </c>
    </row>
    <row r="16" spans="1:19">
      <c r="Q16" s="1"/>
    </row>
    <row r="18" spans="5:17">
      <c r="E18" s="1"/>
      <c r="F18" s="323"/>
      <c r="Q18" s="6"/>
    </row>
    <row r="19" spans="5:17">
      <c r="E19" s="6"/>
      <c r="F19" s="323"/>
      <c r="I19" s="6"/>
      <c r="J19" s="6"/>
    </row>
    <row r="20" spans="5:17">
      <c r="E20" s="6"/>
      <c r="F20" s="323"/>
    </row>
  </sheetData>
  <mergeCells count="13">
    <mergeCell ref="S5:S6"/>
    <mergeCell ref="R5:R6"/>
    <mergeCell ref="O2:Q2"/>
    <mergeCell ref="C2:E2"/>
    <mergeCell ref="F2:H2"/>
    <mergeCell ref="L2:N2"/>
    <mergeCell ref="I2:K2"/>
    <mergeCell ref="C10:E10"/>
    <mergeCell ref="F10:H10"/>
    <mergeCell ref="L10:N10"/>
    <mergeCell ref="O10:Q10"/>
    <mergeCell ref="C1:Q1"/>
    <mergeCell ref="I10:K10"/>
  </mergeCells>
  <pageMargins left="0.11811023622047245" right="0.11811023622047245" top="0.74803149606299213" bottom="0.74803149606299213" header="0.31496062992125984" footer="0.31496062992125984"/>
  <pageSetup scale="60" orientation="landscape"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923BE4-8FAD-4188-A25A-AA25CEDD6149}">
  <dimension ref="B1:G52"/>
  <sheetViews>
    <sheetView workbookViewId="0">
      <selection activeCell="F20" sqref="F20"/>
    </sheetView>
  </sheetViews>
  <sheetFormatPr baseColWidth="10" defaultRowHeight="14.25"/>
  <cols>
    <col min="1" max="1" width="1.625" customWidth="1"/>
    <col min="2" max="3" width="22.25" customWidth="1"/>
    <col min="4" max="4" width="19.625" customWidth="1"/>
    <col min="5" max="5" width="20" bestFit="1" customWidth="1"/>
    <col min="6" max="6" width="16.75" bestFit="1" customWidth="1"/>
    <col min="7" max="7" width="15.25" bestFit="1" customWidth="1"/>
    <col min="12" max="12" width="68.375" bestFit="1" customWidth="1"/>
  </cols>
  <sheetData>
    <row r="1" spans="2:7" ht="15" thickBot="1"/>
    <row r="2" spans="2:7" ht="15">
      <c r="B2" s="516" t="s">
        <v>106</v>
      </c>
      <c r="C2" s="522"/>
      <c r="D2" s="522"/>
      <c r="E2" s="523"/>
    </row>
    <row r="3" spans="2:7" ht="15" thickBot="1">
      <c r="B3" s="273"/>
      <c r="C3" s="37"/>
      <c r="D3" s="37"/>
      <c r="E3" s="20"/>
    </row>
    <row r="4" spans="2:7" ht="15.75" thickBot="1">
      <c r="B4" s="274" t="s">
        <v>107</v>
      </c>
      <c r="C4" s="275" t="s">
        <v>108</v>
      </c>
      <c r="D4" s="275" t="s">
        <v>109</v>
      </c>
      <c r="E4" s="276" t="s">
        <v>110</v>
      </c>
    </row>
    <row r="5" spans="2:7">
      <c r="B5" s="524" t="s">
        <v>48</v>
      </c>
      <c r="C5" s="430"/>
      <c r="D5" s="277"/>
      <c r="E5" s="278"/>
    </row>
    <row r="6" spans="2:7">
      <c r="B6" s="525"/>
      <c r="C6" s="400"/>
      <c r="D6" s="277"/>
      <c r="E6" s="278"/>
    </row>
    <row r="7" spans="2:7">
      <c r="B7" s="525"/>
      <c r="C7" s="430"/>
      <c r="D7" s="277"/>
      <c r="E7" s="278"/>
    </row>
    <row r="8" spans="2:7">
      <c r="B8" s="526"/>
      <c r="C8" s="400"/>
      <c r="D8" s="277"/>
      <c r="E8" s="280"/>
    </row>
    <row r="9" spans="2:7">
      <c r="B9" s="43" t="s">
        <v>111</v>
      </c>
      <c r="C9" s="527"/>
      <c r="D9" s="279"/>
      <c r="E9" s="280">
        <f>+'Adicion 2'!J27</f>
        <v>0</v>
      </c>
    </row>
    <row r="10" spans="2:7">
      <c r="B10" s="530" t="s">
        <v>449</v>
      </c>
      <c r="C10" s="528"/>
      <c r="D10" s="279"/>
      <c r="E10" s="280">
        <f>+'Adicion 2'!J28/2</f>
        <v>0</v>
      </c>
    </row>
    <row r="11" spans="2:7" ht="15" thickBot="1">
      <c r="B11" s="531"/>
      <c r="C11" s="529"/>
      <c r="D11" s="281"/>
      <c r="E11" s="282">
        <f>+'Adicion 2'!J28/2</f>
        <v>0</v>
      </c>
    </row>
    <row r="12" spans="2:7" ht="15.75" thickBot="1">
      <c r="B12" s="283" t="s">
        <v>112</v>
      </c>
      <c r="C12" s="284"/>
      <c r="D12" s="285"/>
      <c r="E12" s="286">
        <f>SUM(E5:E11)</f>
        <v>0</v>
      </c>
      <c r="F12" s="1"/>
      <c r="G12" s="287"/>
    </row>
    <row r="13" spans="2:7" ht="15" thickBot="1"/>
    <row r="14" spans="2:7" ht="15.75" thickBot="1">
      <c r="B14" s="508" t="s">
        <v>113</v>
      </c>
      <c r="C14" s="509"/>
      <c r="D14" s="510"/>
      <c r="E14" s="287"/>
    </row>
    <row r="15" spans="2:7" ht="15">
      <c r="B15" s="288" t="s">
        <v>114</v>
      </c>
      <c r="C15" s="289" t="s">
        <v>115</v>
      </c>
      <c r="D15" s="290" t="s">
        <v>110</v>
      </c>
    </row>
    <row r="16" spans="2:7">
      <c r="B16" s="43"/>
      <c r="C16" s="481"/>
      <c r="D16" s="280"/>
    </row>
    <row r="17" spans="2:7">
      <c r="B17" s="43" t="s">
        <v>116</v>
      </c>
      <c r="C17" s="481" t="s">
        <v>641</v>
      </c>
      <c r="D17" s="280">
        <f>5831288247+510000000</f>
        <v>6341288247</v>
      </c>
    </row>
    <row r="18" spans="2:7">
      <c r="B18" s="43" t="s">
        <v>117</v>
      </c>
      <c r="C18" s="277" t="s">
        <v>632</v>
      </c>
      <c r="D18" s="280">
        <v>12655220471</v>
      </c>
    </row>
    <row r="19" spans="2:7">
      <c r="B19" s="43" t="s">
        <v>458</v>
      </c>
      <c r="C19" s="277" t="s">
        <v>633</v>
      </c>
      <c r="D19" s="280">
        <v>8537135399</v>
      </c>
    </row>
    <row r="20" spans="2:7">
      <c r="B20" s="43" t="s">
        <v>457</v>
      </c>
      <c r="C20" s="277" t="s">
        <v>634</v>
      </c>
      <c r="D20" s="439">
        <v>3591031169</v>
      </c>
    </row>
    <row r="21" spans="2:7">
      <c r="B21" s="43" t="s">
        <v>459</v>
      </c>
      <c r="C21" s="277" t="s">
        <v>635</v>
      </c>
      <c r="D21" s="439">
        <v>703109440</v>
      </c>
    </row>
    <row r="22" spans="2:7">
      <c r="B22" s="43" t="s">
        <v>460</v>
      </c>
      <c r="C22" s="277" t="s">
        <v>636</v>
      </c>
      <c r="D22" s="439">
        <v>424527120</v>
      </c>
    </row>
    <row r="23" spans="2:7">
      <c r="B23" s="43" t="s">
        <v>640</v>
      </c>
      <c r="C23" s="277" t="s">
        <v>637</v>
      </c>
      <c r="D23" s="439">
        <v>5219653893</v>
      </c>
    </row>
    <row r="24" spans="2:7">
      <c r="B24" s="43" t="s">
        <v>642</v>
      </c>
      <c r="C24" s="277" t="s">
        <v>638</v>
      </c>
      <c r="D24" s="439">
        <v>5365716883</v>
      </c>
    </row>
    <row r="25" spans="2:7">
      <c r="B25" s="43" t="s">
        <v>643</v>
      </c>
      <c r="C25" s="277" t="s">
        <v>639</v>
      </c>
      <c r="D25" s="439">
        <v>1795635925</v>
      </c>
    </row>
    <row r="26" spans="2:7" ht="15.75" thickBot="1">
      <c r="B26" s="291" t="s">
        <v>118</v>
      </c>
      <c r="C26" s="292"/>
      <c r="D26" s="293">
        <f>SUM(D16:D25)</f>
        <v>44633318547</v>
      </c>
      <c r="G26" s="287"/>
    </row>
    <row r="27" spans="2:7" ht="15.75" thickBot="1">
      <c r="B27" s="4"/>
      <c r="C27" s="4"/>
      <c r="D27" s="294"/>
    </row>
    <row r="28" spans="2:7" ht="15.75" thickBot="1">
      <c r="B28" s="492" t="s">
        <v>119</v>
      </c>
      <c r="C28" s="493"/>
      <c r="D28" s="494"/>
    </row>
    <row r="29" spans="2:7" ht="15.75" thickBot="1">
      <c r="B29" s="295" t="s">
        <v>114</v>
      </c>
      <c r="C29" s="296" t="s">
        <v>115</v>
      </c>
      <c r="D29" s="297" t="s">
        <v>110</v>
      </c>
    </row>
    <row r="30" spans="2:7">
      <c r="B30" s="43" t="s">
        <v>116</v>
      </c>
      <c r="C30" s="279"/>
      <c r="D30" s="485">
        <f>+'Liquidacion inicial'!J26</f>
        <v>227629924</v>
      </c>
    </row>
    <row r="31" spans="2:7" ht="15.75" thickBot="1">
      <c r="B31" s="291" t="s">
        <v>118</v>
      </c>
      <c r="C31" s="292"/>
      <c r="D31" s="486">
        <f>+D30</f>
        <v>227629924</v>
      </c>
    </row>
    <row r="32" spans="2:7" ht="15.75" thickBot="1">
      <c r="B32" s="4"/>
      <c r="C32" s="4"/>
      <c r="D32" s="294"/>
    </row>
    <row r="33" spans="2:5" ht="15.75" thickBot="1">
      <c r="B33" s="492" t="s">
        <v>120</v>
      </c>
      <c r="C33" s="493"/>
      <c r="D33" s="494"/>
    </row>
    <row r="34" spans="2:5" ht="15.75" thickBot="1">
      <c r="B34" s="295" t="s">
        <v>114</v>
      </c>
      <c r="C34" s="296" t="s">
        <v>115</v>
      </c>
      <c r="D34" s="297" t="s">
        <v>110</v>
      </c>
    </row>
    <row r="35" spans="2:5">
      <c r="B35" s="43" t="s">
        <v>116</v>
      </c>
      <c r="C35" s="279"/>
      <c r="D35" s="487">
        <v>44633318</v>
      </c>
    </row>
    <row r="36" spans="2:5">
      <c r="B36" s="43" t="s">
        <v>117</v>
      </c>
      <c r="C36" s="279"/>
      <c r="D36" s="488">
        <v>44633319</v>
      </c>
    </row>
    <row r="37" spans="2:5" ht="15.75" thickBot="1">
      <c r="B37" s="291" t="s">
        <v>118</v>
      </c>
      <c r="C37" s="292"/>
      <c r="D37" s="293">
        <f>SUM(D35:D36)</f>
        <v>89266637</v>
      </c>
    </row>
    <row r="40" spans="2:5" ht="15" thickBot="1"/>
    <row r="41" spans="2:5" ht="15.75" thickBot="1">
      <c r="B41" s="274" t="s">
        <v>107</v>
      </c>
      <c r="C41" s="275" t="s">
        <v>109</v>
      </c>
      <c r="D41" s="276" t="s">
        <v>110</v>
      </c>
      <c r="E41" s="368"/>
    </row>
    <row r="42" spans="2:5">
      <c r="B42" s="519" t="s">
        <v>48</v>
      </c>
      <c r="C42" s="277"/>
      <c r="D42" s="278">
        <f>+E5+E6</f>
        <v>0</v>
      </c>
      <c r="E42" s="369"/>
    </row>
    <row r="43" spans="2:5">
      <c r="B43" s="519"/>
      <c r="C43" s="277"/>
      <c r="D43" s="278"/>
      <c r="E43" s="369"/>
    </row>
    <row r="44" spans="2:5">
      <c r="B44" s="519"/>
      <c r="C44" s="277"/>
      <c r="D44" s="278"/>
      <c r="E44" s="369"/>
    </row>
    <row r="45" spans="2:5">
      <c r="B45" s="519"/>
      <c r="C45" s="277"/>
      <c r="D45" s="278"/>
      <c r="E45" s="369"/>
    </row>
    <row r="46" spans="2:5">
      <c r="B46" s="519"/>
      <c r="C46" s="277"/>
      <c r="D46" s="278"/>
      <c r="E46" s="369"/>
    </row>
    <row r="47" spans="2:5">
      <c r="B47" s="519"/>
      <c r="C47" s="277"/>
      <c r="D47" s="278"/>
      <c r="E47" s="369"/>
    </row>
    <row r="48" spans="2:5">
      <c r="B48" s="519"/>
      <c r="C48" s="277"/>
      <c r="D48" s="280">
        <f>+E7+E8</f>
        <v>0</v>
      </c>
      <c r="E48" s="369"/>
    </row>
    <row r="49" spans="2:5">
      <c r="B49" s="43" t="s">
        <v>111</v>
      </c>
      <c r="C49" s="279"/>
      <c r="D49" s="280">
        <f>+E9</f>
        <v>0</v>
      </c>
      <c r="E49" s="369"/>
    </row>
    <row r="50" spans="2:5">
      <c r="B50" s="520" t="s">
        <v>451</v>
      </c>
      <c r="C50" s="279"/>
      <c r="D50" s="280">
        <f>+E10</f>
        <v>0</v>
      </c>
      <c r="E50" s="369"/>
    </row>
    <row r="51" spans="2:5" ht="15" thickBot="1">
      <c r="B51" s="521"/>
      <c r="C51" s="281"/>
      <c r="D51" s="282">
        <f>+E11</f>
        <v>0</v>
      </c>
      <c r="E51" s="369"/>
    </row>
    <row r="52" spans="2:5" ht="15.75" thickBot="1">
      <c r="B52" s="283" t="s">
        <v>112</v>
      </c>
      <c r="C52" s="284"/>
      <c r="D52" s="371">
        <f>SUM(D42:D51)</f>
        <v>0</v>
      </c>
      <c r="E52" s="370"/>
    </row>
  </sheetData>
  <mergeCells count="9">
    <mergeCell ref="B42:B48"/>
    <mergeCell ref="B50:B51"/>
    <mergeCell ref="B33:D33"/>
    <mergeCell ref="B2:E2"/>
    <mergeCell ref="B5:B8"/>
    <mergeCell ref="C9:C11"/>
    <mergeCell ref="B14:D14"/>
    <mergeCell ref="B28:D28"/>
    <mergeCell ref="B10:B11"/>
  </mergeCells>
  <phoneticPr fontId="3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ECC5C-ED73-4900-B7A2-3BC96921935C}">
  <dimension ref="B1:G22"/>
  <sheetViews>
    <sheetView workbookViewId="0">
      <selection activeCell="J17" sqref="J17"/>
    </sheetView>
  </sheetViews>
  <sheetFormatPr baseColWidth="10" defaultRowHeight="14.25"/>
  <cols>
    <col min="2" max="2" width="18.875" bestFit="1" customWidth="1"/>
    <col min="4" max="4" width="6" bestFit="1" customWidth="1"/>
    <col min="5" max="5" width="35" customWidth="1"/>
    <col min="6" max="6" width="17.75" bestFit="1" customWidth="1"/>
  </cols>
  <sheetData>
    <row r="1" spans="2:6" ht="15" thickBot="1"/>
    <row r="2" spans="2:6" ht="15.75" thickBot="1">
      <c r="B2" s="532" t="s">
        <v>106</v>
      </c>
      <c r="C2" s="533"/>
      <c r="D2" s="533"/>
      <c r="E2" s="533"/>
      <c r="F2" s="534"/>
    </row>
    <row r="3" spans="2:6" ht="15" thickBot="1">
      <c r="B3" s="333" t="s">
        <v>25</v>
      </c>
      <c r="C3" s="358" t="s">
        <v>155</v>
      </c>
      <c r="D3" s="359" t="s">
        <v>156</v>
      </c>
      <c r="E3" s="360" t="s">
        <v>157</v>
      </c>
      <c r="F3" s="333" t="s">
        <v>158</v>
      </c>
    </row>
    <row r="4" spans="2:6">
      <c r="B4" s="535" t="s">
        <v>159</v>
      </c>
      <c r="C4" s="356"/>
      <c r="D4" s="356"/>
      <c r="E4" s="331" t="str">
        <f>+'Resumen plan de eventos'!D5</f>
        <v>A-02-02-02-008-003</v>
      </c>
      <c r="F4" s="357">
        <f>+GETPIVOTDATA("Nuevo Contrato",'Resumen plan de eventos'!$D$3,"Rubro","A-02-02-02-008-003")</f>
        <v>426000000</v>
      </c>
    </row>
    <row r="5" spans="2:6">
      <c r="B5" s="535"/>
      <c r="C5" s="334"/>
      <c r="D5" s="356"/>
      <c r="E5" s="331" t="str">
        <f>+'Resumen plan de eventos'!D6</f>
        <v>A-03-03-04-065-001</v>
      </c>
      <c r="F5" s="357">
        <f>+GETPIVOTDATA("Nuevo Contrato",'Resumen plan de eventos'!$D$3,"Rubro","A-03-03-04-065-001")</f>
        <v>680463000</v>
      </c>
    </row>
    <row r="6" spans="2:6">
      <c r="B6" s="535"/>
      <c r="C6" s="334"/>
      <c r="D6" s="334"/>
      <c r="E6" s="331" t="str">
        <f>+'Resumen plan de eventos'!D7</f>
        <v>A-03-03-04-065-002</v>
      </c>
      <c r="F6" s="357">
        <f>+GETPIVOTDATA("Nuevo Contrato",'Resumen plan de eventos'!$D$3,"Rubro","A-03-03-04-065-002")</f>
        <v>310500000</v>
      </c>
    </row>
    <row r="7" spans="2:6">
      <c r="B7" s="535"/>
      <c r="C7" s="334"/>
      <c r="D7" s="334"/>
      <c r="E7" s="331" t="str">
        <f>+'Resumen plan de eventos'!D8</f>
        <v>A-03-03-04-065-003</v>
      </c>
      <c r="F7" s="357">
        <f>+GETPIVOTDATA("Nuevo Contrato",'Resumen plan de eventos'!$D$3,"Rubro","A-03-03-04-065-003")</f>
        <v>45454545</v>
      </c>
    </row>
    <row r="8" spans="2:6">
      <c r="B8" s="535"/>
      <c r="C8" s="334"/>
      <c r="D8" s="334"/>
      <c r="E8" s="331" t="str">
        <f>+'Resumen plan de eventos'!D9</f>
        <v>C-2201-0700-20-20203B-2201089-02</v>
      </c>
      <c r="F8" s="357">
        <f>+GETPIVOTDATA("Nuevo Contrato",'Resumen plan de eventos'!$D$3,"Rubro","C-2201-0700-20-20203B-2201089-02")</f>
        <v>18932573844</v>
      </c>
    </row>
    <row r="9" spans="2:6">
      <c r="B9" s="535"/>
      <c r="C9" s="334"/>
      <c r="D9" s="334"/>
      <c r="E9" s="331" t="str">
        <f>+'Resumen plan de eventos'!D10</f>
        <v>C-2201-0700-23-20203C-2201074-02</v>
      </c>
      <c r="F9" s="357">
        <f>+GETPIVOTDATA("Nuevo Contrato",'Resumen plan de eventos'!$D$3,"Rubro","C-2201-0700-23-20203C-2201074-02")</f>
        <v>3900000000</v>
      </c>
    </row>
    <row r="10" spans="2:6">
      <c r="B10" s="535"/>
      <c r="C10" s="334"/>
      <c r="D10" s="334"/>
      <c r="E10" s="331" t="str">
        <f>+'Resumen plan de eventos'!D11</f>
        <v>C-2201-0700-23-20203C-2201089-02</v>
      </c>
      <c r="F10" s="357">
        <f>+GETPIVOTDATA("Nuevo Contrato",'Resumen plan de eventos'!$D$3,"Rubro","C-2201-0700-23-20203C-2201089-02")</f>
        <v>4905429242</v>
      </c>
    </row>
    <row r="11" spans="2:6">
      <c r="B11" s="535"/>
      <c r="C11" s="334"/>
      <c r="D11" s="334"/>
      <c r="E11" s="331" t="str">
        <f>+'Resumen plan de eventos'!D12</f>
        <v>C-2201-0700-24-20203F-2201089-02</v>
      </c>
      <c r="F11" s="357">
        <f>+GETPIVOTDATA("Nuevo Contrato",'Resumen plan de eventos'!$D$3,"Rubro","C-2201-0700-24-20203F-2201089-02")</f>
        <v>11457818916</v>
      </c>
    </row>
    <row r="12" spans="2:6">
      <c r="B12" s="535"/>
      <c r="C12" s="334"/>
      <c r="D12" s="334"/>
      <c r="E12" s="331" t="str">
        <f>+'Resumen plan de eventos'!D13</f>
        <v>C-2202-0700-55-20203K40-2202038-02</v>
      </c>
      <c r="F12" s="357">
        <f>+GETPIVOTDATA("Nuevo Contrato",'Resumen plan de eventos'!$D$3,"Rubro","C-2202-0700-55-20203K40-2202038-02")</f>
        <v>2087663985</v>
      </c>
    </row>
    <row r="13" spans="2:6">
      <c r="B13" s="535"/>
      <c r="C13" s="334"/>
      <c r="D13" s="334"/>
      <c r="E13" s="331" t="str">
        <f>+'Resumen plan de eventos'!D14</f>
        <v>C-2202-0700-56-20203K41-2202057-02</v>
      </c>
      <c r="F13" s="357">
        <f>+GETPIVOTDATA("Nuevo Contrato",'Resumen plan de eventos'!$D$3,"Rubro","C-2202-0700-56-20203K41-2202057-02")</f>
        <v>100000000</v>
      </c>
    </row>
    <row r="14" spans="2:6">
      <c r="B14" s="535"/>
      <c r="C14" s="334"/>
      <c r="D14" s="334"/>
      <c r="E14" s="331" t="str">
        <f>+'Resumen plan de eventos'!D15</f>
        <v>C-2202-0700-56-20203K41-2202059-02</v>
      </c>
      <c r="F14" s="357">
        <f>+GETPIVOTDATA("Nuevo Contrato",'Resumen plan de eventos'!$D$3,"Rubro","C-2202-0700-56-20203K41-2202059-02")</f>
        <v>821270000</v>
      </c>
    </row>
    <row r="15" spans="2:6">
      <c r="B15" s="535"/>
      <c r="C15" s="334"/>
      <c r="D15" s="334"/>
      <c r="E15" s="331" t="str">
        <f>+'Resumen plan de eventos'!D16</f>
        <v>C-2299-0700-11-53105B-2299060-02</v>
      </c>
      <c r="F15" s="357">
        <f>+GETPIVOTDATA("Nuevo Contrato",'Resumen plan de eventos'!$D$3,"Rubro","C-2299-0700-11-53105B-2299060-02")</f>
        <v>966145015</v>
      </c>
    </row>
    <row r="16" spans="2:6" ht="15" thickBot="1">
      <c r="B16" s="535"/>
      <c r="C16" s="334"/>
      <c r="D16" s="334"/>
      <c r="E16" s="331" t="str">
        <f>+'Resumen plan de eventos'!D17</f>
        <v>Total general</v>
      </c>
      <c r="F16" s="357"/>
    </row>
    <row r="17" spans="2:7" ht="15.75" thickBot="1">
      <c r="B17" s="335"/>
      <c r="C17" s="336"/>
      <c r="D17" s="344"/>
      <c r="E17" s="345" t="s">
        <v>160</v>
      </c>
      <c r="F17" s="330">
        <f>SUM(F4:F16)</f>
        <v>44633318547</v>
      </c>
    </row>
    <row r="18" spans="2:7">
      <c r="B18" s="337" t="s">
        <v>111</v>
      </c>
      <c r="C18" s="334" t="s">
        <v>161</v>
      </c>
      <c r="D18" s="338">
        <v>64926</v>
      </c>
      <c r="E18" s="343" t="s">
        <v>17</v>
      </c>
      <c r="F18" s="339">
        <f>+'Liquidacion inicial'!J26</f>
        <v>227629924</v>
      </c>
      <c r="G18" t="s">
        <v>199</v>
      </c>
    </row>
    <row r="19" spans="2:7">
      <c r="B19" s="536" t="s">
        <v>450</v>
      </c>
      <c r="C19" s="334" t="s">
        <v>161</v>
      </c>
      <c r="D19" s="338">
        <v>64926</v>
      </c>
      <c r="E19" s="343" t="s">
        <v>17</v>
      </c>
      <c r="F19" s="355">
        <f>+'PLAN DE PAGOS'!D35</f>
        <v>44633318</v>
      </c>
      <c r="G19" t="s">
        <v>199</v>
      </c>
    </row>
    <row r="20" spans="2:7" ht="15" thickBot="1">
      <c r="B20" s="537"/>
      <c r="C20" s="334" t="s">
        <v>162</v>
      </c>
      <c r="D20" s="338">
        <v>64926</v>
      </c>
      <c r="E20" s="343" t="s">
        <v>17</v>
      </c>
      <c r="F20" s="340">
        <f>+'PLAN DE PAGOS'!D36</f>
        <v>44633319</v>
      </c>
      <c r="G20" t="s">
        <v>199</v>
      </c>
    </row>
    <row r="21" spans="2:7" ht="15.75" thickBot="1">
      <c r="B21" s="341"/>
      <c r="C21" s="336"/>
      <c r="D21" s="344"/>
      <c r="E21" s="345" t="s">
        <v>160</v>
      </c>
      <c r="F21" s="330">
        <f>SUM(F18:F20)</f>
        <v>316896561</v>
      </c>
    </row>
    <row r="22" spans="2:7" ht="15.75" thickBot="1">
      <c r="B22" s="336" t="s">
        <v>112</v>
      </c>
      <c r="C22" s="342"/>
      <c r="D22" s="342"/>
      <c r="E22" s="346" t="s">
        <v>9</v>
      </c>
      <c r="F22" s="332">
        <f>+F21+F17</f>
        <v>44950215108</v>
      </c>
    </row>
  </sheetData>
  <mergeCells count="3">
    <mergeCell ref="B2:F2"/>
    <mergeCell ref="B4:B16"/>
    <mergeCell ref="B19:B2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B5776-A9AA-457F-B7CE-A75EA32B7826}">
  <dimension ref="A1:AH307"/>
  <sheetViews>
    <sheetView topLeftCell="C53" workbookViewId="0">
      <selection activeCell="G64" sqref="G64:J64"/>
    </sheetView>
  </sheetViews>
  <sheetFormatPr baseColWidth="10" defaultColWidth="4.625" defaultRowHeight="14.25"/>
  <cols>
    <col min="1" max="1" width="26" style="445" customWidth="1"/>
    <col min="2" max="2" width="59.875" style="126" customWidth="1"/>
    <col min="3" max="3" width="43.75" style="126" customWidth="1"/>
    <col min="4" max="4" width="14" style="264" customWidth="1"/>
    <col min="5" max="5" width="44" style="264" customWidth="1"/>
    <col min="6" max="6" width="14.375" style="126" customWidth="1"/>
    <col min="7" max="7" width="19" style="126" customWidth="1"/>
    <col min="8" max="8" width="21.125" style="126" customWidth="1"/>
    <col min="9" max="9" width="10.125" style="445" customWidth="1"/>
    <col min="10" max="10" width="21.375" style="445" customWidth="1"/>
    <col min="11" max="11" width="12" style="126" customWidth="1"/>
    <col min="12" max="12" width="24.25" style="446" customWidth="1"/>
    <col min="13" max="13" width="37" style="126" customWidth="1"/>
    <col min="14" max="15" width="4.625" style="126"/>
    <col min="16" max="16" width="6.875" style="126" customWidth="1"/>
    <col min="17" max="256" width="4.625" style="126"/>
    <col min="257" max="257" width="26" style="126" customWidth="1"/>
    <col min="258" max="258" width="59.875" style="126" customWidth="1"/>
    <col min="259" max="259" width="43.75" style="126" customWidth="1"/>
    <col min="260" max="260" width="14" style="126" customWidth="1"/>
    <col min="261" max="261" width="44" style="126" customWidth="1"/>
    <col min="262" max="262" width="14.375" style="126" customWidth="1"/>
    <col min="263" max="263" width="19" style="126" customWidth="1"/>
    <col min="264" max="264" width="21.125" style="126" customWidth="1"/>
    <col min="265" max="265" width="10.125" style="126" customWidth="1"/>
    <col min="266" max="266" width="9" style="126" customWidth="1"/>
    <col min="267" max="267" width="12" style="126" customWidth="1"/>
    <col min="268" max="268" width="24.25" style="126" customWidth="1"/>
    <col min="269" max="269" width="18.625" style="126" customWidth="1"/>
    <col min="270" max="271" width="4.625" style="126"/>
    <col min="272" max="272" width="6.875" style="126" customWidth="1"/>
    <col min="273" max="512" width="4.625" style="126"/>
    <col min="513" max="513" width="26" style="126" customWidth="1"/>
    <col min="514" max="514" width="59.875" style="126" customWidth="1"/>
    <col min="515" max="515" width="43.75" style="126" customWidth="1"/>
    <col min="516" max="516" width="14" style="126" customWidth="1"/>
    <col min="517" max="517" width="44" style="126" customWidth="1"/>
    <col min="518" max="518" width="14.375" style="126" customWidth="1"/>
    <col min="519" max="519" width="19" style="126" customWidth="1"/>
    <col min="520" max="520" width="21.125" style="126" customWidth="1"/>
    <col min="521" max="521" width="10.125" style="126" customWidth="1"/>
    <col min="522" max="522" width="9" style="126" customWidth="1"/>
    <col min="523" max="523" width="12" style="126" customWidth="1"/>
    <col min="524" max="524" width="24.25" style="126" customWidth="1"/>
    <col min="525" max="525" width="18.625" style="126" customWidth="1"/>
    <col min="526" max="527" width="4.625" style="126"/>
    <col min="528" max="528" width="6.875" style="126" customWidth="1"/>
    <col min="529" max="768" width="4.625" style="126"/>
    <col min="769" max="769" width="26" style="126" customWidth="1"/>
    <col min="770" max="770" width="59.875" style="126" customWidth="1"/>
    <col min="771" max="771" width="43.75" style="126" customWidth="1"/>
    <col min="772" max="772" width="14" style="126" customWidth="1"/>
    <col min="773" max="773" width="44" style="126" customWidth="1"/>
    <col min="774" max="774" width="14.375" style="126" customWidth="1"/>
    <col min="775" max="775" width="19" style="126" customWidth="1"/>
    <col min="776" max="776" width="21.125" style="126" customWidth="1"/>
    <col min="777" max="777" width="10.125" style="126" customWidth="1"/>
    <col min="778" max="778" width="9" style="126" customWidth="1"/>
    <col min="779" max="779" width="12" style="126" customWidth="1"/>
    <col min="780" max="780" width="24.25" style="126" customWidth="1"/>
    <col min="781" max="781" width="18.625" style="126" customWidth="1"/>
    <col min="782" max="783" width="4.625" style="126"/>
    <col min="784" max="784" width="6.875" style="126" customWidth="1"/>
    <col min="785" max="1024" width="4.625" style="126"/>
    <col min="1025" max="1025" width="26" style="126" customWidth="1"/>
    <col min="1026" max="1026" width="59.875" style="126" customWidth="1"/>
    <col min="1027" max="1027" width="43.75" style="126" customWidth="1"/>
    <col min="1028" max="1028" width="14" style="126" customWidth="1"/>
    <col min="1029" max="1029" width="44" style="126" customWidth="1"/>
    <col min="1030" max="1030" width="14.375" style="126" customWidth="1"/>
    <col min="1031" max="1031" width="19" style="126" customWidth="1"/>
    <col min="1032" max="1032" width="21.125" style="126" customWidth="1"/>
    <col min="1033" max="1033" width="10.125" style="126" customWidth="1"/>
    <col min="1034" max="1034" width="9" style="126" customWidth="1"/>
    <col min="1035" max="1035" width="12" style="126" customWidth="1"/>
    <col min="1036" max="1036" width="24.25" style="126" customWidth="1"/>
    <col min="1037" max="1037" width="18.625" style="126" customWidth="1"/>
    <col min="1038" max="1039" width="4.625" style="126"/>
    <col min="1040" max="1040" width="6.875" style="126" customWidth="1"/>
    <col min="1041" max="1280" width="4.625" style="126"/>
    <col min="1281" max="1281" width="26" style="126" customWidth="1"/>
    <col min="1282" max="1282" width="59.875" style="126" customWidth="1"/>
    <col min="1283" max="1283" width="43.75" style="126" customWidth="1"/>
    <col min="1284" max="1284" width="14" style="126" customWidth="1"/>
    <col min="1285" max="1285" width="44" style="126" customWidth="1"/>
    <col min="1286" max="1286" width="14.375" style="126" customWidth="1"/>
    <col min="1287" max="1287" width="19" style="126" customWidth="1"/>
    <col min="1288" max="1288" width="21.125" style="126" customWidth="1"/>
    <col min="1289" max="1289" width="10.125" style="126" customWidth="1"/>
    <col min="1290" max="1290" width="9" style="126" customWidth="1"/>
    <col min="1291" max="1291" width="12" style="126" customWidth="1"/>
    <col min="1292" max="1292" width="24.25" style="126" customWidth="1"/>
    <col min="1293" max="1293" width="18.625" style="126" customWidth="1"/>
    <col min="1294" max="1295" width="4.625" style="126"/>
    <col min="1296" max="1296" width="6.875" style="126" customWidth="1"/>
    <col min="1297" max="1536" width="4.625" style="126"/>
    <col min="1537" max="1537" width="26" style="126" customWidth="1"/>
    <col min="1538" max="1538" width="59.875" style="126" customWidth="1"/>
    <col min="1539" max="1539" width="43.75" style="126" customWidth="1"/>
    <col min="1540" max="1540" width="14" style="126" customWidth="1"/>
    <col min="1541" max="1541" width="44" style="126" customWidth="1"/>
    <col min="1542" max="1542" width="14.375" style="126" customWidth="1"/>
    <col min="1543" max="1543" width="19" style="126" customWidth="1"/>
    <col min="1544" max="1544" width="21.125" style="126" customWidth="1"/>
    <col min="1545" max="1545" width="10.125" style="126" customWidth="1"/>
    <col min="1546" max="1546" width="9" style="126" customWidth="1"/>
    <col min="1547" max="1547" width="12" style="126" customWidth="1"/>
    <col min="1548" max="1548" width="24.25" style="126" customWidth="1"/>
    <col min="1549" max="1549" width="18.625" style="126" customWidth="1"/>
    <col min="1550" max="1551" width="4.625" style="126"/>
    <col min="1552" max="1552" width="6.875" style="126" customWidth="1"/>
    <col min="1553" max="1792" width="4.625" style="126"/>
    <col min="1793" max="1793" width="26" style="126" customWidth="1"/>
    <col min="1794" max="1794" width="59.875" style="126" customWidth="1"/>
    <col min="1795" max="1795" width="43.75" style="126" customWidth="1"/>
    <col min="1796" max="1796" width="14" style="126" customWidth="1"/>
    <col min="1797" max="1797" width="44" style="126" customWidth="1"/>
    <col min="1798" max="1798" width="14.375" style="126" customWidth="1"/>
    <col min="1799" max="1799" width="19" style="126" customWidth="1"/>
    <col min="1800" max="1800" width="21.125" style="126" customWidth="1"/>
    <col min="1801" max="1801" width="10.125" style="126" customWidth="1"/>
    <col min="1802" max="1802" width="9" style="126" customWidth="1"/>
    <col min="1803" max="1803" width="12" style="126" customWidth="1"/>
    <col min="1804" max="1804" width="24.25" style="126" customWidth="1"/>
    <col min="1805" max="1805" width="18.625" style="126" customWidth="1"/>
    <col min="1806" max="1807" width="4.625" style="126"/>
    <col min="1808" max="1808" width="6.875" style="126" customWidth="1"/>
    <col min="1809" max="2048" width="4.625" style="126"/>
    <col min="2049" max="2049" width="26" style="126" customWidth="1"/>
    <col min="2050" max="2050" width="59.875" style="126" customWidth="1"/>
    <col min="2051" max="2051" width="43.75" style="126" customWidth="1"/>
    <col min="2052" max="2052" width="14" style="126" customWidth="1"/>
    <col min="2053" max="2053" width="44" style="126" customWidth="1"/>
    <col min="2054" max="2054" width="14.375" style="126" customWidth="1"/>
    <col min="2055" max="2055" width="19" style="126" customWidth="1"/>
    <col min="2056" max="2056" width="21.125" style="126" customWidth="1"/>
    <col min="2057" max="2057" width="10.125" style="126" customWidth="1"/>
    <col min="2058" max="2058" width="9" style="126" customWidth="1"/>
    <col min="2059" max="2059" width="12" style="126" customWidth="1"/>
    <col min="2060" max="2060" width="24.25" style="126" customWidth="1"/>
    <col min="2061" max="2061" width="18.625" style="126" customWidth="1"/>
    <col min="2062" max="2063" width="4.625" style="126"/>
    <col min="2064" max="2064" width="6.875" style="126" customWidth="1"/>
    <col min="2065" max="2304" width="4.625" style="126"/>
    <col min="2305" max="2305" width="26" style="126" customWidth="1"/>
    <col min="2306" max="2306" width="59.875" style="126" customWidth="1"/>
    <col min="2307" max="2307" width="43.75" style="126" customWidth="1"/>
    <col min="2308" max="2308" width="14" style="126" customWidth="1"/>
    <col min="2309" max="2309" width="44" style="126" customWidth="1"/>
    <col min="2310" max="2310" width="14.375" style="126" customWidth="1"/>
    <col min="2311" max="2311" width="19" style="126" customWidth="1"/>
    <col min="2312" max="2312" width="21.125" style="126" customWidth="1"/>
    <col min="2313" max="2313" width="10.125" style="126" customWidth="1"/>
    <col min="2314" max="2314" width="9" style="126" customWidth="1"/>
    <col min="2315" max="2315" width="12" style="126" customWidth="1"/>
    <col min="2316" max="2316" width="24.25" style="126" customWidth="1"/>
    <col min="2317" max="2317" width="18.625" style="126" customWidth="1"/>
    <col min="2318" max="2319" width="4.625" style="126"/>
    <col min="2320" max="2320" width="6.875" style="126" customWidth="1"/>
    <col min="2321" max="2560" width="4.625" style="126"/>
    <col min="2561" max="2561" width="26" style="126" customWidth="1"/>
    <col min="2562" max="2562" width="59.875" style="126" customWidth="1"/>
    <col min="2563" max="2563" width="43.75" style="126" customWidth="1"/>
    <col min="2564" max="2564" width="14" style="126" customWidth="1"/>
    <col min="2565" max="2565" width="44" style="126" customWidth="1"/>
    <col min="2566" max="2566" width="14.375" style="126" customWidth="1"/>
    <col min="2567" max="2567" width="19" style="126" customWidth="1"/>
    <col min="2568" max="2568" width="21.125" style="126" customWidth="1"/>
    <col min="2569" max="2569" width="10.125" style="126" customWidth="1"/>
    <col min="2570" max="2570" width="9" style="126" customWidth="1"/>
    <col min="2571" max="2571" width="12" style="126" customWidth="1"/>
    <col min="2572" max="2572" width="24.25" style="126" customWidth="1"/>
    <col min="2573" max="2573" width="18.625" style="126" customWidth="1"/>
    <col min="2574" max="2575" width="4.625" style="126"/>
    <col min="2576" max="2576" width="6.875" style="126" customWidth="1"/>
    <col min="2577" max="2816" width="4.625" style="126"/>
    <col min="2817" max="2817" width="26" style="126" customWidth="1"/>
    <col min="2818" max="2818" width="59.875" style="126" customWidth="1"/>
    <col min="2819" max="2819" width="43.75" style="126" customWidth="1"/>
    <col min="2820" max="2820" width="14" style="126" customWidth="1"/>
    <col min="2821" max="2821" width="44" style="126" customWidth="1"/>
    <col min="2822" max="2822" width="14.375" style="126" customWidth="1"/>
    <col min="2823" max="2823" width="19" style="126" customWidth="1"/>
    <col min="2824" max="2824" width="21.125" style="126" customWidth="1"/>
    <col min="2825" max="2825" width="10.125" style="126" customWidth="1"/>
    <col min="2826" max="2826" width="9" style="126" customWidth="1"/>
    <col min="2827" max="2827" width="12" style="126" customWidth="1"/>
    <col min="2828" max="2828" width="24.25" style="126" customWidth="1"/>
    <col min="2829" max="2829" width="18.625" style="126" customWidth="1"/>
    <col min="2830" max="2831" width="4.625" style="126"/>
    <col min="2832" max="2832" width="6.875" style="126" customWidth="1"/>
    <col min="2833" max="3072" width="4.625" style="126"/>
    <col min="3073" max="3073" width="26" style="126" customWidth="1"/>
    <col min="3074" max="3074" width="59.875" style="126" customWidth="1"/>
    <col min="3075" max="3075" width="43.75" style="126" customWidth="1"/>
    <col min="3076" max="3076" width="14" style="126" customWidth="1"/>
    <col min="3077" max="3077" width="44" style="126" customWidth="1"/>
    <col min="3078" max="3078" width="14.375" style="126" customWidth="1"/>
    <col min="3079" max="3079" width="19" style="126" customWidth="1"/>
    <col min="3080" max="3080" width="21.125" style="126" customWidth="1"/>
    <col min="3081" max="3081" width="10.125" style="126" customWidth="1"/>
    <col min="3082" max="3082" width="9" style="126" customWidth="1"/>
    <col min="3083" max="3083" width="12" style="126" customWidth="1"/>
    <col min="3084" max="3084" width="24.25" style="126" customWidth="1"/>
    <col min="3085" max="3085" width="18.625" style="126" customWidth="1"/>
    <col min="3086" max="3087" width="4.625" style="126"/>
    <col min="3088" max="3088" width="6.875" style="126" customWidth="1"/>
    <col min="3089" max="3328" width="4.625" style="126"/>
    <col min="3329" max="3329" width="26" style="126" customWidth="1"/>
    <col min="3330" max="3330" width="59.875" style="126" customWidth="1"/>
    <col min="3331" max="3331" width="43.75" style="126" customWidth="1"/>
    <col min="3332" max="3332" width="14" style="126" customWidth="1"/>
    <col min="3333" max="3333" width="44" style="126" customWidth="1"/>
    <col min="3334" max="3334" width="14.375" style="126" customWidth="1"/>
    <col min="3335" max="3335" width="19" style="126" customWidth="1"/>
    <col min="3336" max="3336" width="21.125" style="126" customWidth="1"/>
    <col min="3337" max="3337" width="10.125" style="126" customWidth="1"/>
    <col min="3338" max="3338" width="9" style="126" customWidth="1"/>
    <col min="3339" max="3339" width="12" style="126" customWidth="1"/>
    <col min="3340" max="3340" width="24.25" style="126" customWidth="1"/>
    <col min="3341" max="3341" width="18.625" style="126" customWidth="1"/>
    <col min="3342" max="3343" width="4.625" style="126"/>
    <col min="3344" max="3344" width="6.875" style="126" customWidth="1"/>
    <col min="3345" max="3584" width="4.625" style="126"/>
    <col min="3585" max="3585" width="26" style="126" customWidth="1"/>
    <col min="3586" max="3586" width="59.875" style="126" customWidth="1"/>
    <col min="3587" max="3587" width="43.75" style="126" customWidth="1"/>
    <col min="3588" max="3588" width="14" style="126" customWidth="1"/>
    <col min="3589" max="3589" width="44" style="126" customWidth="1"/>
    <col min="3590" max="3590" width="14.375" style="126" customWidth="1"/>
    <col min="3591" max="3591" width="19" style="126" customWidth="1"/>
    <col min="3592" max="3592" width="21.125" style="126" customWidth="1"/>
    <col min="3593" max="3593" width="10.125" style="126" customWidth="1"/>
    <col min="3594" max="3594" width="9" style="126" customWidth="1"/>
    <col min="3595" max="3595" width="12" style="126" customWidth="1"/>
    <col min="3596" max="3596" width="24.25" style="126" customWidth="1"/>
    <col min="3597" max="3597" width="18.625" style="126" customWidth="1"/>
    <col min="3598" max="3599" width="4.625" style="126"/>
    <col min="3600" max="3600" width="6.875" style="126" customWidth="1"/>
    <col min="3601" max="3840" width="4.625" style="126"/>
    <col min="3841" max="3841" width="26" style="126" customWidth="1"/>
    <col min="3842" max="3842" width="59.875" style="126" customWidth="1"/>
    <col min="3843" max="3843" width="43.75" style="126" customWidth="1"/>
    <col min="3844" max="3844" width="14" style="126" customWidth="1"/>
    <col min="3845" max="3845" width="44" style="126" customWidth="1"/>
    <col min="3846" max="3846" width="14.375" style="126" customWidth="1"/>
    <col min="3847" max="3847" width="19" style="126" customWidth="1"/>
    <col min="3848" max="3848" width="21.125" style="126" customWidth="1"/>
    <col min="3849" max="3849" width="10.125" style="126" customWidth="1"/>
    <col min="3850" max="3850" width="9" style="126" customWidth="1"/>
    <col min="3851" max="3851" width="12" style="126" customWidth="1"/>
    <col min="3852" max="3852" width="24.25" style="126" customWidth="1"/>
    <col min="3853" max="3853" width="18.625" style="126" customWidth="1"/>
    <col min="3854" max="3855" width="4.625" style="126"/>
    <col min="3856" max="3856" width="6.875" style="126" customWidth="1"/>
    <col min="3857" max="4096" width="4.625" style="126"/>
    <col min="4097" max="4097" width="26" style="126" customWidth="1"/>
    <col min="4098" max="4098" width="59.875" style="126" customWidth="1"/>
    <col min="4099" max="4099" width="43.75" style="126" customWidth="1"/>
    <col min="4100" max="4100" width="14" style="126" customWidth="1"/>
    <col min="4101" max="4101" width="44" style="126" customWidth="1"/>
    <col min="4102" max="4102" width="14.375" style="126" customWidth="1"/>
    <col min="4103" max="4103" width="19" style="126" customWidth="1"/>
    <col min="4104" max="4104" width="21.125" style="126" customWidth="1"/>
    <col min="4105" max="4105" width="10.125" style="126" customWidth="1"/>
    <col min="4106" max="4106" width="9" style="126" customWidth="1"/>
    <col min="4107" max="4107" width="12" style="126" customWidth="1"/>
    <col min="4108" max="4108" width="24.25" style="126" customWidth="1"/>
    <col min="4109" max="4109" width="18.625" style="126" customWidth="1"/>
    <col min="4110" max="4111" width="4.625" style="126"/>
    <col min="4112" max="4112" width="6.875" style="126" customWidth="1"/>
    <col min="4113" max="4352" width="4.625" style="126"/>
    <col min="4353" max="4353" width="26" style="126" customWidth="1"/>
    <col min="4354" max="4354" width="59.875" style="126" customWidth="1"/>
    <col min="4355" max="4355" width="43.75" style="126" customWidth="1"/>
    <col min="4356" max="4356" width="14" style="126" customWidth="1"/>
    <col min="4357" max="4357" width="44" style="126" customWidth="1"/>
    <col min="4358" max="4358" width="14.375" style="126" customWidth="1"/>
    <col min="4359" max="4359" width="19" style="126" customWidth="1"/>
    <col min="4360" max="4360" width="21.125" style="126" customWidth="1"/>
    <col min="4361" max="4361" width="10.125" style="126" customWidth="1"/>
    <col min="4362" max="4362" width="9" style="126" customWidth="1"/>
    <col min="4363" max="4363" width="12" style="126" customWidth="1"/>
    <col min="4364" max="4364" width="24.25" style="126" customWidth="1"/>
    <col min="4365" max="4365" width="18.625" style="126" customWidth="1"/>
    <col min="4366" max="4367" width="4.625" style="126"/>
    <col min="4368" max="4368" width="6.875" style="126" customWidth="1"/>
    <col min="4369" max="4608" width="4.625" style="126"/>
    <col min="4609" max="4609" width="26" style="126" customWidth="1"/>
    <col min="4610" max="4610" width="59.875" style="126" customWidth="1"/>
    <col min="4611" max="4611" width="43.75" style="126" customWidth="1"/>
    <col min="4612" max="4612" width="14" style="126" customWidth="1"/>
    <col min="4613" max="4613" width="44" style="126" customWidth="1"/>
    <col min="4614" max="4614" width="14.375" style="126" customWidth="1"/>
    <col min="4615" max="4615" width="19" style="126" customWidth="1"/>
    <col min="4616" max="4616" width="21.125" style="126" customWidth="1"/>
    <col min="4617" max="4617" width="10.125" style="126" customWidth="1"/>
    <col min="4618" max="4618" width="9" style="126" customWidth="1"/>
    <col min="4619" max="4619" width="12" style="126" customWidth="1"/>
    <col min="4620" max="4620" width="24.25" style="126" customWidth="1"/>
    <col min="4621" max="4621" width="18.625" style="126" customWidth="1"/>
    <col min="4622" max="4623" width="4.625" style="126"/>
    <col min="4624" max="4624" width="6.875" style="126" customWidth="1"/>
    <col min="4625" max="4864" width="4.625" style="126"/>
    <col min="4865" max="4865" width="26" style="126" customWidth="1"/>
    <col min="4866" max="4866" width="59.875" style="126" customWidth="1"/>
    <col min="4867" max="4867" width="43.75" style="126" customWidth="1"/>
    <col min="4868" max="4868" width="14" style="126" customWidth="1"/>
    <col min="4869" max="4869" width="44" style="126" customWidth="1"/>
    <col min="4870" max="4870" width="14.375" style="126" customWidth="1"/>
    <col min="4871" max="4871" width="19" style="126" customWidth="1"/>
    <col min="4872" max="4872" width="21.125" style="126" customWidth="1"/>
    <col min="4873" max="4873" width="10.125" style="126" customWidth="1"/>
    <col min="4874" max="4874" width="9" style="126" customWidth="1"/>
    <col min="4875" max="4875" width="12" style="126" customWidth="1"/>
    <col min="4876" max="4876" width="24.25" style="126" customWidth="1"/>
    <col min="4877" max="4877" width="18.625" style="126" customWidth="1"/>
    <col min="4878" max="4879" width="4.625" style="126"/>
    <col min="4880" max="4880" width="6.875" style="126" customWidth="1"/>
    <col min="4881" max="5120" width="4.625" style="126"/>
    <col min="5121" max="5121" width="26" style="126" customWidth="1"/>
    <col min="5122" max="5122" width="59.875" style="126" customWidth="1"/>
    <col min="5123" max="5123" width="43.75" style="126" customWidth="1"/>
    <col min="5124" max="5124" width="14" style="126" customWidth="1"/>
    <col min="5125" max="5125" width="44" style="126" customWidth="1"/>
    <col min="5126" max="5126" width="14.375" style="126" customWidth="1"/>
    <col min="5127" max="5127" width="19" style="126" customWidth="1"/>
    <col min="5128" max="5128" width="21.125" style="126" customWidth="1"/>
    <col min="5129" max="5129" width="10.125" style="126" customWidth="1"/>
    <col min="5130" max="5130" width="9" style="126" customWidth="1"/>
    <col min="5131" max="5131" width="12" style="126" customWidth="1"/>
    <col min="5132" max="5132" width="24.25" style="126" customWidth="1"/>
    <col min="5133" max="5133" width="18.625" style="126" customWidth="1"/>
    <col min="5134" max="5135" width="4.625" style="126"/>
    <col min="5136" max="5136" width="6.875" style="126" customWidth="1"/>
    <col min="5137" max="5376" width="4.625" style="126"/>
    <col min="5377" max="5377" width="26" style="126" customWidth="1"/>
    <col min="5378" max="5378" width="59.875" style="126" customWidth="1"/>
    <col min="5379" max="5379" width="43.75" style="126" customWidth="1"/>
    <col min="5380" max="5380" width="14" style="126" customWidth="1"/>
    <col min="5381" max="5381" width="44" style="126" customWidth="1"/>
    <col min="5382" max="5382" width="14.375" style="126" customWidth="1"/>
    <col min="5383" max="5383" width="19" style="126" customWidth="1"/>
    <col min="5384" max="5384" width="21.125" style="126" customWidth="1"/>
    <col min="5385" max="5385" width="10.125" style="126" customWidth="1"/>
    <col min="5386" max="5386" width="9" style="126" customWidth="1"/>
    <col min="5387" max="5387" width="12" style="126" customWidth="1"/>
    <col min="5388" max="5388" width="24.25" style="126" customWidth="1"/>
    <col min="5389" max="5389" width="18.625" style="126" customWidth="1"/>
    <col min="5390" max="5391" width="4.625" style="126"/>
    <col min="5392" max="5392" width="6.875" style="126" customWidth="1"/>
    <col min="5393" max="5632" width="4.625" style="126"/>
    <col min="5633" max="5633" width="26" style="126" customWidth="1"/>
    <col min="5634" max="5634" width="59.875" style="126" customWidth="1"/>
    <col min="5635" max="5635" width="43.75" style="126" customWidth="1"/>
    <col min="5636" max="5636" width="14" style="126" customWidth="1"/>
    <col min="5637" max="5637" width="44" style="126" customWidth="1"/>
    <col min="5638" max="5638" width="14.375" style="126" customWidth="1"/>
    <col min="5639" max="5639" width="19" style="126" customWidth="1"/>
    <col min="5640" max="5640" width="21.125" style="126" customWidth="1"/>
    <col min="5641" max="5641" width="10.125" style="126" customWidth="1"/>
    <col min="5642" max="5642" width="9" style="126" customWidth="1"/>
    <col min="5643" max="5643" width="12" style="126" customWidth="1"/>
    <col min="5644" max="5644" width="24.25" style="126" customWidth="1"/>
    <col min="5645" max="5645" width="18.625" style="126" customWidth="1"/>
    <col min="5646" max="5647" width="4.625" style="126"/>
    <col min="5648" max="5648" width="6.875" style="126" customWidth="1"/>
    <col min="5649" max="5888" width="4.625" style="126"/>
    <col min="5889" max="5889" width="26" style="126" customWidth="1"/>
    <col min="5890" max="5890" width="59.875" style="126" customWidth="1"/>
    <col min="5891" max="5891" width="43.75" style="126" customWidth="1"/>
    <col min="5892" max="5892" width="14" style="126" customWidth="1"/>
    <col min="5893" max="5893" width="44" style="126" customWidth="1"/>
    <col min="5894" max="5894" width="14.375" style="126" customWidth="1"/>
    <col min="5895" max="5895" width="19" style="126" customWidth="1"/>
    <col min="5896" max="5896" width="21.125" style="126" customWidth="1"/>
    <col min="5897" max="5897" width="10.125" style="126" customWidth="1"/>
    <col min="5898" max="5898" width="9" style="126" customWidth="1"/>
    <col min="5899" max="5899" width="12" style="126" customWidth="1"/>
    <col min="5900" max="5900" width="24.25" style="126" customWidth="1"/>
    <col min="5901" max="5901" width="18.625" style="126" customWidth="1"/>
    <col min="5902" max="5903" width="4.625" style="126"/>
    <col min="5904" max="5904" width="6.875" style="126" customWidth="1"/>
    <col min="5905" max="6144" width="4.625" style="126"/>
    <col min="6145" max="6145" width="26" style="126" customWidth="1"/>
    <col min="6146" max="6146" width="59.875" style="126" customWidth="1"/>
    <col min="6147" max="6147" width="43.75" style="126" customWidth="1"/>
    <col min="6148" max="6148" width="14" style="126" customWidth="1"/>
    <col min="6149" max="6149" width="44" style="126" customWidth="1"/>
    <col min="6150" max="6150" width="14.375" style="126" customWidth="1"/>
    <col min="6151" max="6151" width="19" style="126" customWidth="1"/>
    <col min="6152" max="6152" width="21.125" style="126" customWidth="1"/>
    <col min="6153" max="6153" width="10.125" style="126" customWidth="1"/>
    <col min="6154" max="6154" width="9" style="126" customWidth="1"/>
    <col min="6155" max="6155" width="12" style="126" customWidth="1"/>
    <col min="6156" max="6156" width="24.25" style="126" customWidth="1"/>
    <col min="6157" max="6157" width="18.625" style="126" customWidth="1"/>
    <col min="6158" max="6159" width="4.625" style="126"/>
    <col min="6160" max="6160" width="6.875" style="126" customWidth="1"/>
    <col min="6161" max="6400" width="4.625" style="126"/>
    <col min="6401" max="6401" width="26" style="126" customWidth="1"/>
    <col min="6402" max="6402" width="59.875" style="126" customWidth="1"/>
    <col min="6403" max="6403" width="43.75" style="126" customWidth="1"/>
    <col min="6404" max="6404" width="14" style="126" customWidth="1"/>
    <col min="6405" max="6405" width="44" style="126" customWidth="1"/>
    <col min="6406" max="6406" width="14.375" style="126" customWidth="1"/>
    <col min="6407" max="6407" width="19" style="126" customWidth="1"/>
    <col min="6408" max="6408" width="21.125" style="126" customWidth="1"/>
    <col min="6409" max="6409" width="10.125" style="126" customWidth="1"/>
    <col min="6410" max="6410" width="9" style="126" customWidth="1"/>
    <col min="6411" max="6411" width="12" style="126" customWidth="1"/>
    <col min="6412" max="6412" width="24.25" style="126" customWidth="1"/>
    <col min="6413" max="6413" width="18.625" style="126" customWidth="1"/>
    <col min="6414" max="6415" width="4.625" style="126"/>
    <col min="6416" max="6416" width="6.875" style="126" customWidth="1"/>
    <col min="6417" max="6656" width="4.625" style="126"/>
    <col min="6657" max="6657" width="26" style="126" customWidth="1"/>
    <col min="6658" max="6658" width="59.875" style="126" customWidth="1"/>
    <col min="6659" max="6659" width="43.75" style="126" customWidth="1"/>
    <col min="6660" max="6660" width="14" style="126" customWidth="1"/>
    <col min="6661" max="6661" width="44" style="126" customWidth="1"/>
    <col min="6662" max="6662" width="14.375" style="126" customWidth="1"/>
    <col min="6663" max="6663" width="19" style="126" customWidth="1"/>
    <col min="6664" max="6664" width="21.125" style="126" customWidth="1"/>
    <col min="6665" max="6665" width="10.125" style="126" customWidth="1"/>
    <col min="6666" max="6666" width="9" style="126" customWidth="1"/>
    <col min="6667" max="6667" width="12" style="126" customWidth="1"/>
    <col min="6668" max="6668" width="24.25" style="126" customWidth="1"/>
    <col min="6669" max="6669" width="18.625" style="126" customWidth="1"/>
    <col min="6670" max="6671" width="4.625" style="126"/>
    <col min="6672" max="6672" width="6.875" style="126" customWidth="1"/>
    <col min="6673" max="6912" width="4.625" style="126"/>
    <col min="6913" max="6913" width="26" style="126" customWidth="1"/>
    <col min="6914" max="6914" width="59.875" style="126" customWidth="1"/>
    <col min="6915" max="6915" width="43.75" style="126" customWidth="1"/>
    <col min="6916" max="6916" width="14" style="126" customWidth="1"/>
    <col min="6917" max="6917" width="44" style="126" customWidth="1"/>
    <col min="6918" max="6918" width="14.375" style="126" customWidth="1"/>
    <col min="6919" max="6919" width="19" style="126" customWidth="1"/>
    <col min="6920" max="6920" width="21.125" style="126" customWidth="1"/>
    <col min="6921" max="6921" width="10.125" style="126" customWidth="1"/>
    <col min="6922" max="6922" width="9" style="126" customWidth="1"/>
    <col min="6923" max="6923" width="12" style="126" customWidth="1"/>
    <col min="6924" max="6924" width="24.25" style="126" customWidth="1"/>
    <col min="6925" max="6925" width="18.625" style="126" customWidth="1"/>
    <col min="6926" max="6927" width="4.625" style="126"/>
    <col min="6928" max="6928" width="6.875" style="126" customWidth="1"/>
    <col min="6929" max="7168" width="4.625" style="126"/>
    <col min="7169" max="7169" width="26" style="126" customWidth="1"/>
    <col min="7170" max="7170" width="59.875" style="126" customWidth="1"/>
    <col min="7171" max="7171" width="43.75" style="126" customWidth="1"/>
    <col min="7172" max="7172" width="14" style="126" customWidth="1"/>
    <col min="7173" max="7173" width="44" style="126" customWidth="1"/>
    <col min="7174" max="7174" width="14.375" style="126" customWidth="1"/>
    <col min="7175" max="7175" width="19" style="126" customWidth="1"/>
    <col min="7176" max="7176" width="21.125" style="126" customWidth="1"/>
    <col min="7177" max="7177" width="10.125" style="126" customWidth="1"/>
    <col min="7178" max="7178" width="9" style="126" customWidth="1"/>
    <col min="7179" max="7179" width="12" style="126" customWidth="1"/>
    <col min="7180" max="7180" width="24.25" style="126" customWidth="1"/>
    <col min="7181" max="7181" width="18.625" style="126" customWidth="1"/>
    <col min="7182" max="7183" width="4.625" style="126"/>
    <col min="7184" max="7184" width="6.875" style="126" customWidth="1"/>
    <col min="7185" max="7424" width="4.625" style="126"/>
    <col min="7425" max="7425" width="26" style="126" customWidth="1"/>
    <col min="7426" max="7426" width="59.875" style="126" customWidth="1"/>
    <col min="7427" max="7427" width="43.75" style="126" customWidth="1"/>
    <col min="7428" max="7428" width="14" style="126" customWidth="1"/>
    <col min="7429" max="7429" width="44" style="126" customWidth="1"/>
    <col min="7430" max="7430" width="14.375" style="126" customWidth="1"/>
    <col min="7431" max="7431" width="19" style="126" customWidth="1"/>
    <col min="7432" max="7432" width="21.125" style="126" customWidth="1"/>
    <col min="7433" max="7433" width="10.125" style="126" customWidth="1"/>
    <col min="7434" max="7434" width="9" style="126" customWidth="1"/>
    <col min="7435" max="7435" width="12" style="126" customWidth="1"/>
    <col min="7436" max="7436" width="24.25" style="126" customWidth="1"/>
    <col min="7437" max="7437" width="18.625" style="126" customWidth="1"/>
    <col min="7438" max="7439" width="4.625" style="126"/>
    <col min="7440" max="7440" width="6.875" style="126" customWidth="1"/>
    <col min="7441" max="7680" width="4.625" style="126"/>
    <col min="7681" max="7681" width="26" style="126" customWidth="1"/>
    <col min="7682" max="7682" width="59.875" style="126" customWidth="1"/>
    <col min="7683" max="7683" width="43.75" style="126" customWidth="1"/>
    <col min="7684" max="7684" width="14" style="126" customWidth="1"/>
    <col min="7685" max="7685" width="44" style="126" customWidth="1"/>
    <col min="7686" max="7686" width="14.375" style="126" customWidth="1"/>
    <col min="7687" max="7687" width="19" style="126" customWidth="1"/>
    <col min="7688" max="7688" width="21.125" style="126" customWidth="1"/>
    <col min="7689" max="7689" width="10.125" style="126" customWidth="1"/>
    <col min="7690" max="7690" width="9" style="126" customWidth="1"/>
    <col min="7691" max="7691" width="12" style="126" customWidth="1"/>
    <col min="7692" max="7692" width="24.25" style="126" customWidth="1"/>
    <col min="7693" max="7693" width="18.625" style="126" customWidth="1"/>
    <col min="7694" max="7695" width="4.625" style="126"/>
    <col min="7696" max="7696" width="6.875" style="126" customWidth="1"/>
    <col min="7697" max="7936" width="4.625" style="126"/>
    <col min="7937" max="7937" width="26" style="126" customWidth="1"/>
    <col min="7938" max="7938" width="59.875" style="126" customWidth="1"/>
    <col min="7939" max="7939" width="43.75" style="126" customWidth="1"/>
    <col min="7940" max="7940" width="14" style="126" customWidth="1"/>
    <col min="7941" max="7941" width="44" style="126" customWidth="1"/>
    <col min="7942" max="7942" width="14.375" style="126" customWidth="1"/>
    <col min="7943" max="7943" width="19" style="126" customWidth="1"/>
    <col min="7944" max="7944" width="21.125" style="126" customWidth="1"/>
    <col min="7945" max="7945" width="10.125" style="126" customWidth="1"/>
    <col min="7946" max="7946" width="9" style="126" customWidth="1"/>
    <col min="7947" max="7947" width="12" style="126" customWidth="1"/>
    <col min="7948" max="7948" width="24.25" style="126" customWidth="1"/>
    <col min="7949" max="7949" width="18.625" style="126" customWidth="1"/>
    <col min="7950" max="7951" width="4.625" style="126"/>
    <col min="7952" max="7952" width="6.875" style="126" customWidth="1"/>
    <col min="7953" max="8192" width="4.625" style="126"/>
    <col min="8193" max="8193" width="26" style="126" customWidth="1"/>
    <col min="8194" max="8194" width="59.875" style="126" customWidth="1"/>
    <col min="8195" max="8195" width="43.75" style="126" customWidth="1"/>
    <col min="8196" max="8196" width="14" style="126" customWidth="1"/>
    <col min="8197" max="8197" width="44" style="126" customWidth="1"/>
    <col min="8198" max="8198" width="14.375" style="126" customWidth="1"/>
    <col min="8199" max="8199" width="19" style="126" customWidth="1"/>
    <col min="8200" max="8200" width="21.125" style="126" customWidth="1"/>
    <col min="8201" max="8201" width="10.125" style="126" customWidth="1"/>
    <col min="8202" max="8202" width="9" style="126" customWidth="1"/>
    <col min="8203" max="8203" width="12" style="126" customWidth="1"/>
    <col min="8204" max="8204" width="24.25" style="126" customWidth="1"/>
    <col min="8205" max="8205" width="18.625" style="126" customWidth="1"/>
    <col min="8206" max="8207" width="4.625" style="126"/>
    <col min="8208" max="8208" width="6.875" style="126" customWidth="1"/>
    <col min="8209" max="8448" width="4.625" style="126"/>
    <col min="8449" max="8449" width="26" style="126" customWidth="1"/>
    <col min="8450" max="8450" width="59.875" style="126" customWidth="1"/>
    <col min="8451" max="8451" width="43.75" style="126" customWidth="1"/>
    <col min="8452" max="8452" width="14" style="126" customWidth="1"/>
    <col min="8453" max="8453" width="44" style="126" customWidth="1"/>
    <col min="8454" max="8454" width="14.375" style="126" customWidth="1"/>
    <col min="8455" max="8455" width="19" style="126" customWidth="1"/>
    <col min="8456" max="8456" width="21.125" style="126" customWidth="1"/>
    <col min="8457" max="8457" width="10.125" style="126" customWidth="1"/>
    <col min="8458" max="8458" width="9" style="126" customWidth="1"/>
    <col min="8459" max="8459" width="12" style="126" customWidth="1"/>
    <col min="8460" max="8460" width="24.25" style="126" customWidth="1"/>
    <col min="8461" max="8461" width="18.625" style="126" customWidth="1"/>
    <col min="8462" max="8463" width="4.625" style="126"/>
    <col min="8464" max="8464" width="6.875" style="126" customWidth="1"/>
    <col min="8465" max="8704" width="4.625" style="126"/>
    <col min="8705" max="8705" width="26" style="126" customWidth="1"/>
    <col min="8706" max="8706" width="59.875" style="126" customWidth="1"/>
    <col min="8707" max="8707" width="43.75" style="126" customWidth="1"/>
    <col min="8708" max="8708" width="14" style="126" customWidth="1"/>
    <col min="8709" max="8709" width="44" style="126" customWidth="1"/>
    <col min="8710" max="8710" width="14.375" style="126" customWidth="1"/>
    <col min="8711" max="8711" width="19" style="126" customWidth="1"/>
    <col min="8712" max="8712" width="21.125" style="126" customWidth="1"/>
    <col min="8713" max="8713" width="10.125" style="126" customWidth="1"/>
    <col min="8714" max="8714" width="9" style="126" customWidth="1"/>
    <col min="8715" max="8715" width="12" style="126" customWidth="1"/>
    <col min="8716" max="8716" width="24.25" style="126" customWidth="1"/>
    <col min="8717" max="8717" width="18.625" style="126" customWidth="1"/>
    <col min="8718" max="8719" width="4.625" style="126"/>
    <col min="8720" max="8720" width="6.875" style="126" customWidth="1"/>
    <col min="8721" max="8960" width="4.625" style="126"/>
    <col min="8961" max="8961" width="26" style="126" customWidth="1"/>
    <col min="8962" max="8962" width="59.875" style="126" customWidth="1"/>
    <col min="8963" max="8963" width="43.75" style="126" customWidth="1"/>
    <col min="8964" max="8964" width="14" style="126" customWidth="1"/>
    <col min="8965" max="8965" width="44" style="126" customWidth="1"/>
    <col min="8966" max="8966" width="14.375" style="126" customWidth="1"/>
    <col min="8967" max="8967" width="19" style="126" customWidth="1"/>
    <col min="8968" max="8968" width="21.125" style="126" customWidth="1"/>
    <col min="8969" max="8969" width="10.125" style="126" customWidth="1"/>
    <col min="8970" max="8970" width="9" style="126" customWidth="1"/>
    <col min="8971" max="8971" width="12" style="126" customWidth="1"/>
    <col min="8972" max="8972" width="24.25" style="126" customWidth="1"/>
    <col min="8973" max="8973" width="18.625" style="126" customWidth="1"/>
    <col min="8974" max="8975" width="4.625" style="126"/>
    <col min="8976" max="8976" width="6.875" style="126" customWidth="1"/>
    <col min="8977" max="9216" width="4.625" style="126"/>
    <col min="9217" max="9217" width="26" style="126" customWidth="1"/>
    <col min="9218" max="9218" width="59.875" style="126" customWidth="1"/>
    <col min="9219" max="9219" width="43.75" style="126" customWidth="1"/>
    <col min="9220" max="9220" width="14" style="126" customWidth="1"/>
    <col min="9221" max="9221" width="44" style="126" customWidth="1"/>
    <col min="9222" max="9222" width="14.375" style="126" customWidth="1"/>
    <col min="9223" max="9223" width="19" style="126" customWidth="1"/>
    <col min="9224" max="9224" width="21.125" style="126" customWidth="1"/>
    <col min="9225" max="9225" width="10.125" style="126" customWidth="1"/>
    <col min="9226" max="9226" width="9" style="126" customWidth="1"/>
    <col min="9227" max="9227" width="12" style="126" customWidth="1"/>
    <col min="9228" max="9228" width="24.25" style="126" customWidth="1"/>
    <col min="9229" max="9229" width="18.625" style="126" customWidth="1"/>
    <col min="9230" max="9231" width="4.625" style="126"/>
    <col min="9232" max="9232" width="6.875" style="126" customWidth="1"/>
    <col min="9233" max="9472" width="4.625" style="126"/>
    <col min="9473" max="9473" width="26" style="126" customWidth="1"/>
    <col min="9474" max="9474" width="59.875" style="126" customWidth="1"/>
    <col min="9475" max="9475" width="43.75" style="126" customWidth="1"/>
    <col min="9476" max="9476" width="14" style="126" customWidth="1"/>
    <col min="9477" max="9477" width="44" style="126" customWidth="1"/>
    <col min="9478" max="9478" width="14.375" style="126" customWidth="1"/>
    <col min="9479" max="9479" width="19" style="126" customWidth="1"/>
    <col min="9480" max="9480" width="21.125" style="126" customWidth="1"/>
    <col min="9481" max="9481" width="10.125" style="126" customWidth="1"/>
    <col min="9482" max="9482" width="9" style="126" customWidth="1"/>
    <col min="9483" max="9483" width="12" style="126" customWidth="1"/>
    <col min="9484" max="9484" width="24.25" style="126" customWidth="1"/>
    <col min="9485" max="9485" width="18.625" style="126" customWidth="1"/>
    <col min="9486" max="9487" width="4.625" style="126"/>
    <col min="9488" max="9488" width="6.875" style="126" customWidth="1"/>
    <col min="9489" max="9728" width="4.625" style="126"/>
    <col min="9729" max="9729" width="26" style="126" customWidth="1"/>
    <col min="9730" max="9730" width="59.875" style="126" customWidth="1"/>
    <col min="9731" max="9731" width="43.75" style="126" customWidth="1"/>
    <col min="9732" max="9732" width="14" style="126" customWidth="1"/>
    <col min="9733" max="9733" width="44" style="126" customWidth="1"/>
    <col min="9734" max="9734" width="14.375" style="126" customWidth="1"/>
    <col min="9735" max="9735" width="19" style="126" customWidth="1"/>
    <col min="9736" max="9736" width="21.125" style="126" customWidth="1"/>
    <col min="9737" max="9737" width="10.125" style="126" customWidth="1"/>
    <col min="9738" max="9738" width="9" style="126" customWidth="1"/>
    <col min="9739" max="9739" width="12" style="126" customWidth="1"/>
    <col min="9740" max="9740" width="24.25" style="126" customWidth="1"/>
    <col min="9741" max="9741" width="18.625" style="126" customWidth="1"/>
    <col min="9742" max="9743" width="4.625" style="126"/>
    <col min="9744" max="9744" width="6.875" style="126" customWidth="1"/>
    <col min="9745" max="9984" width="4.625" style="126"/>
    <col min="9985" max="9985" width="26" style="126" customWidth="1"/>
    <col min="9986" max="9986" width="59.875" style="126" customWidth="1"/>
    <col min="9987" max="9987" width="43.75" style="126" customWidth="1"/>
    <col min="9988" max="9988" width="14" style="126" customWidth="1"/>
    <col min="9989" max="9989" width="44" style="126" customWidth="1"/>
    <col min="9990" max="9990" width="14.375" style="126" customWidth="1"/>
    <col min="9991" max="9991" width="19" style="126" customWidth="1"/>
    <col min="9992" max="9992" width="21.125" style="126" customWidth="1"/>
    <col min="9993" max="9993" width="10.125" style="126" customWidth="1"/>
    <col min="9994" max="9994" width="9" style="126" customWidth="1"/>
    <col min="9995" max="9995" width="12" style="126" customWidth="1"/>
    <col min="9996" max="9996" width="24.25" style="126" customWidth="1"/>
    <col min="9997" max="9997" width="18.625" style="126" customWidth="1"/>
    <col min="9998" max="9999" width="4.625" style="126"/>
    <col min="10000" max="10000" width="6.875" style="126" customWidth="1"/>
    <col min="10001" max="10240" width="4.625" style="126"/>
    <col min="10241" max="10241" width="26" style="126" customWidth="1"/>
    <col min="10242" max="10242" width="59.875" style="126" customWidth="1"/>
    <col min="10243" max="10243" width="43.75" style="126" customWidth="1"/>
    <col min="10244" max="10244" width="14" style="126" customWidth="1"/>
    <col min="10245" max="10245" width="44" style="126" customWidth="1"/>
    <col min="10246" max="10246" width="14.375" style="126" customWidth="1"/>
    <col min="10247" max="10247" width="19" style="126" customWidth="1"/>
    <col min="10248" max="10248" width="21.125" style="126" customWidth="1"/>
    <col min="10249" max="10249" width="10.125" style="126" customWidth="1"/>
    <col min="10250" max="10250" width="9" style="126" customWidth="1"/>
    <col min="10251" max="10251" width="12" style="126" customWidth="1"/>
    <col min="10252" max="10252" width="24.25" style="126" customWidth="1"/>
    <col min="10253" max="10253" width="18.625" style="126" customWidth="1"/>
    <col min="10254" max="10255" width="4.625" style="126"/>
    <col min="10256" max="10256" width="6.875" style="126" customWidth="1"/>
    <col min="10257" max="10496" width="4.625" style="126"/>
    <col min="10497" max="10497" width="26" style="126" customWidth="1"/>
    <col min="10498" max="10498" width="59.875" style="126" customWidth="1"/>
    <col min="10499" max="10499" width="43.75" style="126" customWidth="1"/>
    <col min="10500" max="10500" width="14" style="126" customWidth="1"/>
    <col min="10501" max="10501" width="44" style="126" customWidth="1"/>
    <col min="10502" max="10502" width="14.375" style="126" customWidth="1"/>
    <col min="10503" max="10503" width="19" style="126" customWidth="1"/>
    <col min="10504" max="10504" width="21.125" style="126" customWidth="1"/>
    <col min="10505" max="10505" width="10.125" style="126" customWidth="1"/>
    <col min="10506" max="10506" width="9" style="126" customWidth="1"/>
    <col min="10507" max="10507" width="12" style="126" customWidth="1"/>
    <col min="10508" max="10508" width="24.25" style="126" customWidth="1"/>
    <col min="10509" max="10509" width="18.625" style="126" customWidth="1"/>
    <col min="10510" max="10511" width="4.625" style="126"/>
    <col min="10512" max="10512" width="6.875" style="126" customWidth="1"/>
    <col min="10513" max="10752" width="4.625" style="126"/>
    <col min="10753" max="10753" width="26" style="126" customWidth="1"/>
    <col min="10754" max="10754" width="59.875" style="126" customWidth="1"/>
    <col min="10755" max="10755" width="43.75" style="126" customWidth="1"/>
    <col min="10756" max="10756" width="14" style="126" customWidth="1"/>
    <col min="10757" max="10757" width="44" style="126" customWidth="1"/>
    <col min="10758" max="10758" width="14.375" style="126" customWidth="1"/>
    <col min="10759" max="10759" width="19" style="126" customWidth="1"/>
    <col min="10760" max="10760" width="21.125" style="126" customWidth="1"/>
    <col min="10761" max="10761" width="10.125" style="126" customWidth="1"/>
    <col min="10762" max="10762" width="9" style="126" customWidth="1"/>
    <col min="10763" max="10763" width="12" style="126" customWidth="1"/>
    <col min="10764" max="10764" width="24.25" style="126" customWidth="1"/>
    <col min="10765" max="10765" width="18.625" style="126" customWidth="1"/>
    <col min="10766" max="10767" width="4.625" style="126"/>
    <col min="10768" max="10768" width="6.875" style="126" customWidth="1"/>
    <col min="10769" max="11008" width="4.625" style="126"/>
    <col min="11009" max="11009" width="26" style="126" customWidth="1"/>
    <col min="11010" max="11010" width="59.875" style="126" customWidth="1"/>
    <col min="11011" max="11011" width="43.75" style="126" customWidth="1"/>
    <col min="11012" max="11012" width="14" style="126" customWidth="1"/>
    <col min="11013" max="11013" width="44" style="126" customWidth="1"/>
    <col min="11014" max="11014" width="14.375" style="126" customWidth="1"/>
    <col min="11015" max="11015" width="19" style="126" customWidth="1"/>
    <col min="11016" max="11016" width="21.125" style="126" customWidth="1"/>
    <col min="11017" max="11017" width="10.125" style="126" customWidth="1"/>
    <col min="11018" max="11018" width="9" style="126" customWidth="1"/>
    <col min="11019" max="11019" width="12" style="126" customWidth="1"/>
    <col min="11020" max="11020" width="24.25" style="126" customWidth="1"/>
    <col min="11021" max="11021" width="18.625" style="126" customWidth="1"/>
    <col min="11022" max="11023" width="4.625" style="126"/>
    <col min="11024" max="11024" width="6.875" style="126" customWidth="1"/>
    <col min="11025" max="11264" width="4.625" style="126"/>
    <col min="11265" max="11265" width="26" style="126" customWidth="1"/>
    <col min="11266" max="11266" width="59.875" style="126" customWidth="1"/>
    <col min="11267" max="11267" width="43.75" style="126" customWidth="1"/>
    <col min="11268" max="11268" width="14" style="126" customWidth="1"/>
    <col min="11269" max="11269" width="44" style="126" customWidth="1"/>
    <col min="11270" max="11270" width="14.375" style="126" customWidth="1"/>
    <col min="11271" max="11271" width="19" style="126" customWidth="1"/>
    <col min="11272" max="11272" width="21.125" style="126" customWidth="1"/>
    <col min="11273" max="11273" width="10.125" style="126" customWidth="1"/>
    <col min="11274" max="11274" width="9" style="126" customWidth="1"/>
    <col min="11275" max="11275" width="12" style="126" customWidth="1"/>
    <col min="11276" max="11276" width="24.25" style="126" customWidth="1"/>
    <col min="11277" max="11277" width="18.625" style="126" customWidth="1"/>
    <col min="11278" max="11279" width="4.625" style="126"/>
    <col min="11280" max="11280" width="6.875" style="126" customWidth="1"/>
    <col min="11281" max="11520" width="4.625" style="126"/>
    <col min="11521" max="11521" width="26" style="126" customWidth="1"/>
    <col min="11522" max="11522" width="59.875" style="126" customWidth="1"/>
    <col min="11523" max="11523" width="43.75" style="126" customWidth="1"/>
    <col min="11524" max="11524" width="14" style="126" customWidth="1"/>
    <col min="11525" max="11525" width="44" style="126" customWidth="1"/>
    <col min="11526" max="11526" width="14.375" style="126" customWidth="1"/>
    <col min="11527" max="11527" width="19" style="126" customWidth="1"/>
    <col min="11528" max="11528" width="21.125" style="126" customWidth="1"/>
    <col min="11529" max="11529" width="10.125" style="126" customWidth="1"/>
    <col min="11530" max="11530" width="9" style="126" customWidth="1"/>
    <col min="11531" max="11531" width="12" style="126" customWidth="1"/>
    <col min="11532" max="11532" width="24.25" style="126" customWidth="1"/>
    <col min="11533" max="11533" width="18.625" style="126" customWidth="1"/>
    <col min="11534" max="11535" width="4.625" style="126"/>
    <col min="11536" max="11536" width="6.875" style="126" customWidth="1"/>
    <col min="11537" max="11776" width="4.625" style="126"/>
    <col min="11777" max="11777" width="26" style="126" customWidth="1"/>
    <col min="11778" max="11778" width="59.875" style="126" customWidth="1"/>
    <col min="11779" max="11779" width="43.75" style="126" customWidth="1"/>
    <col min="11780" max="11780" width="14" style="126" customWidth="1"/>
    <col min="11781" max="11781" width="44" style="126" customWidth="1"/>
    <col min="11782" max="11782" width="14.375" style="126" customWidth="1"/>
    <col min="11783" max="11783" width="19" style="126" customWidth="1"/>
    <col min="11784" max="11784" width="21.125" style="126" customWidth="1"/>
    <col min="11785" max="11785" width="10.125" style="126" customWidth="1"/>
    <col min="11786" max="11786" width="9" style="126" customWidth="1"/>
    <col min="11787" max="11787" width="12" style="126" customWidth="1"/>
    <col min="11788" max="11788" width="24.25" style="126" customWidth="1"/>
    <col min="11789" max="11789" width="18.625" style="126" customWidth="1"/>
    <col min="11790" max="11791" width="4.625" style="126"/>
    <col min="11792" max="11792" width="6.875" style="126" customWidth="1"/>
    <col min="11793" max="12032" width="4.625" style="126"/>
    <col min="12033" max="12033" width="26" style="126" customWidth="1"/>
    <col min="12034" max="12034" width="59.875" style="126" customWidth="1"/>
    <col min="12035" max="12035" width="43.75" style="126" customWidth="1"/>
    <col min="12036" max="12036" width="14" style="126" customWidth="1"/>
    <col min="12037" max="12037" width="44" style="126" customWidth="1"/>
    <col min="12038" max="12038" width="14.375" style="126" customWidth="1"/>
    <col min="12039" max="12039" width="19" style="126" customWidth="1"/>
    <col min="12040" max="12040" width="21.125" style="126" customWidth="1"/>
    <col min="12041" max="12041" width="10.125" style="126" customWidth="1"/>
    <col min="12042" max="12042" width="9" style="126" customWidth="1"/>
    <col min="12043" max="12043" width="12" style="126" customWidth="1"/>
    <col min="12044" max="12044" width="24.25" style="126" customWidth="1"/>
    <col min="12045" max="12045" width="18.625" style="126" customWidth="1"/>
    <col min="12046" max="12047" width="4.625" style="126"/>
    <col min="12048" max="12048" width="6.875" style="126" customWidth="1"/>
    <col min="12049" max="12288" width="4.625" style="126"/>
    <col min="12289" max="12289" width="26" style="126" customWidth="1"/>
    <col min="12290" max="12290" width="59.875" style="126" customWidth="1"/>
    <col min="12291" max="12291" width="43.75" style="126" customWidth="1"/>
    <col min="12292" max="12292" width="14" style="126" customWidth="1"/>
    <col min="12293" max="12293" width="44" style="126" customWidth="1"/>
    <col min="12294" max="12294" width="14.375" style="126" customWidth="1"/>
    <col min="12295" max="12295" width="19" style="126" customWidth="1"/>
    <col min="12296" max="12296" width="21.125" style="126" customWidth="1"/>
    <col min="12297" max="12297" width="10.125" style="126" customWidth="1"/>
    <col min="12298" max="12298" width="9" style="126" customWidth="1"/>
    <col min="12299" max="12299" width="12" style="126" customWidth="1"/>
    <col min="12300" max="12300" width="24.25" style="126" customWidth="1"/>
    <col min="12301" max="12301" width="18.625" style="126" customWidth="1"/>
    <col min="12302" max="12303" width="4.625" style="126"/>
    <col min="12304" max="12304" width="6.875" style="126" customWidth="1"/>
    <col min="12305" max="12544" width="4.625" style="126"/>
    <col min="12545" max="12545" width="26" style="126" customWidth="1"/>
    <col min="12546" max="12546" width="59.875" style="126" customWidth="1"/>
    <col min="12547" max="12547" width="43.75" style="126" customWidth="1"/>
    <col min="12548" max="12548" width="14" style="126" customWidth="1"/>
    <col min="12549" max="12549" width="44" style="126" customWidth="1"/>
    <col min="12550" max="12550" width="14.375" style="126" customWidth="1"/>
    <col min="12551" max="12551" width="19" style="126" customWidth="1"/>
    <col min="12552" max="12552" width="21.125" style="126" customWidth="1"/>
    <col min="12553" max="12553" width="10.125" style="126" customWidth="1"/>
    <col min="12554" max="12554" width="9" style="126" customWidth="1"/>
    <col min="12555" max="12555" width="12" style="126" customWidth="1"/>
    <col min="12556" max="12556" width="24.25" style="126" customWidth="1"/>
    <col min="12557" max="12557" width="18.625" style="126" customWidth="1"/>
    <col min="12558" max="12559" width="4.625" style="126"/>
    <col min="12560" max="12560" width="6.875" style="126" customWidth="1"/>
    <col min="12561" max="12800" width="4.625" style="126"/>
    <col min="12801" max="12801" width="26" style="126" customWidth="1"/>
    <col min="12802" max="12802" width="59.875" style="126" customWidth="1"/>
    <col min="12803" max="12803" width="43.75" style="126" customWidth="1"/>
    <col min="12804" max="12804" width="14" style="126" customWidth="1"/>
    <col min="12805" max="12805" width="44" style="126" customWidth="1"/>
    <col min="12806" max="12806" width="14.375" style="126" customWidth="1"/>
    <col min="12807" max="12807" width="19" style="126" customWidth="1"/>
    <col min="12808" max="12808" width="21.125" style="126" customWidth="1"/>
    <col min="12809" max="12809" width="10.125" style="126" customWidth="1"/>
    <col min="12810" max="12810" width="9" style="126" customWidth="1"/>
    <col min="12811" max="12811" width="12" style="126" customWidth="1"/>
    <col min="12812" max="12812" width="24.25" style="126" customWidth="1"/>
    <col min="12813" max="12813" width="18.625" style="126" customWidth="1"/>
    <col min="12814" max="12815" width="4.625" style="126"/>
    <col min="12816" max="12816" width="6.875" style="126" customWidth="1"/>
    <col min="12817" max="13056" width="4.625" style="126"/>
    <col min="13057" max="13057" width="26" style="126" customWidth="1"/>
    <col min="13058" max="13058" width="59.875" style="126" customWidth="1"/>
    <col min="13059" max="13059" width="43.75" style="126" customWidth="1"/>
    <col min="13060" max="13060" width="14" style="126" customWidth="1"/>
    <col min="13061" max="13061" width="44" style="126" customWidth="1"/>
    <col min="13062" max="13062" width="14.375" style="126" customWidth="1"/>
    <col min="13063" max="13063" width="19" style="126" customWidth="1"/>
    <col min="13064" max="13064" width="21.125" style="126" customWidth="1"/>
    <col min="13065" max="13065" width="10.125" style="126" customWidth="1"/>
    <col min="13066" max="13066" width="9" style="126" customWidth="1"/>
    <col min="13067" max="13067" width="12" style="126" customWidth="1"/>
    <col min="13068" max="13068" width="24.25" style="126" customWidth="1"/>
    <col min="13069" max="13069" width="18.625" style="126" customWidth="1"/>
    <col min="13070" max="13071" width="4.625" style="126"/>
    <col min="13072" max="13072" width="6.875" style="126" customWidth="1"/>
    <col min="13073" max="13312" width="4.625" style="126"/>
    <col min="13313" max="13313" width="26" style="126" customWidth="1"/>
    <col min="13314" max="13314" width="59.875" style="126" customWidth="1"/>
    <col min="13315" max="13315" width="43.75" style="126" customWidth="1"/>
    <col min="13316" max="13316" width="14" style="126" customWidth="1"/>
    <col min="13317" max="13317" width="44" style="126" customWidth="1"/>
    <col min="13318" max="13318" width="14.375" style="126" customWidth="1"/>
    <col min="13319" max="13319" width="19" style="126" customWidth="1"/>
    <col min="13320" max="13320" width="21.125" style="126" customWidth="1"/>
    <col min="13321" max="13321" width="10.125" style="126" customWidth="1"/>
    <col min="13322" max="13322" width="9" style="126" customWidth="1"/>
    <col min="13323" max="13323" width="12" style="126" customWidth="1"/>
    <col min="13324" max="13324" width="24.25" style="126" customWidth="1"/>
    <col min="13325" max="13325" width="18.625" style="126" customWidth="1"/>
    <col min="13326" max="13327" width="4.625" style="126"/>
    <col min="13328" max="13328" width="6.875" style="126" customWidth="1"/>
    <col min="13329" max="13568" width="4.625" style="126"/>
    <col min="13569" max="13569" width="26" style="126" customWidth="1"/>
    <col min="13570" max="13570" width="59.875" style="126" customWidth="1"/>
    <col min="13571" max="13571" width="43.75" style="126" customWidth="1"/>
    <col min="13572" max="13572" width="14" style="126" customWidth="1"/>
    <col min="13573" max="13573" width="44" style="126" customWidth="1"/>
    <col min="13574" max="13574" width="14.375" style="126" customWidth="1"/>
    <col min="13575" max="13575" width="19" style="126" customWidth="1"/>
    <col min="13576" max="13576" width="21.125" style="126" customWidth="1"/>
    <col min="13577" max="13577" width="10.125" style="126" customWidth="1"/>
    <col min="13578" max="13578" width="9" style="126" customWidth="1"/>
    <col min="13579" max="13579" width="12" style="126" customWidth="1"/>
    <col min="13580" max="13580" width="24.25" style="126" customWidth="1"/>
    <col min="13581" max="13581" width="18.625" style="126" customWidth="1"/>
    <col min="13582" max="13583" width="4.625" style="126"/>
    <col min="13584" max="13584" width="6.875" style="126" customWidth="1"/>
    <col min="13585" max="13824" width="4.625" style="126"/>
    <col min="13825" max="13825" width="26" style="126" customWidth="1"/>
    <col min="13826" max="13826" width="59.875" style="126" customWidth="1"/>
    <col min="13827" max="13827" width="43.75" style="126" customWidth="1"/>
    <col min="13828" max="13828" width="14" style="126" customWidth="1"/>
    <col min="13829" max="13829" width="44" style="126" customWidth="1"/>
    <col min="13830" max="13830" width="14.375" style="126" customWidth="1"/>
    <col min="13831" max="13831" width="19" style="126" customWidth="1"/>
    <col min="13832" max="13832" width="21.125" style="126" customWidth="1"/>
    <col min="13833" max="13833" width="10.125" style="126" customWidth="1"/>
    <col min="13834" max="13834" width="9" style="126" customWidth="1"/>
    <col min="13835" max="13835" width="12" style="126" customWidth="1"/>
    <col min="13836" max="13836" width="24.25" style="126" customWidth="1"/>
    <col min="13837" max="13837" width="18.625" style="126" customWidth="1"/>
    <col min="13838" max="13839" width="4.625" style="126"/>
    <col min="13840" max="13840" width="6.875" style="126" customWidth="1"/>
    <col min="13841" max="14080" width="4.625" style="126"/>
    <col min="14081" max="14081" width="26" style="126" customWidth="1"/>
    <col min="14082" max="14082" width="59.875" style="126" customWidth="1"/>
    <col min="14083" max="14083" width="43.75" style="126" customWidth="1"/>
    <col min="14084" max="14084" width="14" style="126" customWidth="1"/>
    <col min="14085" max="14085" width="44" style="126" customWidth="1"/>
    <col min="14086" max="14086" width="14.375" style="126" customWidth="1"/>
    <col min="14087" max="14087" width="19" style="126" customWidth="1"/>
    <col min="14088" max="14088" width="21.125" style="126" customWidth="1"/>
    <col min="14089" max="14089" width="10.125" style="126" customWidth="1"/>
    <col min="14090" max="14090" width="9" style="126" customWidth="1"/>
    <col min="14091" max="14091" width="12" style="126" customWidth="1"/>
    <col min="14092" max="14092" width="24.25" style="126" customWidth="1"/>
    <col min="14093" max="14093" width="18.625" style="126" customWidth="1"/>
    <col min="14094" max="14095" width="4.625" style="126"/>
    <col min="14096" max="14096" width="6.875" style="126" customWidth="1"/>
    <col min="14097" max="14336" width="4.625" style="126"/>
    <col min="14337" max="14337" width="26" style="126" customWidth="1"/>
    <col min="14338" max="14338" width="59.875" style="126" customWidth="1"/>
    <col min="14339" max="14339" width="43.75" style="126" customWidth="1"/>
    <col min="14340" max="14340" width="14" style="126" customWidth="1"/>
    <col min="14341" max="14341" width="44" style="126" customWidth="1"/>
    <col min="14342" max="14342" width="14.375" style="126" customWidth="1"/>
    <col min="14343" max="14343" width="19" style="126" customWidth="1"/>
    <col min="14344" max="14344" width="21.125" style="126" customWidth="1"/>
    <col min="14345" max="14345" width="10.125" style="126" customWidth="1"/>
    <col min="14346" max="14346" width="9" style="126" customWidth="1"/>
    <col min="14347" max="14347" width="12" style="126" customWidth="1"/>
    <col min="14348" max="14348" width="24.25" style="126" customWidth="1"/>
    <col min="14349" max="14349" width="18.625" style="126" customWidth="1"/>
    <col min="14350" max="14351" width="4.625" style="126"/>
    <col min="14352" max="14352" width="6.875" style="126" customWidth="1"/>
    <col min="14353" max="14592" width="4.625" style="126"/>
    <col min="14593" max="14593" width="26" style="126" customWidth="1"/>
    <col min="14594" max="14594" width="59.875" style="126" customWidth="1"/>
    <col min="14595" max="14595" width="43.75" style="126" customWidth="1"/>
    <col min="14596" max="14596" width="14" style="126" customWidth="1"/>
    <col min="14597" max="14597" width="44" style="126" customWidth="1"/>
    <col min="14598" max="14598" width="14.375" style="126" customWidth="1"/>
    <col min="14599" max="14599" width="19" style="126" customWidth="1"/>
    <col min="14600" max="14600" width="21.125" style="126" customWidth="1"/>
    <col min="14601" max="14601" width="10.125" style="126" customWidth="1"/>
    <col min="14602" max="14602" width="9" style="126" customWidth="1"/>
    <col min="14603" max="14603" width="12" style="126" customWidth="1"/>
    <col min="14604" max="14604" width="24.25" style="126" customWidth="1"/>
    <col min="14605" max="14605" width="18.625" style="126" customWidth="1"/>
    <col min="14606" max="14607" width="4.625" style="126"/>
    <col min="14608" max="14608" width="6.875" style="126" customWidth="1"/>
    <col min="14609" max="14848" width="4.625" style="126"/>
    <col min="14849" max="14849" width="26" style="126" customWidth="1"/>
    <col min="14850" max="14850" width="59.875" style="126" customWidth="1"/>
    <col min="14851" max="14851" width="43.75" style="126" customWidth="1"/>
    <col min="14852" max="14852" width="14" style="126" customWidth="1"/>
    <col min="14853" max="14853" width="44" style="126" customWidth="1"/>
    <col min="14854" max="14854" width="14.375" style="126" customWidth="1"/>
    <col min="14855" max="14855" width="19" style="126" customWidth="1"/>
    <col min="14856" max="14856" width="21.125" style="126" customWidth="1"/>
    <col min="14857" max="14857" width="10.125" style="126" customWidth="1"/>
    <col min="14858" max="14858" width="9" style="126" customWidth="1"/>
    <col min="14859" max="14859" width="12" style="126" customWidth="1"/>
    <col min="14860" max="14860" width="24.25" style="126" customWidth="1"/>
    <col min="14861" max="14861" width="18.625" style="126" customWidth="1"/>
    <col min="14862" max="14863" width="4.625" style="126"/>
    <col min="14864" max="14864" width="6.875" style="126" customWidth="1"/>
    <col min="14865" max="15104" width="4.625" style="126"/>
    <col min="15105" max="15105" width="26" style="126" customWidth="1"/>
    <col min="15106" max="15106" width="59.875" style="126" customWidth="1"/>
    <col min="15107" max="15107" width="43.75" style="126" customWidth="1"/>
    <col min="15108" max="15108" width="14" style="126" customWidth="1"/>
    <col min="15109" max="15109" width="44" style="126" customWidth="1"/>
    <col min="15110" max="15110" width="14.375" style="126" customWidth="1"/>
    <col min="15111" max="15111" width="19" style="126" customWidth="1"/>
    <col min="15112" max="15112" width="21.125" style="126" customWidth="1"/>
    <col min="15113" max="15113" width="10.125" style="126" customWidth="1"/>
    <col min="15114" max="15114" width="9" style="126" customWidth="1"/>
    <col min="15115" max="15115" width="12" style="126" customWidth="1"/>
    <col min="15116" max="15116" width="24.25" style="126" customWidth="1"/>
    <col min="15117" max="15117" width="18.625" style="126" customWidth="1"/>
    <col min="15118" max="15119" width="4.625" style="126"/>
    <col min="15120" max="15120" width="6.875" style="126" customWidth="1"/>
    <col min="15121" max="15360" width="4.625" style="126"/>
    <col min="15361" max="15361" width="26" style="126" customWidth="1"/>
    <col min="15362" max="15362" width="59.875" style="126" customWidth="1"/>
    <col min="15363" max="15363" width="43.75" style="126" customWidth="1"/>
    <col min="15364" max="15364" width="14" style="126" customWidth="1"/>
    <col min="15365" max="15365" width="44" style="126" customWidth="1"/>
    <col min="15366" max="15366" width="14.375" style="126" customWidth="1"/>
    <col min="15367" max="15367" width="19" style="126" customWidth="1"/>
    <col min="15368" max="15368" width="21.125" style="126" customWidth="1"/>
    <col min="15369" max="15369" width="10.125" style="126" customWidth="1"/>
    <col min="15370" max="15370" width="9" style="126" customWidth="1"/>
    <col min="15371" max="15371" width="12" style="126" customWidth="1"/>
    <col min="15372" max="15372" width="24.25" style="126" customWidth="1"/>
    <col min="15373" max="15373" width="18.625" style="126" customWidth="1"/>
    <col min="15374" max="15375" width="4.625" style="126"/>
    <col min="15376" max="15376" width="6.875" style="126" customWidth="1"/>
    <col min="15377" max="15616" width="4.625" style="126"/>
    <col min="15617" max="15617" width="26" style="126" customWidth="1"/>
    <col min="15618" max="15618" width="59.875" style="126" customWidth="1"/>
    <col min="15619" max="15619" width="43.75" style="126" customWidth="1"/>
    <col min="15620" max="15620" width="14" style="126" customWidth="1"/>
    <col min="15621" max="15621" width="44" style="126" customWidth="1"/>
    <col min="15622" max="15622" width="14.375" style="126" customWidth="1"/>
    <col min="15623" max="15623" width="19" style="126" customWidth="1"/>
    <col min="15624" max="15624" width="21.125" style="126" customWidth="1"/>
    <col min="15625" max="15625" width="10.125" style="126" customWidth="1"/>
    <col min="15626" max="15626" width="9" style="126" customWidth="1"/>
    <col min="15627" max="15627" width="12" style="126" customWidth="1"/>
    <col min="15628" max="15628" width="24.25" style="126" customWidth="1"/>
    <col min="15629" max="15629" width="18.625" style="126" customWidth="1"/>
    <col min="15630" max="15631" width="4.625" style="126"/>
    <col min="15632" max="15632" width="6.875" style="126" customWidth="1"/>
    <col min="15633" max="15872" width="4.625" style="126"/>
    <col min="15873" max="15873" width="26" style="126" customWidth="1"/>
    <col min="15874" max="15874" width="59.875" style="126" customWidth="1"/>
    <col min="15875" max="15875" width="43.75" style="126" customWidth="1"/>
    <col min="15876" max="15876" width="14" style="126" customWidth="1"/>
    <col min="15877" max="15877" width="44" style="126" customWidth="1"/>
    <col min="15878" max="15878" width="14.375" style="126" customWidth="1"/>
    <col min="15879" max="15879" width="19" style="126" customWidth="1"/>
    <col min="15880" max="15880" width="21.125" style="126" customWidth="1"/>
    <col min="15881" max="15881" width="10.125" style="126" customWidth="1"/>
    <col min="15882" max="15882" width="9" style="126" customWidth="1"/>
    <col min="15883" max="15883" width="12" style="126" customWidth="1"/>
    <col min="15884" max="15884" width="24.25" style="126" customWidth="1"/>
    <col min="15885" max="15885" width="18.625" style="126" customWidth="1"/>
    <col min="15886" max="15887" width="4.625" style="126"/>
    <col min="15888" max="15888" width="6.875" style="126" customWidth="1"/>
    <col min="15889" max="16128" width="4.625" style="126"/>
    <col min="16129" max="16129" width="26" style="126" customWidth="1"/>
    <col min="16130" max="16130" width="59.875" style="126" customWidth="1"/>
    <col min="16131" max="16131" width="43.75" style="126" customWidth="1"/>
    <col min="16132" max="16132" width="14" style="126" customWidth="1"/>
    <col min="16133" max="16133" width="44" style="126" customWidth="1"/>
    <col min="16134" max="16134" width="14.375" style="126" customWidth="1"/>
    <col min="16135" max="16135" width="19" style="126" customWidth="1"/>
    <col min="16136" max="16136" width="21.125" style="126" customWidth="1"/>
    <col min="16137" max="16137" width="10.125" style="126" customWidth="1"/>
    <col min="16138" max="16138" width="9" style="126" customWidth="1"/>
    <col min="16139" max="16139" width="12" style="126" customWidth="1"/>
    <col min="16140" max="16140" width="24.25" style="126" customWidth="1"/>
    <col min="16141" max="16141" width="18.625" style="126" customWidth="1"/>
    <col min="16142" max="16143" width="4.625" style="126"/>
    <col min="16144" max="16144" width="6.875" style="126" customWidth="1"/>
    <col min="16145" max="16384" width="4.625" style="126"/>
  </cols>
  <sheetData>
    <row r="1" spans="1:34" ht="15" customHeight="1">
      <c r="A1" s="538"/>
      <c r="B1" s="541" t="s">
        <v>462</v>
      </c>
      <c r="C1" s="542"/>
      <c r="D1" s="542"/>
      <c r="E1" s="542"/>
      <c r="F1" s="542"/>
      <c r="G1" s="542"/>
      <c r="H1" s="543"/>
      <c r="I1" s="125"/>
      <c r="J1" s="447"/>
      <c r="K1" s="448"/>
      <c r="L1" s="126"/>
    </row>
    <row r="2" spans="1:34" ht="14.25" customHeight="1">
      <c r="A2" s="539"/>
      <c r="B2" s="544"/>
      <c r="C2" s="545"/>
      <c r="D2" s="545"/>
      <c r="E2" s="545"/>
      <c r="F2" s="545"/>
      <c r="G2" s="545"/>
      <c r="H2" s="546"/>
      <c r="I2" s="127"/>
      <c r="J2" s="449"/>
      <c r="K2" s="450"/>
      <c r="L2" s="126"/>
    </row>
    <row r="3" spans="1:34" ht="14.25" customHeight="1">
      <c r="A3" s="539"/>
      <c r="B3" s="547"/>
      <c r="C3" s="548"/>
      <c r="D3" s="548"/>
      <c r="E3" s="548"/>
      <c r="F3" s="548"/>
      <c r="G3" s="548"/>
      <c r="H3" s="549"/>
      <c r="I3" s="127"/>
      <c r="J3" s="449"/>
      <c r="K3" s="450"/>
      <c r="L3" s="128"/>
      <c r="M3" s="128"/>
      <c r="N3" s="128"/>
      <c r="O3" s="128"/>
      <c r="P3" s="128"/>
      <c r="Q3" s="128"/>
      <c r="R3" s="128"/>
      <c r="S3" s="128"/>
      <c r="T3" s="128"/>
      <c r="U3" s="128"/>
      <c r="V3" s="128"/>
      <c r="W3" s="128"/>
      <c r="X3" s="128"/>
      <c r="Y3" s="128"/>
      <c r="Z3" s="128"/>
      <c r="AA3" s="128"/>
      <c r="AB3" s="128"/>
      <c r="AC3" s="128"/>
      <c r="AD3" s="128"/>
      <c r="AE3" s="128"/>
      <c r="AF3" s="128"/>
      <c r="AG3" s="128"/>
      <c r="AH3" s="128"/>
    </row>
    <row r="4" spans="1:34" ht="24" customHeight="1">
      <c r="A4" s="540"/>
      <c r="B4" s="451" t="s">
        <v>67</v>
      </c>
      <c r="C4" s="550"/>
      <c r="D4" s="551"/>
      <c r="E4" s="551"/>
      <c r="F4" s="551"/>
      <c r="G4" s="551"/>
      <c r="H4" s="552"/>
      <c r="I4" s="129"/>
      <c r="J4" s="452"/>
      <c r="K4" s="453"/>
      <c r="L4" s="126"/>
    </row>
    <row r="5" spans="1:34" ht="20.25">
      <c r="A5" s="454"/>
      <c r="B5" s="454"/>
      <c r="C5" s="130"/>
      <c r="D5" s="261"/>
      <c r="E5" s="130"/>
      <c r="F5" s="130"/>
      <c r="G5" s="130"/>
      <c r="H5" s="130"/>
      <c r="I5" s="130"/>
      <c r="J5" s="455"/>
      <c r="K5" s="261"/>
      <c r="L5" s="126"/>
    </row>
    <row r="6" spans="1:34" s="128" customFormat="1" ht="7.5" customHeight="1">
      <c r="A6" s="456"/>
      <c r="B6" s="456"/>
      <c r="D6" s="262"/>
      <c r="J6" s="457"/>
      <c r="K6" s="262"/>
      <c r="L6" s="126"/>
      <c r="M6" s="126"/>
      <c r="N6" s="126"/>
      <c r="O6" s="126"/>
      <c r="P6" s="126"/>
      <c r="Q6" s="126"/>
      <c r="R6" s="126"/>
      <c r="S6" s="126"/>
      <c r="T6" s="126"/>
      <c r="U6" s="126"/>
      <c r="V6" s="126"/>
      <c r="W6" s="126"/>
      <c r="X6" s="126"/>
      <c r="Y6" s="126"/>
      <c r="Z6" s="126"/>
      <c r="AA6" s="126"/>
      <c r="AB6" s="126"/>
      <c r="AC6" s="126"/>
      <c r="AD6" s="126"/>
      <c r="AE6" s="126"/>
      <c r="AF6" s="126"/>
      <c r="AG6" s="126"/>
      <c r="AH6" s="126"/>
    </row>
    <row r="7" spans="1:34" s="444" customFormat="1" ht="38.25">
      <c r="A7" s="458" t="s">
        <v>0</v>
      </c>
      <c r="B7" s="458" t="s">
        <v>68</v>
      </c>
      <c r="C7" s="131" t="s">
        <v>69</v>
      </c>
      <c r="D7" s="131" t="s">
        <v>70</v>
      </c>
      <c r="E7" s="131" t="s">
        <v>71</v>
      </c>
      <c r="F7" s="131" t="s">
        <v>72</v>
      </c>
      <c r="G7" s="131" t="s">
        <v>73</v>
      </c>
      <c r="H7" s="131" t="s">
        <v>74</v>
      </c>
      <c r="I7" s="131" t="s">
        <v>75</v>
      </c>
      <c r="J7" s="459" t="s">
        <v>76</v>
      </c>
      <c r="K7" s="131" t="s">
        <v>77</v>
      </c>
      <c r="L7" s="132" t="s">
        <v>93</v>
      </c>
      <c r="M7" s="132" t="s">
        <v>94</v>
      </c>
      <c r="N7" s="128"/>
      <c r="O7" s="128"/>
      <c r="P7" s="128"/>
      <c r="Q7" s="128"/>
      <c r="R7" s="128"/>
      <c r="S7" s="128"/>
      <c r="T7" s="128"/>
      <c r="U7" s="128"/>
      <c r="V7" s="128"/>
      <c r="W7" s="128"/>
      <c r="X7" s="128"/>
      <c r="Y7" s="128"/>
      <c r="Z7" s="128"/>
      <c r="AA7" s="128"/>
      <c r="AB7" s="128"/>
      <c r="AC7" s="128"/>
      <c r="AD7" s="128"/>
      <c r="AE7" s="128"/>
      <c r="AF7" s="128"/>
      <c r="AG7" s="128"/>
      <c r="AH7" s="128"/>
    </row>
    <row r="8" spans="1:34" s="444" customFormat="1" ht="30.75" customHeight="1">
      <c r="A8" s="460" t="s">
        <v>85</v>
      </c>
      <c r="B8" s="133" t="s">
        <v>222</v>
      </c>
      <c r="C8" s="476" t="s">
        <v>223</v>
      </c>
      <c r="D8" s="477" t="s">
        <v>79</v>
      </c>
      <c r="E8" s="477" t="s">
        <v>224</v>
      </c>
      <c r="F8" s="477" t="s">
        <v>81</v>
      </c>
      <c r="G8" s="478" t="s">
        <v>210</v>
      </c>
      <c r="H8" s="478" t="s">
        <v>210</v>
      </c>
      <c r="I8" s="477">
        <v>100</v>
      </c>
      <c r="J8" s="479">
        <v>35000000</v>
      </c>
      <c r="K8" s="432" t="s">
        <v>86</v>
      </c>
      <c r="L8" s="132">
        <v>1200</v>
      </c>
      <c r="M8" s="132" t="s">
        <v>78</v>
      </c>
      <c r="N8" s="128"/>
      <c r="O8" s="128"/>
      <c r="P8" s="128"/>
      <c r="Q8" s="128"/>
      <c r="R8" s="128"/>
      <c r="S8" s="128"/>
      <c r="T8" s="128"/>
      <c r="U8" s="128"/>
      <c r="V8" s="128"/>
      <c r="W8" s="128"/>
      <c r="X8" s="128"/>
      <c r="Y8" s="128"/>
      <c r="Z8" s="128"/>
      <c r="AA8" s="128"/>
      <c r="AB8" s="128"/>
      <c r="AC8" s="128"/>
      <c r="AD8" s="128"/>
      <c r="AE8" s="128"/>
      <c r="AF8" s="128"/>
      <c r="AG8" s="128"/>
      <c r="AH8" s="128"/>
    </row>
    <row r="9" spans="1:34" s="444" customFormat="1" ht="30.75" customHeight="1">
      <c r="A9" s="460" t="s">
        <v>85</v>
      </c>
      <c r="B9" s="133" t="s">
        <v>225</v>
      </c>
      <c r="C9" s="133" t="s">
        <v>226</v>
      </c>
      <c r="D9" s="134" t="s">
        <v>79</v>
      </c>
      <c r="E9" s="134" t="s">
        <v>227</v>
      </c>
      <c r="F9" s="134" t="s">
        <v>82</v>
      </c>
      <c r="G9" s="135" t="s">
        <v>228</v>
      </c>
      <c r="H9" s="135" t="s">
        <v>228</v>
      </c>
      <c r="I9" s="134">
        <v>70</v>
      </c>
      <c r="J9" s="479">
        <v>2000000</v>
      </c>
      <c r="K9" s="263" t="s">
        <v>86</v>
      </c>
      <c r="L9" s="132">
        <v>1200</v>
      </c>
      <c r="M9" s="132" t="s">
        <v>78</v>
      </c>
      <c r="N9" s="128"/>
      <c r="O9" s="128"/>
      <c r="P9" s="128"/>
      <c r="Q9" s="128"/>
      <c r="R9" s="128"/>
      <c r="S9" s="128"/>
      <c r="T9" s="128"/>
      <c r="U9" s="128"/>
      <c r="V9" s="128"/>
      <c r="W9" s="128"/>
      <c r="X9" s="128"/>
      <c r="Y9" s="128"/>
      <c r="Z9" s="128"/>
      <c r="AA9" s="128"/>
      <c r="AB9" s="128"/>
      <c r="AC9" s="128"/>
      <c r="AD9" s="128"/>
      <c r="AE9" s="128"/>
      <c r="AF9" s="128"/>
      <c r="AG9" s="128"/>
      <c r="AH9" s="128"/>
    </row>
    <row r="10" spans="1:34" s="444" customFormat="1" ht="30.75" customHeight="1">
      <c r="A10" s="460" t="s">
        <v>85</v>
      </c>
      <c r="B10" s="133" t="s">
        <v>229</v>
      </c>
      <c r="C10" s="133" t="s">
        <v>230</v>
      </c>
      <c r="D10" s="134" t="s">
        <v>79</v>
      </c>
      <c r="E10" s="134" t="s">
        <v>227</v>
      </c>
      <c r="F10" s="134" t="s">
        <v>81</v>
      </c>
      <c r="G10" s="135" t="s">
        <v>212</v>
      </c>
      <c r="H10" s="135" t="s">
        <v>212</v>
      </c>
      <c r="I10" s="134">
        <v>100</v>
      </c>
      <c r="J10" s="479">
        <v>10000000</v>
      </c>
      <c r="K10" s="263" t="s">
        <v>86</v>
      </c>
      <c r="L10" s="132">
        <v>1200</v>
      </c>
      <c r="M10" s="132" t="s">
        <v>78</v>
      </c>
      <c r="N10" s="128"/>
      <c r="O10" s="128"/>
      <c r="P10" s="128"/>
      <c r="Q10" s="128"/>
      <c r="R10" s="128"/>
      <c r="S10" s="128"/>
      <c r="T10" s="128"/>
      <c r="U10" s="128"/>
      <c r="V10" s="128"/>
      <c r="W10" s="128"/>
      <c r="X10" s="128"/>
      <c r="Y10" s="128"/>
      <c r="Z10" s="128"/>
      <c r="AA10" s="128"/>
      <c r="AB10" s="128"/>
      <c r="AC10" s="128"/>
      <c r="AD10" s="128"/>
      <c r="AE10" s="128"/>
      <c r="AF10" s="128"/>
      <c r="AG10" s="128"/>
      <c r="AH10" s="128"/>
    </row>
    <row r="11" spans="1:34" s="444" customFormat="1" ht="30.75" customHeight="1">
      <c r="A11" s="460" t="s">
        <v>85</v>
      </c>
      <c r="B11" s="133" t="s">
        <v>231</v>
      </c>
      <c r="C11" s="133" t="s">
        <v>232</v>
      </c>
      <c r="D11" s="134" t="s">
        <v>79</v>
      </c>
      <c r="E11" s="134" t="s">
        <v>80</v>
      </c>
      <c r="F11" s="134" t="s">
        <v>82</v>
      </c>
      <c r="G11" s="135" t="s">
        <v>213</v>
      </c>
      <c r="H11" s="135" t="s">
        <v>213</v>
      </c>
      <c r="I11" s="134">
        <v>100</v>
      </c>
      <c r="J11" s="479">
        <v>100000000</v>
      </c>
      <c r="K11" s="263" t="s">
        <v>86</v>
      </c>
      <c r="L11" s="132">
        <v>1200</v>
      </c>
      <c r="M11" s="132" t="s">
        <v>78</v>
      </c>
      <c r="N11" s="128"/>
      <c r="O11" s="128"/>
      <c r="P11" s="128"/>
      <c r="Q11" s="128"/>
      <c r="R11" s="128"/>
      <c r="S11" s="128"/>
      <c r="T11" s="128"/>
      <c r="U11" s="128"/>
      <c r="V11" s="128"/>
      <c r="W11" s="128"/>
      <c r="X11" s="128"/>
      <c r="Y11" s="128"/>
      <c r="Z11" s="128"/>
      <c r="AA11" s="128"/>
      <c r="AB11" s="128"/>
      <c r="AC11" s="128"/>
      <c r="AD11" s="128"/>
      <c r="AE11" s="128"/>
      <c r="AF11" s="128"/>
      <c r="AG11" s="128"/>
      <c r="AH11" s="128"/>
    </row>
    <row r="12" spans="1:34" s="444" customFormat="1" ht="30.75" customHeight="1">
      <c r="A12" s="460" t="s">
        <v>85</v>
      </c>
      <c r="B12" s="133" t="s">
        <v>233</v>
      </c>
      <c r="C12" s="133" t="s">
        <v>234</v>
      </c>
      <c r="D12" s="134" t="s">
        <v>79</v>
      </c>
      <c r="E12" s="134" t="s">
        <v>224</v>
      </c>
      <c r="F12" s="134" t="s">
        <v>81</v>
      </c>
      <c r="G12" s="135" t="s">
        <v>235</v>
      </c>
      <c r="H12" s="135" t="s">
        <v>235</v>
      </c>
      <c r="I12" s="134">
        <v>100</v>
      </c>
      <c r="J12" s="479">
        <v>100000000</v>
      </c>
      <c r="K12" s="263" t="s">
        <v>236</v>
      </c>
      <c r="L12" s="132">
        <v>1200</v>
      </c>
      <c r="M12" s="132" t="s">
        <v>78</v>
      </c>
      <c r="N12" s="128"/>
      <c r="O12" s="128"/>
      <c r="P12" s="128"/>
      <c r="Q12" s="128"/>
      <c r="R12" s="128"/>
      <c r="S12" s="128"/>
      <c r="T12" s="128"/>
      <c r="U12" s="128"/>
      <c r="V12" s="128"/>
      <c r="W12" s="128"/>
      <c r="X12" s="128"/>
      <c r="Y12" s="128"/>
      <c r="Z12" s="128"/>
      <c r="AA12" s="128"/>
      <c r="AB12" s="128"/>
      <c r="AC12" s="128"/>
      <c r="AD12" s="128"/>
      <c r="AE12" s="128"/>
      <c r="AF12" s="128"/>
      <c r="AG12" s="128"/>
      <c r="AH12" s="128"/>
    </row>
    <row r="13" spans="1:34" s="444" customFormat="1" ht="30.75" customHeight="1">
      <c r="A13" s="460" t="s">
        <v>95</v>
      </c>
      <c r="B13" s="133" t="s">
        <v>200</v>
      </c>
      <c r="C13" s="263" t="s">
        <v>463</v>
      </c>
      <c r="D13" s="263" t="s">
        <v>79</v>
      </c>
      <c r="E13" s="263" t="s">
        <v>80</v>
      </c>
      <c r="F13" s="134" t="s">
        <v>82</v>
      </c>
      <c r="G13" s="263" t="s">
        <v>201</v>
      </c>
      <c r="H13" s="263" t="s">
        <v>201</v>
      </c>
      <c r="I13" s="263">
        <v>30</v>
      </c>
      <c r="J13" s="480">
        <v>1750000</v>
      </c>
      <c r="K13" s="263" t="s">
        <v>83</v>
      </c>
      <c r="L13" s="132">
        <v>1500</v>
      </c>
      <c r="M13" s="132" t="s">
        <v>78</v>
      </c>
      <c r="N13" s="128"/>
      <c r="O13" s="128"/>
      <c r="P13" s="128"/>
      <c r="Q13" s="128"/>
      <c r="R13" s="128"/>
      <c r="S13" s="128"/>
      <c r="T13" s="128"/>
      <c r="U13" s="128"/>
      <c r="V13" s="128"/>
      <c r="W13" s="128"/>
      <c r="X13" s="128"/>
      <c r="Y13" s="128"/>
      <c r="Z13" s="128"/>
      <c r="AA13" s="128"/>
      <c r="AB13" s="128"/>
      <c r="AC13" s="128"/>
      <c r="AD13" s="128"/>
      <c r="AE13" s="128"/>
      <c r="AF13" s="128"/>
      <c r="AG13" s="128"/>
      <c r="AH13" s="128"/>
    </row>
    <row r="14" spans="1:34" s="444" customFormat="1" ht="30.75" customHeight="1">
      <c r="A14" s="460" t="s">
        <v>95</v>
      </c>
      <c r="B14" s="133" t="s">
        <v>200</v>
      </c>
      <c r="C14" s="263" t="s">
        <v>463</v>
      </c>
      <c r="D14" s="263" t="s">
        <v>79</v>
      </c>
      <c r="E14" s="263" t="s">
        <v>80</v>
      </c>
      <c r="F14" s="134" t="s">
        <v>82</v>
      </c>
      <c r="G14" s="263" t="s">
        <v>202</v>
      </c>
      <c r="H14" s="263" t="s">
        <v>202</v>
      </c>
      <c r="I14" s="263">
        <v>30</v>
      </c>
      <c r="J14" s="480">
        <v>1750000</v>
      </c>
      <c r="K14" s="263" t="s">
        <v>83</v>
      </c>
      <c r="L14" s="132">
        <v>1500</v>
      </c>
      <c r="M14" s="132" t="s">
        <v>78</v>
      </c>
      <c r="N14" s="128"/>
      <c r="O14" s="128"/>
      <c r="P14" s="128"/>
      <c r="Q14" s="128"/>
      <c r="R14" s="128"/>
      <c r="S14" s="128"/>
      <c r="T14" s="128"/>
      <c r="U14" s="128"/>
      <c r="V14" s="128"/>
      <c r="W14" s="128"/>
      <c r="X14" s="128"/>
      <c r="Y14" s="128"/>
      <c r="Z14" s="128"/>
      <c r="AA14" s="128"/>
      <c r="AB14" s="128"/>
      <c r="AC14" s="128"/>
      <c r="AD14" s="128"/>
      <c r="AE14" s="128"/>
      <c r="AF14" s="128"/>
      <c r="AG14" s="128"/>
      <c r="AH14" s="128"/>
    </row>
    <row r="15" spans="1:34" s="444" customFormat="1" ht="30.75" customHeight="1">
      <c r="A15" s="460" t="s">
        <v>95</v>
      </c>
      <c r="B15" s="133" t="s">
        <v>203</v>
      </c>
      <c r="C15" s="263" t="s">
        <v>464</v>
      </c>
      <c r="D15" s="263" t="s">
        <v>79</v>
      </c>
      <c r="E15" s="263" t="s">
        <v>80</v>
      </c>
      <c r="F15" s="134" t="s">
        <v>82</v>
      </c>
      <c r="G15" s="263" t="s">
        <v>204</v>
      </c>
      <c r="H15" s="263" t="s">
        <v>204</v>
      </c>
      <c r="I15" s="263">
        <v>400</v>
      </c>
      <c r="J15" s="480">
        <v>51500000</v>
      </c>
      <c r="K15" s="263" t="s">
        <v>205</v>
      </c>
      <c r="L15" s="132">
        <v>1500</v>
      </c>
      <c r="M15" s="132" t="s">
        <v>78</v>
      </c>
      <c r="N15" s="128"/>
      <c r="O15" s="128"/>
      <c r="P15" s="128"/>
      <c r="Q15" s="128"/>
      <c r="R15" s="128"/>
      <c r="S15" s="128"/>
      <c r="T15" s="128"/>
      <c r="U15" s="128"/>
      <c r="V15" s="128"/>
      <c r="W15" s="128"/>
      <c r="X15" s="128"/>
      <c r="Y15" s="128"/>
      <c r="Z15" s="128"/>
      <c r="AA15" s="128"/>
      <c r="AB15" s="128"/>
      <c r="AC15" s="128"/>
      <c r="AD15" s="128"/>
      <c r="AE15" s="128"/>
      <c r="AF15" s="128"/>
      <c r="AG15" s="128"/>
      <c r="AH15" s="128"/>
    </row>
    <row r="16" spans="1:34" s="444" customFormat="1" ht="30.75" customHeight="1">
      <c r="A16" s="460" t="s">
        <v>95</v>
      </c>
      <c r="B16" s="133" t="s">
        <v>206</v>
      </c>
      <c r="C16" s="263" t="s">
        <v>465</v>
      </c>
      <c r="D16" s="263" t="s">
        <v>79</v>
      </c>
      <c r="E16" s="263" t="s">
        <v>80</v>
      </c>
      <c r="F16" s="134" t="s">
        <v>82</v>
      </c>
      <c r="G16" s="263" t="s">
        <v>201</v>
      </c>
      <c r="H16" s="263" t="s">
        <v>201</v>
      </c>
      <c r="I16" s="263">
        <v>100</v>
      </c>
      <c r="J16" s="480">
        <v>27000000</v>
      </c>
      <c r="K16" s="263" t="s">
        <v>207</v>
      </c>
      <c r="L16" s="132">
        <v>1500</v>
      </c>
      <c r="M16" s="132" t="s">
        <v>78</v>
      </c>
      <c r="N16" s="128"/>
      <c r="O16" s="128"/>
      <c r="P16" s="128"/>
      <c r="Q16" s="128"/>
      <c r="R16" s="128"/>
      <c r="S16" s="128"/>
      <c r="T16" s="128"/>
      <c r="U16" s="128"/>
      <c r="V16" s="128"/>
      <c r="W16" s="128"/>
      <c r="X16" s="128"/>
      <c r="Y16" s="128"/>
      <c r="Z16" s="128"/>
      <c r="AA16" s="128"/>
      <c r="AB16" s="128"/>
      <c r="AC16" s="128"/>
      <c r="AD16" s="128"/>
      <c r="AE16" s="128"/>
      <c r="AF16" s="128"/>
      <c r="AG16" s="128"/>
      <c r="AH16" s="128"/>
    </row>
    <row r="17" spans="1:34" s="444" customFormat="1" ht="30.75" customHeight="1">
      <c r="A17" s="460" t="s">
        <v>95</v>
      </c>
      <c r="B17" s="133" t="s">
        <v>208</v>
      </c>
      <c r="C17" s="432" t="s">
        <v>466</v>
      </c>
      <c r="D17" s="432" t="s">
        <v>79</v>
      </c>
      <c r="E17" s="432" t="s">
        <v>209</v>
      </c>
      <c r="F17" s="432" t="s">
        <v>209</v>
      </c>
      <c r="G17" s="432" t="s">
        <v>210</v>
      </c>
      <c r="H17" s="432" t="s">
        <v>210</v>
      </c>
      <c r="I17" s="432">
        <v>80</v>
      </c>
      <c r="J17" s="480">
        <v>20000000</v>
      </c>
      <c r="K17" s="432" t="s">
        <v>207</v>
      </c>
      <c r="L17" s="132">
        <v>1500</v>
      </c>
      <c r="M17" s="132" t="s">
        <v>78</v>
      </c>
      <c r="N17" s="128"/>
      <c r="O17" s="128"/>
      <c r="P17" s="128"/>
      <c r="Q17" s="128"/>
      <c r="R17" s="128"/>
      <c r="S17" s="128"/>
      <c r="T17" s="128"/>
      <c r="U17" s="128"/>
      <c r="V17" s="128"/>
      <c r="W17" s="128"/>
      <c r="X17" s="128"/>
      <c r="Y17" s="128"/>
      <c r="Z17" s="128"/>
      <c r="AA17" s="128"/>
      <c r="AB17" s="128"/>
      <c r="AC17" s="128"/>
      <c r="AD17" s="128"/>
      <c r="AE17" s="128"/>
      <c r="AF17" s="128"/>
      <c r="AG17" s="128"/>
      <c r="AH17" s="128"/>
    </row>
    <row r="18" spans="1:34" s="444" customFormat="1" ht="30.75" customHeight="1">
      <c r="A18" s="460" t="s">
        <v>95</v>
      </c>
      <c r="B18" s="133" t="s">
        <v>467</v>
      </c>
      <c r="C18" s="263">
        <v>0</v>
      </c>
      <c r="D18" s="263" t="s">
        <v>79</v>
      </c>
      <c r="E18" s="263" t="s">
        <v>80</v>
      </c>
      <c r="F18" s="134" t="s">
        <v>82</v>
      </c>
      <c r="G18" s="263" t="s">
        <v>201</v>
      </c>
      <c r="H18" s="263" t="s">
        <v>201</v>
      </c>
      <c r="I18" s="263">
        <v>20</v>
      </c>
      <c r="J18" s="480">
        <v>1000000</v>
      </c>
      <c r="K18" s="263" t="s">
        <v>468</v>
      </c>
      <c r="L18" s="132">
        <v>1500</v>
      </c>
      <c r="M18" s="132" t="s">
        <v>78</v>
      </c>
      <c r="N18" s="128"/>
      <c r="O18" s="128"/>
      <c r="P18" s="128"/>
      <c r="Q18" s="128"/>
      <c r="R18" s="128"/>
      <c r="S18" s="128"/>
      <c r="T18" s="128"/>
      <c r="U18" s="128"/>
      <c r="V18" s="128"/>
      <c r="W18" s="128"/>
      <c r="X18" s="128"/>
      <c r="Y18" s="128"/>
      <c r="Z18" s="128"/>
      <c r="AA18" s="128"/>
      <c r="AB18" s="128"/>
      <c r="AC18" s="128"/>
      <c r="AD18" s="128"/>
      <c r="AE18" s="128"/>
      <c r="AF18" s="128"/>
      <c r="AG18" s="128"/>
      <c r="AH18" s="128"/>
    </row>
    <row r="19" spans="1:34" s="444" customFormat="1" ht="30.75" customHeight="1">
      <c r="A19" s="460" t="s">
        <v>95</v>
      </c>
      <c r="B19" s="133" t="s">
        <v>211</v>
      </c>
      <c r="C19" s="432" t="s">
        <v>469</v>
      </c>
      <c r="D19" s="432" t="s">
        <v>79</v>
      </c>
      <c r="E19" s="432" t="s">
        <v>80</v>
      </c>
      <c r="F19" s="477" t="s">
        <v>82</v>
      </c>
      <c r="G19" s="432" t="s">
        <v>210</v>
      </c>
      <c r="H19" s="432" t="s">
        <v>210</v>
      </c>
      <c r="I19" s="432">
        <v>35</v>
      </c>
      <c r="J19" s="480">
        <v>1000000</v>
      </c>
      <c r="K19" s="432" t="s">
        <v>83</v>
      </c>
      <c r="L19" s="132">
        <v>1500</v>
      </c>
      <c r="M19" s="132" t="s">
        <v>78</v>
      </c>
      <c r="N19" s="128"/>
      <c r="O19" s="128"/>
      <c r="P19" s="128"/>
      <c r="Q19" s="128"/>
      <c r="R19" s="128"/>
      <c r="S19" s="128"/>
      <c r="T19" s="128"/>
      <c r="U19" s="128"/>
      <c r="V19" s="128"/>
      <c r="W19" s="128"/>
      <c r="X19" s="128"/>
      <c r="Y19" s="128"/>
      <c r="Z19" s="128"/>
      <c r="AA19" s="128"/>
      <c r="AB19" s="128"/>
      <c r="AC19" s="128"/>
      <c r="AD19" s="128"/>
      <c r="AE19" s="128"/>
      <c r="AF19" s="128"/>
      <c r="AG19" s="128"/>
      <c r="AH19" s="128"/>
    </row>
    <row r="20" spans="1:34" s="444" customFormat="1" ht="30.75" customHeight="1">
      <c r="A20" s="460" t="s">
        <v>95</v>
      </c>
      <c r="B20" s="133" t="s">
        <v>467</v>
      </c>
      <c r="C20" s="432">
        <v>0</v>
      </c>
      <c r="D20" s="432" t="s">
        <v>79</v>
      </c>
      <c r="E20" s="432" t="s">
        <v>80</v>
      </c>
      <c r="F20" s="477" t="s">
        <v>82</v>
      </c>
      <c r="G20" s="432" t="s">
        <v>210</v>
      </c>
      <c r="H20" s="432" t="s">
        <v>210</v>
      </c>
      <c r="I20" s="432">
        <v>20</v>
      </c>
      <c r="J20" s="480">
        <v>1000000</v>
      </c>
      <c r="K20" s="432" t="s">
        <v>468</v>
      </c>
      <c r="L20" s="132">
        <v>1500</v>
      </c>
      <c r="M20" s="132" t="s">
        <v>78</v>
      </c>
      <c r="N20" s="128"/>
      <c r="O20" s="128"/>
      <c r="P20" s="128"/>
      <c r="Q20" s="128"/>
      <c r="R20" s="128"/>
      <c r="S20" s="128"/>
      <c r="T20" s="128"/>
      <c r="U20" s="128"/>
      <c r="V20" s="128"/>
      <c r="W20" s="128"/>
      <c r="X20" s="128"/>
      <c r="Y20" s="128"/>
      <c r="Z20" s="128"/>
      <c r="AA20" s="128"/>
      <c r="AB20" s="128"/>
      <c r="AC20" s="128"/>
      <c r="AD20" s="128"/>
      <c r="AE20" s="128"/>
      <c r="AF20" s="128"/>
      <c r="AG20" s="128"/>
      <c r="AH20" s="128"/>
    </row>
    <row r="21" spans="1:34" s="444" customFormat="1" ht="30.75" customHeight="1">
      <c r="A21" s="460" t="s">
        <v>95</v>
      </c>
      <c r="B21" s="133" t="s">
        <v>211</v>
      </c>
      <c r="C21" s="263" t="s">
        <v>469</v>
      </c>
      <c r="D21" s="263" t="s">
        <v>79</v>
      </c>
      <c r="E21" s="263" t="s">
        <v>80</v>
      </c>
      <c r="F21" s="134" t="s">
        <v>82</v>
      </c>
      <c r="G21" s="263" t="s">
        <v>212</v>
      </c>
      <c r="H21" s="263" t="s">
        <v>212</v>
      </c>
      <c r="I21" s="263">
        <v>35</v>
      </c>
      <c r="J21" s="480">
        <v>1000000</v>
      </c>
      <c r="K21" s="263" t="s">
        <v>83</v>
      </c>
      <c r="L21" s="132">
        <v>1500</v>
      </c>
      <c r="M21" s="132" t="s">
        <v>78</v>
      </c>
      <c r="N21" s="128"/>
      <c r="O21" s="128"/>
      <c r="P21" s="128"/>
      <c r="Q21" s="128"/>
      <c r="R21" s="128"/>
      <c r="S21" s="128"/>
      <c r="T21" s="128"/>
      <c r="U21" s="128"/>
      <c r="V21" s="128"/>
      <c r="W21" s="128"/>
      <c r="X21" s="128"/>
      <c r="Y21" s="128"/>
      <c r="Z21" s="128"/>
      <c r="AA21" s="128"/>
      <c r="AB21" s="128"/>
      <c r="AC21" s="128"/>
      <c r="AD21" s="128"/>
      <c r="AE21" s="128"/>
      <c r="AF21" s="128"/>
      <c r="AG21" s="128"/>
      <c r="AH21" s="128"/>
    </row>
    <row r="22" spans="1:34" s="444" customFormat="1" ht="27" customHeight="1">
      <c r="A22" s="460" t="s">
        <v>95</v>
      </c>
      <c r="B22" s="133" t="s">
        <v>467</v>
      </c>
      <c r="C22" s="263">
        <v>0</v>
      </c>
      <c r="D22" s="263" t="s">
        <v>79</v>
      </c>
      <c r="E22" s="263" t="s">
        <v>80</v>
      </c>
      <c r="F22" s="134" t="s">
        <v>82</v>
      </c>
      <c r="G22" s="263" t="s">
        <v>212</v>
      </c>
      <c r="H22" s="263" t="s">
        <v>212</v>
      </c>
      <c r="I22" s="263">
        <v>20</v>
      </c>
      <c r="J22" s="480">
        <v>1000000</v>
      </c>
      <c r="K22" s="263" t="s">
        <v>468</v>
      </c>
      <c r="L22" s="132">
        <v>1500</v>
      </c>
      <c r="M22" s="132" t="s">
        <v>78</v>
      </c>
      <c r="N22" s="128"/>
      <c r="O22" s="128"/>
      <c r="P22" s="128"/>
      <c r="Q22" s="128"/>
      <c r="R22" s="128"/>
      <c r="S22" s="128"/>
      <c r="T22" s="128"/>
      <c r="U22" s="128"/>
      <c r="V22" s="128"/>
      <c r="W22" s="128"/>
      <c r="X22" s="128"/>
      <c r="Y22" s="128"/>
      <c r="Z22" s="128"/>
      <c r="AA22" s="128"/>
      <c r="AB22" s="128"/>
      <c r="AC22" s="128"/>
      <c r="AD22" s="128"/>
      <c r="AE22" s="128"/>
      <c r="AF22" s="128"/>
      <c r="AG22" s="128"/>
      <c r="AH22" s="128"/>
    </row>
    <row r="23" spans="1:34" s="444" customFormat="1" ht="27" customHeight="1">
      <c r="A23" s="460" t="s">
        <v>95</v>
      </c>
      <c r="B23" s="133" t="s">
        <v>211</v>
      </c>
      <c r="C23" s="263" t="s">
        <v>469</v>
      </c>
      <c r="D23" s="263" t="s">
        <v>79</v>
      </c>
      <c r="E23" s="263" t="s">
        <v>80</v>
      </c>
      <c r="F23" s="134" t="s">
        <v>82</v>
      </c>
      <c r="G23" s="263" t="s">
        <v>202</v>
      </c>
      <c r="H23" s="263" t="s">
        <v>202</v>
      </c>
      <c r="I23" s="263">
        <v>35</v>
      </c>
      <c r="J23" s="480">
        <v>1000000</v>
      </c>
      <c r="K23" s="263" t="s">
        <v>83</v>
      </c>
      <c r="L23" s="132">
        <v>1500</v>
      </c>
      <c r="M23" s="132" t="s">
        <v>78</v>
      </c>
      <c r="N23" s="128"/>
      <c r="O23" s="128"/>
      <c r="P23" s="128"/>
      <c r="Q23" s="128"/>
      <c r="R23" s="128"/>
      <c r="S23" s="128"/>
      <c r="T23" s="128"/>
      <c r="U23" s="128"/>
      <c r="V23" s="128"/>
      <c r="W23" s="128"/>
      <c r="X23" s="128"/>
      <c r="Y23" s="128"/>
      <c r="Z23" s="128"/>
      <c r="AA23" s="128"/>
      <c r="AB23" s="128"/>
      <c r="AC23" s="128"/>
      <c r="AD23" s="128"/>
      <c r="AE23" s="128"/>
      <c r="AF23" s="128"/>
      <c r="AG23" s="128"/>
      <c r="AH23" s="128"/>
    </row>
    <row r="24" spans="1:34" s="444" customFormat="1" ht="27" customHeight="1">
      <c r="A24" s="460" t="s">
        <v>95</v>
      </c>
      <c r="B24" s="133" t="s">
        <v>211</v>
      </c>
      <c r="C24" s="263" t="s">
        <v>469</v>
      </c>
      <c r="D24" s="263" t="s">
        <v>79</v>
      </c>
      <c r="E24" s="263" t="s">
        <v>80</v>
      </c>
      <c r="F24" s="134" t="s">
        <v>82</v>
      </c>
      <c r="G24" s="263" t="s">
        <v>213</v>
      </c>
      <c r="H24" s="263" t="s">
        <v>213</v>
      </c>
      <c r="I24" s="263">
        <v>35</v>
      </c>
      <c r="J24" s="480">
        <v>1000000</v>
      </c>
      <c r="K24" s="263" t="s">
        <v>83</v>
      </c>
      <c r="L24" s="132">
        <v>1500</v>
      </c>
      <c r="M24" s="132" t="s">
        <v>78</v>
      </c>
      <c r="N24" s="128"/>
      <c r="O24" s="128"/>
      <c r="P24" s="128"/>
      <c r="Q24" s="128"/>
      <c r="R24" s="128"/>
      <c r="S24" s="128"/>
      <c r="T24" s="128"/>
      <c r="U24" s="128"/>
      <c r="V24" s="128"/>
      <c r="W24" s="128"/>
      <c r="X24" s="128"/>
      <c r="Y24" s="128"/>
      <c r="Z24" s="128"/>
      <c r="AA24" s="128"/>
      <c r="AB24" s="128"/>
      <c r="AC24" s="128"/>
      <c r="AD24" s="128"/>
      <c r="AE24" s="128"/>
      <c r="AF24" s="128"/>
      <c r="AG24" s="128"/>
      <c r="AH24" s="128"/>
    </row>
    <row r="25" spans="1:34" s="444" customFormat="1" ht="27" customHeight="1">
      <c r="A25" s="460" t="s">
        <v>95</v>
      </c>
      <c r="B25" s="133" t="s">
        <v>211</v>
      </c>
      <c r="C25" s="263" t="s">
        <v>469</v>
      </c>
      <c r="D25" s="263" t="s">
        <v>79</v>
      </c>
      <c r="E25" s="263" t="s">
        <v>80</v>
      </c>
      <c r="F25" s="134" t="s">
        <v>82</v>
      </c>
      <c r="G25" s="263" t="s">
        <v>214</v>
      </c>
      <c r="H25" s="263" t="s">
        <v>214</v>
      </c>
      <c r="I25" s="263">
        <v>35</v>
      </c>
      <c r="J25" s="480">
        <v>1000000</v>
      </c>
      <c r="K25" s="263" t="s">
        <v>83</v>
      </c>
      <c r="L25" s="132">
        <v>1500</v>
      </c>
      <c r="M25" s="132" t="s">
        <v>78</v>
      </c>
      <c r="N25" s="128"/>
      <c r="O25" s="128"/>
      <c r="P25" s="128"/>
      <c r="Q25" s="128"/>
      <c r="R25" s="128"/>
      <c r="S25" s="128"/>
      <c r="T25" s="128"/>
      <c r="U25" s="128"/>
      <c r="V25" s="128"/>
      <c r="W25" s="128"/>
      <c r="X25" s="128"/>
      <c r="Y25" s="128"/>
      <c r="Z25" s="128"/>
      <c r="AA25" s="128"/>
      <c r="AB25" s="128"/>
      <c r="AC25" s="128"/>
      <c r="AD25" s="128"/>
      <c r="AE25" s="128"/>
      <c r="AF25" s="128"/>
      <c r="AG25" s="128"/>
      <c r="AH25" s="128"/>
    </row>
    <row r="26" spans="1:34" s="444" customFormat="1" ht="27" customHeight="1">
      <c r="A26" s="460" t="s">
        <v>95</v>
      </c>
      <c r="B26" s="133" t="s">
        <v>215</v>
      </c>
      <c r="C26" s="263" t="s">
        <v>216</v>
      </c>
      <c r="D26" s="263" t="s">
        <v>79</v>
      </c>
      <c r="E26" s="263" t="s">
        <v>80</v>
      </c>
      <c r="F26" s="134" t="s">
        <v>82</v>
      </c>
      <c r="G26" s="263" t="s">
        <v>201</v>
      </c>
      <c r="H26" s="263" t="s">
        <v>201</v>
      </c>
      <c r="I26" s="263">
        <v>30</v>
      </c>
      <c r="J26" s="480">
        <v>2000000</v>
      </c>
      <c r="K26" s="263" t="s">
        <v>83</v>
      </c>
      <c r="L26" s="132">
        <v>1500</v>
      </c>
      <c r="M26" s="132" t="s">
        <v>78</v>
      </c>
      <c r="N26" s="128"/>
      <c r="O26" s="128"/>
      <c r="P26" s="128"/>
      <c r="Q26" s="128"/>
      <c r="R26" s="128"/>
      <c r="S26" s="128"/>
      <c r="T26" s="128"/>
      <c r="U26" s="128"/>
      <c r="V26" s="128"/>
      <c r="W26" s="128"/>
      <c r="X26" s="128"/>
      <c r="Y26" s="128"/>
      <c r="Z26" s="128"/>
      <c r="AA26" s="128"/>
      <c r="AB26" s="128"/>
      <c r="AC26" s="128"/>
      <c r="AD26" s="128"/>
      <c r="AE26" s="128"/>
      <c r="AF26" s="128"/>
      <c r="AG26" s="128"/>
      <c r="AH26" s="128"/>
    </row>
    <row r="27" spans="1:34" s="444" customFormat="1" ht="27" customHeight="1">
      <c r="A27" s="460" t="s">
        <v>95</v>
      </c>
      <c r="B27" s="133" t="s">
        <v>215</v>
      </c>
      <c r="C27" s="263" t="s">
        <v>216</v>
      </c>
      <c r="D27" s="263" t="s">
        <v>79</v>
      </c>
      <c r="E27" s="263" t="s">
        <v>80</v>
      </c>
      <c r="F27" s="134" t="s">
        <v>82</v>
      </c>
      <c r="G27" s="263" t="s">
        <v>202</v>
      </c>
      <c r="H27" s="263" t="s">
        <v>202</v>
      </c>
      <c r="I27" s="263">
        <v>30</v>
      </c>
      <c r="J27" s="480">
        <v>2000000</v>
      </c>
      <c r="K27" s="263" t="s">
        <v>83</v>
      </c>
      <c r="L27" s="132">
        <v>1500</v>
      </c>
      <c r="M27" s="132" t="s">
        <v>78</v>
      </c>
      <c r="N27" s="128"/>
      <c r="O27" s="128"/>
      <c r="P27" s="128"/>
      <c r="Q27" s="128"/>
      <c r="R27" s="128"/>
      <c r="S27" s="128"/>
      <c r="T27" s="128"/>
      <c r="U27" s="128"/>
      <c r="V27" s="128"/>
      <c r="W27" s="128"/>
      <c r="X27" s="128"/>
      <c r="Y27" s="128"/>
      <c r="Z27" s="128"/>
      <c r="AA27" s="128"/>
      <c r="AB27" s="128"/>
      <c r="AC27" s="128"/>
      <c r="AD27" s="128"/>
      <c r="AE27" s="128"/>
      <c r="AF27" s="128"/>
      <c r="AG27" s="128"/>
      <c r="AH27" s="128"/>
    </row>
    <row r="28" spans="1:34" s="444" customFormat="1" ht="27" customHeight="1">
      <c r="A28" s="460" t="s">
        <v>95</v>
      </c>
      <c r="B28" s="133" t="s">
        <v>217</v>
      </c>
      <c r="C28" s="263" t="s">
        <v>470</v>
      </c>
      <c r="D28" s="263" t="s">
        <v>79</v>
      </c>
      <c r="E28" s="263" t="s">
        <v>80</v>
      </c>
      <c r="F28" s="134" t="s">
        <v>82</v>
      </c>
      <c r="G28" s="263" t="s">
        <v>201</v>
      </c>
      <c r="H28" s="263" t="s">
        <v>201</v>
      </c>
      <c r="I28" s="263">
        <v>24</v>
      </c>
      <c r="J28" s="480">
        <v>60000000</v>
      </c>
      <c r="K28" s="263" t="s">
        <v>218</v>
      </c>
      <c r="L28" s="132">
        <v>1500</v>
      </c>
      <c r="M28" s="132" t="s">
        <v>78</v>
      </c>
      <c r="N28" s="128"/>
      <c r="O28" s="128"/>
      <c r="P28" s="128"/>
      <c r="Q28" s="128"/>
      <c r="R28" s="128"/>
      <c r="S28" s="128"/>
      <c r="T28" s="128"/>
      <c r="U28" s="128"/>
      <c r="V28" s="128"/>
      <c r="W28" s="128"/>
      <c r="X28" s="128"/>
      <c r="Y28" s="128"/>
      <c r="Z28" s="128"/>
      <c r="AA28" s="128"/>
      <c r="AB28" s="128"/>
      <c r="AC28" s="128"/>
      <c r="AD28" s="128"/>
      <c r="AE28" s="128"/>
      <c r="AF28" s="128"/>
      <c r="AG28" s="128"/>
      <c r="AH28" s="128"/>
    </row>
    <row r="29" spans="1:34" s="444" customFormat="1" ht="27" customHeight="1">
      <c r="A29" s="460" t="s">
        <v>95</v>
      </c>
      <c r="B29" s="133" t="s">
        <v>219</v>
      </c>
      <c r="C29" s="263" t="s">
        <v>220</v>
      </c>
      <c r="D29" s="263" t="s">
        <v>79</v>
      </c>
      <c r="E29" s="263" t="s">
        <v>80</v>
      </c>
      <c r="F29" s="134" t="s">
        <v>82</v>
      </c>
      <c r="G29" s="263" t="s">
        <v>212</v>
      </c>
      <c r="H29" s="263" t="s">
        <v>212</v>
      </c>
      <c r="I29" s="263">
        <v>30</v>
      </c>
      <c r="J29" s="480">
        <v>5000000</v>
      </c>
      <c r="K29" s="263" t="s">
        <v>221</v>
      </c>
      <c r="L29" s="132">
        <v>1500</v>
      </c>
      <c r="M29" s="132" t="s">
        <v>78</v>
      </c>
      <c r="N29" s="128"/>
      <c r="O29" s="128"/>
      <c r="P29" s="128"/>
      <c r="Q29" s="128"/>
      <c r="R29" s="128"/>
      <c r="S29" s="128"/>
      <c r="T29" s="128"/>
      <c r="U29" s="128"/>
      <c r="V29" s="128"/>
      <c r="W29" s="128"/>
      <c r="X29" s="128"/>
      <c r="Y29" s="128"/>
      <c r="Z29" s="128"/>
      <c r="AA29" s="128"/>
      <c r="AB29" s="128"/>
      <c r="AC29" s="128"/>
      <c r="AD29" s="128"/>
      <c r="AE29" s="128"/>
      <c r="AF29" s="128"/>
      <c r="AG29" s="128"/>
      <c r="AH29" s="128"/>
    </row>
    <row r="30" spans="1:34" s="444" customFormat="1" ht="27" customHeight="1">
      <c r="A30" s="460" t="s">
        <v>471</v>
      </c>
      <c r="B30" s="133" t="s">
        <v>472</v>
      </c>
      <c r="C30" s="263" t="s">
        <v>473</v>
      </c>
      <c r="D30" s="263" t="s">
        <v>79</v>
      </c>
      <c r="E30" s="263" t="s">
        <v>474</v>
      </c>
      <c r="F30" s="134" t="s">
        <v>82</v>
      </c>
      <c r="G30" s="263" t="s">
        <v>201</v>
      </c>
      <c r="H30" s="263" t="s">
        <v>201</v>
      </c>
      <c r="I30" s="263">
        <v>100</v>
      </c>
      <c r="J30" s="480">
        <v>267000000</v>
      </c>
      <c r="K30" s="263" t="s">
        <v>475</v>
      </c>
      <c r="L30" s="132">
        <v>1600</v>
      </c>
      <c r="M30" s="132" t="s">
        <v>17</v>
      </c>
      <c r="N30" s="128"/>
      <c r="O30" s="128"/>
      <c r="P30" s="128"/>
      <c r="Q30" s="128"/>
      <c r="R30" s="128"/>
      <c r="S30" s="128"/>
      <c r="T30" s="128"/>
      <c r="U30" s="128"/>
      <c r="V30" s="128"/>
      <c r="W30" s="128"/>
      <c r="X30" s="128"/>
      <c r="Y30" s="128"/>
      <c r="Z30" s="128"/>
      <c r="AA30" s="128"/>
      <c r="AB30" s="128"/>
      <c r="AC30" s="128"/>
      <c r="AD30" s="128"/>
      <c r="AE30" s="128"/>
      <c r="AF30" s="128"/>
      <c r="AG30" s="128"/>
      <c r="AH30" s="128"/>
    </row>
    <row r="31" spans="1:34" s="444" customFormat="1" ht="27" customHeight="1">
      <c r="A31" s="460" t="s">
        <v>471</v>
      </c>
      <c r="B31" s="133" t="s">
        <v>304</v>
      </c>
      <c r="C31" s="432" t="s">
        <v>305</v>
      </c>
      <c r="D31" s="432" t="s">
        <v>79</v>
      </c>
      <c r="E31" s="432" t="s">
        <v>474</v>
      </c>
      <c r="F31" s="477" t="s">
        <v>82</v>
      </c>
      <c r="G31" s="432" t="s">
        <v>210</v>
      </c>
      <c r="H31" s="432" t="s">
        <v>210</v>
      </c>
      <c r="I31" s="432">
        <v>200</v>
      </c>
      <c r="J31" s="480">
        <v>100000000</v>
      </c>
      <c r="K31" s="432" t="s">
        <v>475</v>
      </c>
      <c r="L31" s="132">
        <v>1600</v>
      </c>
      <c r="M31" s="132" t="s">
        <v>17</v>
      </c>
      <c r="N31" s="128"/>
      <c r="O31" s="128"/>
      <c r="P31" s="128"/>
      <c r="Q31" s="128"/>
      <c r="R31" s="128"/>
      <c r="S31" s="128"/>
      <c r="T31" s="128"/>
      <c r="U31" s="128"/>
      <c r="V31" s="128"/>
      <c r="W31" s="128"/>
      <c r="X31" s="128"/>
      <c r="Y31" s="128"/>
      <c r="Z31" s="128"/>
      <c r="AA31" s="128"/>
      <c r="AB31" s="128"/>
      <c r="AC31" s="128"/>
      <c r="AD31" s="128"/>
      <c r="AE31" s="128"/>
      <c r="AF31" s="128"/>
      <c r="AG31" s="128"/>
      <c r="AH31" s="128"/>
    </row>
    <row r="32" spans="1:34" s="444" customFormat="1" ht="27" customHeight="1">
      <c r="A32" s="460" t="s">
        <v>471</v>
      </c>
      <c r="B32" s="133" t="s">
        <v>476</v>
      </c>
      <c r="C32" s="263" t="s">
        <v>477</v>
      </c>
      <c r="D32" s="263" t="s">
        <v>79</v>
      </c>
      <c r="E32" s="263" t="s">
        <v>474</v>
      </c>
      <c r="F32" s="134" t="s">
        <v>82</v>
      </c>
      <c r="G32" s="263" t="s">
        <v>204</v>
      </c>
      <c r="H32" s="263" t="s">
        <v>204</v>
      </c>
      <c r="I32" s="263"/>
      <c r="J32" s="480">
        <v>140000000</v>
      </c>
      <c r="K32" s="263" t="s">
        <v>475</v>
      </c>
      <c r="L32" s="132">
        <v>1600</v>
      </c>
      <c r="M32" s="132" t="s">
        <v>17</v>
      </c>
      <c r="N32" s="128"/>
      <c r="O32" s="128"/>
      <c r="P32" s="128"/>
      <c r="Q32" s="128"/>
      <c r="R32" s="128"/>
      <c r="S32" s="128"/>
      <c r="T32" s="128"/>
      <c r="U32" s="128"/>
      <c r="V32" s="128"/>
      <c r="W32" s="128"/>
      <c r="X32" s="128"/>
      <c r="Y32" s="128"/>
      <c r="Z32" s="128"/>
      <c r="AA32" s="128"/>
      <c r="AB32" s="128"/>
      <c r="AC32" s="128"/>
      <c r="AD32" s="128"/>
      <c r="AE32" s="128"/>
      <c r="AF32" s="128"/>
      <c r="AG32" s="128"/>
      <c r="AH32" s="128"/>
    </row>
    <row r="33" spans="1:34" s="444" customFormat="1" ht="27" customHeight="1">
      <c r="A33" s="460" t="s">
        <v>471</v>
      </c>
      <c r="B33" s="133" t="s">
        <v>478</v>
      </c>
      <c r="C33" s="432" t="s">
        <v>479</v>
      </c>
      <c r="D33" s="432" t="s">
        <v>79</v>
      </c>
      <c r="E33" s="432" t="s">
        <v>474</v>
      </c>
      <c r="F33" s="477" t="s">
        <v>82</v>
      </c>
      <c r="G33" s="432" t="s">
        <v>210</v>
      </c>
      <c r="H33" s="432" t="s">
        <v>210</v>
      </c>
      <c r="I33" s="432"/>
      <c r="J33" s="480">
        <v>15000000</v>
      </c>
      <c r="K33" s="432" t="s">
        <v>475</v>
      </c>
      <c r="L33" s="132">
        <v>1600</v>
      </c>
      <c r="M33" s="132" t="s">
        <v>17</v>
      </c>
      <c r="N33" s="128"/>
      <c r="O33" s="128"/>
      <c r="P33" s="128"/>
      <c r="Q33" s="128"/>
      <c r="R33" s="128"/>
      <c r="S33" s="128"/>
      <c r="T33" s="128"/>
      <c r="U33" s="128"/>
      <c r="V33" s="128"/>
      <c r="W33" s="128"/>
      <c r="X33" s="128"/>
      <c r="Y33" s="128"/>
      <c r="Z33" s="128"/>
      <c r="AA33" s="128"/>
      <c r="AB33" s="128"/>
      <c r="AC33" s="128"/>
      <c r="AD33" s="128"/>
      <c r="AE33" s="128"/>
      <c r="AF33" s="128"/>
      <c r="AG33" s="128"/>
      <c r="AH33" s="128"/>
    </row>
    <row r="34" spans="1:34" s="444" customFormat="1" ht="27" customHeight="1">
      <c r="A34" s="460" t="s">
        <v>471</v>
      </c>
      <c r="B34" s="133" t="s">
        <v>480</v>
      </c>
      <c r="C34" s="263" t="s">
        <v>479</v>
      </c>
      <c r="D34" s="263" t="s">
        <v>79</v>
      </c>
      <c r="E34" s="263" t="s">
        <v>474</v>
      </c>
      <c r="F34" s="134" t="s">
        <v>82</v>
      </c>
      <c r="G34" s="263" t="s">
        <v>201</v>
      </c>
      <c r="H34" s="263" t="s">
        <v>201</v>
      </c>
      <c r="I34" s="263"/>
      <c r="J34" s="480">
        <v>68000000</v>
      </c>
      <c r="K34" s="263" t="s">
        <v>475</v>
      </c>
      <c r="L34" s="132">
        <v>1600</v>
      </c>
      <c r="M34" s="132" t="s">
        <v>17</v>
      </c>
      <c r="N34" s="128"/>
      <c r="O34" s="128"/>
      <c r="P34" s="128"/>
      <c r="Q34" s="128"/>
      <c r="R34" s="128"/>
      <c r="S34" s="128"/>
      <c r="T34" s="128"/>
      <c r="U34" s="128"/>
      <c r="V34" s="128"/>
      <c r="W34" s="128"/>
      <c r="X34" s="128"/>
      <c r="Y34" s="128"/>
      <c r="Z34" s="128"/>
      <c r="AA34" s="128"/>
      <c r="AB34" s="128"/>
      <c r="AC34" s="128"/>
      <c r="AD34" s="128"/>
      <c r="AE34" s="128"/>
      <c r="AF34" s="128"/>
      <c r="AG34" s="128"/>
      <c r="AH34" s="128"/>
    </row>
    <row r="35" spans="1:34" s="444" customFormat="1" ht="27" customHeight="1">
      <c r="A35" s="460" t="s">
        <v>471</v>
      </c>
      <c r="B35" s="133" t="s">
        <v>481</v>
      </c>
      <c r="C35" s="263" t="s">
        <v>482</v>
      </c>
      <c r="D35" s="263" t="s">
        <v>79</v>
      </c>
      <c r="E35" s="263" t="s">
        <v>474</v>
      </c>
      <c r="F35" s="134" t="s">
        <v>82</v>
      </c>
      <c r="G35" s="263" t="s">
        <v>201</v>
      </c>
      <c r="H35" s="263" t="s">
        <v>201</v>
      </c>
      <c r="I35" s="263"/>
      <c r="J35" s="480">
        <v>10000000</v>
      </c>
      <c r="K35" s="263" t="s">
        <v>475</v>
      </c>
      <c r="L35" s="132">
        <v>1600</v>
      </c>
      <c r="M35" s="132" t="s">
        <v>17</v>
      </c>
      <c r="N35" s="128"/>
      <c r="O35" s="128"/>
      <c r="P35" s="128"/>
      <c r="Q35" s="128"/>
      <c r="R35" s="128"/>
      <c r="S35" s="128"/>
      <c r="T35" s="128"/>
      <c r="U35" s="128"/>
      <c r="V35" s="128"/>
      <c r="W35" s="128"/>
      <c r="X35" s="128"/>
      <c r="Y35" s="128"/>
      <c r="Z35" s="128"/>
      <c r="AA35" s="128"/>
      <c r="AB35" s="128"/>
      <c r="AC35" s="128"/>
      <c r="AD35" s="128"/>
      <c r="AE35" s="128"/>
      <c r="AF35" s="128"/>
      <c r="AG35" s="128"/>
      <c r="AH35" s="128"/>
    </row>
    <row r="36" spans="1:34" s="444" customFormat="1" ht="27" customHeight="1">
      <c r="A36" s="460" t="s">
        <v>471</v>
      </c>
      <c r="B36" s="133" t="s">
        <v>483</v>
      </c>
      <c r="C36" s="263" t="s">
        <v>482</v>
      </c>
      <c r="D36" s="263" t="s">
        <v>79</v>
      </c>
      <c r="E36" s="263" t="s">
        <v>474</v>
      </c>
      <c r="F36" s="134" t="s">
        <v>82</v>
      </c>
      <c r="G36" s="263" t="s">
        <v>201</v>
      </c>
      <c r="H36" s="263" t="s">
        <v>201</v>
      </c>
      <c r="I36" s="263"/>
      <c r="J36" s="480">
        <v>120000000</v>
      </c>
      <c r="K36" s="263" t="s">
        <v>475</v>
      </c>
      <c r="L36" s="132">
        <v>1600</v>
      </c>
      <c r="M36" s="132" t="s">
        <v>17</v>
      </c>
      <c r="N36" s="128"/>
      <c r="O36" s="128"/>
      <c r="P36" s="128"/>
      <c r="Q36" s="128"/>
      <c r="R36" s="128"/>
      <c r="S36" s="128"/>
      <c r="T36" s="128"/>
      <c r="U36" s="128"/>
      <c r="V36" s="128"/>
      <c r="W36" s="128"/>
      <c r="X36" s="128"/>
      <c r="Y36" s="128"/>
      <c r="Z36" s="128"/>
      <c r="AA36" s="128"/>
      <c r="AB36" s="128"/>
      <c r="AC36" s="128"/>
      <c r="AD36" s="128"/>
      <c r="AE36" s="128"/>
      <c r="AF36" s="128"/>
      <c r="AG36" s="128"/>
      <c r="AH36" s="128"/>
    </row>
    <row r="37" spans="1:34" s="444" customFormat="1" ht="27" customHeight="1">
      <c r="A37" s="460" t="s">
        <v>471</v>
      </c>
      <c r="B37" s="133" t="s">
        <v>484</v>
      </c>
      <c r="C37" s="263" t="s">
        <v>482</v>
      </c>
      <c r="D37" s="263" t="s">
        <v>79</v>
      </c>
      <c r="E37" s="263" t="s">
        <v>474</v>
      </c>
      <c r="F37" s="134" t="s">
        <v>82</v>
      </c>
      <c r="G37" s="263" t="s">
        <v>201</v>
      </c>
      <c r="H37" s="263" t="s">
        <v>201</v>
      </c>
      <c r="I37" s="263"/>
      <c r="J37" s="480">
        <v>20000000</v>
      </c>
      <c r="K37" s="263" t="s">
        <v>475</v>
      </c>
      <c r="L37" s="132">
        <v>1600</v>
      </c>
      <c r="M37" s="132" t="s">
        <v>17</v>
      </c>
      <c r="N37" s="128"/>
      <c r="O37" s="128"/>
      <c r="P37" s="128"/>
      <c r="Q37" s="128"/>
      <c r="R37" s="128"/>
      <c r="S37" s="128"/>
      <c r="T37" s="128"/>
      <c r="U37" s="128"/>
      <c r="V37" s="128"/>
      <c r="W37" s="128"/>
      <c r="X37" s="128"/>
      <c r="Y37" s="128"/>
      <c r="Z37" s="128"/>
      <c r="AA37" s="128"/>
      <c r="AB37" s="128"/>
      <c r="AC37" s="128"/>
      <c r="AD37" s="128"/>
      <c r="AE37" s="128"/>
      <c r="AF37" s="128"/>
      <c r="AG37" s="128"/>
      <c r="AH37" s="128"/>
    </row>
    <row r="38" spans="1:34" s="444" customFormat="1" ht="27" customHeight="1">
      <c r="A38" s="460" t="s">
        <v>471</v>
      </c>
      <c r="B38" s="133" t="s">
        <v>477</v>
      </c>
      <c r="C38" s="432" t="s">
        <v>482</v>
      </c>
      <c r="D38" s="432" t="s">
        <v>79</v>
      </c>
      <c r="E38" s="432" t="s">
        <v>474</v>
      </c>
      <c r="F38" s="477" t="s">
        <v>82</v>
      </c>
      <c r="G38" s="432" t="s">
        <v>210</v>
      </c>
      <c r="H38" s="432" t="s">
        <v>210</v>
      </c>
      <c r="I38" s="432"/>
      <c r="J38" s="480">
        <v>10000000</v>
      </c>
      <c r="K38" s="432" t="s">
        <v>475</v>
      </c>
      <c r="L38" s="132">
        <v>1600</v>
      </c>
      <c r="M38" s="132" t="s">
        <v>17</v>
      </c>
      <c r="N38" s="128"/>
      <c r="O38" s="128"/>
      <c r="P38" s="128"/>
      <c r="Q38" s="128"/>
      <c r="R38" s="128"/>
      <c r="S38" s="128"/>
      <c r="T38" s="128"/>
      <c r="U38" s="128"/>
      <c r="V38" s="128"/>
      <c r="W38" s="128"/>
      <c r="X38" s="128"/>
      <c r="Y38" s="128"/>
      <c r="Z38" s="128"/>
      <c r="AA38" s="128"/>
      <c r="AB38" s="128"/>
      <c r="AC38" s="128"/>
      <c r="AD38" s="128"/>
      <c r="AE38" s="128"/>
      <c r="AF38" s="128"/>
      <c r="AG38" s="128"/>
      <c r="AH38" s="128"/>
    </row>
    <row r="39" spans="1:34" s="444" customFormat="1" ht="27" customHeight="1">
      <c r="A39" s="460" t="s">
        <v>471</v>
      </c>
      <c r="B39" s="133" t="s">
        <v>485</v>
      </c>
      <c r="C39" s="432" t="s">
        <v>486</v>
      </c>
      <c r="D39" s="432" t="s">
        <v>79</v>
      </c>
      <c r="E39" s="432" t="s">
        <v>474</v>
      </c>
      <c r="F39" s="477" t="s">
        <v>82</v>
      </c>
      <c r="G39" s="432" t="s">
        <v>210</v>
      </c>
      <c r="H39" s="432" t="s">
        <v>210</v>
      </c>
      <c r="I39" s="432"/>
      <c r="J39" s="480">
        <v>20000000</v>
      </c>
      <c r="K39" s="432" t="s">
        <v>475</v>
      </c>
      <c r="L39" s="132">
        <v>1600</v>
      </c>
      <c r="M39" s="132" t="s">
        <v>17</v>
      </c>
      <c r="N39" s="128"/>
      <c r="O39" s="128"/>
      <c r="P39" s="128"/>
      <c r="Q39" s="128"/>
      <c r="R39" s="128"/>
      <c r="S39" s="128"/>
      <c r="T39" s="128"/>
      <c r="U39" s="128"/>
      <c r="V39" s="128"/>
      <c r="W39" s="128"/>
      <c r="X39" s="128"/>
      <c r="Y39" s="128"/>
      <c r="Z39" s="128"/>
      <c r="AA39" s="128"/>
      <c r="AB39" s="128"/>
      <c r="AC39" s="128"/>
      <c r="AD39" s="128"/>
      <c r="AE39" s="128"/>
      <c r="AF39" s="128"/>
      <c r="AG39" s="128"/>
      <c r="AH39" s="128"/>
    </row>
    <row r="40" spans="1:34" s="444" customFormat="1" ht="27" customHeight="1">
      <c r="A40" s="460" t="s">
        <v>471</v>
      </c>
      <c r="B40" s="133" t="s">
        <v>487</v>
      </c>
      <c r="C40" s="432" t="s">
        <v>488</v>
      </c>
      <c r="D40" s="432" t="s">
        <v>79</v>
      </c>
      <c r="E40" s="432" t="s">
        <v>474</v>
      </c>
      <c r="F40" s="477" t="s">
        <v>82</v>
      </c>
      <c r="G40" s="432" t="s">
        <v>210</v>
      </c>
      <c r="H40" s="432" t="s">
        <v>210</v>
      </c>
      <c r="I40" s="432"/>
      <c r="J40" s="480">
        <v>56000000</v>
      </c>
      <c r="K40" s="432" t="s">
        <v>475</v>
      </c>
      <c r="L40" s="132">
        <v>1600</v>
      </c>
      <c r="M40" s="132" t="s">
        <v>17</v>
      </c>
      <c r="N40" s="128"/>
      <c r="O40" s="128"/>
      <c r="P40" s="128"/>
      <c r="Q40" s="128"/>
      <c r="R40" s="128"/>
      <c r="S40" s="128"/>
      <c r="T40" s="128"/>
      <c r="U40" s="128"/>
      <c r="V40" s="128"/>
      <c r="W40" s="128"/>
      <c r="X40" s="128"/>
      <c r="Y40" s="128"/>
      <c r="Z40" s="128"/>
      <c r="AA40" s="128"/>
      <c r="AB40" s="128"/>
      <c r="AC40" s="128"/>
      <c r="AD40" s="128"/>
      <c r="AE40" s="128"/>
      <c r="AF40" s="128"/>
      <c r="AG40" s="128"/>
      <c r="AH40" s="128"/>
    </row>
    <row r="41" spans="1:34" s="444" customFormat="1" ht="27" customHeight="1">
      <c r="A41" s="460" t="s">
        <v>471</v>
      </c>
      <c r="B41" s="133" t="s">
        <v>483</v>
      </c>
      <c r="C41" s="263" t="s">
        <v>489</v>
      </c>
      <c r="D41" s="263" t="s">
        <v>79</v>
      </c>
      <c r="E41" s="263" t="s">
        <v>474</v>
      </c>
      <c r="F41" s="134" t="s">
        <v>82</v>
      </c>
      <c r="G41" s="263" t="s">
        <v>228</v>
      </c>
      <c r="H41" s="263" t="s">
        <v>228</v>
      </c>
      <c r="I41" s="263"/>
      <c r="J41" s="480">
        <v>274000000</v>
      </c>
      <c r="K41" s="263" t="s">
        <v>475</v>
      </c>
      <c r="L41" s="132">
        <v>1600</v>
      </c>
      <c r="M41" s="132" t="s">
        <v>17</v>
      </c>
      <c r="N41" s="128"/>
      <c r="O41" s="128"/>
      <c r="P41" s="128"/>
      <c r="Q41" s="128"/>
      <c r="R41" s="128"/>
      <c r="S41" s="128"/>
      <c r="T41" s="128"/>
      <c r="U41" s="128"/>
      <c r="V41" s="128"/>
      <c r="W41" s="128"/>
      <c r="X41" s="128"/>
      <c r="Y41" s="128"/>
      <c r="Z41" s="128"/>
      <c r="AA41" s="128"/>
      <c r="AB41" s="128"/>
      <c r="AC41" s="128"/>
      <c r="AD41" s="128"/>
      <c r="AE41" s="128"/>
      <c r="AF41" s="128"/>
      <c r="AG41" s="128"/>
      <c r="AH41" s="128"/>
    </row>
    <row r="42" spans="1:34" s="444" customFormat="1" ht="27" customHeight="1">
      <c r="A42" s="460" t="s">
        <v>490</v>
      </c>
      <c r="B42" s="133" t="s">
        <v>472</v>
      </c>
      <c r="C42" s="263" t="s">
        <v>473</v>
      </c>
      <c r="D42" s="263" t="s">
        <v>79</v>
      </c>
      <c r="E42" s="263" t="s">
        <v>474</v>
      </c>
      <c r="F42" s="134" t="s">
        <v>82</v>
      </c>
      <c r="G42" s="263" t="s">
        <v>201</v>
      </c>
      <c r="H42" s="263" t="s">
        <v>201</v>
      </c>
      <c r="I42" s="263">
        <v>200</v>
      </c>
      <c r="J42" s="480">
        <v>120000000</v>
      </c>
      <c r="K42" s="263" t="s">
        <v>240</v>
      </c>
      <c r="L42" s="132">
        <v>1900</v>
      </c>
      <c r="M42" s="132" t="s">
        <v>17</v>
      </c>
      <c r="N42" s="128"/>
      <c r="O42" s="128"/>
      <c r="P42" s="128"/>
      <c r="Q42" s="128"/>
      <c r="R42" s="128"/>
      <c r="S42" s="128"/>
      <c r="T42" s="128"/>
      <c r="U42" s="128"/>
      <c r="V42" s="128"/>
      <c r="W42" s="128"/>
      <c r="X42" s="128"/>
      <c r="Y42" s="128"/>
      <c r="Z42" s="128"/>
      <c r="AA42" s="128"/>
      <c r="AB42" s="128"/>
      <c r="AC42" s="128"/>
      <c r="AD42" s="128"/>
      <c r="AE42" s="128"/>
      <c r="AF42" s="128"/>
      <c r="AG42" s="128"/>
      <c r="AH42" s="128"/>
    </row>
    <row r="43" spans="1:34" s="444" customFormat="1" ht="27" customHeight="1">
      <c r="A43" s="460" t="s">
        <v>490</v>
      </c>
      <c r="B43" s="133" t="s">
        <v>491</v>
      </c>
      <c r="C43" s="432" t="s">
        <v>492</v>
      </c>
      <c r="D43" s="432" t="s">
        <v>79</v>
      </c>
      <c r="E43" s="432" t="s">
        <v>474</v>
      </c>
      <c r="F43" s="477" t="s">
        <v>82</v>
      </c>
      <c r="G43" s="432" t="s">
        <v>210</v>
      </c>
      <c r="H43" s="432" t="s">
        <v>210</v>
      </c>
      <c r="I43" s="432">
        <v>200</v>
      </c>
      <c r="J43" s="480">
        <v>200000000</v>
      </c>
      <c r="K43" s="432" t="s">
        <v>240</v>
      </c>
      <c r="L43" s="132">
        <v>1900</v>
      </c>
      <c r="M43" s="132" t="s">
        <v>17</v>
      </c>
      <c r="N43" s="128"/>
      <c r="O43" s="128"/>
      <c r="P43" s="128"/>
      <c r="Q43" s="128"/>
      <c r="R43" s="128"/>
      <c r="S43" s="128"/>
      <c r="T43" s="128"/>
      <c r="U43" s="128"/>
      <c r="V43" s="128"/>
      <c r="W43" s="128"/>
      <c r="X43" s="128"/>
      <c r="Y43" s="128"/>
      <c r="Z43" s="128"/>
      <c r="AA43" s="128"/>
      <c r="AB43" s="128"/>
      <c r="AC43" s="128"/>
      <c r="AD43" s="128"/>
      <c r="AE43" s="128"/>
      <c r="AF43" s="128"/>
      <c r="AG43" s="128"/>
      <c r="AH43" s="128"/>
    </row>
    <row r="44" spans="1:34" s="444" customFormat="1" ht="27" customHeight="1">
      <c r="A44" s="460" t="s">
        <v>490</v>
      </c>
      <c r="B44" s="133" t="s">
        <v>304</v>
      </c>
      <c r="C44" s="432" t="s">
        <v>305</v>
      </c>
      <c r="D44" s="432" t="s">
        <v>79</v>
      </c>
      <c r="E44" s="432" t="s">
        <v>474</v>
      </c>
      <c r="F44" s="477" t="s">
        <v>82</v>
      </c>
      <c r="G44" s="432" t="s">
        <v>210</v>
      </c>
      <c r="H44" s="432" t="s">
        <v>210</v>
      </c>
      <c r="I44" s="432">
        <v>200</v>
      </c>
      <c r="J44" s="480">
        <v>1900000000</v>
      </c>
      <c r="K44" s="432" t="s">
        <v>493</v>
      </c>
      <c r="L44" s="132">
        <v>1900</v>
      </c>
      <c r="M44" s="132" t="s">
        <v>17</v>
      </c>
      <c r="N44" s="128"/>
      <c r="O44" s="128"/>
      <c r="P44" s="128"/>
      <c r="Q44" s="128"/>
      <c r="R44" s="128"/>
      <c r="S44" s="128"/>
      <c r="T44" s="128"/>
      <c r="U44" s="128"/>
      <c r="V44" s="128"/>
      <c r="W44" s="128"/>
      <c r="X44" s="128"/>
      <c r="Y44" s="128"/>
      <c r="Z44" s="128"/>
      <c r="AA44" s="128"/>
      <c r="AB44" s="128"/>
      <c r="AC44" s="128"/>
      <c r="AD44" s="128"/>
      <c r="AE44" s="128"/>
      <c r="AF44" s="128"/>
      <c r="AG44" s="128"/>
      <c r="AH44" s="128"/>
    </row>
    <row r="45" spans="1:34" s="444" customFormat="1" ht="27" customHeight="1">
      <c r="A45" s="460" t="s">
        <v>490</v>
      </c>
      <c r="B45" s="133" t="s">
        <v>254</v>
      </c>
      <c r="C45" s="263" t="s">
        <v>255</v>
      </c>
      <c r="D45" s="263" t="s">
        <v>79</v>
      </c>
      <c r="E45" s="263" t="s">
        <v>474</v>
      </c>
      <c r="F45" s="134" t="s">
        <v>82</v>
      </c>
      <c r="G45" s="263" t="s">
        <v>213</v>
      </c>
      <c r="H45" s="263" t="s">
        <v>213</v>
      </c>
      <c r="I45" s="263">
        <v>600</v>
      </c>
      <c r="J45" s="480">
        <v>1000000000</v>
      </c>
      <c r="K45" s="263" t="s">
        <v>493</v>
      </c>
      <c r="L45" s="132">
        <v>1900</v>
      </c>
      <c r="M45" s="132" t="s">
        <v>17</v>
      </c>
      <c r="N45" s="128"/>
      <c r="O45" s="128"/>
      <c r="P45" s="128"/>
      <c r="Q45" s="128"/>
      <c r="R45" s="128"/>
      <c r="S45" s="128"/>
      <c r="T45" s="128"/>
      <c r="U45" s="128"/>
      <c r="V45" s="128"/>
      <c r="W45" s="128"/>
      <c r="X45" s="128"/>
      <c r="Y45" s="128"/>
      <c r="Z45" s="128"/>
      <c r="AA45" s="128"/>
      <c r="AB45" s="128"/>
      <c r="AC45" s="128"/>
      <c r="AD45" s="128"/>
      <c r="AE45" s="128"/>
      <c r="AF45" s="128"/>
      <c r="AG45" s="128"/>
      <c r="AH45" s="128"/>
    </row>
    <row r="46" spans="1:34" s="444" customFormat="1" ht="27" customHeight="1">
      <c r="A46" s="460" t="s">
        <v>490</v>
      </c>
      <c r="B46" s="133" t="s">
        <v>318</v>
      </c>
      <c r="C46" s="432" t="s">
        <v>319</v>
      </c>
      <c r="D46" s="432" t="s">
        <v>79</v>
      </c>
      <c r="E46" s="432" t="s">
        <v>474</v>
      </c>
      <c r="F46" s="432" t="s">
        <v>320</v>
      </c>
      <c r="G46" s="432" t="s">
        <v>210</v>
      </c>
      <c r="H46" s="432" t="s">
        <v>210</v>
      </c>
      <c r="I46" s="432">
        <v>50</v>
      </c>
      <c r="J46" s="480">
        <v>100000000</v>
      </c>
      <c r="K46" s="432" t="s">
        <v>493</v>
      </c>
      <c r="L46" s="132">
        <v>1900</v>
      </c>
      <c r="M46" s="132" t="s">
        <v>17</v>
      </c>
      <c r="N46" s="128"/>
      <c r="O46" s="128"/>
      <c r="P46" s="128"/>
      <c r="Q46" s="128"/>
      <c r="R46" s="128"/>
      <c r="S46" s="128"/>
      <c r="T46" s="128"/>
      <c r="U46" s="128"/>
      <c r="V46" s="128"/>
      <c r="W46" s="128"/>
      <c r="X46" s="128"/>
      <c r="Y46" s="128"/>
      <c r="Z46" s="128"/>
      <c r="AA46" s="128"/>
      <c r="AB46" s="128"/>
      <c r="AC46" s="128"/>
      <c r="AD46" s="128"/>
      <c r="AE46" s="128"/>
      <c r="AF46" s="128"/>
      <c r="AG46" s="128"/>
      <c r="AH46" s="128"/>
    </row>
    <row r="47" spans="1:34" s="444" customFormat="1" ht="27" customHeight="1">
      <c r="A47" s="460" t="s">
        <v>490</v>
      </c>
      <c r="B47" s="133" t="s">
        <v>316</v>
      </c>
      <c r="C47" s="432" t="s">
        <v>317</v>
      </c>
      <c r="D47" s="432" t="s">
        <v>79</v>
      </c>
      <c r="E47" s="432" t="s">
        <v>474</v>
      </c>
      <c r="F47" s="432" t="s">
        <v>138</v>
      </c>
      <c r="G47" s="432" t="s">
        <v>210</v>
      </c>
      <c r="H47" s="432" t="s">
        <v>210</v>
      </c>
      <c r="I47" s="432">
        <v>50</v>
      </c>
      <c r="J47" s="480">
        <v>100000000</v>
      </c>
      <c r="K47" s="432" t="s">
        <v>493</v>
      </c>
      <c r="L47" s="132">
        <v>1900</v>
      </c>
      <c r="M47" s="132" t="s">
        <v>17</v>
      </c>
      <c r="N47" s="128"/>
      <c r="O47" s="128"/>
      <c r="P47" s="128"/>
      <c r="Q47" s="128"/>
      <c r="R47" s="128"/>
      <c r="S47" s="128"/>
      <c r="T47" s="128"/>
      <c r="U47" s="128"/>
      <c r="V47" s="128"/>
      <c r="W47" s="128"/>
      <c r="X47" s="128"/>
      <c r="Y47" s="128"/>
      <c r="Z47" s="128"/>
      <c r="AA47" s="128"/>
      <c r="AB47" s="128"/>
      <c r="AC47" s="128"/>
      <c r="AD47" s="128"/>
      <c r="AE47" s="128"/>
      <c r="AF47" s="128"/>
      <c r="AG47" s="128"/>
      <c r="AH47" s="128"/>
    </row>
    <row r="48" spans="1:34" s="444" customFormat="1" ht="27" customHeight="1">
      <c r="A48" s="460" t="s">
        <v>490</v>
      </c>
      <c r="B48" s="133" t="s">
        <v>494</v>
      </c>
      <c r="C48" s="432" t="s">
        <v>317</v>
      </c>
      <c r="D48" s="432" t="s">
        <v>79</v>
      </c>
      <c r="E48" s="432" t="s">
        <v>474</v>
      </c>
      <c r="F48" s="432" t="s">
        <v>495</v>
      </c>
      <c r="G48" s="432" t="s">
        <v>210</v>
      </c>
      <c r="H48" s="432" t="s">
        <v>210</v>
      </c>
      <c r="I48" s="432">
        <v>50</v>
      </c>
      <c r="J48" s="480">
        <v>100000000</v>
      </c>
      <c r="K48" s="432" t="s">
        <v>493</v>
      </c>
      <c r="L48" s="132">
        <v>1900</v>
      </c>
      <c r="M48" s="132" t="s">
        <v>17</v>
      </c>
      <c r="N48" s="128"/>
      <c r="O48" s="128"/>
      <c r="P48" s="128"/>
      <c r="Q48" s="128"/>
      <c r="R48" s="128"/>
      <c r="S48" s="128"/>
      <c r="T48" s="128"/>
      <c r="U48" s="128"/>
      <c r="V48" s="128"/>
      <c r="W48" s="128"/>
      <c r="X48" s="128"/>
      <c r="Y48" s="128"/>
      <c r="Z48" s="128"/>
      <c r="AA48" s="128"/>
      <c r="AB48" s="128"/>
      <c r="AC48" s="128"/>
      <c r="AD48" s="128"/>
      <c r="AE48" s="128"/>
      <c r="AF48" s="128"/>
      <c r="AG48" s="128"/>
      <c r="AH48" s="128"/>
    </row>
    <row r="49" spans="1:34" s="444" customFormat="1" ht="27" customHeight="1">
      <c r="A49" s="460" t="s">
        <v>490</v>
      </c>
      <c r="B49" s="133" t="s">
        <v>132</v>
      </c>
      <c r="C49" s="432" t="s">
        <v>133</v>
      </c>
      <c r="D49" s="432" t="s">
        <v>79</v>
      </c>
      <c r="E49" s="432" t="s">
        <v>474</v>
      </c>
      <c r="F49" s="432" t="s">
        <v>81</v>
      </c>
      <c r="G49" s="432" t="s">
        <v>210</v>
      </c>
      <c r="H49" s="432" t="s">
        <v>210</v>
      </c>
      <c r="I49" s="432">
        <v>600</v>
      </c>
      <c r="J49" s="480">
        <v>1000000000</v>
      </c>
      <c r="K49" s="432" t="s">
        <v>493</v>
      </c>
      <c r="L49" s="132">
        <v>1900</v>
      </c>
      <c r="M49" s="132" t="s">
        <v>17</v>
      </c>
      <c r="N49" s="128"/>
      <c r="O49" s="128"/>
      <c r="P49" s="128"/>
      <c r="Q49" s="128"/>
      <c r="R49" s="128"/>
      <c r="S49" s="128"/>
      <c r="T49" s="128"/>
      <c r="U49" s="128"/>
      <c r="V49" s="128"/>
      <c r="W49" s="128"/>
      <c r="X49" s="128"/>
      <c r="Y49" s="128"/>
      <c r="Z49" s="128"/>
      <c r="AA49" s="128"/>
      <c r="AB49" s="128"/>
      <c r="AC49" s="128"/>
      <c r="AD49" s="128"/>
      <c r="AE49" s="128"/>
      <c r="AF49" s="128"/>
      <c r="AG49" s="128"/>
      <c r="AH49" s="128"/>
    </row>
    <row r="50" spans="1:34" s="444" customFormat="1" ht="27" customHeight="1">
      <c r="A50" s="460" t="s">
        <v>490</v>
      </c>
      <c r="B50" s="133" t="s">
        <v>308</v>
      </c>
      <c r="C50" s="263" t="s">
        <v>309</v>
      </c>
      <c r="D50" s="263" t="s">
        <v>79</v>
      </c>
      <c r="E50" s="263" t="s">
        <v>496</v>
      </c>
      <c r="F50" s="134" t="s">
        <v>82</v>
      </c>
      <c r="G50" s="263" t="s">
        <v>252</v>
      </c>
      <c r="H50" s="263" t="s">
        <v>252</v>
      </c>
      <c r="I50" s="263">
        <v>500</v>
      </c>
      <c r="J50" s="480">
        <v>7000000</v>
      </c>
      <c r="K50" s="263" t="s">
        <v>240</v>
      </c>
      <c r="L50" s="132">
        <v>1900</v>
      </c>
      <c r="M50" s="132" t="s">
        <v>17</v>
      </c>
      <c r="N50" s="128"/>
      <c r="O50" s="128"/>
      <c r="P50" s="128"/>
      <c r="Q50" s="128"/>
      <c r="R50" s="128"/>
      <c r="S50" s="128"/>
      <c r="T50" s="128"/>
      <c r="U50" s="128"/>
      <c r="V50" s="128"/>
      <c r="W50" s="128"/>
      <c r="X50" s="128"/>
      <c r="Y50" s="128"/>
      <c r="Z50" s="128"/>
      <c r="AA50" s="128"/>
      <c r="AB50" s="128"/>
      <c r="AC50" s="128"/>
      <c r="AD50" s="128"/>
      <c r="AE50" s="128"/>
      <c r="AF50" s="128"/>
      <c r="AG50" s="128"/>
      <c r="AH50" s="128"/>
    </row>
    <row r="51" spans="1:34" s="444" customFormat="1" ht="27" customHeight="1">
      <c r="A51" s="460" t="s">
        <v>490</v>
      </c>
      <c r="B51" s="133" t="s">
        <v>310</v>
      </c>
      <c r="C51" s="263" t="s">
        <v>311</v>
      </c>
      <c r="D51" s="263" t="s">
        <v>79</v>
      </c>
      <c r="E51" s="263" t="s">
        <v>496</v>
      </c>
      <c r="F51" s="134" t="s">
        <v>82</v>
      </c>
      <c r="G51" s="263" t="s">
        <v>228</v>
      </c>
      <c r="H51" s="263" t="s">
        <v>228</v>
      </c>
      <c r="I51" s="263">
        <v>500</v>
      </c>
      <c r="J51" s="480">
        <v>8000000</v>
      </c>
      <c r="K51" s="263" t="s">
        <v>240</v>
      </c>
      <c r="L51" s="132">
        <v>1900</v>
      </c>
      <c r="M51" s="132" t="s">
        <v>17</v>
      </c>
      <c r="N51" s="128"/>
      <c r="O51" s="128"/>
      <c r="P51" s="128"/>
      <c r="Q51" s="128"/>
      <c r="R51" s="128"/>
      <c r="S51" s="128"/>
      <c r="T51" s="128"/>
      <c r="U51" s="128"/>
      <c r="V51" s="128"/>
      <c r="W51" s="128"/>
      <c r="X51" s="128"/>
      <c r="Y51" s="128"/>
      <c r="Z51" s="128"/>
      <c r="AA51" s="128"/>
      <c r="AB51" s="128"/>
      <c r="AC51" s="128"/>
      <c r="AD51" s="128"/>
      <c r="AE51" s="128"/>
      <c r="AF51" s="128"/>
      <c r="AG51" s="128"/>
      <c r="AH51" s="128"/>
    </row>
    <row r="52" spans="1:34" s="444" customFormat="1" ht="27" customHeight="1">
      <c r="A52" s="460" t="s">
        <v>490</v>
      </c>
      <c r="B52" s="133" t="s">
        <v>312</v>
      </c>
      <c r="C52" s="432" t="s">
        <v>313</v>
      </c>
      <c r="D52" s="432" t="s">
        <v>79</v>
      </c>
      <c r="E52" s="432" t="s">
        <v>496</v>
      </c>
      <c r="F52" s="477" t="s">
        <v>82</v>
      </c>
      <c r="G52" s="432" t="s">
        <v>210</v>
      </c>
      <c r="H52" s="432" t="s">
        <v>210</v>
      </c>
      <c r="I52" s="432">
        <v>500</v>
      </c>
      <c r="J52" s="480">
        <v>7000000</v>
      </c>
      <c r="K52" s="432" t="s">
        <v>240</v>
      </c>
      <c r="L52" s="132">
        <v>1900</v>
      </c>
      <c r="M52" s="132" t="s">
        <v>17</v>
      </c>
      <c r="N52" s="128"/>
      <c r="O52" s="128"/>
      <c r="P52" s="128"/>
      <c r="Q52" s="128"/>
      <c r="R52" s="128"/>
      <c r="S52" s="128"/>
      <c r="T52" s="128"/>
      <c r="U52" s="128"/>
      <c r="V52" s="128"/>
      <c r="W52" s="128"/>
      <c r="X52" s="128"/>
      <c r="Y52" s="128"/>
      <c r="Z52" s="128"/>
      <c r="AA52" s="128"/>
      <c r="AB52" s="128"/>
      <c r="AC52" s="128"/>
      <c r="AD52" s="128"/>
      <c r="AE52" s="128"/>
      <c r="AF52" s="128"/>
      <c r="AG52" s="128"/>
      <c r="AH52" s="128"/>
    </row>
    <row r="53" spans="1:34" s="444" customFormat="1" ht="27" customHeight="1">
      <c r="A53" s="460" t="s">
        <v>490</v>
      </c>
      <c r="B53" s="133" t="s">
        <v>314</v>
      </c>
      <c r="C53" s="263" t="s">
        <v>315</v>
      </c>
      <c r="D53" s="263" t="s">
        <v>79</v>
      </c>
      <c r="E53" s="263" t="s">
        <v>496</v>
      </c>
      <c r="F53" s="134" t="s">
        <v>82</v>
      </c>
      <c r="G53" s="263" t="s">
        <v>235</v>
      </c>
      <c r="H53" s="263" t="s">
        <v>235</v>
      </c>
      <c r="I53" s="263">
        <v>500</v>
      </c>
      <c r="J53" s="480">
        <v>6000000</v>
      </c>
      <c r="K53" s="263" t="s">
        <v>240</v>
      </c>
      <c r="L53" s="132">
        <v>1900</v>
      </c>
      <c r="M53" s="132" t="s">
        <v>17</v>
      </c>
      <c r="N53" s="128"/>
      <c r="O53" s="128"/>
      <c r="P53" s="128"/>
      <c r="Q53" s="128"/>
      <c r="R53" s="128"/>
      <c r="S53" s="128"/>
      <c r="T53" s="128"/>
      <c r="U53" s="128"/>
      <c r="V53" s="128"/>
      <c r="W53" s="128"/>
      <c r="X53" s="128"/>
      <c r="Y53" s="128"/>
      <c r="Z53" s="128"/>
      <c r="AA53" s="128"/>
      <c r="AB53" s="128"/>
      <c r="AC53" s="128"/>
      <c r="AD53" s="128"/>
      <c r="AE53" s="128"/>
      <c r="AF53" s="128"/>
      <c r="AG53" s="128"/>
      <c r="AH53" s="128"/>
    </row>
    <row r="54" spans="1:34" s="444" customFormat="1" ht="27" customHeight="1">
      <c r="A54" s="460" t="s">
        <v>490</v>
      </c>
      <c r="B54" s="133" t="s">
        <v>260</v>
      </c>
      <c r="C54" s="263" t="s">
        <v>261</v>
      </c>
      <c r="D54" s="263" t="s">
        <v>79</v>
      </c>
      <c r="E54" s="263" t="s">
        <v>474</v>
      </c>
      <c r="F54" s="134" t="s">
        <v>82</v>
      </c>
      <c r="G54" s="263" t="s">
        <v>201</v>
      </c>
      <c r="H54" s="263" t="s">
        <v>201</v>
      </c>
      <c r="I54" s="263">
        <v>100</v>
      </c>
      <c r="J54" s="480">
        <v>200000000</v>
      </c>
      <c r="K54" s="263" t="s">
        <v>154</v>
      </c>
      <c r="L54" s="132">
        <v>1900</v>
      </c>
      <c r="M54" s="132" t="s">
        <v>17</v>
      </c>
      <c r="N54" s="128"/>
      <c r="O54" s="128"/>
      <c r="P54" s="128"/>
      <c r="Q54" s="128"/>
      <c r="R54" s="128"/>
      <c r="S54" s="128"/>
      <c r="T54" s="128"/>
      <c r="U54" s="128"/>
      <c r="V54" s="128"/>
      <c r="W54" s="128"/>
      <c r="X54" s="128"/>
      <c r="Y54" s="128"/>
      <c r="Z54" s="128"/>
      <c r="AA54" s="128"/>
      <c r="AB54" s="128"/>
      <c r="AC54" s="128"/>
      <c r="AD54" s="128"/>
      <c r="AE54" s="128"/>
      <c r="AF54" s="128"/>
      <c r="AG54" s="128"/>
      <c r="AH54" s="128"/>
    </row>
    <row r="55" spans="1:34" s="444" customFormat="1" ht="27" customHeight="1">
      <c r="A55" s="460" t="s">
        <v>490</v>
      </c>
      <c r="B55" s="133" t="s">
        <v>497</v>
      </c>
      <c r="C55" s="263" t="s">
        <v>498</v>
      </c>
      <c r="D55" s="263" t="s">
        <v>79</v>
      </c>
      <c r="E55" s="263" t="s">
        <v>474</v>
      </c>
      <c r="F55" s="134" t="s">
        <v>82</v>
      </c>
      <c r="G55" s="263" t="s">
        <v>201</v>
      </c>
      <c r="H55" s="263" t="s">
        <v>201</v>
      </c>
      <c r="I55" s="263">
        <v>60</v>
      </c>
      <c r="J55" s="480">
        <v>20000000</v>
      </c>
      <c r="K55" s="263" t="s">
        <v>493</v>
      </c>
      <c r="L55" s="132">
        <v>1900</v>
      </c>
      <c r="M55" s="132" t="s">
        <v>17</v>
      </c>
      <c r="N55" s="128"/>
      <c r="O55" s="128"/>
      <c r="P55" s="128"/>
      <c r="Q55" s="128"/>
      <c r="R55" s="128"/>
      <c r="S55" s="128"/>
      <c r="T55" s="128"/>
      <c r="U55" s="128"/>
      <c r="V55" s="128"/>
      <c r="W55" s="128"/>
      <c r="X55" s="128"/>
      <c r="Y55" s="128"/>
      <c r="Z55" s="128"/>
      <c r="AA55" s="128"/>
      <c r="AB55" s="128"/>
      <c r="AC55" s="128"/>
      <c r="AD55" s="128"/>
      <c r="AE55" s="128"/>
      <c r="AF55" s="128"/>
      <c r="AG55" s="128"/>
      <c r="AH55" s="128"/>
    </row>
    <row r="56" spans="1:34" s="444" customFormat="1" ht="27" customHeight="1">
      <c r="A56" s="460" t="s">
        <v>490</v>
      </c>
      <c r="B56" s="133" t="s">
        <v>321</v>
      </c>
      <c r="C56" s="432" t="s">
        <v>322</v>
      </c>
      <c r="D56" s="432" t="s">
        <v>79</v>
      </c>
      <c r="E56" s="432" t="s">
        <v>499</v>
      </c>
      <c r="F56" s="432" t="s">
        <v>323</v>
      </c>
      <c r="G56" s="432" t="s">
        <v>210</v>
      </c>
      <c r="H56" s="432" t="s">
        <v>210</v>
      </c>
      <c r="I56" s="432">
        <v>300</v>
      </c>
      <c r="J56" s="480">
        <v>100000000</v>
      </c>
      <c r="K56" s="432" t="s">
        <v>240</v>
      </c>
      <c r="L56" s="132">
        <v>1900</v>
      </c>
      <c r="M56" s="132" t="s">
        <v>17</v>
      </c>
      <c r="N56" s="128"/>
      <c r="O56" s="128"/>
      <c r="P56" s="128"/>
      <c r="Q56" s="128"/>
      <c r="R56" s="128"/>
      <c r="S56" s="128"/>
      <c r="T56" s="128"/>
      <c r="U56" s="128"/>
      <c r="V56" s="128"/>
      <c r="W56" s="128"/>
      <c r="X56" s="128"/>
      <c r="Y56" s="128"/>
      <c r="Z56" s="128"/>
      <c r="AA56" s="128"/>
      <c r="AB56" s="128"/>
      <c r="AC56" s="128"/>
      <c r="AD56" s="128"/>
      <c r="AE56" s="128"/>
      <c r="AF56" s="128"/>
      <c r="AG56" s="128"/>
      <c r="AH56" s="128"/>
    </row>
    <row r="57" spans="1:34" s="444" customFormat="1" ht="27" customHeight="1">
      <c r="A57" s="460" t="s">
        <v>490</v>
      </c>
      <c r="B57" s="133" t="s">
        <v>500</v>
      </c>
      <c r="C57" s="263" t="s">
        <v>501</v>
      </c>
      <c r="D57" s="263" t="s">
        <v>131</v>
      </c>
      <c r="E57" s="263" t="s">
        <v>499</v>
      </c>
      <c r="F57" s="134" t="s">
        <v>82</v>
      </c>
      <c r="G57" s="263" t="s">
        <v>213</v>
      </c>
      <c r="H57" s="263" t="s">
        <v>213</v>
      </c>
      <c r="I57" s="263">
        <v>25</v>
      </c>
      <c r="J57" s="480">
        <v>50000000</v>
      </c>
      <c r="K57" s="263" t="s">
        <v>493</v>
      </c>
      <c r="L57" s="132">
        <v>1900</v>
      </c>
      <c r="M57" s="132" t="s">
        <v>17</v>
      </c>
      <c r="N57" s="128"/>
      <c r="O57" s="128"/>
      <c r="P57" s="128"/>
      <c r="Q57" s="128"/>
      <c r="R57" s="128"/>
      <c r="S57" s="128"/>
      <c r="T57" s="128"/>
      <c r="U57" s="128"/>
      <c r="V57" s="128"/>
      <c r="W57" s="128"/>
      <c r="X57" s="128"/>
      <c r="Y57" s="128"/>
      <c r="Z57" s="128"/>
      <c r="AA57" s="128"/>
      <c r="AB57" s="128"/>
      <c r="AC57" s="128"/>
      <c r="AD57" s="128"/>
      <c r="AE57" s="128"/>
      <c r="AF57" s="128"/>
      <c r="AG57" s="128"/>
      <c r="AH57" s="128"/>
    </row>
    <row r="58" spans="1:34" s="444" customFormat="1" ht="27" customHeight="1">
      <c r="A58" s="460" t="s">
        <v>490</v>
      </c>
      <c r="B58" s="133" t="s">
        <v>502</v>
      </c>
      <c r="C58" s="263" t="s">
        <v>503</v>
      </c>
      <c r="D58" s="263" t="s">
        <v>79</v>
      </c>
      <c r="E58" s="263" t="s">
        <v>474</v>
      </c>
      <c r="F58" s="134" t="s">
        <v>82</v>
      </c>
      <c r="G58" s="263" t="s">
        <v>213</v>
      </c>
      <c r="H58" s="263" t="s">
        <v>213</v>
      </c>
      <c r="I58" s="263">
        <v>60</v>
      </c>
      <c r="J58" s="480">
        <v>20000000</v>
      </c>
      <c r="K58" s="263" t="s">
        <v>493</v>
      </c>
      <c r="L58" s="132">
        <v>1900</v>
      </c>
      <c r="M58" s="132" t="s">
        <v>17</v>
      </c>
      <c r="N58" s="128"/>
      <c r="O58" s="128"/>
      <c r="P58" s="128"/>
      <c r="Q58" s="128"/>
      <c r="R58" s="128"/>
      <c r="S58" s="128"/>
      <c r="T58" s="128"/>
      <c r="U58" s="128"/>
      <c r="V58" s="128"/>
      <c r="W58" s="128"/>
      <c r="X58" s="128"/>
      <c r="Y58" s="128"/>
      <c r="Z58" s="128"/>
      <c r="AA58" s="128"/>
      <c r="AB58" s="128"/>
      <c r="AC58" s="128"/>
      <c r="AD58" s="128"/>
      <c r="AE58" s="128"/>
      <c r="AF58" s="128"/>
      <c r="AG58" s="128"/>
      <c r="AH58" s="128"/>
    </row>
    <row r="59" spans="1:34" s="444" customFormat="1" ht="27" customHeight="1">
      <c r="A59" s="460" t="s">
        <v>490</v>
      </c>
      <c r="B59" s="133" t="s">
        <v>504</v>
      </c>
      <c r="C59" s="263" t="s">
        <v>505</v>
      </c>
      <c r="D59" s="263" t="s">
        <v>79</v>
      </c>
      <c r="E59" s="263" t="s">
        <v>474</v>
      </c>
      <c r="F59" s="134" t="s">
        <v>82</v>
      </c>
      <c r="G59" s="263" t="s">
        <v>228</v>
      </c>
      <c r="H59" s="263" t="s">
        <v>228</v>
      </c>
      <c r="I59" s="263">
        <v>70</v>
      </c>
      <c r="J59" s="480">
        <v>400000000</v>
      </c>
      <c r="K59" s="263" t="s">
        <v>506</v>
      </c>
      <c r="L59" s="132">
        <v>1900</v>
      </c>
      <c r="M59" s="132" t="s">
        <v>17</v>
      </c>
      <c r="N59" s="128"/>
      <c r="O59" s="128"/>
      <c r="P59" s="128"/>
      <c r="Q59" s="128"/>
      <c r="R59" s="128"/>
      <c r="S59" s="128"/>
      <c r="T59" s="128"/>
      <c r="U59" s="128"/>
      <c r="V59" s="128"/>
      <c r="W59" s="128"/>
      <c r="X59" s="128"/>
      <c r="Y59" s="128"/>
      <c r="Z59" s="128"/>
      <c r="AA59" s="128"/>
      <c r="AB59" s="128"/>
      <c r="AC59" s="128"/>
      <c r="AD59" s="128"/>
      <c r="AE59" s="128"/>
      <c r="AF59" s="128"/>
      <c r="AG59" s="128"/>
      <c r="AH59" s="128"/>
    </row>
    <row r="60" spans="1:34" s="444" customFormat="1" ht="27" customHeight="1">
      <c r="A60" s="460" t="s">
        <v>490</v>
      </c>
      <c r="B60" s="133" t="s">
        <v>507</v>
      </c>
      <c r="C60" s="263" t="s">
        <v>508</v>
      </c>
      <c r="D60" s="263" t="s">
        <v>79</v>
      </c>
      <c r="E60" s="263" t="s">
        <v>474</v>
      </c>
      <c r="F60" s="134" t="s">
        <v>82</v>
      </c>
      <c r="G60" s="263" t="s">
        <v>201</v>
      </c>
      <c r="H60" s="263" t="s">
        <v>201</v>
      </c>
      <c r="I60" s="263">
        <v>20</v>
      </c>
      <c r="J60" s="480">
        <v>50000000</v>
      </c>
      <c r="K60" s="263" t="s">
        <v>506</v>
      </c>
      <c r="L60" s="132">
        <v>1900</v>
      </c>
      <c r="M60" s="132" t="s">
        <v>17</v>
      </c>
      <c r="N60" s="128"/>
      <c r="O60" s="128"/>
      <c r="P60" s="128"/>
      <c r="Q60" s="128"/>
      <c r="R60" s="128"/>
      <c r="S60" s="128"/>
      <c r="T60" s="128"/>
      <c r="U60" s="128"/>
      <c r="V60" s="128"/>
      <c r="W60" s="128"/>
      <c r="X60" s="128"/>
      <c r="Y60" s="128"/>
      <c r="Z60" s="128"/>
      <c r="AA60" s="128"/>
      <c r="AB60" s="128"/>
      <c r="AC60" s="128"/>
      <c r="AD60" s="128"/>
      <c r="AE60" s="128"/>
      <c r="AF60" s="128"/>
      <c r="AG60" s="128"/>
      <c r="AH60" s="128"/>
    </row>
    <row r="61" spans="1:34" s="444" customFormat="1" ht="27" customHeight="1">
      <c r="A61" s="460" t="s">
        <v>490</v>
      </c>
      <c r="B61" s="133" t="s">
        <v>509</v>
      </c>
      <c r="C61" s="263" t="s">
        <v>508</v>
      </c>
      <c r="D61" s="263" t="s">
        <v>79</v>
      </c>
      <c r="E61" s="263" t="s">
        <v>474</v>
      </c>
      <c r="F61" s="134" t="s">
        <v>82</v>
      </c>
      <c r="G61" s="263" t="s">
        <v>201</v>
      </c>
      <c r="H61" s="263" t="s">
        <v>201</v>
      </c>
      <c r="I61" s="263">
        <v>20</v>
      </c>
      <c r="J61" s="480">
        <v>50000000</v>
      </c>
      <c r="K61" s="263" t="s">
        <v>506</v>
      </c>
      <c r="L61" s="132">
        <v>1900</v>
      </c>
      <c r="M61" s="132" t="s">
        <v>17</v>
      </c>
      <c r="N61" s="128"/>
      <c r="O61" s="128"/>
      <c r="P61" s="128"/>
      <c r="Q61" s="128"/>
      <c r="R61" s="128"/>
      <c r="S61" s="128"/>
      <c r="T61" s="128"/>
      <c r="U61" s="128"/>
      <c r="V61" s="128"/>
      <c r="W61" s="128"/>
      <c r="X61" s="128"/>
      <c r="Y61" s="128"/>
      <c r="Z61" s="128"/>
      <c r="AA61" s="128"/>
      <c r="AB61" s="128"/>
      <c r="AC61" s="128"/>
      <c r="AD61" s="128"/>
      <c r="AE61" s="128"/>
      <c r="AF61" s="128"/>
      <c r="AG61" s="128"/>
      <c r="AH61" s="128"/>
    </row>
    <row r="62" spans="1:34" s="444" customFormat="1" ht="27" customHeight="1">
      <c r="A62" s="460" t="s">
        <v>490</v>
      </c>
      <c r="B62" s="133" t="s">
        <v>510</v>
      </c>
      <c r="C62" s="263" t="s">
        <v>508</v>
      </c>
      <c r="D62" s="263" t="s">
        <v>79</v>
      </c>
      <c r="E62" s="263" t="s">
        <v>474</v>
      </c>
      <c r="F62" s="134" t="s">
        <v>82</v>
      </c>
      <c r="G62" s="263" t="s">
        <v>228</v>
      </c>
      <c r="H62" s="263" t="s">
        <v>228</v>
      </c>
      <c r="I62" s="263">
        <v>20</v>
      </c>
      <c r="J62" s="480">
        <v>50000000</v>
      </c>
      <c r="K62" s="263" t="s">
        <v>506</v>
      </c>
      <c r="L62" s="132">
        <v>1900</v>
      </c>
      <c r="M62" s="132" t="s">
        <v>17</v>
      </c>
      <c r="N62" s="128"/>
      <c r="O62" s="128"/>
      <c r="P62" s="128"/>
      <c r="Q62" s="128"/>
      <c r="R62" s="128"/>
      <c r="S62" s="128"/>
      <c r="T62" s="128"/>
      <c r="U62" s="128"/>
      <c r="V62" s="128"/>
      <c r="W62" s="128"/>
      <c r="X62" s="128"/>
      <c r="Y62" s="128"/>
      <c r="Z62" s="128"/>
      <c r="AA62" s="128"/>
      <c r="AB62" s="128"/>
      <c r="AC62" s="128"/>
      <c r="AD62" s="128"/>
      <c r="AE62" s="128"/>
      <c r="AF62" s="128"/>
      <c r="AG62" s="128"/>
      <c r="AH62" s="128"/>
    </row>
    <row r="63" spans="1:34" s="444" customFormat="1" ht="27" customHeight="1">
      <c r="A63" s="460" t="s">
        <v>490</v>
      </c>
      <c r="B63" s="133" t="s">
        <v>511</v>
      </c>
      <c r="C63" s="263" t="s">
        <v>306</v>
      </c>
      <c r="D63" s="263" t="s">
        <v>79</v>
      </c>
      <c r="E63" s="263" t="s">
        <v>474</v>
      </c>
      <c r="F63" s="263" t="s">
        <v>81</v>
      </c>
      <c r="G63" s="263" t="s">
        <v>228</v>
      </c>
      <c r="H63" s="263" t="s">
        <v>228</v>
      </c>
      <c r="I63" s="263">
        <v>120</v>
      </c>
      <c r="J63" s="480">
        <v>232829027</v>
      </c>
      <c r="K63" s="263" t="s">
        <v>493</v>
      </c>
      <c r="L63" s="132">
        <v>1900</v>
      </c>
      <c r="M63" s="132" t="s">
        <v>17</v>
      </c>
      <c r="N63" s="128"/>
      <c r="O63" s="128"/>
      <c r="P63" s="128"/>
      <c r="Q63" s="128"/>
      <c r="R63" s="128"/>
      <c r="S63" s="128"/>
      <c r="T63" s="128"/>
      <c r="U63" s="128"/>
      <c r="V63" s="128"/>
      <c r="W63" s="128"/>
      <c r="X63" s="128"/>
      <c r="Y63" s="128"/>
      <c r="Z63" s="128"/>
      <c r="AA63" s="128"/>
      <c r="AB63" s="128"/>
      <c r="AC63" s="128"/>
      <c r="AD63" s="128"/>
      <c r="AE63" s="128"/>
      <c r="AF63" s="128"/>
      <c r="AG63" s="128"/>
      <c r="AH63" s="128"/>
    </row>
    <row r="64" spans="1:34" s="444" customFormat="1" ht="27" customHeight="1">
      <c r="A64" s="460" t="s">
        <v>512</v>
      </c>
      <c r="B64" s="133" t="s">
        <v>472</v>
      </c>
      <c r="C64" s="263" t="s">
        <v>473</v>
      </c>
      <c r="D64" s="263" t="s">
        <v>79</v>
      </c>
      <c r="E64" s="263" t="s">
        <v>474</v>
      </c>
      <c r="F64" s="134" t="s">
        <v>82</v>
      </c>
      <c r="G64" s="483" t="s">
        <v>513</v>
      </c>
      <c r="H64" s="483" t="s">
        <v>513</v>
      </c>
      <c r="I64" s="483">
        <v>200</v>
      </c>
      <c r="J64" s="484">
        <v>510000000</v>
      </c>
      <c r="K64" s="263" t="s">
        <v>262</v>
      </c>
      <c r="L64" s="132">
        <v>2600</v>
      </c>
      <c r="M64" s="132" t="s">
        <v>17</v>
      </c>
      <c r="N64" s="128"/>
      <c r="O64" s="128"/>
      <c r="P64" s="128"/>
      <c r="Q64" s="128"/>
      <c r="R64" s="128"/>
      <c r="S64" s="128"/>
      <c r="T64" s="128"/>
      <c r="U64" s="128"/>
      <c r="V64" s="128"/>
      <c r="W64" s="128"/>
      <c r="X64" s="128"/>
      <c r="Y64" s="128"/>
      <c r="Z64" s="128"/>
      <c r="AA64" s="128"/>
      <c r="AB64" s="128"/>
      <c r="AC64" s="128"/>
      <c r="AD64" s="128"/>
      <c r="AE64" s="128"/>
      <c r="AF64" s="128"/>
      <c r="AG64" s="128"/>
      <c r="AH64" s="128"/>
    </row>
    <row r="65" spans="1:34" s="444" customFormat="1" ht="27" customHeight="1">
      <c r="A65" s="460" t="s">
        <v>512</v>
      </c>
      <c r="B65" s="133" t="s">
        <v>254</v>
      </c>
      <c r="C65" s="263" t="s">
        <v>514</v>
      </c>
      <c r="D65" s="263" t="s">
        <v>79</v>
      </c>
      <c r="E65" s="263" t="s">
        <v>474</v>
      </c>
      <c r="F65" s="134" t="s">
        <v>82</v>
      </c>
      <c r="G65" s="263" t="s">
        <v>213</v>
      </c>
      <c r="H65" s="263" t="s">
        <v>213</v>
      </c>
      <c r="I65" s="263">
        <v>600</v>
      </c>
      <c r="J65" s="480">
        <v>500000000</v>
      </c>
      <c r="K65" s="263" t="s">
        <v>493</v>
      </c>
      <c r="L65" s="132">
        <v>2600</v>
      </c>
      <c r="M65" s="132" t="s">
        <v>17</v>
      </c>
      <c r="N65" s="128"/>
      <c r="O65" s="128"/>
      <c r="P65" s="128"/>
      <c r="Q65" s="128"/>
      <c r="R65" s="128"/>
      <c r="S65" s="128"/>
      <c r="T65" s="128"/>
      <c r="U65" s="128"/>
      <c r="V65" s="128"/>
      <c r="W65" s="128"/>
      <c r="X65" s="128"/>
      <c r="Y65" s="128"/>
      <c r="Z65" s="128"/>
      <c r="AA65" s="128"/>
      <c r="AB65" s="128"/>
      <c r="AC65" s="128"/>
      <c r="AD65" s="128"/>
      <c r="AE65" s="128"/>
      <c r="AF65" s="128"/>
      <c r="AG65" s="128"/>
      <c r="AH65" s="128"/>
    </row>
    <row r="66" spans="1:34" s="444" customFormat="1" ht="27" customHeight="1">
      <c r="A66" s="460" t="s">
        <v>512</v>
      </c>
      <c r="B66" s="133" t="s">
        <v>292</v>
      </c>
      <c r="C66" s="263" t="s">
        <v>293</v>
      </c>
      <c r="D66" s="263" t="s">
        <v>79</v>
      </c>
      <c r="E66" s="263" t="s">
        <v>474</v>
      </c>
      <c r="F66" s="263" t="s">
        <v>294</v>
      </c>
      <c r="G66" s="263" t="s">
        <v>201</v>
      </c>
      <c r="H66" s="263" t="s">
        <v>201</v>
      </c>
      <c r="I66" s="263">
        <v>50</v>
      </c>
      <c r="J66" s="480">
        <v>21000000</v>
      </c>
      <c r="K66" s="263" t="s">
        <v>288</v>
      </c>
      <c r="L66" s="132">
        <v>2600</v>
      </c>
      <c r="M66" s="132" t="s">
        <v>17</v>
      </c>
      <c r="N66" s="128"/>
      <c r="O66" s="128"/>
      <c r="P66" s="128"/>
      <c r="Q66" s="128"/>
      <c r="R66" s="128"/>
      <c r="S66" s="128"/>
      <c r="T66" s="128"/>
      <c r="U66" s="128"/>
      <c r="V66" s="128"/>
      <c r="W66" s="128"/>
      <c r="X66" s="128"/>
      <c r="Y66" s="128"/>
      <c r="Z66" s="128"/>
      <c r="AA66" s="128"/>
      <c r="AB66" s="128"/>
      <c r="AC66" s="128"/>
      <c r="AD66" s="128"/>
      <c r="AE66" s="128"/>
      <c r="AF66" s="128"/>
      <c r="AG66" s="128"/>
      <c r="AH66" s="128"/>
    </row>
    <row r="67" spans="1:34" s="444" customFormat="1" ht="27" customHeight="1">
      <c r="A67" s="460" t="s">
        <v>512</v>
      </c>
      <c r="B67" s="133" t="s">
        <v>295</v>
      </c>
      <c r="C67" s="263" t="s">
        <v>296</v>
      </c>
      <c r="D67" s="263" t="s">
        <v>79</v>
      </c>
      <c r="E67" s="263" t="s">
        <v>474</v>
      </c>
      <c r="F67" s="263" t="s">
        <v>297</v>
      </c>
      <c r="G67" s="263" t="s">
        <v>201</v>
      </c>
      <c r="H67" s="263" t="s">
        <v>201</v>
      </c>
      <c r="I67" s="263">
        <v>50</v>
      </c>
      <c r="J67" s="480">
        <v>20000000</v>
      </c>
      <c r="K67" s="263" t="s">
        <v>288</v>
      </c>
      <c r="L67" s="132">
        <v>2600</v>
      </c>
      <c r="M67" s="132" t="s">
        <v>17</v>
      </c>
      <c r="N67" s="128"/>
      <c r="O67" s="128"/>
      <c r="P67" s="128"/>
      <c r="Q67" s="128"/>
      <c r="R67" s="128"/>
      <c r="S67" s="128"/>
      <c r="T67" s="128"/>
      <c r="U67" s="128"/>
      <c r="V67" s="128"/>
      <c r="W67" s="128"/>
      <c r="X67" s="128"/>
      <c r="Y67" s="128"/>
      <c r="Z67" s="128"/>
      <c r="AA67" s="128"/>
      <c r="AB67" s="128"/>
      <c r="AC67" s="128"/>
      <c r="AD67" s="128"/>
      <c r="AE67" s="128"/>
      <c r="AF67" s="128"/>
      <c r="AG67" s="128"/>
      <c r="AH67" s="128"/>
    </row>
    <row r="68" spans="1:34" s="444" customFormat="1" ht="27" customHeight="1">
      <c r="A68" s="460" t="s">
        <v>512</v>
      </c>
      <c r="B68" s="133" t="s">
        <v>300</v>
      </c>
      <c r="C68" s="263" t="s">
        <v>301</v>
      </c>
      <c r="D68" s="263" t="s">
        <v>79</v>
      </c>
      <c r="E68" s="263" t="s">
        <v>474</v>
      </c>
      <c r="F68" s="263" t="s">
        <v>302</v>
      </c>
      <c r="G68" s="263" t="s">
        <v>201</v>
      </c>
      <c r="H68" s="263" t="s">
        <v>201</v>
      </c>
      <c r="I68" s="263">
        <v>40</v>
      </c>
      <c r="J68" s="480">
        <v>120000000</v>
      </c>
      <c r="K68" s="263" t="s">
        <v>288</v>
      </c>
      <c r="L68" s="132">
        <v>2600</v>
      </c>
      <c r="M68" s="132" t="s">
        <v>17</v>
      </c>
      <c r="N68" s="128"/>
      <c r="O68" s="128"/>
      <c r="P68" s="128"/>
      <c r="Q68" s="128"/>
      <c r="R68" s="128"/>
      <c r="S68" s="128"/>
      <c r="T68" s="128"/>
      <c r="U68" s="128"/>
      <c r="V68" s="128"/>
      <c r="W68" s="128"/>
      <c r="X68" s="128"/>
      <c r="Y68" s="128"/>
      <c r="Z68" s="128"/>
      <c r="AA68" s="128"/>
      <c r="AB68" s="128"/>
      <c r="AC68" s="128"/>
      <c r="AD68" s="128"/>
      <c r="AE68" s="128"/>
      <c r="AF68" s="128"/>
      <c r="AG68" s="128"/>
      <c r="AH68" s="128"/>
    </row>
    <row r="69" spans="1:34" s="444" customFormat="1" ht="27" customHeight="1">
      <c r="A69" s="460" t="s">
        <v>512</v>
      </c>
      <c r="B69" s="133" t="s">
        <v>129</v>
      </c>
      <c r="C69" s="432" t="s">
        <v>130</v>
      </c>
      <c r="D69" s="432" t="s">
        <v>84</v>
      </c>
      <c r="E69" s="432" t="s">
        <v>474</v>
      </c>
      <c r="F69" s="477" t="s">
        <v>82</v>
      </c>
      <c r="G69" s="432" t="s">
        <v>210</v>
      </c>
      <c r="H69" s="432" t="s">
        <v>210</v>
      </c>
      <c r="I69" s="432">
        <v>40</v>
      </c>
      <c r="J69" s="480">
        <v>5000000</v>
      </c>
      <c r="K69" s="432" t="s">
        <v>262</v>
      </c>
      <c r="L69" s="132">
        <v>2600</v>
      </c>
      <c r="M69" s="132" t="s">
        <v>17</v>
      </c>
      <c r="N69" s="128"/>
      <c r="O69" s="128"/>
      <c r="P69" s="128"/>
      <c r="Q69" s="128"/>
      <c r="R69" s="128"/>
      <c r="S69" s="128"/>
      <c r="T69" s="128"/>
      <c r="U69" s="128"/>
      <c r="V69" s="128"/>
      <c r="W69" s="128"/>
      <c r="X69" s="128"/>
      <c r="Y69" s="128"/>
      <c r="Z69" s="128"/>
      <c r="AA69" s="128"/>
      <c r="AB69" s="128"/>
      <c r="AC69" s="128"/>
      <c r="AD69" s="128"/>
      <c r="AE69" s="128"/>
      <c r="AF69" s="128"/>
      <c r="AG69" s="128"/>
      <c r="AH69" s="128"/>
    </row>
    <row r="70" spans="1:34" s="444" customFormat="1" ht="27" customHeight="1">
      <c r="A70" s="460" t="s">
        <v>512</v>
      </c>
      <c r="B70" s="133" t="s">
        <v>129</v>
      </c>
      <c r="C70" s="263" t="s">
        <v>130</v>
      </c>
      <c r="D70" s="263" t="s">
        <v>84</v>
      </c>
      <c r="E70" s="263" t="s">
        <v>474</v>
      </c>
      <c r="F70" s="134" t="s">
        <v>82</v>
      </c>
      <c r="G70" s="263" t="s">
        <v>212</v>
      </c>
      <c r="H70" s="263" t="s">
        <v>212</v>
      </c>
      <c r="I70" s="263">
        <v>40</v>
      </c>
      <c r="J70" s="480">
        <v>6000000</v>
      </c>
      <c r="K70" s="263" t="s">
        <v>262</v>
      </c>
      <c r="L70" s="132">
        <v>2600</v>
      </c>
      <c r="M70" s="132" t="s">
        <v>17</v>
      </c>
      <c r="N70" s="128"/>
      <c r="O70" s="128"/>
      <c r="P70" s="128"/>
      <c r="Q70" s="128"/>
      <c r="R70" s="128"/>
      <c r="S70" s="128"/>
      <c r="T70" s="128"/>
      <c r="U70" s="128"/>
      <c r="V70" s="128"/>
      <c r="W70" s="128"/>
      <c r="X70" s="128"/>
      <c r="Y70" s="128"/>
      <c r="Z70" s="128"/>
      <c r="AA70" s="128"/>
      <c r="AB70" s="128"/>
      <c r="AC70" s="128"/>
      <c r="AD70" s="128"/>
      <c r="AE70" s="128"/>
      <c r="AF70" s="128"/>
      <c r="AG70" s="128"/>
      <c r="AH70" s="128"/>
    </row>
    <row r="71" spans="1:34" s="444" customFormat="1" ht="27" customHeight="1">
      <c r="A71" s="460" t="s">
        <v>512</v>
      </c>
      <c r="B71" s="133" t="s">
        <v>129</v>
      </c>
      <c r="C71" s="263" t="s">
        <v>130</v>
      </c>
      <c r="D71" s="263" t="s">
        <v>84</v>
      </c>
      <c r="E71" s="263" t="s">
        <v>474</v>
      </c>
      <c r="F71" s="134" t="s">
        <v>82</v>
      </c>
      <c r="G71" s="263" t="s">
        <v>202</v>
      </c>
      <c r="H71" s="263" t="s">
        <v>202</v>
      </c>
      <c r="I71" s="263">
        <v>40</v>
      </c>
      <c r="J71" s="480">
        <v>5000000</v>
      </c>
      <c r="K71" s="263" t="s">
        <v>262</v>
      </c>
      <c r="L71" s="132">
        <v>2600</v>
      </c>
      <c r="M71" s="132" t="s">
        <v>17</v>
      </c>
      <c r="N71" s="128"/>
      <c r="O71" s="128"/>
      <c r="P71" s="128"/>
      <c r="Q71" s="128"/>
      <c r="R71" s="128"/>
      <c r="S71" s="128"/>
      <c r="T71" s="128"/>
      <c r="U71" s="128"/>
      <c r="V71" s="128"/>
      <c r="W71" s="128"/>
      <c r="X71" s="128"/>
      <c r="Y71" s="128"/>
      <c r="Z71" s="128"/>
      <c r="AA71" s="128"/>
      <c r="AB71" s="128"/>
      <c r="AC71" s="128"/>
      <c r="AD71" s="128"/>
      <c r="AE71" s="128"/>
      <c r="AF71" s="128"/>
      <c r="AG71" s="128"/>
      <c r="AH71" s="128"/>
    </row>
    <row r="72" spans="1:34" s="444" customFormat="1" ht="27" customHeight="1">
      <c r="A72" s="460" t="s">
        <v>512</v>
      </c>
      <c r="B72" s="133" t="s">
        <v>515</v>
      </c>
      <c r="C72" s="432" t="s">
        <v>516</v>
      </c>
      <c r="D72" s="432" t="s">
        <v>79</v>
      </c>
      <c r="E72" s="432" t="s">
        <v>474</v>
      </c>
      <c r="F72" s="432" t="s">
        <v>517</v>
      </c>
      <c r="G72" s="432" t="s">
        <v>210</v>
      </c>
      <c r="H72" s="432" t="s">
        <v>210</v>
      </c>
      <c r="I72" s="432">
        <v>100</v>
      </c>
      <c r="J72" s="480">
        <v>60000000</v>
      </c>
      <c r="K72" s="432" t="s">
        <v>518</v>
      </c>
      <c r="L72" s="132">
        <v>2600</v>
      </c>
      <c r="M72" s="132" t="s">
        <v>17</v>
      </c>
      <c r="N72" s="128"/>
      <c r="O72" s="128"/>
      <c r="P72" s="128"/>
      <c r="Q72" s="128"/>
      <c r="R72" s="128"/>
      <c r="S72" s="128"/>
      <c r="T72" s="128"/>
      <c r="U72" s="128"/>
      <c r="V72" s="128"/>
      <c r="W72" s="128"/>
      <c r="X72" s="128"/>
      <c r="Y72" s="128"/>
      <c r="Z72" s="128"/>
      <c r="AA72" s="128"/>
      <c r="AB72" s="128"/>
      <c r="AC72" s="128"/>
      <c r="AD72" s="128"/>
      <c r="AE72" s="128"/>
      <c r="AF72" s="128"/>
      <c r="AG72" s="128"/>
      <c r="AH72" s="128"/>
    </row>
    <row r="73" spans="1:34" s="444" customFormat="1" ht="27" customHeight="1">
      <c r="A73" s="460" t="s">
        <v>263</v>
      </c>
      <c r="B73" s="133" t="s">
        <v>472</v>
      </c>
      <c r="C73" s="263" t="s">
        <v>473</v>
      </c>
      <c r="D73" s="263" t="s">
        <v>79</v>
      </c>
      <c r="E73" s="263" t="s">
        <v>474</v>
      </c>
      <c r="F73" s="134" t="s">
        <v>82</v>
      </c>
      <c r="G73" s="263" t="s">
        <v>201</v>
      </c>
      <c r="H73" s="263" t="s">
        <v>201</v>
      </c>
      <c r="I73" s="263">
        <v>100</v>
      </c>
      <c r="J73" s="480">
        <v>250000000</v>
      </c>
      <c r="K73" s="263" t="s">
        <v>265</v>
      </c>
      <c r="L73" s="132">
        <v>2900</v>
      </c>
      <c r="M73" s="132" t="s">
        <v>17</v>
      </c>
      <c r="N73" s="128"/>
      <c r="O73" s="128"/>
      <c r="P73" s="128"/>
      <c r="Q73" s="128"/>
      <c r="R73" s="128"/>
      <c r="S73" s="128"/>
      <c r="T73" s="128"/>
      <c r="U73" s="128"/>
      <c r="V73" s="128"/>
      <c r="W73" s="128"/>
      <c r="X73" s="128"/>
      <c r="Y73" s="128"/>
      <c r="Z73" s="128"/>
      <c r="AA73" s="128"/>
      <c r="AB73" s="128"/>
      <c r="AC73" s="128"/>
      <c r="AD73" s="128"/>
      <c r="AE73" s="128"/>
      <c r="AF73" s="128"/>
      <c r="AG73" s="128"/>
      <c r="AH73" s="128"/>
    </row>
    <row r="74" spans="1:34" s="444" customFormat="1" ht="27" customHeight="1">
      <c r="A74" s="460" t="s">
        <v>263</v>
      </c>
      <c r="B74" s="133" t="s">
        <v>245</v>
      </c>
      <c r="C74" s="432" t="s">
        <v>127</v>
      </c>
      <c r="D74" s="432" t="s">
        <v>79</v>
      </c>
      <c r="E74" s="432" t="s">
        <v>474</v>
      </c>
      <c r="F74" s="432" t="s">
        <v>519</v>
      </c>
      <c r="G74" s="432" t="s">
        <v>210</v>
      </c>
      <c r="H74" s="432" t="s">
        <v>210</v>
      </c>
      <c r="I74" s="432">
        <v>1000</v>
      </c>
      <c r="J74" s="480">
        <v>311810415</v>
      </c>
      <c r="K74" s="432" t="s">
        <v>240</v>
      </c>
      <c r="L74" s="132">
        <v>2900</v>
      </c>
      <c r="M74" s="132" t="s">
        <v>17</v>
      </c>
      <c r="N74" s="128"/>
      <c r="O74" s="128"/>
      <c r="P74" s="128"/>
      <c r="Q74" s="128"/>
      <c r="R74" s="128"/>
      <c r="S74" s="128"/>
      <c r="T74" s="128"/>
      <c r="U74" s="128"/>
      <c r="V74" s="128"/>
      <c r="W74" s="128"/>
      <c r="X74" s="128"/>
      <c r="Y74" s="128"/>
      <c r="Z74" s="128"/>
      <c r="AA74" s="128"/>
      <c r="AB74" s="128"/>
      <c r="AC74" s="128"/>
      <c r="AD74" s="128"/>
      <c r="AE74" s="128"/>
      <c r="AF74" s="128"/>
      <c r="AG74" s="128"/>
      <c r="AH74" s="128"/>
    </row>
    <row r="75" spans="1:34" s="444" customFormat="1" ht="27" customHeight="1">
      <c r="A75" s="460" t="s">
        <v>263</v>
      </c>
      <c r="B75" s="133" t="s">
        <v>520</v>
      </c>
      <c r="C75" s="432" t="s">
        <v>516</v>
      </c>
      <c r="D75" s="432" t="s">
        <v>79</v>
      </c>
      <c r="E75" s="432" t="s">
        <v>474</v>
      </c>
      <c r="F75" s="432" t="s">
        <v>327</v>
      </c>
      <c r="G75" s="432" t="s">
        <v>210</v>
      </c>
      <c r="H75" s="432" t="s">
        <v>210</v>
      </c>
      <c r="I75" s="432">
        <v>1000</v>
      </c>
      <c r="J75" s="480">
        <v>80000000</v>
      </c>
      <c r="K75" s="432" t="s">
        <v>240</v>
      </c>
      <c r="L75" s="132">
        <v>2900</v>
      </c>
      <c r="M75" s="132" t="s">
        <v>17</v>
      </c>
      <c r="N75" s="128"/>
      <c r="O75" s="128"/>
      <c r="P75" s="128"/>
      <c r="Q75" s="128"/>
      <c r="R75" s="128"/>
      <c r="S75" s="128"/>
      <c r="T75" s="128"/>
      <c r="U75" s="128"/>
      <c r="V75" s="128"/>
      <c r="W75" s="128"/>
      <c r="X75" s="128"/>
      <c r="Y75" s="128"/>
      <c r="Z75" s="128"/>
      <c r="AA75" s="128"/>
      <c r="AB75" s="128"/>
      <c r="AC75" s="128"/>
      <c r="AD75" s="128"/>
      <c r="AE75" s="128"/>
      <c r="AF75" s="128"/>
      <c r="AG75" s="128"/>
      <c r="AH75" s="128"/>
    </row>
    <row r="76" spans="1:34" s="444" customFormat="1" ht="27" customHeight="1">
      <c r="A76" s="460" t="s">
        <v>263</v>
      </c>
      <c r="B76" s="133" t="s">
        <v>521</v>
      </c>
      <c r="C76" s="432" t="s">
        <v>127</v>
      </c>
      <c r="D76" s="432" t="s">
        <v>79</v>
      </c>
      <c r="E76" s="432" t="s">
        <v>474</v>
      </c>
      <c r="F76" s="432" t="s">
        <v>522</v>
      </c>
      <c r="G76" s="432" t="s">
        <v>210</v>
      </c>
      <c r="H76" s="432" t="s">
        <v>210</v>
      </c>
      <c r="I76" s="432">
        <v>600</v>
      </c>
      <c r="J76" s="480">
        <v>200000000</v>
      </c>
      <c r="K76" s="432" t="s">
        <v>240</v>
      </c>
      <c r="L76" s="132">
        <v>2900</v>
      </c>
      <c r="M76" s="132" t="s">
        <v>17</v>
      </c>
      <c r="N76" s="128"/>
      <c r="O76" s="128"/>
      <c r="P76" s="128"/>
      <c r="Q76" s="128"/>
      <c r="R76" s="128"/>
      <c r="S76" s="128"/>
      <c r="T76" s="128"/>
      <c r="U76" s="128"/>
      <c r="V76" s="128"/>
      <c r="W76" s="128"/>
      <c r="X76" s="128"/>
      <c r="Y76" s="128"/>
      <c r="Z76" s="128"/>
      <c r="AA76" s="128"/>
      <c r="AB76" s="128"/>
      <c r="AC76" s="128"/>
      <c r="AD76" s="128"/>
      <c r="AE76" s="128"/>
      <c r="AF76" s="128"/>
      <c r="AG76" s="128"/>
      <c r="AH76" s="128"/>
    </row>
    <row r="77" spans="1:34" s="444" customFormat="1" ht="27" customHeight="1">
      <c r="A77" s="460" t="s">
        <v>263</v>
      </c>
      <c r="B77" s="133" t="s">
        <v>523</v>
      </c>
      <c r="C77" s="432" t="s">
        <v>516</v>
      </c>
      <c r="D77" s="432" t="s">
        <v>79</v>
      </c>
      <c r="E77" s="432" t="s">
        <v>474</v>
      </c>
      <c r="F77" s="432" t="s">
        <v>524</v>
      </c>
      <c r="G77" s="432" t="s">
        <v>210</v>
      </c>
      <c r="H77" s="432" t="s">
        <v>210</v>
      </c>
      <c r="I77" s="432">
        <v>600</v>
      </c>
      <c r="J77" s="480">
        <v>200000000</v>
      </c>
      <c r="K77" s="432" t="s">
        <v>240</v>
      </c>
      <c r="L77" s="132">
        <v>2900</v>
      </c>
      <c r="M77" s="132" t="s">
        <v>17</v>
      </c>
      <c r="N77" s="128"/>
      <c r="O77" s="128"/>
      <c r="P77" s="128"/>
      <c r="Q77" s="128"/>
      <c r="R77" s="128"/>
      <c r="S77" s="128"/>
      <c r="T77" s="128"/>
      <c r="U77" s="128"/>
      <c r="V77" s="128"/>
      <c r="W77" s="128"/>
      <c r="X77" s="128"/>
      <c r="Y77" s="128"/>
      <c r="Z77" s="128"/>
      <c r="AA77" s="128"/>
      <c r="AB77" s="128"/>
      <c r="AC77" s="128"/>
      <c r="AD77" s="128"/>
      <c r="AE77" s="128"/>
      <c r="AF77" s="128"/>
      <c r="AG77" s="128"/>
      <c r="AH77" s="128"/>
    </row>
    <row r="78" spans="1:34" s="444" customFormat="1" ht="27" customHeight="1">
      <c r="A78" s="460" t="s">
        <v>263</v>
      </c>
      <c r="B78" s="133" t="s">
        <v>525</v>
      </c>
      <c r="C78" s="263" t="s">
        <v>255</v>
      </c>
      <c r="D78" s="263" t="s">
        <v>79</v>
      </c>
      <c r="E78" s="263" t="s">
        <v>474</v>
      </c>
      <c r="F78" s="134" t="s">
        <v>82</v>
      </c>
      <c r="G78" s="263" t="s">
        <v>213</v>
      </c>
      <c r="H78" s="263" t="s">
        <v>213</v>
      </c>
      <c r="I78" s="263">
        <v>600</v>
      </c>
      <c r="J78" s="480">
        <v>1500000000</v>
      </c>
      <c r="K78" s="263" t="s">
        <v>493</v>
      </c>
      <c r="L78" s="132">
        <v>2900</v>
      </c>
      <c r="M78" s="132" t="s">
        <v>17</v>
      </c>
      <c r="N78" s="128"/>
      <c r="O78" s="128"/>
      <c r="P78" s="128"/>
      <c r="Q78" s="128"/>
      <c r="R78" s="128"/>
      <c r="S78" s="128"/>
      <c r="T78" s="128"/>
      <c r="U78" s="128"/>
      <c r="V78" s="128"/>
      <c r="W78" s="128"/>
      <c r="X78" s="128"/>
      <c r="Y78" s="128"/>
      <c r="Z78" s="128"/>
      <c r="AA78" s="128"/>
      <c r="AB78" s="128"/>
      <c r="AC78" s="128"/>
      <c r="AD78" s="128"/>
      <c r="AE78" s="128"/>
      <c r="AF78" s="128"/>
      <c r="AG78" s="128"/>
      <c r="AH78" s="128"/>
    </row>
    <row r="79" spans="1:34" s="444" customFormat="1" ht="27" customHeight="1">
      <c r="A79" s="460" t="s">
        <v>263</v>
      </c>
      <c r="B79" s="133" t="s">
        <v>264</v>
      </c>
      <c r="C79" s="432" t="s">
        <v>526</v>
      </c>
      <c r="D79" s="432" t="s">
        <v>79</v>
      </c>
      <c r="E79" s="432" t="s">
        <v>474</v>
      </c>
      <c r="F79" s="477" t="s">
        <v>82</v>
      </c>
      <c r="G79" s="432" t="s">
        <v>210</v>
      </c>
      <c r="H79" s="432" t="s">
        <v>210</v>
      </c>
      <c r="I79" s="432">
        <v>40</v>
      </c>
      <c r="J79" s="480">
        <v>100000000</v>
      </c>
      <c r="K79" s="432" t="s">
        <v>265</v>
      </c>
      <c r="L79" s="132">
        <v>2900</v>
      </c>
      <c r="M79" s="132" t="s">
        <v>17</v>
      </c>
      <c r="N79" s="128"/>
      <c r="O79" s="128"/>
      <c r="P79" s="128"/>
      <c r="Q79" s="128"/>
      <c r="R79" s="128"/>
      <c r="S79" s="128"/>
      <c r="T79" s="128"/>
      <c r="U79" s="128"/>
      <c r="V79" s="128"/>
      <c r="W79" s="128"/>
      <c r="X79" s="128"/>
      <c r="Y79" s="128"/>
      <c r="Z79" s="128"/>
      <c r="AA79" s="128"/>
      <c r="AB79" s="128"/>
      <c r="AC79" s="128"/>
      <c r="AD79" s="128"/>
      <c r="AE79" s="128"/>
      <c r="AF79" s="128"/>
      <c r="AG79" s="128"/>
      <c r="AH79" s="128"/>
    </row>
    <row r="80" spans="1:34" s="444" customFormat="1" ht="27" customHeight="1">
      <c r="A80" s="460" t="s">
        <v>263</v>
      </c>
      <c r="B80" s="133" t="s">
        <v>321</v>
      </c>
      <c r="C80" s="432" t="s">
        <v>322</v>
      </c>
      <c r="D80" s="432" t="s">
        <v>79</v>
      </c>
      <c r="E80" s="432" t="s">
        <v>499</v>
      </c>
      <c r="F80" s="432" t="s">
        <v>323</v>
      </c>
      <c r="G80" s="432" t="s">
        <v>210</v>
      </c>
      <c r="H80" s="432" t="s">
        <v>210</v>
      </c>
      <c r="I80" s="432">
        <v>300</v>
      </c>
      <c r="J80" s="480">
        <v>200000000</v>
      </c>
      <c r="K80" s="432" t="s">
        <v>240</v>
      </c>
      <c r="L80" s="132">
        <v>2900</v>
      </c>
      <c r="M80" s="132" t="s">
        <v>17</v>
      </c>
      <c r="N80" s="128"/>
      <c r="O80" s="128"/>
      <c r="P80" s="128"/>
      <c r="Q80" s="128"/>
      <c r="R80" s="128"/>
      <c r="S80" s="128"/>
      <c r="T80" s="128"/>
      <c r="U80" s="128"/>
      <c r="V80" s="128"/>
      <c r="W80" s="128"/>
      <c r="X80" s="128"/>
      <c r="Y80" s="128"/>
      <c r="Z80" s="128"/>
      <c r="AA80" s="128"/>
      <c r="AB80" s="128"/>
      <c r="AC80" s="128"/>
      <c r="AD80" s="128"/>
      <c r="AE80" s="128"/>
      <c r="AF80" s="128"/>
      <c r="AG80" s="128"/>
      <c r="AH80" s="128"/>
    </row>
    <row r="81" spans="1:34" s="444" customFormat="1" ht="27" customHeight="1">
      <c r="A81" s="460" t="s">
        <v>263</v>
      </c>
      <c r="B81" s="133" t="s">
        <v>266</v>
      </c>
      <c r="C81" s="432" t="s">
        <v>267</v>
      </c>
      <c r="D81" s="432" t="s">
        <v>79</v>
      </c>
      <c r="E81" s="432" t="s">
        <v>474</v>
      </c>
      <c r="F81" s="432" t="s">
        <v>527</v>
      </c>
      <c r="G81" s="432" t="s">
        <v>210</v>
      </c>
      <c r="H81" s="432" t="s">
        <v>210</v>
      </c>
      <c r="I81" s="432">
        <v>200</v>
      </c>
      <c r="J81" s="480">
        <v>102934402</v>
      </c>
      <c r="K81" s="432" t="s">
        <v>528</v>
      </c>
      <c r="L81" s="132">
        <v>2900</v>
      </c>
      <c r="M81" s="132" t="s">
        <v>17</v>
      </c>
      <c r="N81" s="128"/>
      <c r="O81" s="128"/>
      <c r="P81" s="128"/>
      <c r="Q81" s="128"/>
      <c r="R81" s="128"/>
      <c r="S81" s="128"/>
      <c r="T81" s="128"/>
      <c r="U81" s="128"/>
      <c r="V81" s="128"/>
      <c r="W81" s="128"/>
      <c r="X81" s="128"/>
      <c r="Y81" s="128"/>
      <c r="Z81" s="128"/>
      <c r="AA81" s="128"/>
      <c r="AB81" s="128"/>
      <c r="AC81" s="128"/>
      <c r="AD81" s="128"/>
      <c r="AE81" s="128"/>
      <c r="AF81" s="128"/>
      <c r="AG81" s="128"/>
      <c r="AH81" s="128"/>
    </row>
    <row r="82" spans="1:34" s="444" customFormat="1" ht="27" customHeight="1">
      <c r="A82" s="460" t="s">
        <v>529</v>
      </c>
      <c r="B82" s="133" t="s">
        <v>530</v>
      </c>
      <c r="C82" s="432" t="s">
        <v>531</v>
      </c>
      <c r="D82" s="432" t="s">
        <v>79</v>
      </c>
      <c r="E82" s="432" t="s">
        <v>474</v>
      </c>
      <c r="F82" s="432" t="s">
        <v>128</v>
      </c>
      <c r="G82" s="432" t="s">
        <v>210</v>
      </c>
      <c r="H82" s="432" t="s">
        <v>210</v>
      </c>
      <c r="I82" s="432">
        <v>1000</v>
      </c>
      <c r="J82" s="480">
        <v>1000000000</v>
      </c>
      <c r="K82" s="432" t="s">
        <v>532</v>
      </c>
      <c r="L82" s="132" t="s">
        <v>533</v>
      </c>
      <c r="M82" s="132" t="s">
        <v>17</v>
      </c>
      <c r="N82" s="128"/>
      <c r="O82" s="128"/>
      <c r="P82" s="128"/>
      <c r="Q82" s="128"/>
      <c r="R82" s="128"/>
      <c r="S82" s="128"/>
      <c r="T82" s="128"/>
      <c r="U82" s="128"/>
      <c r="V82" s="128"/>
      <c r="W82" s="128"/>
      <c r="X82" s="128"/>
      <c r="Y82" s="128"/>
      <c r="Z82" s="128"/>
      <c r="AA82" s="128"/>
      <c r="AB82" s="128"/>
      <c r="AC82" s="128"/>
      <c r="AD82" s="128"/>
      <c r="AE82" s="128"/>
      <c r="AF82" s="128"/>
      <c r="AG82" s="128"/>
      <c r="AH82" s="128"/>
    </row>
    <row r="83" spans="1:34" s="444" customFormat="1" ht="27" customHeight="1">
      <c r="A83" s="460" t="s">
        <v>529</v>
      </c>
      <c r="B83" s="133" t="s">
        <v>530</v>
      </c>
      <c r="C83" s="263" t="s">
        <v>531</v>
      </c>
      <c r="D83" s="263" t="s">
        <v>79</v>
      </c>
      <c r="E83" s="263" t="s">
        <v>474</v>
      </c>
      <c r="F83" s="263" t="s">
        <v>128</v>
      </c>
      <c r="G83" s="263" t="s">
        <v>228</v>
      </c>
      <c r="H83" s="263" t="s">
        <v>228</v>
      </c>
      <c r="I83" s="263">
        <v>5000</v>
      </c>
      <c r="J83" s="480">
        <v>4000000000</v>
      </c>
      <c r="K83" s="263" t="s">
        <v>532</v>
      </c>
      <c r="L83" s="132" t="s">
        <v>533</v>
      </c>
      <c r="M83" s="132" t="s">
        <v>17</v>
      </c>
      <c r="N83" s="128"/>
      <c r="O83" s="128"/>
      <c r="P83" s="128"/>
      <c r="Q83" s="128"/>
      <c r="R83" s="128"/>
      <c r="S83" s="128"/>
      <c r="T83" s="128"/>
      <c r="U83" s="128"/>
      <c r="V83" s="128"/>
      <c r="W83" s="128"/>
      <c r="X83" s="128"/>
      <c r="Y83" s="128"/>
      <c r="Z83" s="128"/>
      <c r="AA83" s="128"/>
      <c r="AB83" s="128"/>
      <c r="AC83" s="128"/>
      <c r="AD83" s="128"/>
      <c r="AE83" s="128"/>
      <c r="AF83" s="128"/>
      <c r="AG83" s="128"/>
      <c r="AH83" s="128"/>
    </row>
    <row r="84" spans="1:34" s="444" customFormat="1" ht="27" customHeight="1">
      <c r="A84" s="460" t="s">
        <v>529</v>
      </c>
      <c r="B84" s="133" t="s">
        <v>534</v>
      </c>
      <c r="C84" s="432" t="s">
        <v>535</v>
      </c>
      <c r="D84" s="432" t="s">
        <v>79</v>
      </c>
      <c r="E84" s="432" t="s">
        <v>474</v>
      </c>
      <c r="F84" s="432" t="s">
        <v>241</v>
      </c>
      <c r="G84" s="432" t="s">
        <v>210</v>
      </c>
      <c r="H84" s="432" t="s">
        <v>210</v>
      </c>
      <c r="I84" s="432">
        <v>250</v>
      </c>
      <c r="J84" s="480">
        <v>500000000</v>
      </c>
      <c r="K84" s="432" t="s">
        <v>240</v>
      </c>
      <c r="L84" s="132" t="s">
        <v>536</v>
      </c>
      <c r="M84" s="132" t="s">
        <v>17</v>
      </c>
      <c r="N84" s="128"/>
      <c r="O84" s="128"/>
      <c r="P84" s="128"/>
      <c r="Q84" s="128"/>
      <c r="R84" s="128"/>
      <c r="S84" s="128"/>
      <c r="T84" s="128"/>
      <c r="U84" s="128"/>
      <c r="V84" s="128"/>
      <c r="W84" s="128"/>
      <c r="X84" s="128"/>
      <c r="Y84" s="128"/>
      <c r="Z84" s="128"/>
      <c r="AA84" s="128"/>
      <c r="AB84" s="128"/>
      <c r="AC84" s="128"/>
      <c r="AD84" s="128"/>
      <c r="AE84" s="128"/>
      <c r="AF84" s="128"/>
      <c r="AG84" s="128"/>
      <c r="AH84" s="128"/>
    </row>
    <row r="85" spans="1:34" s="444" customFormat="1" ht="27" customHeight="1">
      <c r="A85" s="460" t="s">
        <v>529</v>
      </c>
      <c r="B85" s="133" t="s">
        <v>537</v>
      </c>
      <c r="C85" s="432" t="s">
        <v>516</v>
      </c>
      <c r="D85" s="432" t="s">
        <v>79</v>
      </c>
      <c r="E85" s="432" t="s">
        <v>474</v>
      </c>
      <c r="F85" s="432" t="s">
        <v>538</v>
      </c>
      <c r="G85" s="432" t="s">
        <v>210</v>
      </c>
      <c r="H85" s="432" t="s">
        <v>210</v>
      </c>
      <c r="I85" s="432">
        <v>250</v>
      </c>
      <c r="J85" s="480">
        <v>60000000</v>
      </c>
      <c r="K85" s="432" t="s">
        <v>518</v>
      </c>
      <c r="L85" s="132" t="s">
        <v>536</v>
      </c>
      <c r="M85" s="132" t="s">
        <v>17</v>
      </c>
      <c r="N85" s="128"/>
      <c r="O85" s="128"/>
      <c r="P85" s="128"/>
      <c r="Q85" s="128"/>
      <c r="R85" s="128"/>
      <c r="S85" s="128"/>
      <c r="T85" s="128"/>
      <c r="U85" s="128"/>
      <c r="V85" s="128"/>
      <c r="W85" s="128"/>
      <c r="X85" s="128"/>
      <c r="Y85" s="128"/>
      <c r="Z85" s="128"/>
      <c r="AA85" s="128"/>
      <c r="AB85" s="128"/>
      <c r="AC85" s="128"/>
      <c r="AD85" s="128"/>
      <c r="AE85" s="128"/>
      <c r="AF85" s="128"/>
      <c r="AG85" s="128"/>
      <c r="AH85" s="128"/>
    </row>
    <row r="86" spans="1:34" s="444" customFormat="1" ht="27" customHeight="1">
      <c r="A86" s="460" t="s">
        <v>529</v>
      </c>
      <c r="B86" s="133" t="s">
        <v>539</v>
      </c>
      <c r="C86" s="432" t="s">
        <v>540</v>
      </c>
      <c r="D86" s="432" t="s">
        <v>79</v>
      </c>
      <c r="E86" s="432" t="s">
        <v>474</v>
      </c>
      <c r="F86" s="432" t="s">
        <v>541</v>
      </c>
      <c r="G86" s="432" t="s">
        <v>210</v>
      </c>
      <c r="H86" s="432" t="s">
        <v>210</v>
      </c>
      <c r="I86" s="432">
        <v>1000</v>
      </c>
      <c r="J86" s="480">
        <v>400000000</v>
      </c>
      <c r="K86" s="432" t="s">
        <v>542</v>
      </c>
      <c r="L86" s="132" t="s">
        <v>536</v>
      </c>
      <c r="M86" s="132" t="s">
        <v>17</v>
      </c>
      <c r="N86" s="128"/>
      <c r="O86" s="128"/>
      <c r="P86" s="128"/>
      <c r="Q86" s="128"/>
      <c r="R86" s="128"/>
      <c r="S86" s="128"/>
      <c r="T86" s="128"/>
      <c r="U86" s="128"/>
      <c r="V86" s="128"/>
      <c r="W86" s="128"/>
      <c r="X86" s="128"/>
      <c r="Y86" s="128"/>
      <c r="Z86" s="128"/>
      <c r="AA86" s="128"/>
      <c r="AB86" s="128"/>
      <c r="AC86" s="128"/>
      <c r="AD86" s="128"/>
      <c r="AE86" s="128"/>
      <c r="AF86" s="128"/>
      <c r="AG86" s="128"/>
      <c r="AH86" s="128"/>
    </row>
    <row r="87" spans="1:34" s="444" customFormat="1" ht="27" customHeight="1">
      <c r="A87" s="460" t="s">
        <v>529</v>
      </c>
      <c r="B87" s="133" t="s">
        <v>539</v>
      </c>
      <c r="C87" s="432" t="s">
        <v>540</v>
      </c>
      <c r="D87" s="432" t="s">
        <v>79</v>
      </c>
      <c r="E87" s="432" t="s">
        <v>474</v>
      </c>
      <c r="F87" s="432" t="s">
        <v>543</v>
      </c>
      <c r="G87" s="432" t="s">
        <v>210</v>
      </c>
      <c r="H87" s="432" t="s">
        <v>210</v>
      </c>
      <c r="I87" s="432">
        <v>1000</v>
      </c>
      <c r="J87" s="480">
        <v>400000000</v>
      </c>
      <c r="K87" s="432" t="s">
        <v>542</v>
      </c>
      <c r="L87" s="132" t="s">
        <v>536</v>
      </c>
      <c r="M87" s="132" t="s">
        <v>17</v>
      </c>
      <c r="N87" s="128"/>
      <c r="O87" s="128"/>
      <c r="P87" s="128"/>
      <c r="Q87" s="128"/>
      <c r="R87" s="128"/>
      <c r="S87" s="128"/>
      <c r="T87" s="128"/>
      <c r="U87" s="128"/>
      <c r="V87" s="128"/>
      <c r="W87" s="128"/>
      <c r="X87" s="128"/>
      <c r="Y87" s="128"/>
      <c r="Z87" s="128"/>
      <c r="AA87" s="128"/>
      <c r="AB87" s="128"/>
      <c r="AC87" s="128"/>
      <c r="AD87" s="128"/>
      <c r="AE87" s="128"/>
      <c r="AF87" s="128"/>
      <c r="AG87" s="128"/>
      <c r="AH87" s="128"/>
    </row>
    <row r="88" spans="1:34" s="444" customFormat="1" ht="27" customHeight="1">
      <c r="A88" s="460" t="s">
        <v>529</v>
      </c>
      <c r="B88" s="133" t="s">
        <v>539</v>
      </c>
      <c r="C88" s="432" t="s">
        <v>540</v>
      </c>
      <c r="D88" s="432" t="s">
        <v>79</v>
      </c>
      <c r="E88" s="432" t="s">
        <v>474</v>
      </c>
      <c r="F88" s="432" t="s">
        <v>544</v>
      </c>
      <c r="G88" s="432" t="s">
        <v>210</v>
      </c>
      <c r="H88" s="432" t="s">
        <v>210</v>
      </c>
      <c r="I88" s="432">
        <v>1000</v>
      </c>
      <c r="J88" s="480">
        <v>400000000</v>
      </c>
      <c r="K88" s="432" t="s">
        <v>542</v>
      </c>
      <c r="L88" s="132" t="s">
        <v>536</v>
      </c>
      <c r="M88" s="132" t="s">
        <v>17</v>
      </c>
      <c r="N88" s="128"/>
      <c r="O88" s="128"/>
      <c r="P88" s="128"/>
      <c r="Q88" s="128"/>
      <c r="R88" s="128"/>
      <c r="S88" s="128"/>
      <c r="T88" s="128"/>
      <c r="U88" s="128"/>
      <c r="V88" s="128"/>
      <c r="W88" s="128"/>
      <c r="X88" s="128"/>
      <c r="Y88" s="128"/>
      <c r="Z88" s="128"/>
      <c r="AA88" s="128"/>
      <c r="AB88" s="128"/>
      <c r="AC88" s="128"/>
      <c r="AD88" s="128"/>
      <c r="AE88" s="128"/>
      <c r="AF88" s="128"/>
      <c r="AG88" s="128"/>
      <c r="AH88" s="128"/>
    </row>
    <row r="89" spans="1:34" s="444" customFormat="1" ht="27" customHeight="1">
      <c r="A89" s="460" t="s">
        <v>529</v>
      </c>
      <c r="B89" s="133" t="s">
        <v>539</v>
      </c>
      <c r="C89" s="263" t="s">
        <v>540</v>
      </c>
      <c r="D89" s="263" t="s">
        <v>79</v>
      </c>
      <c r="E89" s="263" t="s">
        <v>474</v>
      </c>
      <c r="F89" s="263" t="s">
        <v>545</v>
      </c>
      <c r="G89" s="263" t="s">
        <v>228</v>
      </c>
      <c r="H89" s="263" t="s">
        <v>228</v>
      </c>
      <c r="I89" s="263">
        <v>1000</v>
      </c>
      <c r="J89" s="480">
        <v>400000000</v>
      </c>
      <c r="K89" s="263" t="s">
        <v>542</v>
      </c>
      <c r="L89" s="132" t="s">
        <v>536</v>
      </c>
      <c r="M89" s="132" t="s">
        <v>17</v>
      </c>
      <c r="N89" s="128"/>
      <c r="O89" s="128"/>
      <c r="P89" s="128"/>
      <c r="Q89" s="128"/>
      <c r="R89" s="128"/>
      <c r="S89" s="128"/>
      <c r="T89" s="128"/>
      <c r="U89" s="128"/>
      <c r="V89" s="128"/>
      <c r="W89" s="128"/>
      <c r="X89" s="128"/>
      <c r="Y89" s="128"/>
      <c r="Z89" s="128"/>
      <c r="AA89" s="128"/>
      <c r="AB89" s="128"/>
      <c r="AC89" s="128"/>
      <c r="AD89" s="128"/>
      <c r="AE89" s="128"/>
      <c r="AF89" s="128"/>
      <c r="AG89" s="128"/>
      <c r="AH89" s="128"/>
    </row>
    <row r="90" spans="1:34" s="444" customFormat="1" ht="27" customHeight="1">
      <c r="A90" s="460" t="s">
        <v>529</v>
      </c>
      <c r="B90" s="133" t="s">
        <v>539</v>
      </c>
      <c r="C90" s="263" t="s">
        <v>540</v>
      </c>
      <c r="D90" s="263" t="s">
        <v>79</v>
      </c>
      <c r="E90" s="263" t="s">
        <v>474</v>
      </c>
      <c r="F90" s="263" t="s">
        <v>546</v>
      </c>
      <c r="G90" s="263" t="s">
        <v>228</v>
      </c>
      <c r="H90" s="263" t="s">
        <v>228</v>
      </c>
      <c r="I90" s="263">
        <v>1000</v>
      </c>
      <c r="J90" s="480">
        <v>400000000</v>
      </c>
      <c r="K90" s="263" t="s">
        <v>542</v>
      </c>
      <c r="L90" s="132" t="s">
        <v>536</v>
      </c>
      <c r="M90" s="132" t="s">
        <v>17</v>
      </c>
      <c r="N90" s="128"/>
      <c r="O90" s="128"/>
      <c r="P90" s="128"/>
      <c r="Q90" s="128"/>
      <c r="R90" s="128"/>
      <c r="S90" s="128"/>
      <c r="T90" s="128"/>
      <c r="U90" s="128"/>
      <c r="V90" s="128"/>
      <c r="W90" s="128"/>
      <c r="X90" s="128"/>
      <c r="Y90" s="128"/>
      <c r="Z90" s="128"/>
      <c r="AA90" s="128"/>
      <c r="AB90" s="128"/>
      <c r="AC90" s="128"/>
      <c r="AD90" s="128"/>
      <c r="AE90" s="128"/>
      <c r="AF90" s="128"/>
      <c r="AG90" s="128"/>
      <c r="AH90" s="128"/>
    </row>
    <row r="91" spans="1:34" s="444" customFormat="1" ht="27" customHeight="1">
      <c r="A91" s="460" t="s">
        <v>529</v>
      </c>
      <c r="B91" s="133" t="s">
        <v>237</v>
      </c>
      <c r="C91" s="432" t="s">
        <v>126</v>
      </c>
      <c r="D91" s="432" t="s">
        <v>79</v>
      </c>
      <c r="E91" s="432" t="s">
        <v>474</v>
      </c>
      <c r="F91" s="477" t="s">
        <v>82</v>
      </c>
      <c r="G91" s="432" t="s">
        <v>210</v>
      </c>
      <c r="H91" s="432" t="s">
        <v>210</v>
      </c>
      <c r="I91" s="432">
        <v>150</v>
      </c>
      <c r="J91" s="480">
        <v>200000000</v>
      </c>
      <c r="K91" s="432" t="s">
        <v>547</v>
      </c>
      <c r="L91" s="132" t="s">
        <v>536</v>
      </c>
      <c r="M91" s="132" t="s">
        <v>17</v>
      </c>
      <c r="N91" s="128"/>
      <c r="O91" s="128"/>
      <c r="P91" s="128"/>
      <c r="Q91" s="128"/>
      <c r="R91" s="128"/>
      <c r="S91" s="128"/>
      <c r="T91" s="128"/>
      <c r="U91" s="128"/>
      <c r="V91" s="128"/>
      <c r="W91" s="128"/>
      <c r="X91" s="128"/>
      <c r="Y91" s="128"/>
      <c r="Z91" s="128"/>
      <c r="AA91" s="128"/>
      <c r="AB91" s="128"/>
      <c r="AC91" s="128"/>
      <c r="AD91" s="128"/>
      <c r="AE91" s="128"/>
      <c r="AF91" s="128"/>
      <c r="AG91" s="128"/>
      <c r="AH91" s="128"/>
    </row>
    <row r="92" spans="1:34" s="444" customFormat="1" ht="27" customHeight="1">
      <c r="A92" s="460" t="s">
        <v>529</v>
      </c>
      <c r="B92" s="133" t="s">
        <v>548</v>
      </c>
      <c r="C92" s="263" t="s">
        <v>516</v>
      </c>
      <c r="D92" s="263" t="s">
        <v>79</v>
      </c>
      <c r="E92" s="263" t="s">
        <v>474</v>
      </c>
      <c r="F92" s="134" t="s">
        <v>82</v>
      </c>
      <c r="G92" s="263" t="s">
        <v>228</v>
      </c>
      <c r="H92" s="263" t="s">
        <v>228</v>
      </c>
      <c r="I92" s="263">
        <v>60</v>
      </c>
      <c r="J92" s="480">
        <v>80000000</v>
      </c>
      <c r="K92" s="263" t="s">
        <v>518</v>
      </c>
      <c r="L92" s="132" t="s">
        <v>536</v>
      </c>
      <c r="M92" s="132" t="s">
        <v>17</v>
      </c>
      <c r="N92" s="128"/>
      <c r="O92" s="128"/>
      <c r="P92" s="128"/>
      <c r="Q92" s="128"/>
      <c r="R92" s="128"/>
      <c r="S92" s="128"/>
      <c r="T92" s="128"/>
      <c r="U92" s="128"/>
      <c r="V92" s="128"/>
      <c r="W92" s="128"/>
      <c r="X92" s="128"/>
      <c r="Y92" s="128"/>
      <c r="Z92" s="128"/>
      <c r="AA92" s="128"/>
      <c r="AB92" s="128"/>
      <c r="AC92" s="128"/>
      <c r="AD92" s="128"/>
      <c r="AE92" s="128"/>
      <c r="AF92" s="128"/>
      <c r="AG92" s="128"/>
      <c r="AH92" s="128"/>
    </row>
    <row r="93" spans="1:34" s="444" customFormat="1" ht="27" customHeight="1">
      <c r="A93" s="460" t="s">
        <v>529</v>
      </c>
      <c r="B93" s="133" t="s">
        <v>549</v>
      </c>
      <c r="C93" s="432" t="s">
        <v>516</v>
      </c>
      <c r="D93" s="432" t="s">
        <v>79</v>
      </c>
      <c r="E93" s="432" t="s">
        <v>474</v>
      </c>
      <c r="F93" s="432" t="s">
        <v>550</v>
      </c>
      <c r="G93" s="432" t="s">
        <v>210</v>
      </c>
      <c r="H93" s="432" t="s">
        <v>210</v>
      </c>
      <c r="I93" s="432">
        <v>100</v>
      </c>
      <c r="J93" s="480">
        <v>80000000</v>
      </c>
      <c r="K93" s="432" t="s">
        <v>518</v>
      </c>
      <c r="L93" s="132" t="s">
        <v>536</v>
      </c>
      <c r="M93" s="132" t="s">
        <v>17</v>
      </c>
      <c r="N93" s="128"/>
      <c r="O93" s="128"/>
      <c r="P93" s="128"/>
      <c r="Q93" s="128"/>
      <c r="R93" s="128"/>
      <c r="S93" s="128"/>
      <c r="T93" s="128"/>
      <c r="U93" s="128"/>
      <c r="V93" s="128"/>
      <c r="W93" s="128"/>
      <c r="X93" s="128"/>
      <c r="Y93" s="128"/>
      <c r="Z93" s="128"/>
      <c r="AA93" s="128"/>
      <c r="AB93" s="128"/>
      <c r="AC93" s="128"/>
      <c r="AD93" s="128"/>
      <c r="AE93" s="128"/>
      <c r="AF93" s="128"/>
      <c r="AG93" s="128"/>
      <c r="AH93" s="128"/>
    </row>
    <row r="94" spans="1:34" s="444" customFormat="1" ht="27" customHeight="1">
      <c r="A94" s="461" t="s">
        <v>96</v>
      </c>
      <c r="B94" s="133" t="s">
        <v>257</v>
      </c>
      <c r="C94" s="263" t="s">
        <v>258</v>
      </c>
      <c r="D94" s="263" t="s">
        <v>79</v>
      </c>
      <c r="E94" s="263" t="s">
        <v>474</v>
      </c>
      <c r="F94" s="263" t="s">
        <v>128</v>
      </c>
      <c r="G94" s="263" t="s">
        <v>202</v>
      </c>
      <c r="H94" s="263" t="s">
        <v>202</v>
      </c>
      <c r="I94" s="263">
        <v>400</v>
      </c>
      <c r="J94" s="480">
        <v>204245951</v>
      </c>
      <c r="K94" s="263" t="s">
        <v>259</v>
      </c>
      <c r="L94" s="132">
        <v>2300</v>
      </c>
      <c r="M94" s="132" t="s">
        <v>88</v>
      </c>
      <c r="N94" s="128"/>
      <c r="O94" s="128"/>
      <c r="P94" s="128"/>
      <c r="Q94" s="128"/>
      <c r="R94" s="128"/>
      <c r="S94" s="128"/>
      <c r="T94" s="128"/>
      <c r="U94" s="128"/>
      <c r="V94" s="128"/>
      <c r="W94" s="128"/>
      <c r="X94" s="128"/>
      <c r="Y94" s="128"/>
      <c r="Z94" s="128"/>
      <c r="AA94" s="128"/>
      <c r="AB94" s="128"/>
      <c r="AC94" s="128"/>
      <c r="AD94" s="128"/>
      <c r="AE94" s="128"/>
      <c r="AF94" s="128"/>
      <c r="AG94" s="128"/>
      <c r="AH94" s="128"/>
    </row>
    <row r="95" spans="1:34" s="444" customFormat="1" ht="27" customHeight="1">
      <c r="A95" s="461" t="s">
        <v>96</v>
      </c>
      <c r="B95" s="133" t="s">
        <v>249</v>
      </c>
      <c r="C95" s="263" t="s">
        <v>250</v>
      </c>
      <c r="D95" s="263" t="s">
        <v>79</v>
      </c>
      <c r="E95" s="263" t="s">
        <v>474</v>
      </c>
      <c r="F95" s="263" t="s">
        <v>251</v>
      </c>
      <c r="G95" s="263" t="s">
        <v>252</v>
      </c>
      <c r="H95" s="263" t="s">
        <v>252</v>
      </c>
      <c r="I95" s="263">
        <v>3700</v>
      </c>
      <c r="J95" s="480">
        <v>4641183291</v>
      </c>
      <c r="K95" s="263" t="s">
        <v>253</v>
      </c>
      <c r="L95" s="132">
        <v>2300</v>
      </c>
      <c r="M95" s="132" t="s">
        <v>88</v>
      </c>
      <c r="N95" s="128"/>
      <c r="O95" s="128"/>
      <c r="P95" s="128"/>
      <c r="Q95" s="128"/>
      <c r="R95" s="128"/>
      <c r="S95" s="128"/>
      <c r="T95" s="128"/>
      <c r="U95" s="128"/>
      <c r="V95" s="128"/>
      <c r="W95" s="128"/>
      <c r="X95" s="128"/>
      <c r="Y95" s="128"/>
      <c r="Z95" s="128"/>
      <c r="AA95" s="128"/>
      <c r="AB95" s="128"/>
      <c r="AC95" s="128"/>
      <c r="AD95" s="128"/>
      <c r="AE95" s="128"/>
      <c r="AF95" s="128"/>
      <c r="AG95" s="128"/>
      <c r="AH95" s="128"/>
    </row>
    <row r="96" spans="1:34" s="444" customFormat="1" ht="27" customHeight="1">
      <c r="A96" s="461" t="s">
        <v>96</v>
      </c>
      <c r="B96" s="133" t="s">
        <v>298</v>
      </c>
      <c r="C96" s="263" t="s">
        <v>299</v>
      </c>
      <c r="D96" s="263" t="s">
        <v>79</v>
      </c>
      <c r="E96" s="263" t="s">
        <v>474</v>
      </c>
      <c r="F96" s="263" t="s">
        <v>134</v>
      </c>
      <c r="G96" s="263" t="s">
        <v>201</v>
      </c>
      <c r="H96" s="263" t="s">
        <v>201</v>
      </c>
      <c r="I96" s="263">
        <v>30</v>
      </c>
      <c r="J96" s="480">
        <v>60000000</v>
      </c>
      <c r="K96" s="263" t="s">
        <v>288</v>
      </c>
      <c r="L96" s="132">
        <v>2300</v>
      </c>
      <c r="M96" s="132" t="s">
        <v>88</v>
      </c>
      <c r="N96" s="128"/>
      <c r="O96" s="128"/>
      <c r="P96" s="128"/>
      <c r="Q96" s="128"/>
      <c r="R96" s="128"/>
      <c r="S96" s="128"/>
      <c r="T96" s="128"/>
      <c r="U96" s="128"/>
      <c r="V96" s="128"/>
      <c r="W96" s="128"/>
      <c r="X96" s="128"/>
      <c r="Y96" s="128"/>
      <c r="Z96" s="128"/>
      <c r="AA96" s="128"/>
      <c r="AB96" s="128"/>
      <c r="AC96" s="128"/>
      <c r="AD96" s="128"/>
      <c r="AE96" s="128"/>
      <c r="AF96" s="128"/>
      <c r="AG96" s="128"/>
      <c r="AH96" s="128"/>
    </row>
    <row r="97" spans="1:34" s="444" customFormat="1" ht="27" customHeight="1">
      <c r="A97" s="460" t="s">
        <v>551</v>
      </c>
      <c r="B97" s="133" t="s">
        <v>281</v>
      </c>
      <c r="C97" s="263" t="s">
        <v>282</v>
      </c>
      <c r="D97" s="263" t="s">
        <v>283</v>
      </c>
      <c r="E97" s="263" t="s">
        <v>474</v>
      </c>
      <c r="F97" s="263" t="s">
        <v>81</v>
      </c>
      <c r="G97" s="263" t="s">
        <v>228</v>
      </c>
      <c r="H97" s="263" t="s">
        <v>228</v>
      </c>
      <c r="I97" s="263">
        <v>97</v>
      </c>
      <c r="J97" s="480">
        <v>500000000</v>
      </c>
      <c r="K97" s="263" t="s">
        <v>552</v>
      </c>
      <c r="L97" s="132">
        <v>1901</v>
      </c>
      <c r="M97" s="132" t="s">
        <v>18</v>
      </c>
      <c r="N97" s="128"/>
      <c r="O97" s="128"/>
      <c r="P97" s="128"/>
      <c r="Q97" s="128"/>
      <c r="R97" s="128"/>
      <c r="S97" s="128"/>
      <c r="T97" s="128"/>
      <c r="U97" s="128"/>
      <c r="V97" s="128"/>
      <c r="W97" s="128"/>
      <c r="X97" s="128"/>
      <c r="Y97" s="128"/>
      <c r="Z97" s="128"/>
      <c r="AA97" s="128"/>
      <c r="AB97" s="128"/>
      <c r="AC97" s="128"/>
      <c r="AD97" s="128"/>
      <c r="AE97" s="128"/>
      <c r="AF97" s="128"/>
      <c r="AG97" s="128"/>
      <c r="AH97" s="128"/>
    </row>
    <row r="98" spans="1:34" s="444" customFormat="1" ht="27" customHeight="1">
      <c r="A98" s="460" t="s">
        <v>551</v>
      </c>
      <c r="B98" s="133" t="s">
        <v>284</v>
      </c>
      <c r="C98" s="263" t="s">
        <v>285</v>
      </c>
      <c r="D98" s="263" t="s">
        <v>283</v>
      </c>
      <c r="E98" s="263" t="s">
        <v>474</v>
      </c>
      <c r="F98" s="263" t="s">
        <v>280</v>
      </c>
      <c r="G98" s="263" t="s">
        <v>212</v>
      </c>
      <c r="H98" s="263" t="s">
        <v>212</v>
      </c>
      <c r="I98" s="263"/>
      <c r="J98" s="480">
        <v>3000000000</v>
      </c>
      <c r="K98" s="263" t="s">
        <v>154</v>
      </c>
      <c r="L98" s="132">
        <v>1901</v>
      </c>
      <c r="M98" s="132" t="s">
        <v>18</v>
      </c>
      <c r="N98" s="128"/>
      <c r="O98" s="128"/>
      <c r="P98" s="128"/>
      <c r="Q98" s="128"/>
      <c r="R98" s="128"/>
      <c r="S98" s="128"/>
      <c r="T98" s="128"/>
      <c r="U98" s="128"/>
      <c r="V98" s="128"/>
      <c r="W98" s="128"/>
      <c r="X98" s="128"/>
      <c r="Y98" s="128"/>
      <c r="Z98" s="128"/>
      <c r="AA98" s="128"/>
      <c r="AB98" s="128"/>
      <c r="AC98" s="128"/>
      <c r="AD98" s="128"/>
      <c r="AE98" s="128"/>
      <c r="AF98" s="128"/>
      <c r="AG98" s="128"/>
      <c r="AH98" s="128"/>
    </row>
    <row r="99" spans="1:34" s="444" customFormat="1" ht="27" customHeight="1">
      <c r="A99" s="460" t="s">
        <v>551</v>
      </c>
      <c r="B99" s="133" t="s">
        <v>135</v>
      </c>
      <c r="C99" s="263" t="s">
        <v>136</v>
      </c>
      <c r="D99" s="263" t="s">
        <v>79</v>
      </c>
      <c r="E99" s="263" t="s">
        <v>474</v>
      </c>
      <c r="F99" s="134" t="s">
        <v>82</v>
      </c>
      <c r="G99" s="263" t="s">
        <v>201</v>
      </c>
      <c r="H99" s="263" t="s">
        <v>201</v>
      </c>
      <c r="I99" s="263">
        <v>120</v>
      </c>
      <c r="J99" s="480">
        <v>100000000</v>
      </c>
      <c r="K99" s="263" t="s">
        <v>154</v>
      </c>
      <c r="L99" s="132">
        <v>1901</v>
      </c>
      <c r="M99" s="132" t="s">
        <v>18</v>
      </c>
      <c r="N99" s="128"/>
      <c r="O99" s="128"/>
      <c r="P99" s="128"/>
      <c r="Q99" s="128"/>
      <c r="R99" s="128"/>
      <c r="S99" s="128"/>
      <c r="T99" s="128"/>
      <c r="U99" s="128"/>
      <c r="V99" s="128"/>
      <c r="W99" s="128"/>
      <c r="X99" s="128"/>
      <c r="Y99" s="128"/>
      <c r="Z99" s="128"/>
      <c r="AA99" s="128"/>
      <c r="AB99" s="128"/>
      <c r="AC99" s="128"/>
      <c r="AD99" s="128"/>
      <c r="AE99" s="128"/>
      <c r="AF99" s="128"/>
      <c r="AG99" s="128"/>
      <c r="AH99" s="128"/>
    </row>
    <row r="100" spans="1:34" s="444" customFormat="1" ht="27" customHeight="1">
      <c r="A100" s="460" t="s">
        <v>551</v>
      </c>
      <c r="B100" s="133" t="s">
        <v>137</v>
      </c>
      <c r="C100" s="432" t="s">
        <v>97</v>
      </c>
      <c r="D100" s="432" t="s">
        <v>79</v>
      </c>
      <c r="E100" s="432" t="s">
        <v>474</v>
      </c>
      <c r="F100" s="432" t="s">
        <v>280</v>
      </c>
      <c r="G100" s="432" t="s">
        <v>210</v>
      </c>
      <c r="H100" s="432" t="s">
        <v>210</v>
      </c>
      <c r="I100" s="432">
        <v>600</v>
      </c>
      <c r="J100" s="480">
        <v>300000000</v>
      </c>
      <c r="K100" s="432" t="s">
        <v>154</v>
      </c>
      <c r="L100" s="132">
        <v>1901</v>
      </c>
      <c r="M100" s="132" t="s">
        <v>18</v>
      </c>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row>
    <row r="101" spans="1:34" s="444" customFormat="1" ht="27" customHeight="1">
      <c r="A101" s="460" t="s">
        <v>553</v>
      </c>
      <c r="B101" s="133" t="s">
        <v>554</v>
      </c>
      <c r="C101" s="263" t="s">
        <v>555</v>
      </c>
      <c r="D101" s="263" t="s">
        <v>79</v>
      </c>
      <c r="E101" s="263" t="s">
        <v>80</v>
      </c>
      <c r="F101" s="134" t="s">
        <v>82</v>
      </c>
      <c r="G101" s="263" t="s">
        <v>201</v>
      </c>
      <c r="H101" s="263" t="s">
        <v>214</v>
      </c>
      <c r="I101" s="263">
        <v>500</v>
      </c>
      <c r="J101" s="480">
        <v>87500000</v>
      </c>
      <c r="K101" s="263" t="s">
        <v>556</v>
      </c>
      <c r="L101" s="132">
        <v>3900</v>
      </c>
      <c r="M101" s="132" t="s">
        <v>19</v>
      </c>
      <c r="N101" s="128"/>
      <c r="O101" s="128"/>
      <c r="P101" s="128"/>
      <c r="Q101" s="128"/>
      <c r="R101" s="128"/>
      <c r="S101" s="128"/>
      <c r="T101" s="128"/>
      <c r="U101" s="128"/>
      <c r="V101" s="128"/>
      <c r="W101" s="128"/>
      <c r="X101" s="128"/>
      <c r="Y101" s="128"/>
      <c r="Z101" s="128"/>
      <c r="AA101" s="128"/>
      <c r="AB101" s="128"/>
      <c r="AC101" s="128"/>
      <c r="AD101" s="128"/>
      <c r="AE101" s="128"/>
      <c r="AF101" s="128"/>
      <c r="AG101" s="128"/>
      <c r="AH101" s="128"/>
    </row>
    <row r="102" spans="1:34" s="444" customFormat="1" ht="27" customHeight="1">
      <c r="A102" s="460" t="s">
        <v>553</v>
      </c>
      <c r="B102" s="133" t="s">
        <v>554</v>
      </c>
      <c r="C102" s="263" t="s">
        <v>557</v>
      </c>
      <c r="D102" s="263" t="s">
        <v>79</v>
      </c>
      <c r="E102" s="263" t="s">
        <v>80</v>
      </c>
      <c r="F102" s="134" t="s">
        <v>82</v>
      </c>
      <c r="G102" s="263" t="s">
        <v>201</v>
      </c>
      <c r="H102" s="263" t="s">
        <v>214</v>
      </c>
      <c r="I102" s="263">
        <f>2*40*10</f>
        <v>800</v>
      </c>
      <c r="J102" s="480">
        <v>140000000</v>
      </c>
      <c r="K102" s="263" t="s">
        <v>556</v>
      </c>
      <c r="L102" s="132">
        <v>3900</v>
      </c>
      <c r="M102" s="132" t="s">
        <v>19</v>
      </c>
      <c r="N102" s="128"/>
      <c r="O102" s="128"/>
      <c r="P102" s="128"/>
      <c r="Q102" s="128"/>
      <c r="R102" s="128"/>
      <c r="S102" s="128"/>
      <c r="T102" s="128"/>
      <c r="U102" s="128"/>
      <c r="V102" s="128"/>
      <c r="W102" s="128"/>
      <c r="X102" s="128"/>
      <c r="Y102" s="128"/>
      <c r="Z102" s="128"/>
      <c r="AA102" s="128"/>
      <c r="AB102" s="128"/>
      <c r="AC102" s="128"/>
      <c r="AD102" s="128"/>
      <c r="AE102" s="128"/>
      <c r="AF102" s="128"/>
      <c r="AG102" s="128"/>
      <c r="AH102" s="128"/>
    </row>
    <row r="103" spans="1:34" s="444" customFormat="1" ht="27" customHeight="1">
      <c r="A103" s="460" t="s">
        <v>553</v>
      </c>
      <c r="B103" s="133" t="s">
        <v>554</v>
      </c>
      <c r="C103" s="263" t="s">
        <v>558</v>
      </c>
      <c r="D103" s="263" t="s">
        <v>79</v>
      </c>
      <c r="E103" s="263" t="s">
        <v>80</v>
      </c>
      <c r="F103" s="134" t="s">
        <v>82</v>
      </c>
      <c r="G103" s="263" t="s">
        <v>201</v>
      </c>
      <c r="H103" s="263" t="s">
        <v>214</v>
      </c>
      <c r="I103" s="263">
        <v>700</v>
      </c>
      <c r="J103" s="480">
        <v>122500000</v>
      </c>
      <c r="K103" s="263" t="s">
        <v>556</v>
      </c>
      <c r="L103" s="132">
        <v>3900</v>
      </c>
      <c r="M103" s="132" t="s">
        <v>19</v>
      </c>
      <c r="N103" s="128"/>
      <c r="O103" s="128"/>
      <c r="P103" s="128"/>
      <c r="Q103" s="128"/>
      <c r="R103" s="128"/>
      <c r="S103" s="128"/>
      <c r="T103" s="128"/>
      <c r="U103" s="128"/>
      <c r="V103" s="128"/>
      <c r="W103" s="128"/>
      <c r="X103" s="128"/>
      <c r="Y103" s="128"/>
      <c r="Z103" s="128"/>
      <c r="AA103" s="128"/>
      <c r="AB103" s="128"/>
      <c r="AC103" s="128"/>
      <c r="AD103" s="128"/>
      <c r="AE103" s="128"/>
      <c r="AF103" s="128"/>
      <c r="AG103" s="128"/>
      <c r="AH103" s="128"/>
    </row>
    <row r="104" spans="1:34" s="444" customFormat="1" ht="27" customHeight="1">
      <c r="A104" s="461" t="s">
        <v>96</v>
      </c>
      <c r="B104" s="133" t="s">
        <v>559</v>
      </c>
      <c r="C104" s="432" t="s">
        <v>560</v>
      </c>
      <c r="D104" s="432" t="s">
        <v>79</v>
      </c>
      <c r="E104" s="432" t="s">
        <v>474</v>
      </c>
      <c r="F104" s="432" t="s">
        <v>239</v>
      </c>
      <c r="G104" s="432" t="s">
        <v>210</v>
      </c>
      <c r="H104" s="432" t="s">
        <v>210</v>
      </c>
      <c r="I104" s="432">
        <v>300</v>
      </c>
      <c r="J104" s="480">
        <v>220000000</v>
      </c>
      <c r="K104" s="432" t="s">
        <v>240</v>
      </c>
      <c r="L104" s="132">
        <v>2200</v>
      </c>
      <c r="M104" s="132" t="s">
        <v>19</v>
      </c>
      <c r="N104" s="128"/>
      <c r="O104" s="128"/>
      <c r="P104" s="128"/>
      <c r="Q104" s="128"/>
      <c r="R104" s="128"/>
      <c r="S104" s="128"/>
      <c r="T104" s="128"/>
      <c r="U104" s="128"/>
      <c r="V104" s="128"/>
      <c r="W104" s="128"/>
      <c r="X104" s="128"/>
      <c r="Y104" s="128"/>
      <c r="Z104" s="128"/>
      <c r="AA104" s="128"/>
      <c r="AB104" s="128"/>
      <c r="AC104" s="128"/>
      <c r="AD104" s="128"/>
      <c r="AE104" s="128"/>
      <c r="AF104" s="128"/>
      <c r="AG104" s="128"/>
      <c r="AH104" s="128"/>
    </row>
    <row r="105" spans="1:34" s="444" customFormat="1" ht="27" customHeight="1">
      <c r="A105" s="461" t="s">
        <v>96</v>
      </c>
      <c r="B105" s="133" t="s">
        <v>561</v>
      </c>
      <c r="C105" s="432" t="s">
        <v>516</v>
      </c>
      <c r="D105" s="432" t="s">
        <v>79</v>
      </c>
      <c r="E105" s="432" t="s">
        <v>474</v>
      </c>
      <c r="F105" s="432" t="s">
        <v>495</v>
      </c>
      <c r="G105" s="432" t="s">
        <v>210</v>
      </c>
      <c r="H105" s="432" t="s">
        <v>210</v>
      </c>
      <c r="I105" s="432">
        <v>300</v>
      </c>
      <c r="J105" s="480">
        <v>80000000</v>
      </c>
      <c r="K105" s="432" t="s">
        <v>518</v>
      </c>
      <c r="L105" s="132">
        <v>2200</v>
      </c>
      <c r="M105" s="132" t="s">
        <v>19</v>
      </c>
      <c r="N105" s="128"/>
      <c r="O105" s="128"/>
      <c r="P105" s="128"/>
      <c r="Q105" s="128"/>
      <c r="R105" s="128"/>
      <c r="S105" s="128"/>
      <c r="T105" s="128"/>
      <c r="U105" s="128"/>
      <c r="V105" s="128"/>
      <c r="W105" s="128"/>
      <c r="X105" s="128"/>
      <c r="Y105" s="128"/>
      <c r="Z105" s="128"/>
      <c r="AA105" s="128"/>
      <c r="AB105" s="128"/>
      <c r="AC105" s="128"/>
      <c r="AD105" s="128"/>
      <c r="AE105" s="128"/>
      <c r="AF105" s="128"/>
      <c r="AG105" s="128"/>
      <c r="AH105" s="128"/>
    </row>
    <row r="106" spans="1:34" s="444" customFormat="1" ht="27" customHeight="1">
      <c r="A106" s="461" t="s">
        <v>96</v>
      </c>
      <c r="B106" s="133" t="s">
        <v>562</v>
      </c>
      <c r="C106" s="263" t="s">
        <v>127</v>
      </c>
      <c r="D106" s="263" t="s">
        <v>79</v>
      </c>
      <c r="E106" s="263" t="s">
        <v>474</v>
      </c>
      <c r="F106" s="134" t="s">
        <v>82</v>
      </c>
      <c r="G106" s="263" t="s">
        <v>228</v>
      </c>
      <c r="H106" s="263" t="s">
        <v>228</v>
      </c>
      <c r="I106" s="263">
        <v>300</v>
      </c>
      <c r="J106" s="480">
        <v>600000000</v>
      </c>
      <c r="K106" s="263" t="s">
        <v>244</v>
      </c>
      <c r="L106" s="132">
        <v>2200</v>
      </c>
      <c r="M106" s="132" t="s">
        <v>19</v>
      </c>
      <c r="N106" s="128"/>
      <c r="O106" s="128"/>
      <c r="P106" s="128"/>
      <c r="Q106" s="128"/>
      <c r="R106" s="128"/>
      <c r="S106" s="128"/>
      <c r="T106" s="128"/>
      <c r="U106" s="128"/>
      <c r="V106" s="128"/>
      <c r="W106" s="128"/>
      <c r="X106" s="128"/>
      <c r="Y106" s="128"/>
      <c r="Z106" s="128"/>
      <c r="AA106" s="128"/>
      <c r="AB106" s="128"/>
      <c r="AC106" s="128"/>
      <c r="AD106" s="128"/>
      <c r="AE106" s="128"/>
      <c r="AF106" s="128"/>
      <c r="AG106" s="128"/>
      <c r="AH106" s="128"/>
    </row>
    <row r="107" spans="1:34" s="444" customFormat="1" ht="27" customHeight="1">
      <c r="A107" s="461" t="s">
        <v>96</v>
      </c>
      <c r="B107" s="133" t="s">
        <v>563</v>
      </c>
      <c r="C107" s="263" t="s">
        <v>127</v>
      </c>
      <c r="D107" s="263" t="s">
        <v>79</v>
      </c>
      <c r="E107" s="263" t="s">
        <v>474</v>
      </c>
      <c r="F107" s="263" t="s">
        <v>138</v>
      </c>
      <c r="G107" s="263" t="s">
        <v>201</v>
      </c>
      <c r="H107" s="263" t="s">
        <v>201</v>
      </c>
      <c r="I107" s="263">
        <v>560</v>
      </c>
      <c r="J107" s="480">
        <v>500000000</v>
      </c>
      <c r="K107" s="263" t="s">
        <v>552</v>
      </c>
      <c r="L107" s="132">
        <v>2200</v>
      </c>
      <c r="M107" s="132" t="s">
        <v>19</v>
      </c>
      <c r="N107" s="128"/>
      <c r="O107" s="128"/>
      <c r="P107" s="128"/>
      <c r="Q107" s="128"/>
      <c r="R107" s="128"/>
      <c r="S107" s="128"/>
      <c r="T107" s="128"/>
      <c r="U107" s="128"/>
      <c r="V107" s="128"/>
      <c r="W107" s="128"/>
      <c r="X107" s="128"/>
      <c r="Y107" s="128"/>
      <c r="Z107" s="128"/>
      <c r="AA107" s="128"/>
      <c r="AB107" s="128"/>
      <c r="AC107" s="128"/>
      <c r="AD107" s="128"/>
      <c r="AE107" s="128"/>
      <c r="AF107" s="128"/>
      <c r="AG107" s="128"/>
      <c r="AH107" s="128"/>
    </row>
    <row r="108" spans="1:34" s="444" customFormat="1" ht="27" customHeight="1">
      <c r="A108" s="461" t="s">
        <v>96</v>
      </c>
      <c r="B108" s="133" t="s">
        <v>273</v>
      </c>
      <c r="C108" s="263" t="s">
        <v>274</v>
      </c>
      <c r="D108" s="263" t="s">
        <v>79</v>
      </c>
      <c r="E108" s="263" t="s">
        <v>474</v>
      </c>
      <c r="F108" s="134" t="s">
        <v>82</v>
      </c>
      <c r="G108" s="263" t="s">
        <v>201</v>
      </c>
      <c r="H108" s="263" t="s">
        <v>201</v>
      </c>
      <c r="I108" s="263">
        <v>80</v>
      </c>
      <c r="J108" s="480">
        <v>250000000</v>
      </c>
      <c r="K108" s="263" t="s">
        <v>552</v>
      </c>
      <c r="L108" s="132">
        <v>2200</v>
      </c>
      <c r="M108" s="132" t="s">
        <v>19</v>
      </c>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row>
    <row r="109" spans="1:34" s="444" customFormat="1" ht="27" customHeight="1">
      <c r="A109" s="461" t="s">
        <v>96</v>
      </c>
      <c r="B109" s="133" t="s">
        <v>273</v>
      </c>
      <c r="C109" s="263" t="s">
        <v>274</v>
      </c>
      <c r="D109" s="263" t="s">
        <v>79</v>
      </c>
      <c r="E109" s="263" t="s">
        <v>474</v>
      </c>
      <c r="F109" s="134" t="s">
        <v>82</v>
      </c>
      <c r="G109" s="263" t="s">
        <v>228</v>
      </c>
      <c r="H109" s="263" t="s">
        <v>228</v>
      </c>
      <c r="I109" s="263">
        <v>80</v>
      </c>
      <c r="J109" s="480">
        <v>200000000</v>
      </c>
      <c r="K109" s="263" t="s">
        <v>552</v>
      </c>
      <c r="L109" s="132">
        <v>2200</v>
      </c>
      <c r="M109" s="132" t="s">
        <v>19</v>
      </c>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row>
    <row r="110" spans="1:34" s="444" customFormat="1" ht="27" customHeight="1">
      <c r="A110" s="461" t="s">
        <v>96</v>
      </c>
      <c r="B110" s="133" t="s">
        <v>273</v>
      </c>
      <c r="C110" s="263" t="s">
        <v>274</v>
      </c>
      <c r="D110" s="263" t="s">
        <v>79</v>
      </c>
      <c r="E110" s="263" t="s">
        <v>474</v>
      </c>
      <c r="F110" s="134" t="s">
        <v>82</v>
      </c>
      <c r="G110" s="263" t="s">
        <v>204</v>
      </c>
      <c r="H110" s="263" t="s">
        <v>204</v>
      </c>
      <c r="I110" s="263">
        <v>80</v>
      </c>
      <c r="J110" s="480">
        <v>200000000</v>
      </c>
      <c r="K110" s="263" t="s">
        <v>552</v>
      </c>
      <c r="L110" s="132">
        <v>2200</v>
      </c>
      <c r="M110" s="132" t="s">
        <v>19</v>
      </c>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row>
    <row r="111" spans="1:34" s="444" customFormat="1" ht="27" customHeight="1">
      <c r="A111" s="461" t="s">
        <v>96</v>
      </c>
      <c r="B111" s="133" t="s">
        <v>271</v>
      </c>
      <c r="C111" s="263" t="s">
        <v>272</v>
      </c>
      <c r="D111" s="263" t="s">
        <v>79</v>
      </c>
      <c r="E111" s="263" t="s">
        <v>474</v>
      </c>
      <c r="F111" s="134" t="s">
        <v>82</v>
      </c>
      <c r="G111" s="263" t="s">
        <v>228</v>
      </c>
      <c r="H111" s="263" t="s">
        <v>228</v>
      </c>
      <c r="I111" s="263">
        <v>80</v>
      </c>
      <c r="J111" s="480">
        <v>150000000</v>
      </c>
      <c r="K111" s="263" t="s">
        <v>552</v>
      </c>
      <c r="L111" s="132">
        <v>2200</v>
      </c>
      <c r="M111" s="132" t="s">
        <v>19</v>
      </c>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row>
    <row r="112" spans="1:34" s="444" customFormat="1" ht="27" customHeight="1">
      <c r="A112" s="461" t="s">
        <v>96</v>
      </c>
      <c r="B112" s="133" t="s">
        <v>271</v>
      </c>
      <c r="C112" s="263" t="s">
        <v>272</v>
      </c>
      <c r="D112" s="263" t="s">
        <v>79</v>
      </c>
      <c r="E112" s="263" t="s">
        <v>474</v>
      </c>
      <c r="F112" s="134" t="s">
        <v>82</v>
      </c>
      <c r="G112" s="263" t="s">
        <v>212</v>
      </c>
      <c r="H112" s="263" t="s">
        <v>212</v>
      </c>
      <c r="I112" s="263">
        <v>80</v>
      </c>
      <c r="J112" s="480">
        <v>150000000</v>
      </c>
      <c r="K112" s="263" t="s">
        <v>552</v>
      </c>
      <c r="L112" s="132">
        <v>2200</v>
      </c>
      <c r="M112" s="132" t="s">
        <v>19</v>
      </c>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row>
    <row r="113" spans="1:34" s="444" customFormat="1" ht="27" customHeight="1">
      <c r="A113" s="461" t="s">
        <v>96</v>
      </c>
      <c r="B113" s="133" t="s">
        <v>271</v>
      </c>
      <c r="C113" s="263" t="s">
        <v>272</v>
      </c>
      <c r="D113" s="263" t="s">
        <v>79</v>
      </c>
      <c r="E113" s="263" t="s">
        <v>474</v>
      </c>
      <c r="F113" s="134" t="s">
        <v>82</v>
      </c>
      <c r="G113" s="263" t="s">
        <v>213</v>
      </c>
      <c r="H113" s="263" t="s">
        <v>213</v>
      </c>
      <c r="I113" s="263">
        <v>80</v>
      </c>
      <c r="J113" s="480">
        <v>150000000</v>
      </c>
      <c r="K113" s="263" t="s">
        <v>552</v>
      </c>
      <c r="L113" s="132">
        <v>2200</v>
      </c>
      <c r="M113" s="132" t="s">
        <v>19</v>
      </c>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row>
    <row r="114" spans="1:34" s="444" customFormat="1" ht="27" customHeight="1">
      <c r="A114" s="461" t="s">
        <v>96</v>
      </c>
      <c r="B114" s="133" t="s">
        <v>271</v>
      </c>
      <c r="C114" s="263" t="s">
        <v>272</v>
      </c>
      <c r="D114" s="263" t="s">
        <v>79</v>
      </c>
      <c r="E114" s="263" t="s">
        <v>474</v>
      </c>
      <c r="F114" s="134" t="s">
        <v>82</v>
      </c>
      <c r="G114" s="263" t="s">
        <v>214</v>
      </c>
      <c r="H114" s="263" t="s">
        <v>214</v>
      </c>
      <c r="I114" s="263">
        <v>80</v>
      </c>
      <c r="J114" s="480">
        <v>150000000</v>
      </c>
      <c r="K114" s="263" t="s">
        <v>552</v>
      </c>
      <c r="L114" s="132">
        <v>2200</v>
      </c>
      <c r="M114" s="132" t="s">
        <v>19</v>
      </c>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row>
    <row r="115" spans="1:34" s="444" customFormat="1" ht="27" customHeight="1">
      <c r="A115" s="461" t="s">
        <v>96</v>
      </c>
      <c r="B115" s="133" t="s">
        <v>268</v>
      </c>
      <c r="C115" s="432" t="s">
        <v>269</v>
      </c>
      <c r="D115" s="432" t="s">
        <v>79</v>
      </c>
      <c r="E115" s="432" t="s">
        <v>474</v>
      </c>
      <c r="F115" s="432" t="s">
        <v>270</v>
      </c>
      <c r="G115" s="432" t="s">
        <v>210</v>
      </c>
      <c r="H115" s="432" t="s">
        <v>210</v>
      </c>
      <c r="I115" s="432"/>
      <c r="J115" s="480">
        <v>500000000</v>
      </c>
      <c r="K115" s="432" t="s">
        <v>238</v>
      </c>
      <c r="L115" s="132">
        <v>2200</v>
      </c>
      <c r="M115" s="132" t="s">
        <v>19</v>
      </c>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row>
    <row r="116" spans="1:34" s="444" customFormat="1" ht="27" customHeight="1">
      <c r="A116" s="461" t="s">
        <v>96</v>
      </c>
      <c r="B116" s="133" t="s">
        <v>286</v>
      </c>
      <c r="C116" s="263" t="s">
        <v>287</v>
      </c>
      <c r="D116" s="263" t="s">
        <v>79</v>
      </c>
      <c r="E116" s="263" t="s">
        <v>474</v>
      </c>
      <c r="F116" s="134" t="s">
        <v>82</v>
      </c>
      <c r="G116" s="263" t="s">
        <v>201</v>
      </c>
      <c r="H116" s="263" t="s">
        <v>201</v>
      </c>
      <c r="I116" s="263">
        <v>50</v>
      </c>
      <c r="J116" s="480">
        <v>250000000</v>
      </c>
      <c r="K116" s="263" t="s">
        <v>288</v>
      </c>
      <c r="L116" s="132">
        <v>2200</v>
      </c>
      <c r="M116" s="132" t="s">
        <v>19</v>
      </c>
      <c r="N116" s="128"/>
      <c r="O116" s="128"/>
      <c r="P116" s="128"/>
      <c r="Q116" s="128"/>
      <c r="R116" s="128"/>
      <c r="S116" s="128"/>
      <c r="T116" s="128"/>
      <c r="U116" s="128"/>
      <c r="V116" s="128"/>
      <c r="W116" s="128"/>
      <c r="X116" s="128"/>
      <c r="Y116" s="128"/>
      <c r="Z116" s="128"/>
      <c r="AA116" s="128"/>
      <c r="AB116" s="128"/>
      <c r="AC116" s="128"/>
      <c r="AD116" s="128"/>
      <c r="AE116" s="128"/>
      <c r="AF116" s="128"/>
      <c r="AG116" s="128"/>
      <c r="AH116" s="128"/>
    </row>
    <row r="117" spans="1:34" s="444" customFormat="1" ht="27" customHeight="1">
      <c r="A117" s="461" t="s">
        <v>96</v>
      </c>
      <c r="B117" s="133" t="s">
        <v>289</v>
      </c>
      <c r="C117" s="263" t="s">
        <v>290</v>
      </c>
      <c r="D117" s="263" t="s">
        <v>79</v>
      </c>
      <c r="E117" s="263" t="s">
        <v>474</v>
      </c>
      <c r="F117" s="263" t="s">
        <v>291</v>
      </c>
      <c r="G117" s="263" t="s">
        <v>201</v>
      </c>
      <c r="H117" s="263" t="s">
        <v>201</v>
      </c>
      <c r="I117" s="263">
        <v>35</v>
      </c>
      <c r="J117" s="480">
        <v>20000000</v>
      </c>
      <c r="K117" s="263" t="s">
        <v>288</v>
      </c>
      <c r="L117" s="132">
        <v>2200</v>
      </c>
      <c r="M117" s="132" t="s">
        <v>19</v>
      </c>
      <c r="N117" s="128"/>
      <c r="O117" s="128"/>
      <c r="P117" s="128"/>
      <c r="Q117" s="128"/>
      <c r="R117" s="128"/>
      <c r="S117" s="128"/>
      <c r="T117" s="128"/>
      <c r="U117" s="128"/>
      <c r="V117" s="128"/>
      <c r="W117" s="128"/>
      <c r="X117" s="128"/>
      <c r="Y117" s="128"/>
      <c r="Z117" s="128"/>
      <c r="AA117" s="128"/>
      <c r="AB117" s="128"/>
      <c r="AC117" s="128"/>
      <c r="AD117" s="128"/>
      <c r="AE117" s="128"/>
      <c r="AF117" s="128"/>
      <c r="AG117" s="128"/>
      <c r="AH117" s="128"/>
    </row>
    <row r="118" spans="1:34" s="444" customFormat="1" ht="27" customHeight="1">
      <c r="A118" s="461" t="s">
        <v>96</v>
      </c>
      <c r="B118" s="133" t="s">
        <v>275</v>
      </c>
      <c r="C118" s="432" t="s">
        <v>276</v>
      </c>
      <c r="D118" s="432" t="s">
        <v>79</v>
      </c>
      <c r="E118" s="432" t="s">
        <v>474</v>
      </c>
      <c r="F118" s="432" t="s">
        <v>270</v>
      </c>
      <c r="G118" s="432" t="s">
        <v>210</v>
      </c>
      <c r="H118" s="432" t="s">
        <v>210</v>
      </c>
      <c r="I118" s="432">
        <v>150</v>
      </c>
      <c r="J118" s="480">
        <v>400000000</v>
      </c>
      <c r="K118" s="432" t="s">
        <v>238</v>
      </c>
      <c r="L118" s="132">
        <v>2200</v>
      </c>
      <c r="M118" s="132" t="s">
        <v>19</v>
      </c>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row>
    <row r="119" spans="1:34" s="444" customFormat="1" ht="27" customHeight="1">
      <c r="A119" s="461" t="s">
        <v>96</v>
      </c>
      <c r="B119" s="133" t="s">
        <v>324</v>
      </c>
      <c r="C119" s="263" t="s">
        <v>325</v>
      </c>
      <c r="D119" s="263" t="s">
        <v>79</v>
      </c>
      <c r="E119" s="263" t="s">
        <v>474</v>
      </c>
      <c r="F119" s="134" t="s">
        <v>82</v>
      </c>
      <c r="G119" s="263" t="s">
        <v>235</v>
      </c>
      <c r="H119" s="263" t="s">
        <v>235</v>
      </c>
      <c r="I119" s="263">
        <v>300</v>
      </c>
      <c r="J119" s="480">
        <v>770000000</v>
      </c>
      <c r="K119" s="263" t="s">
        <v>238</v>
      </c>
      <c r="L119" s="132">
        <v>2200</v>
      </c>
      <c r="M119" s="132" t="s">
        <v>19</v>
      </c>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row>
    <row r="120" spans="1:34" s="444" customFormat="1" ht="27" customHeight="1">
      <c r="A120" s="461" t="s">
        <v>96</v>
      </c>
      <c r="B120" s="133" t="s">
        <v>564</v>
      </c>
      <c r="C120" s="432" t="s">
        <v>516</v>
      </c>
      <c r="D120" s="432" t="s">
        <v>79</v>
      </c>
      <c r="E120" s="432" t="s">
        <v>474</v>
      </c>
      <c r="F120" s="432" t="s">
        <v>248</v>
      </c>
      <c r="G120" s="432" t="s">
        <v>210</v>
      </c>
      <c r="H120" s="432" t="s">
        <v>210</v>
      </c>
      <c r="I120" s="432">
        <v>100</v>
      </c>
      <c r="J120" s="480">
        <v>150000000</v>
      </c>
      <c r="K120" s="432" t="s">
        <v>518</v>
      </c>
      <c r="L120" s="132">
        <v>2200</v>
      </c>
      <c r="M120" s="132" t="s">
        <v>19</v>
      </c>
      <c r="N120" s="128"/>
      <c r="O120" s="128"/>
      <c r="P120" s="128"/>
      <c r="Q120" s="128"/>
      <c r="R120" s="128"/>
      <c r="S120" s="128"/>
      <c r="T120" s="128"/>
      <c r="U120" s="128"/>
      <c r="V120" s="128"/>
      <c r="W120" s="128"/>
      <c r="X120" s="128"/>
      <c r="Y120" s="128"/>
      <c r="Z120" s="128"/>
      <c r="AA120" s="128"/>
      <c r="AB120" s="128"/>
      <c r="AC120" s="128"/>
      <c r="AD120" s="128"/>
      <c r="AE120" s="128"/>
      <c r="AF120" s="128"/>
      <c r="AG120" s="128"/>
      <c r="AH120" s="128"/>
    </row>
    <row r="121" spans="1:34" s="444" customFormat="1" ht="27" customHeight="1">
      <c r="A121" s="461" t="s">
        <v>96</v>
      </c>
      <c r="B121" s="133" t="s">
        <v>565</v>
      </c>
      <c r="C121" s="263" t="s">
        <v>516</v>
      </c>
      <c r="D121" s="263" t="s">
        <v>79</v>
      </c>
      <c r="E121" s="263" t="s">
        <v>474</v>
      </c>
      <c r="F121" s="263" t="s">
        <v>566</v>
      </c>
      <c r="G121" s="263" t="s">
        <v>228</v>
      </c>
      <c r="H121" s="263" t="s">
        <v>228</v>
      </c>
      <c r="I121" s="263">
        <v>100</v>
      </c>
      <c r="J121" s="480">
        <v>210000000</v>
      </c>
      <c r="K121" s="263" t="s">
        <v>518</v>
      </c>
      <c r="L121" s="132">
        <v>2200</v>
      </c>
      <c r="M121" s="132" t="s">
        <v>19</v>
      </c>
      <c r="N121" s="128"/>
      <c r="O121" s="128"/>
      <c r="P121" s="128"/>
      <c r="Q121" s="128"/>
      <c r="R121" s="128"/>
      <c r="S121" s="128"/>
      <c r="T121" s="128"/>
      <c r="U121" s="128"/>
      <c r="V121" s="128"/>
      <c r="W121" s="128"/>
      <c r="X121" s="128"/>
      <c r="Y121" s="128"/>
      <c r="Z121" s="128"/>
      <c r="AA121" s="128"/>
      <c r="AB121" s="128"/>
      <c r="AC121" s="128"/>
      <c r="AD121" s="128"/>
      <c r="AE121" s="128"/>
      <c r="AF121" s="128"/>
      <c r="AG121" s="128"/>
      <c r="AH121" s="128"/>
    </row>
    <row r="122" spans="1:34" s="444" customFormat="1" ht="27" customHeight="1">
      <c r="A122" s="461" t="s">
        <v>96</v>
      </c>
      <c r="B122" s="133" t="s">
        <v>567</v>
      </c>
      <c r="C122" s="432" t="s">
        <v>516</v>
      </c>
      <c r="D122" s="432" t="s">
        <v>79</v>
      </c>
      <c r="E122" s="432" t="s">
        <v>474</v>
      </c>
      <c r="F122" s="432" t="s">
        <v>568</v>
      </c>
      <c r="G122" s="432" t="s">
        <v>210</v>
      </c>
      <c r="H122" s="432" t="s">
        <v>210</v>
      </c>
      <c r="I122" s="432">
        <v>100</v>
      </c>
      <c r="J122" s="480">
        <v>150000000</v>
      </c>
      <c r="K122" s="432" t="s">
        <v>518</v>
      </c>
      <c r="L122" s="132">
        <v>2200</v>
      </c>
      <c r="M122" s="132" t="s">
        <v>19</v>
      </c>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row>
    <row r="123" spans="1:34" s="444" customFormat="1" ht="27" customHeight="1">
      <c r="A123" s="461" t="s">
        <v>96</v>
      </c>
      <c r="B123" s="133" t="s">
        <v>567</v>
      </c>
      <c r="C123" s="432" t="s">
        <v>516</v>
      </c>
      <c r="D123" s="432" t="s">
        <v>79</v>
      </c>
      <c r="E123" s="432" t="s">
        <v>474</v>
      </c>
      <c r="F123" s="432" t="s">
        <v>569</v>
      </c>
      <c r="G123" s="432" t="s">
        <v>210</v>
      </c>
      <c r="H123" s="432" t="s">
        <v>210</v>
      </c>
      <c r="I123" s="432">
        <v>100</v>
      </c>
      <c r="J123" s="480">
        <v>150000000</v>
      </c>
      <c r="K123" s="432" t="s">
        <v>518</v>
      </c>
      <c r="L123" s="132">
        <v>2200</v>
      </c>
      <c r="M123" s="132" t="s">
        <v>19</v>
      </c>
      <c r="N123" s="128"/>
      <c r="O123" s="128"/>
      <c r="P123" s="128"/>
      <c r="Q123" s="128"/>
      <c r="R123" s="128"/>
      <c r="S123" s="128"/>
      <c r="T123" s="128"/>
      <c r="U123" s="128"/>
      <c r="V123" s="128"/>
      <c r="W123" s="128"/>
      <c r="X123" s="128"/>
      <c r="Y123" s="128"/>
      <c r="Z123" s="128"/>
      <c r="AA123" s="128"/>
      <c r="AB123" s="128"/>
      <c r="AC123" s="128"/>
      <c r="AD123" s="128"/>
      <c r="AE123" s="128"/>
      <c r="AF123" s="128"/>
      <c r="AG123" s="128"/>
      <c r="AH123" s="128"/>
    </row>
    <row r="124" spans="1:34" s="444" customFormat="1" ht="27" customHeight="1">
      <c r="A124" s="461" t="s">
        <v>96</v>
      </c>
      <c r="B124" s="133" t="s">
        <v>472</v>
      </c>
      <c r="C124" s="263" t="s">
        <v>473</v>
      </c>
      <c r="D124" s="263" t="s">
        <v>79</v>
      </c>
      <c r="E124" s="263" t="s">
        <v>474</v>
      </c>
      <c r="F124" s="134" t="s">
        <v>82</v>
      </c>
      <c r="G124" s="263" t="s">
        <v>201</v>
      </c>
      <c r="H124" s="263" t="s">
        <v>201</v>
      </c>
      <c r="I124" s="263">
        <v>100</v>
      </c>
      <c r="J124" s="480">
        <v>234713568</v>
      </c>
      <c r="K124" s="263" t="s">
        <v>238</v>
      </c>
      <c r="L124" s="132">
        <v>2500</v>
      </c>
      <c r="M124" s="132" t="s">
        <v>19</v>
      </c>
      <c r="N124" s="128"/>
      <c r="O124" s="128"/>
      <c r="P124" s="128"/>
      <c r="Q124" s="128"/>
      <c r="R124" s="128"/>
      <c r="S124" s="128"/>
      <c r="T124" s="128"/>
      <c r="U124" s="128"/>
      <c r="V124" s="128"/>
      <c r="W124" s="128"/>
      <c r="X124" s="128"/>
      <c r="Y124" s="128"/>
      <c r="Z124" s="128"/>
      <c r="AA124" s="128"/>
      <c r="AB124" s="128"/>
      <c r="AC124" s="128"/>
      <c r="AD124" s="128"/>
      <c r="AE124" s="128"/>
      <c r="AF124" s="128"/>
      <c r="AG124" s="128"/>
      <c r="AH124" s="128"/>
    </row>
    <row r="125" spans="1:34" s="444" customFormat="1" ht="27" customHeight="1">
      <c r="A125" s="461" t="s">
        <v>96</v>
      </c>
      <c r="B125" s="133" t="s">
        <v>570</v>
      </c>
      <c r="C125" s="263" t="s">
        <v>571</v>
      </c>
      <c r="D125" s="263" t="s">
        <v>79</v>
      </c>
      <c r="E125" s="263" t="s">
        <v>474</v>
      </c>
      <c r="F125" s="263" t="s">
        <v>243</v>
      </c>
      <c r="G125" s="263" t="s">
        <v>201</v>
      </c>
      <c r="H125" s="263" t="s">
        <v>201</v>
      </c>
      <c r="I125" s="263">
        <v>600</v>
      </c>
      <c r="J125" s="480">
        <v>327329515</v>
      </c>
      <c r="K125" s="263" t="s">
        <v>244</v>
      </c>
      <c r="L125" s="132">
        <v>2500</v>
      </c>
      <c r="M125" s="132" t="s">
        <v>19</v>
      </c>
      <c r="N125" s="128"/>
      <c r="O125" s="128"/>
      <c r="P125" s="128"/>
      <c r="Q125" s="128"/>
      <c r="R125" s="128"/>
      <c r="S125" s="128"/>
      <c r="T125" s="128"/>
      <c r="U125" s="128"/>
      <c r="V125" s="128"/>
      <c r="W125" s="128"/>
      <c r="X125" s="128"/>
      <c r="Y125" s="128"/>
      <c r="Z125" s="128"/>
      <c r="AA125" s="128"/>
      <c r="AB125" s="128"/>
      <c r="AC125" s="128"/>
      <c r="AD125" s="128"/>
      <c r="AE125" s="128"/>
      <c r="AF125" s="128"/>
      <c r="AG125" s="128"/>
      <c r="AH125" s="128"/>
    </row>
    <row r="126" spans="1:34" s="444" customFormat="1" ht="27" customHeight="1">
      <c r="A126" s="461" t="s">
        <v>96</v>
      </c>
      <c r="B126" s="133" t="s">
        <v>242</v>
      </c>
      <c r="C126" s="263" t="s">
        <v>127</v>
      </c>
      <c r="D126" s="263" t="s">
        <v>79</v>
      </c>
      <c r="E126" s="263" t="s">
        <v>474</v>
      </c>
      <c r="F126" s="263" t="s">
        <v>572</v>
      </c>
      <c r="G126" s="263" t="s">
        <v>201</v>
      </c>
      <c r="H126" s="263" t="s">
        <v>201</v>
      </c>
      <c r="I126" s="263">
        <v>700</v>
      </c>
      <c r="J126" s="480">
        <v>220000000</v>
      </c>
      <c r="K126" s="263" t="s">
        <v>240</v>
      </c>
      <c r="L126" s="132">
        <v>2500</v>
      </c>
      <c r="M126" s="132" t="s">
        <v>19</v>
      </c>
      <c r="N126" s="128"/>
      <c r="O126" s="128"/>
      <c r="P126" s="128"/>
      <c r="Q126" s="128"/>
      <c r="R126" s="128"/>
      <c r="S126" s="128"/>
      <c r="T126" s="128"/>
      <c r="U126" s="128"/>
      <c r="V126" s="128"/>
      <c r="W126" s="128"/>
      <c r="X126" s="128"/>
      <c r="Y126" s="128"/>
      <c r="Z126" s="128"/>
      <c r="AA126" s="128"/>
      <c r="AB126" s="128"/>
      <c r="AC126" s="128"/>
      <c r="AD126" s="128"/>
      <c r="AE126" s="128"/>
      <c r="AF126" s="128"/>
      <c r="AG126" s="128"/>
      <c r="AH126" s="128"/>
    </row>
    <row r="127" spans="1:34" s="444" customFormat="1" ht="27" customHeight="1">
      <c r="A127" s="461" t="s">
        <v>96</v>
      </c>
      <c r="B127" s="133" t="s">
        <v>573</v>
      </c>
      <c r="C127" s="263" t="s">
        <v>516</v>
      </c>
      <c r="D127" s="263" t="s">
        <v>79</v>
      </c>
      <c r="E127" s="263" t="s">
        <v>474</v>
      </c>
      <c r="F127" s="263" t="s">
        <v>574</v>
      </c>
      <c r="G127" s="263" t="s">
        <v>201</v>
      </c>
      <c r="H127" s="263" t="s">
        <v>201</v>
      </c>
      <c r="I127" s="263">
        <v>700</v>
      </c>
      <c r="J127" s="480">
        <v>140000000</v>
      </c>
      <c r="K127" s="263" t="s">
        <v>518</v>
      </c>
      <c r="L127" s="132">
        <v>2500</v>
      </c>
      <c r="M127" s="132" t="s">
        <v>19</v>
      </c>
      <c r="N127" s="128"/>
      <c r="O127" s="128"/>
      <c r="P127" s="128"/>
      <c r="Q127" s="128"/>
      <c r="R127" s="128"/>
      <c r="S127" s="128"/>
      <c r="T127" s="128"/>
      <c r="U127" s="128"/>
      <c r="V127" s="128"/>
      <c r="W127" s="128"/>
      <c r="X127" s="128"/>
      <c r="Y127" s="128"/>
      <c r="Z127" s="128"/>
      <c r="AA127" s="128"/>
      <c r="AB127" s="128"/>
      <c r="AC127" s="128"/>
      <c r="AD127" s="128"/>
      <c r="AE127" s="128"/>
      <c r="AF127" s="128"/>
      <c r="AG127" s="128"/>
      <c r="AH127" s="128"/>
    </row>
    <row r="128" spans="1:34" s="444" customFormat="1" ht="27" customHeight="1">
      <c r="A128" s="461" t="s">
        <v>96</v>
      </c>
      <c r="B128" s="133" t="s">
        <v>245</v>
      </c>
      <c r="C128" s="263" t="s">
        <v>127</v>
      </c>
      <c r="D128" s="263" t="s">
        <v>79</v>
      </c>
      <c r="E128" s="263" t="s">
        <v>474</v>
      </c>
      <c r="F128" s="263" t="s">
        <v>246</v>
      </c>
      <c r="G128" s="263" t="s">
        <v>201</v>
      </c>
      <c r="H128" s="263" t="s">
        <v>201</v>
      </c>
      <c r="I128" s="263">
        <v>700</v>
      </c>
      <c r="J128" s="480">
        <v>360000000</v>
      </c>
      <c r="K128" s="263" t="s">
        <v>244</v>
      </c>
      <c r="L128" s="132">
        <v>2500</v>
      </c>
      <c r="M128" s="132" t="s">
        <v>19</v>
      </c>
      <c r="N128" s="128"/>
      <c r="O128" s="128"/>
      <c r="P128" s="128"/>
      <c r="Q128" s="128"/>
      <c r="R128" s="128"/>
      <c r="S128" s="128"/>
      <c r="T128" s="128"/>
      <c r="U128" s="128"/>
      <c r="V128" s="128"/>
      <c r="W128" s="128"/>
      <c r="X128" s="128"/>
      <c r="Y128" s="128"/>
      <c r="Z128" s="128"/>
      <c r="AA128" s="128"/>
      <c r="AB128" s="128"/>
      <c r="AC128" s="128"/>
      <c r="AD128" s="128"/>
      <c r="AE128" s="128"/>
      <c r="AF128" s="128"/>
      <c r="AG128" s="128"/>
      <c r="AH128" s="128"/>
    </row>
    <row r="129" spans="1:34" s="444" customFormat="1" ht="27" customHeight="1">
      <c r="A129" s="461" t="s">
        <v>96</v>
      </c>
      <c r="B129" s="133" t="s">
        <v>242</v>
      </c>
      <c r="C129" s="432" t="s">
        <v>127</v>
      </c>
      <c r="D129" s="432" t="s">
        <v>79</v>
      </c>
      <c r="E129" s="432" t="s">
        <v>474</v>
      </c>
      <c r="F129" s="432" t="s">
        <v>248</v>
      </c>
      <c r="G129" s="432" t="s">
        <v>210</v>
      </c>
      <c r="H129" s="432" t="s">
        <v>210</v>
      </c>
      <c r="I129" s="432">
        <v>150</v>
      </c>
      <c r="J129" s="480">
        <v>205886828</v>
      </c>
      <c r="K129" s="432" t="s">
        <v>247</v>
      </c>
      <c r="L129" s="132">
        <v>2500</v>
      </c>
      <c r="M129" s="132" t="s">
        <v>19</v>
      </c>
      <c r="N129" s="128"/>
      <c r="O129" s="128"/>
      <c r="P129" s="128"/>
      <c r="Q129" s="128"/>
      <c r="R129" s="128"/>
      <c r="S129" s="128"/>
      <c r="T129" s="128"/>
      <c r="U129" s="128"/>
      <c r="V129" s="128"/>
      <c r="W129" s="128"/>
      <c r="X129" s="128"/>
      <c r="Y129" s="128"/>
      <c r="Z129" s="128"/>
      <c r="AA129" s="128"/>
      <c r="AB129" s="128"/>
      <c r="AC129" s="128"/>
      <c r="AD129" s="128"/>
      <c r="AE129" s="128"/>
      <c r="AF129" s="128"/>
      <c r="AG129" s="128"/>
      <c r="AH129" s="128"/>
    </row>
    <row r="130" spans="1:34" s="444" customFormat="1" ht="27" customHeight="1">
      <c r="A130" s="461" t="s">
        <v>96</v>
      </c>
      <c r="B130" s="133" t="s">
        <v>575</v>
      </c>
      <c r="C130" s="432" t="s">
        <v>127</v>
      </c>
      <c r="D130" s="432" t="s">
        <v>79</v>
      </c>
      <c r="E130" s="432" t="s">
        <v>474</v>
      </c>
      <c r="F130" s="432" t="s">
        <v>256</v>
      </c>
      <c r="G130" s="432" t="s">
        <v>210</v>
      </c>
      <c r="H130" s="432" t="s">
        <v>210</v>
      </c>
      <c r="I130" s="432">
        <v>300</v>
      </c>
      <c r="J130" s="480">
        <v>373067657</v>
      </c>
      <c r="K130" s="432" t="s">
        <v>244</v>
      </c>
      <c r="L130" s="132">
        <v>2500</v>
      </c>
      <c r="M130" s="132" t="s">
        <v>19</v>
      </c>
      <c r="N130" s="128"/>
      <c r="O130" s="128"/>
      <c r="P130" s="128"/>
      <c r="Q130" s="128"/>
      <c r="R130" s="128"/>
      <c r="S130" s="128"/>
      <c r="T130" s="128"/>
      <c r="U130" s="128"/>
      <c r="V130" s="128"/>
      <c r="W130" s="128"/>
      <c r="X130" s="128"/>
      <c r="Y130" s="128"/>
      <c r="Z130" s="128"/>
      <c r="AA130" s="128"/>
      <c r="AB130" s="128"/>
      <c r="AC130" s="128"/>
      <c r="AD130" s="128"/>
      <c r="AE130" s="128"/>
      <c r="AF130" s="128"/>
      <c r="AG130" s="128"/>
      <c r="AH130" s="128"/>
    </row>
    <row r="131" spans="1:34" s="444" customFormat="1" ht="27" customHeight="1">
      <c r="A131" s="461" t="s">
        <v>96</v>
      </c>
      <c r="B131" s="133" t="s">
        <v>242</v>
      </c>
      <c r="C131" s="432" t="s">
        <v>127</v>
      </c>
      <c r="D131" s="432" t="s">
        <v>79</v>
      </c>
      <c r="E131" s="432" t="s">
        <v>474</v>
      </c>
      <c r="F131" s="432" t="s">
        <v>279</v>
      </c>
      <c r="G131" s="432" t="s">
        <v>210</v>
      </c>
      <c r="H131" s="432" t="s">
        <v>210</v>
      </c>
      <c r="I131" s="432">
        <v>500</v>
      </c>
      <c r="J131" s="480">
        <v>131190000</v>
      </c>
      <c r="K131" s="432" t="s">
        <v>238</v>
      </c>
      <c r="L131" s="132">
        <v>2500</v>
      </c>
      <c r="M131" s="132" t="s">
        <v>19</v>
      </c>
      <c r="N131" s="128"/>
      <c r="O131" s="128"/>
      <c r="P131" s="128"/>
      <c r="Q131" s="128"/>
      <c r="R131" s="128"/>
      <c r="S131" s="128"/>
      <c r="T131" s="128"/>
      <c r="U131" s="128"/>
      <c r="V131" s="128"/>
      <c r="W131" s="128"/>
      <c r="X131" s="128"/>
      <c r="Y131" s="128"/>
      <c r="Z131" s="128"/>
      <c r="AA131" s="128"/>
      <c r="AB131" s="128"/>
      <c r="AC131" s="128"/>
      <c r="AD131" s="128"/>
      <c r="AE131" s="128"/>
      <c r="AF131" s="128"/>
      <c r="AG131" s="128"/>
      <c r="AH131" s="128"/>
    </row>
    <row r="132" spans="1:34" s="444" customFormat="1" ht="30.75" customHeight="1">
      <c r="A132" s="461" t="s">
        <v>96</v>
      </c>
      <c r="B132" s="133" t="s">
        <v>472</v>
      </c>
      <c r="C132" s="263" t="s">
        <v>473</v>
      </c>
      <c r="D132" s="263" t="s">
        <v>79</v>
      </c>
      <c r="E132" s="263" t="s">
        <v>474</v>
      </c>
      <c r="F132" s="134" t="s">
        <v>82</v>
      </c>
      <c r="G132" s="263" t="s">
        <v>201</v>
      </c>
      <c r="H132" s="263" t="s">
        <v>201</v>
      </c>
      <c r="I132" s="263">
        <v>100</v>
      </c>
      <c r="J132" s="480">
        <v>358816709</v>
      </c>
      <c r="K132" s="263" t="s">
        <v>238</v>
      </c>
      <c r="L132" s="132">
        <v>2400</v>
      </c>
      <c r="M132" s="132" t="s">
        <v>19</v>
      </c>
      <c r="N132" s="128"/>
      <c r="O132" s="128"/>
      <c r="P132" s="128"/>
      <c r="Q132" s="128"/>
      <c r="R132" s="128"/>
      <c r="S132" s="128"/>
      <c r="T132" s="128"/>
      <c r="U132" s="128"/>
      <c r="V132" s="128"/>
      <c r="W132" s="128"/>
      <c r="X132" s="128"/>
      <c r="Y132" s="128"/>
      <c r="Z132" s="128"/>
      <c r="AA132" s="128"/>
      <c r="AB132" s="128"/>
      <c r="AC132" s="128"/>
      <c r="AD132" s="128"/>
      <c r="AE132" s="128"/>
      <c r="AF132" s="128"/>
      <c r="AG132" s="128"/>
      <c r="AH132" s="128"/>
    </row>
    <row r="133" spans="1:34" s="444" customFormat="1" ht="30.75" customHeight="1">
      <c r="A133" s="461" t="s">
        <v>96</v>
      </c>
      <c r="B133" s="133" t="s">
        <v>576</v>
      </c>
      <c r="C133" s="432" t="s">
        <v>577</v>
      </c>
      <c r="D133" s="432" t="s">
        <v>79</v>
      </c>
      <c r="E133" s="432" t="s">
        <v>474</v>
      </c>
      <c r="F133" s="432" t="s">
        <v>578</v>
      </c>
      <c r="G133" s="432" t="s">
        <v>210</v>
      </c>
      <c r="H133" s="432" t="s">
        <v>210</v>
      </c>
      <c r="I133" s="432">
        <v>400</v>
      </c>
      <c r="J133" s="480">
        <v>300100000</v>
      </c>
      <c r="K133" s="432" t="s">
        <v>240</v>
      </c>
      <c r="L133" s="132">
        <v>2300</v>
      </c>
      <c r="M133" s="132" t="s">
        <v>19</v>
      </c>
      <c r="N133" s="128"/>
      <c r="O133" s="128"/>
      <c r="P133" s="128"/>
      <c r="Q133" s="128"/>
      <c r="R133" s="128"/>
      <c r="S133" s="128"/>
      <c r="T133" s="128"/>
      <c r="U133" s="128"/>
      <c r="V133" s="128"/>
      <c r="W133" s="128"/>
      <c r="X133" s="128"/>
      <c r="Y133" s="128"/>
      <c r="Z133" s="128"/>
      <c r="AA133" s="128"/>
      <c r="AB133" s="128"/>
      <c r="AC133" s="128"/>
      <c r="AD133" s="128"/>
      <c r="AE133" s="128"/>
      <c r="AF133" s="128"/>
      <c r="AG133" s="128"/>
      <c r="AH133" s="128"/>
    </row>
    <row r="134" spans="1:34" s="444" customFormat="1" ht="30.75" customHeight="1">
      <c r="A134" s="461" t="s">
        <v>96</v>
      </c>
      <c r="B134" s="133" t="s">
        <v>579</v>
      </c>
      <c r="C134" s="432" t="s">
        <v>516</v>
      </c>
      <c r="D134" s="432" t="s">
        <v>79</v>
      </c>
      <c r="E134" s="432" t="s">
        <v>474</v>
      </c>
      <c r="F134" s="432" t="s">
        <v>580</v>
      </c>
      <c r="G134" s="432" t="s">
        <v>210</v>
      </c>
      <c r="H134" s="432" t="s">
        <v>210</v>
      </c>
      <c r="I134" s="432">
        <v>400</v>
      </c>
      <c r="J134" s="480">
        <v>150000000</v>
      </c>
      <c r="K134" s="432" t="s">
        <v>518</v>
      </c>
      <c r="L134" s="132">
        <v>2300</v>
      </c>
      <c r="M134" s="132" t="s">
        <v>19</v>
      </c>
      <c r="N134" s="128"/>
      <c r="O134" s="128"/>
      <c r="P134" s="128"/>
      <c r="Q134" s="128"/>
      <c r="R134" s="128"/>
      <c r="S134" s="128"/>
      <c r="T134" s="128"/>
      <c r="U134" s="128"/>
      <c r="V134" s="128"/>
      <c r="W134" s="128"/>
      <c r="X134" s="128"/>
      <c r="Y134" s="128"/>
      <c r="Z134" s="128"/>
      <c r="AA134" s="128"/>
      <c r="AB134" s="128"/>
      <c r="AC134" s="128"/>
      <c r="AD134" s="128"/>
      <c r="AE134" s="128"/>
      <c r="AF134" s="128"/>
      <c r="AG134" s="128"/>
      <c r="AH134" s="128"/>
    </row>
    <row r="135" spans="1:34" s="444" customFormat="1" ht="30.75" customHeight="1">
      <c r="A135" s="461" t="s">
        <v>96</v>
      </c>
      <c r="B135" s="133" t="s">
        <v>521</v>
      </c>
      <c r="C135" s="432" t="s">
        <v>127</v>
      </c>
      <c r="D135" s="432" t="s">
        <v>79</v>
      </c>
      <c r="E135" s="432" t="s">
        <v>474</v>
      </c>
      <c r="F135" s="432" t="s">
        <v>326</v>
      </c>
      <c r="G135" s="432" t="s">
        <v>210</v>
      </c>
      <c r="H135" s="432" t="s">
        <v>210</v>
      </c>
      <c r="I135" s="432">
        <v>1000</v>
      </c>
      <c r="J135" s="480">
        <v>300000000</v>
      </c>
      <c r="K135" s="432" t="s">
        <v>240</v>
      </c>
      <c r="L135" s="132">
        <v>2300</v>
      </c>
      <c r="M135" s="132" t="s">
        <v>19</v>
      </c>
      <c r="N135" s="128"/>
      <c r="O135" s="128"/>
      <c r="P135" s="128"/>
      <c r="Q135" s="128"/>
      <c r="R135" s="128"/>
      <c r="S135" s="128"/>
      <c r="T135" s="128"/>
      <c r="U135" s="128"/>
      <c r="V135" s="128"/>
      <c r="W135" s="128"/>
      <c r="X135" s="128"/>
      <c r="Y135" s="128"/>
      <c r="Z135" s="128"/>
      <c r="AA135" s="128"/>
      <c r="AB135" s="128"/>
      <c r="AC135" s="128"/>
      <c r="AD135" s="128"/>
      <c r="AE135" s="128"/>
      <c r="AF135" s="128"/>
      <c r="AG135" s="128"/>
      <c r="AH135" s="128"/>
    </row>
    <row r="136" spans="1:34" s="444" customFormat="1" ht="30.75" customHeight="1">
      <c r="A136" s="461" t="s">
        <v>96</v>
      </c>
      <c r="B136" s="133" t="s">
        <v>581</v>
      </c>
      <c r="C136" s="432" t="s">
        <v>516</v>
      </c>
      <c r="D136" s="432" t="s">
        <v>79</v>
      </c>
      <c r="E136" s="432" t="s">
        <v>474</v>
      </c>
      <c r="F136" s="432" t="s">
        <v>582</v>
      </c>
      <c r="G136" s="432" t="s">
        <v>210</v>
      </c>
      <c r="H136" s="432" t="s">
        <v>210</v>
      </c>
      <c r="I136" s="432">
        <v>100</v>
      </c>
      <c r="J136" s="480">
        <v>100000000</v>
      </c>
      <c r="K136" s="432" t="s">
        <v>518</v>
      </c>
      <c r="L136" s="132">
        <v>2300</v>
      </c>
      <c r="M136" s="132" t="s">
        <v>19</v>
      </c>
      <c r="N136" s="128"/>
      <c r="O136" s="128"/>
      <c r="P136" s="128"/>
      <c r="Q136" s="128"/>
      <c r="R136" s="128"/>
      <c r="S136" s="128"/>
      <c r="T136" s="128"/>
      <c r="U136" s="128"/>
      <c r="V136" s="128"/>
      <c r="W136" s="128"/>
      <c r="X136" s="128"/>
      <c r="Y136" s="128"/>
      <c r="Z136" s="128"/>
      <c r="AA136" s="128"/>
      <c r="AB136" s="128"/>
      <c r="AC136" s="128"/>
      <c r="AD136" s="128"/>
      <c r="AE136" s="128"/>
      <c r="AF136" s="128"/>
      <c r="AG136" s="128"/>
      <c r="AH136" s="128"/>
    </row>
    <row r="137" spans="1:34" s="444" customFormat="1" ht="30.75" customHeight="1">
      <c r="A137" s="461" t="s">
        <v>96</v>
      </c>
      <c r="B137" s="133" t="s">
        <v>277</v>
      </c>
      <c r="C137" s="263" t="s">
        <v>250</v>
      </c>
      <c r="D137" s="263" t="s">
        <v>79</v>
      </c>
      <c r="E137" s="263" t="s">
        <v>474</v>
      </c>
      <c r="F137" s="263" t="s">
        <v>278</v>
      </c>
      <c r="G137" s="263" t="s">
        <v>213</v>
      </c>
      <c r="H137" s="263" t="s">
        <v>213</v>
      </c>
      <c r="I137" s="263">
        <v>1000</v>
      </c>
      <c r="J137" s="480">
        <v>1400000000</v>
      </c>
      <c r="K137" s="263" t="s">
        <v>253</v>
      </c>
      <c r="L137" s="132">
        <v>2300</v>
      </c>
      <c r="M137" s="132" t="s">
        <v>19</v>
      </c>
      <c r="N137" s="128"/>
      <c r="O137" s="128"/>
      <c r="P137" s="128"/>
      <c r="Q137" s="128"/>
      <c r="R137" s="128"/>
      <c r="S137" s="128"/>
      <c r="T137" s="128"/>
      <c r="U137" s="128"/>
      <c r="V137" s="128"/>
      <c r="W137" s="128"/>
      <c r="X137" s="128"/>
      <c r="Y137" s="128"/>
      <c r="Z137" s="128"/>
      <c r="AA137" s="128"/>
      <c r="AB137" s="128"/>
      <c r="AC137" s="128"/>
      <c r="AD137" s="128"/>
      <c r="AE137" s="128"/>
      <c r="AF137" s="128"/>
      <c r="AG137" s="128"/>
      <c r="AH137" s="128"/>
    </row>
    <row r="138" spans="1:34" s="444" customFormat="1" ht="30.75" customHeight="1">
      <c r="A138" s="461" t="s">
        <v>96</v>
      </c>
      <c r="B138" s="133" t="s">
        <v>321</v>
      </c>
      <c r="C138" s="432" t="s">
        <v>322</v>
      </c>
      <c r="D138" s="432" t="s">
        <v>79</v>
      </c>
      <c r="E138" s="432" t="s">
        <v>499</v>
      </c>
      <c r="F138" s="432" t="s">
        <v>323</v>
      </c>
      <c r="G138" s="432" t="s">
        <v>210</v>
      </c>
      <c r="H138" s="432" t="s">
        <v>210</v>
      </c>
      <c r="I138" s="432">
        <v>300</v>
      </c>
      <c r="J138" s="480">
        <v>200000000</v>
      </c>
      <c r="K138" s="432" t="s">
        <v>240</v>
      </c>
      <c r="L138" s="132">
        <v>2300</v>
      </c>
      <c r="M138" s="132" t="s">
        <v>19</v>
      </c>
      <c r="N138" s="128"/>
      <c r="O138" s="128"/>
      <c r="P138" s="128"/>
      <c r="Q138" s="128"/>
      <c r="R138" s="128"/>
      <c r="S138" s="128"/>
      <c r="T138" s="128"/>
      <c r="U138" s="128"/>
      <c r="V138" s="128"/>
      <c r="W138" s="128"/>
      <c r="X138" s="128"/>
      <c r="Y138" s="128"/>
      <c r="Z138" s="128"/>
      <c r="AA138" s="128"/>
      <c r="AB138" s="128"/>
      <c r="AC138" s="128"/>
      <c r="AD138" s="128"/>
      <c r="AE138" s="128"/>
      <c r="AF138" s="128"/>
      <c r="AG138" s="128"/>
      <c r="AH138" s="128"/>
    </row>
    <row r="139" spans="1:34" s="444" customFormat="1" ht="30.75" customHeight="1">
      <c r="A139" s="461" t="s">
        <v>96</v>
      </c>
      <c r="B139" s="133" t="s">
        <v>583</v>
      </c>
      <c r="C139" s="432" t="s">
        <v>516</v>
      </c>
      <c r="D139" s="432" t="s">
        <v>79</v>
      </c>
      <c r="E139" s="432" t="s">
        <v>474</v>
      </c>
      <c r="F139" s="432" t="s">
        <v>584</v>
      </c>
      <c r="G139" s="432" t="s">
        <v>210</v>
      </c>
      <c r="H139" s="432" t="s">
        <v>210</v>
      </c>
      <c r="I139" s="432">
        <v>100</v>
      </c>
      <c r="J139" s="480">
        <v>80000000</v>
      </c>
      <c r="K139" s="432" t="s">
        <v>518</v>
      </c>
      <c r="L139" s="132">
        <v>2300</v>
      </c>
      <c r="M139" s="132" t="s">
        <v>19</v>
      </c>
      <c r="N139" s="128"/>
      <c r="O139" s="128"/>
      <c r="P139" s="128"/>
      <c r="Q139" s="128"/>
      <c r="R139" s="128"/>
      <c r="S139" s="128"/>
      <c r="T139" s="128"/>
      <c r="U139" s="128"/>
      <c r="V139" s="128"/>
      <c r="W139" s="128"/>
      <c r="X139" s="128"/>
      <c r="Y139" s="128"/>
      <c r="Z139" s="128"/>
      <c r="AA139" s="128"/>
      <c r="AB139" s="128"/>
      <c r="AC139" s="128"/>
      <c r="AD139" s="128"/>
      <c r="AE139" s="128"/>
      <c r="AF139" s="128"/>
      <c r="AG139" s="128"/>
      <c r="AH139" s="128"/>
    </row>
    <row r="140" spans="1:34" s="444" customFormat="1" ht="30.75" customHeight="1">
      <c r="A140" s="461" t="s">
        <v>96</v>
      </c>
      <c r="B140" s="133" t="s">
        <v>585</v>
      </c>
      <c r="C140" s="432" t="s">
        <v>516</v>
      </c>
      <c r="D140" s="432" t="s">
        <v>79</v>
      </c>
      <c r="E140" s="432" t="s">
        <v>474</v>
      </c>
      <c r="F140" s="432" t="s">
        <v>303</v>
      </c>
      <c r="G140" s="432" t="s">
        <v>210</v>
      </c>
      <c r="H140" s="432" t="s">
        <v>210</v>
      </c>
      <c r="I140" s="432">
        <v>100</v>
      </c>
      <c r="J140" s="480">
        <v>150000000</v>
      </c>
      <c r="K140" s="432" t="s">
        <v>518</v>
      </c>
      <c r="L140" s="132">
        <v>2300</v>
      </c>
      <c r="M140" s="132" t="s">
        <v>19</v>
      </c>
      <c r="N140" s="128"/>
      <c r="O140" s="128"/>
      <c r="P140" s="128"/>
      <c r="Q140" s="128"/>
      <c r="R140" s="128"/>
      <c r="S140" s="128"/>
      <c r="T140" s="128"/>
      <c r="U140" s="128"/>
      <c r="V140" s="128"/>
      <c r="W140" s="128"/>
      <c r="X140" s="128"/>
      <c r="Y140" s="128"/>
      <c r="Z140" s="128"/>
      <c r="AA140" s="128"/>
      <c r="AB140" s="128"/>
      <c r="AC140" s="128"/>
      <c r="AD140" s="128"/>
      <c r="AE140" s="128"/>
      <c r="AF140" s="128"/>
      <c r="AG140" s="128"/>
      <c r="AH140" s="128"/>
    </row>
    <row r="141" spans="1:34" s="444" customFormat="1" ht="30.75" customHeight="1">
      <c r="A141" s="461" t="s">
        <v>96</v>
      </c>
      <c r="B141" s="133" t="s">
        <v>586</v>
      </c>
      <c r="C141" s="432" t="s">
        <v>516</v>
      </c>
      <c r="D141" s="432" t="s">
        <v>79</v>
      </c>
      <c r="E141" s="432" t="s">
        <v>474</v>
      </c>
      <c r="F141" s="432" t="s">
        <v>587</v>
      </c>
      <c r="G141" s="432" t="s">
        <v>210</v>
      </c>
      <c r="H141" s="432" t="s">
        <v>210</v>
      </c>
      <c r="I141" s="432">
        <v>100</v>
      </c>
      <c r="J141" s="480">
        <v>80000000</v>
      </c>
      <c r="K141" s="432" t="s">
        <v>518</v>
      </c>
      <c r="L141" s="132">
        <v>2300</v>
      </c>
      <c r="M141" s="132" t="s">
        <v>19</v>
      </c>
      <c r="N141" s="128"/>
      <c r="O141" s="128"/>
      <c r="P141" s="128"/>
      <c r="Q141" s="128"/>
      <c r="R141" s="128"/>
      <c r="S141" s="128"/>
      <c r="T141" s="128"/>
      <c r="U141" s="128"/>
      <c r="V141" s="128"/>
      <c r="W141" s="128"/>
      <c r="X141" s="128"/>
      <c r="Y141" s="128"/>
      <c r="Z141" s="128"/>
      <c r="AA141" s="128"/>
      <c r="AB141" s="128"/>
      <c r="AC141" s="128"/>
      <c r="AD141" s="128"/>
      <c r="AE141" s="128"/>
      <c r="AF141" s="128"/>
      <c r="AG141" s="128"/>
      <c r="AH141" s="128"/>
    </row>
    <row r="142" spans="1:34" s="444" customFormat="1" ht="30.75" customHeight="1">
      <c r="A142" s="461" t="s">
        <v>96</v>
      </c>
      <c r="B142" s="133" t="s">
        <v>588</v>
      </c>
      <c r="C142" s="432" t="s">
        <v>516</v>
      </c>
      <c r="D142" s="432" t="s">
        <v>79</v>
      </c>
      <c r="E142" s="432" t="s">
        <v>474</v>
      </c>
      <c r="F142" s="432" t="s">
        <v>545</v>
      </c>
      <c r="G142" s="432" t="s">
        <v>210</v>
      </c>
      <c r="H142" s="432" t="s">
        <v>210</v>
      </c>
      <c r="I142" s="432">
        <v>100</v>
      </c>
      <c r="J142" s="480">
        <v>60000000</v>
      </c>
      <c r="K142" s="432" t="s">
        <v>518</v>
      </c>
      <c r="L142" s="132">
        <v>2300</v>
      </c>
      <c r="M142" s="132" t="s">
        <v>19</v>
      </c>
      <c r="N142" s="128"/>
      <c r="O142" s="128"/>
      <c r="P142" s="128"/>
      <c r="Q142" s="128"/>
      <c r="R142" s="128"/>
      <c r="S142" s="128"/>
      <c r="T142" s="128"/>
      <c r="U142" s="128"/>
      <c r="V142" s="128"/>
      <c r="W142" s="128"/>
      <c r="X142" s="128"/>
      <c r="Y142" s="128"/>
      <c r="Z142" s="128"/>
      <c r="AA142" s="128"/>
      <c r="AB142" s="128"/>
      <c r="AC142" s="128"/>
      <c r="AD142" s="128"/>
      <c r="AE142" s="128"/>
      <c r="AF142" s="128"/>
      <c r="AG142" s="128"/>
      <c r="AH142" s="128"/>
    </row>
    <row r="143" spans="1:34" s="444" customFormat="1" ht="30.75" customHeight="1">
      <c r="A143" s="461" t="s">
        <v>96</v>
      </c>
      <c r="B143" s="133" t="s">
        <v>589</v>
      </c>
      <c r="C143" s="432" t="s">
        <v>516</v>
      </c>
      <c r="D143" s="432" t="s">
        <v>79</v>
      </c>
      <c r="E143" s="432" t="s">
        <v>474</v>
      </c>
      <c r="F143" s="432" t="s">
        <v>590</v>
      </c>
      <c r="G143" s="432" t="s">
        <v>210</v>
      </c>
      <c r="H143" s="432" t="s">
        <v>210</v>
      </c>
      <c r="I143" s="432">
        <v>100</v>
      </c>
      <c r="J143" s="480">
        <v>60000000</v>
      </c>
      <c r="K143" s="432" t="s">
        <v>518</v>
      </c>
      <c r="L143" s="132">
        <v>2300</v>
      </c>
      <c r="M143" s="132" t="s">
        <v>19</v>
      </c>
      <c r="N143" s="128"/>
      <c r="O143" s="128"/>
      <c r="P143" s="128"/>
      <c r="Q143" s="128"/>
      <c r="R143" s="128"/>
      <c r="S143" s="128"/>
      <c r="T143" s="128"/>
      <c r="U143" s="128"/>
      <c r="V143" s="128"/>
      <c r="W143" s="128"/>
      <c r="X143" s="128"/>
      <c r="Y143" s="128"/>
      <c r="Z143" s="128"/>
      <c r="AA143" s="128"/>
      <c r="AB143" s="128"/>
      <c r="AC143" s="128"/>
      <c r="AD143" s="128"/>
      <c r="AE143" s="128"/>
      <c r="AF143" s="128"/>
      <c r="AG143" s="128"/>
      <c r="AH143" s="128"/>
    </row>
    <row r="144" spans="1:34" s="444" customFormat="1" ht="30.75" customHeight="1">
      <c r="A144" s="461" t="s">
        <v>96</v>
      </c>
      <c r="B144" s="133" t="s">
        <v>591</v>
      </c>
      <c r="C144" s="432" t="s">
        <v>516</v>
      </c>
      <c r="D144" s="432" t="s">
        <v>79</v>
      </c>
      <c r="E144" s="432" t="s">
        <v>474</v>
      </c>
      <c r="F144" s="432" t="s">
        <v>592</v>
      </c>
      <c r="G144" s="432" t="s">
        <v>210</v>
      </c>
      <c r="H144" s="432" t="s">
        <v>210</v>
      </c>
      <c r="I144" s="432">
        <v>100</v>
      </c>
      <c r="J144" s="480">
        <v>80000000</v>
      </c>
      <c r="K144" s="432" t="s">
        <v>518</v>
      </c>
      <c r="L144" s="132">
        <v>2300</v>
      </c>
      <c r="M144" s="132" t="s">
        <v>19</v>
      </c>
      <c r="N144" s="128"/>
      <c r="O144" s="128"/>
      <c r="P144" s="128"/>
      <c r="Q144" s="128"/>
      <c r="R144" s="128"/>
      <c r="S144" s="128"/>
      <c r="T144" s="128"/>
      <c r="U144" s="128"/>
      <c r="V144" s="128"/>
      <c r="W144" s="128"/>
      <c r="X144" s="128"/>
      <c r="Y144" s="128"/>
      <c r="Z144" s="128"/>
      <c r="AA144" s="128"/>
      <c r="AB144" s="128"/>
      <c r="AC144" s="128"/>
      <c r="AD144" s="128"/>
      <c r="AE144" s="128"/>
      <c r="AF144" s="128"/>
      <c r="AG144" s="128"/>
      <c r="AH144" s="128"/>
    </row>
    <row r="145" spans="1:34" s="444" customFormat="1" ht="30.75" customHeight="1">
      <c r="A145" s="461" t="s">
        <v>96</v>
      </c>
      <c r="B145" s="133" t="s">
        <v>593</v>
      </c>
      <c r="C145" s="263" t="s">
        <v>594</v>
      </c>
      <c r="D145" s="263" t="s">
        <v>79</v>
      </c>
      <c r="E145" s="263" t="s">
        <v>474</v>
      </c>
      <c r="F145" s="134" t="s">
        <v>82</v>
      </c>
      <c r="G145" s="263" t="s">
        <v>201</v>
      </c>
      <c r="H145" s="263" t="s">
        <v>201</v>
      </c>
      <c r="I145" s="263">
        <v>20</v>
      </c>
      <c r="J145" s="480">
        <v>80000000</v>
      </c>
      <c r="K145" s="263" t="s">
        <v>595</v>
      </c>
      <c r="L145" s="132">
        <v>2300</v>
      </c>
      <c r="M145" s="132" t="s">
        <v>19</v>
      </c>
      <c r="N145" s="128"/>
      <c r="O145" s="128"/>
      <c r="P145" s="128"/>
      <c r="Q145" s="128"/>
      <c r="R145" s="128"/>
      <c r="S145" s="128"/>
      <c r="T145" s="128"/>
      <c r="U145" s="128"/>
      <c r="V145" s="128"/>
      <c r="W145" s="128"/>
      <c r="X145" s="128"/>
      <c r="Y145" s="128"/>
      <c r="Z145" s="128"/>
      <c r="AA145" s="128"/>
      <c r="AB145" s="128"/>
      <c r="AC145" s="128"/>
      <c r="AD145" s="128"/>
      <c r="AE145" s="128"/>
      <c r="AF145" s="128"/>
      <c r="AG145" s="128"/>
      <c r="AH145" s="128"/>
    </row>
    <row r="146" spans="1:34" s="444" customFormat="1" ht="30.75" customHeight="1">
      <c r="A146" s="461" t="s">
        <v>96</v>
      </c>
      <c r="B146" s="133" t="s">
        <v>596</v>
      </c>
      <c r="C146" s="263" t="s">
        <v>597</v>
      </c>
      <c r="D146" s="263" t="s">
        <v>79</v>
      </c>
      <c r="E146" s="263" t="s">
        <v>474</v>
      </c>
      <c r="F146" s="263" t="s">
        <v>307</v>
      </c>
      <c r="G146" s="263" t="s">
        <v>252</v>
      </c>
      <c r="H146" s="263" t="s">
        <v>252</v>
      </c>
      <c r="I146" s="263">
        <v>200</v>
      </c>
      <c r="J146" s="480">
        <v>259439436</v>
      </c>
      <c r="K146" s="263" t="s">
        <v>253</v>
      </c>
      <c r="L146" s="132">
        <v>2300</v>
      </c>
      <c r="M146" s="132" t="s">
        <v>19</v>
      </c>
      <c r="N146" s="128"/>
      <c r="O146" s="128"/>
      <c r="P146" s="128"/>
      <c r="Q146" s="128"/>
      <c r="R146" s="128"/>
      <c r="S146" s="128"/>
      <c r="T146" s="128"/>
      <c r="U146" s="128"/>
      <c r="V146" s="128"/>
      <c r="W146" s="128"/>
      <c r="X146" s="128"/>
      <c r="Y146" s="128"/>
      <c r="Z146" s="128"/>
      <c r="AA146" s="128"/>
      <c r="AB146" s="128"/>
      <c r="AC146" s="128"/>
      <c r="AD146" s="128"/>
      <c r="AE146" s="128"/>
      <c r="AF146" s="128"/>
      <c r="AG146" s="128"/>
      <c r="AH146" s="128"/>
    </row>
    <row r="147" spans="1:34" s="444" customFormat="1" ht="30.75" customHeight="1">
      <c r="A147" s="461" t="s">
        <v>96</v>
      </c>
      <c r="B147" s="133" t="s">
        <v>598</v>
      </c>
      <c r="C147" s="263" t="s">
        <v>597</v>
      </c>
      <c r="D147" s="263" t="s">
        <v>79</v>
      </c>
      <c r="E147" s="263" t="s">
        <v>474</v>
      </c>
      <c r="F147" s="263" t="s">
        <v>134</v>
      </c>
      <c r="G147" s="263" t="s">
        <v>228</v>
      </c>
      <c r="H147" s="263" t="s">
        <v>228</v>
      </c>
      <c r="I147" s="263">
        <v>200</v>
      </c>
      <c r="J147" s="480">
        <v>207275203</v>
      </c>
      <c r="K147" s="263" t="s">
        <v>253</v>
      </c>
      <c r="L147" s="132">
        <v>2300</v>
      </c>
      <c r="M147" s="132" t="s">
        <v>19</v>
      </c>
      <c r="N147" s="128"/>
      <c r="O147" s="128"/>
      <c r="P147" s="128"/>
      <c r="Q147" s="128"/>
      <c r="R147" s="128"/>
      <c r="S147" s="128"/>
      <c r="T147" s="128"/>
      <c r="U147" s="128"/>
      <c r="V147" s="128"/>
      <c r="W147" s="128"/>
      <c r="X147" s="128"/>
      <c r="Y147" s="128"/>
      <c r="Z147" s="128"/>
      <c r="AA147" s="128"/>
      <c r="AB147" s="128"/>
      <c r="AC147" s="128"/>
      <c r="AD147" s="128"/>
      <c r="AE147" s="128"/>
      <c r="AF147" s="128"/>
      <c r="AG147" s="128"/>
      <c r="AH147" s="128"/>
    </row>
    <row r="148" spans="1:34" s="444" customFormat="1" ht="30.75" customHeight="1">
      <c r="A148" s="460" t="s">
        <v>599</v>
      </c>
      <c r="B148" s="133" t="s">
        <v>144</v>
      </c>
      <c r="C148" s="263" t="s">
        <v>144</v>
      </c>
      <c r="D148" s="263" t="s">
        <v>79</v>
      </c>
      <c r="E148" s="263"/>
      <c r="F148" s="263"/>
      <c r="G148" s="263" t="s">
        <v>201</v>
      </c>
      <c r="H148" s="263" t="s">
        <v>201</v>
      </c>
      <c r="I148" s="263">
        <v>100</v>
      </c>
      <c r="J148" s="480">
        <v>6000000</v>
      </c>
      <c r="K148" s="263" t="s">
        <v>145</v>
      </c>
      <c r="L148" s="132">
        <v>3600</v>
      </c>
      <c r="M148" s="132" t="s">
        <v>22</v>
      </c>
      <c r="N148" s="128"/>
      <c r="O148" s="128"/>
      <c r="P148" s="128"/>
      <c r="Q148" s="128"/>
      <c r="R148" s="128"/>
      <c r="S148" s="128"/>
      <c r="T148" s="128"/>
      <c r="U148" s="128"/>
      <c r="V148" s="128"/>
      <c r="W148" s="128"/>
      <c r="X148" s="128"/>
      <c r="Y148" s="128"/>
      <c r="Z148" s="128"/>
      <c r="AA148" s="128"/>
      <c r="AB148" s="128"/>
      <c r="AC148" s="128"/>
      <c r="AD148" s="128"/>
      <c r="AE148" s="128"/>
      <c r="AF148" s="128"/>
      <c r="AG148" s="128"/>
      <c r="AH148" s="128"/>
    </row>
    <row r="149" spans="1:34" s="444" customFormat="1" ht="30.75" customHeight="1">
      <c r="A149" s="460" t="s">
        <v>599</v>
      </c>
      <c r="B149" s="133" t="s">
        <v>144</v>
      </c>
      <c r="C149" s="432" t="s">
        <v>144</v>
      </c>
      <c r="D149" s="432" t="s">
        <v>79</v>
      </c>
      <c r="E149" s="432"/>
      <c r="F149" s="432"/>
      <c r="G149" s="432" t="s">
        <v>210</v>
      </c>
      <c r="H149" s="432" t="s">
        <v>210</v>
      </c>
      <c r="I149" s="432">
        <v>100</v>
      </c>
      <c r="J149" s="480">
        <v>6000000</v>
      </c>
      <c r="K149" s="432" t="s">
        <v>145</v>
      </c>
      <c r="L149" s="132">
        <v>3600</v>
      </c>
      <c r="M149" s="132" t="s">
        <v>22</v>
      </c>
      <c r="N149" s="128"/>
      <c r="O149" s="128"/>
      <c r="P149" s="128"/>
      <c r="Q149" s="128"/>
      <c r="R149" s="128"/>
      <c r="S149" s="128"/>
      <c r="T149" s="128"/>
      <c r="U149" s="128"/>
      <c r="V149" s="128"/>
      <c r="W149" s="128"/>
      <c r="X149" s="128"/>
      <c r="Y149" s="128"/>
      <c r="Z149" s="128"/>
      <c r="AA149" s="128"/>
      <c r="AB149" s="128"/>
      <c r="AC149" s="128"/>
      <c r="AD149" s="128"/>
      <c r="AE149" s="128"/>
      <c r="AF149" s="128"/>
      <c r="AG149" s="128"/>
      <c r="AH149" s="128"/>
    </row>
    <row r="150" spans="1:34" s="444" customFormat="1" ht="30.75" customHeight="1">
      <c r="A150" s="460" t="s">
        <v>599</v>
      </c>
      <c r="B150" s="133" t="s">
        <v>144</v>
      </c>
      <c r="C150" s="263" t="s">
        <v>144</v>
      </c>
      <c r="D150" s="263" t="s">
        <v>79</v>
      </c>
      <c r="E150" s="263"/>
      <c r="F150" s="263"/>
      <c r="G150" s="263" t="s">
        <v>228</v>
      </c>
      <c r="H150" s="263" t="s">
        <v>228</v>
      </c>
      <c r="I150" s="263">
        <v>100</v>
      </c>
      <c r="J150" s="480">
        <v>6000000</v>
      </c>
      <c r="K150" s="263" t="s">
        <v>145</v>
      </c>
      <c r="L150" s="132">
        <v>3600</v>
      </c>
      <c r="M150" s="132" t="s">
        <v>22</v>
      </c>
      <c r="N150" s="128"/>
      <c r="O150" s="128"/>
      <c r="P150" s="128"/>
      <c r="Q150" s="128"/>
      <c r="R150" s="128"/>
      <c r="S150" s="128"/>
      <c r="T150" s="128"/>
      <c r="U150" s="128"/>
      <c r="V150" s="128"/>
      <c r="W150" s="128"/>
      <c r="X150" s="128"/>
      <c r="Y150" s="128"/>
      <c r="Z150" s="128"/>
      <c r="AA150" s="128"/>
      <c r="AB150" s="128"/>
      <c r="AC150" s="128"/>
      <c r="AD150" s="128"/>
      <c r="AE150" s="128"/>
      <c r="AF150" s="128"/>
      <c r="AG150" s="128"/>
      <c r="AH150" s="128"/>
    </row>
    <row r="151" spans="1:34" s="444" customFormat="1" ht="30.75" customHeight="1">
      <c r="A151" s="460" t="s">
        <v>599</v>
      </c>
      <c r="B151" s="133" t="s">
        <v>144</v>
      </c>
      <c r="C151" s="263" t="s">
        <v>144</v>
      </c>
      <c r="D151" s="263" t="s">
        <v>79</v>
      </c>
      <c r="E151" s="263"/>
      <c r="F151" s="263"/>
      <c r="G151" s="263" t="s">
        <v>212</v>
      </c>
      <c r="H151" s="263" t="s">
        <v>212</v>
      </c>
      <c r="I151" s="263">
        <v>100</v>
      </c>
      <c r="J151" s="480">
        <v>6000000</v>
      </c>
      <c r="K151" s="263" t="s">
        <v>145</v>
      </c>
      <c r="L151" s="132">
        <v>3600</v>
      </c>
      <c r="M151" s="132" t="s">
        <v>22</v>
      </c>
      <c r="N151" s="128"/>
      <c r="O151" s="128"/>
      <c r="P151" s="128"/>
      <c r="Q151" s="128"/>
      <c r="R151" s="128"/>
      <c r="S151" s="128"/>
      <c r="T151" s="128"/>
      <c r="U151" s="128"/>
      <c r="V151" s="128"/>
      <c r="W151" s="128"/>
      <c r="X151" s="128"/>
      <c r="Y151" s="128"/>
      <c r="Z151" s="128"/>
      <c r="AA151" s="128"/>
      <c r="AB151" s="128"/>
      <c r="AC151" s="128"/>
      <c r="AD151" s="128"/>
      <c r="AE151" s="128"/>
      <c r="AF151" s="128"/>
      <c r="AG151" s="128"/>
      <c r="AH151" s="128"/>
    </row>
    <row r="152" spans="1:34" s="444" customFormat="1" ht="30.75" customHeight="1">
      <c r="A152" s="460" t="s">
        <v>599</v>
      </c>
      <c r="B152" s="133" t="s">
        <v>144</v>
      </c>
      <c r="C152" s="263" t="s">
        <v>144</v>
      </c>
      <c r="D152" s="263" t="s">
        <v>79</v>
      </c>
      <c r="E152" s="263"/>
      <c r="F152" s="263"/>
      <c r="G152" s="263" t="s">
        <v>204</v>
      </c>
      <c r="H152" s="263" t="s">
        <v>204</v>
      </c>
      <c r="I152" s="263">
        <v>100</v>
      </c>
      <c r="J152" s="480">
        <v>6000000</v>
      </c>
      <c r="K152" s="263" t="s">
        <v>145</v>
      </c>
      <c r="L152" s="132">
        <v>3600</v>
      </c>
      <c r="M152" s="132" t="s">
        <v>22</v>
      </c>
      <c r="N152" s="128"/>
      <c r="O152" s="128"/>
      <c r="P152" s="128"/>
      <c r="Q152" s="128"/>
      <c r="R152" s="128"/>
      <c r="S152" s="128"/>
      <c r="T152" s="128"/>
      <c r="U152" s="128"/>
      <c r="V152" s="128"/>
      <c r="W152" s="128"/>
      <c r="X152" s="128"/>
      <c r="Y152" s="128"/>
      <c r="Z152" s="128"/>
      <c r="AA152" s="128"/>
      <c r="AB152" s="128"/>
      <c r="AC152" s="128"/>
      <c r="AD152" s="128"/>
      <c r="AE152" s="128"/>
      <c r="AF152" s="128"/>
      <c r="AG152" s="128"/>
      <c r="AH152" s="128"/>
    </row>
    <row r="153" spans="1:34" s="444" customFormat="1" ht="30.75" customHeight="1">
      <c r="A153" s="460" t="s">
        <v>599</v>
      </c>
      <c r="B153" s="133" t="s">
        <v>144</v>
      </c>
      <c r="C153" s="263" t="s">
        <v>144</v>
      </c>
      <c r="D153" s="263" t="s">
        <v>79</v>
      </c>
      <c r="E153" s="263"/>
      <c r="F153" s="263"/>
      <c r="G153" s="263" t="s">
        <v>202</v>
      </c>
      <c r="H153" s="263" t="s">
        <v>202</v>
      </c>
      <c r="I153" s="263">
        <v>100</v>
      </c>
      <c r="J153" s="480">
        <v>6000000</v>
      </c>
      <c r="K153" s="263" t="s">
        <v>145</v>
      </c>
      <c r="L153" s="132">
        <v>3600</v>
      </c>
      <c r="M153" s="132" t="s">
        <v>22</v>
      </c>
      <c r="N153" s="128"/>
      <c r="O153" s="128"/>
      <c r="P153" s="128"/>
      <c r="Q153" s="128"/>
      <c r="R153" s="128"/>
      <c r="S153" s="128"/>
      <c r="T153" s="128"/>
      <c r="U153" s="128"/>
      <c r="V153" s="128"/>
      <c r="W153" s="128"/>
      <c r="X153" s="128"/>
      <c r="Y153" s="128"/>
      <c r="Z153" s="128"/>
      <c r="AA153" s="128"/>
      <c r="AB153" s="128"/>
      <c r="AC153" s="128"/>
      <c r="AD153" s="128"/>
      <c r="AE153" s="128"/>
      <c r="AF153" s="128"/>
      <c r="AG153" s="128"/>
      <c r="AH153" s="128"/>
    </row>
    <row r="154" spans="1:34" s="444" customFormat="1" ht="30.75" customHeight="1">
      <c r="A154" s="460" t="s">
        <v>599</v>
      </c>
      <c r="B154" s="133" t="s">
        <v>144</v>
      </c>
      <c r="C154" s="263" t="s">
        <v>144</v>
      </c>
      <c r="D154" s="263" t="s">
        <v>79</v>
      </c>
      <c r="E154" s="263"/>
      <c r="F154" s="263"/>
      <c r="G154" s="263" t="s">
        <v>252</v>
      </c>
      <c r="H154" s="263" t="s">
        <v>252</v>
      </c>
      <c r="I154" s="263">
        <v>100</v>
      </c>
      <c r="J154" s="480">
        <v>3000000</v>
      </c>
      <c r="K154" s="263" t="s">
        <v>145</v>
      </c>
      <c r="L154" s="132">
        <v>3600</v>
      </c>
      <c r="M154" s="132" t="s">
        <v>22</v>
      </c>
      <c r="N154" s="128"/>
      <c r="O154" s="128"/>
      <c r="P154" s="128"/>
      <c r="Q154" s="128"/>
      <c r="R154" s="128"/>
      <c r="S154" s="128"/>
      <c r="T154" s="128"/>
      <c r="U154" s="128"/>
      <c r="V154" s="128"/>
      <c r="W154" s="128"/>
      <c r="X154" s="128"/>
      <c r="Y154" s="128"/>
      <c r="Z154" s="128"/>
      <c r="AA154" s="128"/>
      <c r="AB154" s="128"/>
      <c r="AC154" s="128"/>
      <c r="AD154" s="128"/>
      <c r="AE154" s="128"/>
      <c r="AF154" s="128"/>
      <c r="AG154" s="128"/>
      <c r="AH154" s="128"/>
    </row>
    <row r="155" spans="1:34" s="444" customFormat="1" ht="30.75" customHeight="1">
      <c r="A155" s="460" t="s">
        <v>599</v>
      </c>
      <c r="B155" s="133" t="s">
        <v>144</v>
      </c>
      <c r="C155" s="263" t="s">
        <v>144</v>
      </c>
      <c r="D155" s="263" t="s">
        <v>79</v>
      </c>
      <c r="E155" s="263"/>
      <c r="F155" s="263"/>
      <c r="G155" s="263" t="s">
        <v>213</v>
      </c>
      <c r="H155" s="263" t="s">
        <v>213</v>
      </c>
      <c r="I155" s="263">
        <v>100</v>
      </c>
      <c r="J155" s="480">
        <v>3000000</v>
      </c>
      <c r="K155" s="263" t="s">
        <v>145</v>
      </c>
      <c r="L155" s="132">
        <v>3600</v>
      </c>
      <c r="M155" s="132" t="s">
        <v>22</v>
      </c>
      <c r="N155" s="128"/>
      <c r="O155" s="128"/>
      <c r="P155" s="128"/>
      <c r="Q155" s="128"/>
      <c r="R155" s="128"/>
      <c r="S155" s="128"/>
      <c r="T155" s="128"/>
      <c r="U155" s="128"/>
      <c r="V155" s="128"/>
      <c r="W155" s="128"/>
      <c r="X155" s="128"/>
      <c r="Y155" s="128"/>
      <c r="Z155" s="128"/>
      <c r="AA155" s="128"/>
      <c r="AB155" s="128"/>
      <c r="AC155" s="128"/>
      <c r="AD155" s="128"/>
      <c r="AE155" s="128"/>
      <c r="AF155" s="128"/>
      <c r="AG155" s="128"/>
      <c r="AH155" s="128"/>
    </row>
    <row r="156" spans="1:34" s="444" customFormat="1" ht="30.75" customHeight="1">
      <c r="A156" s="460" t="s">
        <v>599</v>
      </c>
      <c r="B156" s="133" t="s">
        <v>144</v>
      </c>
      <c r="C156" s="263" t="s">
        <v>144</v>
      </c>
      <c r="D156" s="263" t="s">
        <v>79</v>
      </c>
      <c r="E156" s="263"/>
      <c r="F156" s="263"/>
      <c r="G156" s="263" t="s">
        <v>235</v>
      </c>
      <c r="H156" s="263" t="s">
        <v>235</v>
      </c>
      <c r="I156" s="263">
        <v>100</v>
      </c>
      <c r="J156" s="480">
        <v>3000000</v>
      </c>
      <c r="K156" s="263" t="s">
        <v>145</v>
      </c>
      <c r="L156" s="132">
        <v>3600</v>
      </c>
      <c r="M156" s="132" t="s">
        <v>22</v>
      </c>
      <c r="N156" s="128"/>
      <c r="O156" s="128"/>
      <c r="P156" s="128"/>
      <c r="Q156" s="128"/>
      <c r="R156" s="128"/>
      <c r="S156" s="128"/>
      <c r="T156" s="128"/>
      <c r="U156" s="128"/>
      <c r="V156" s="128"/>
      <c r="W156" s="128"/>
      <c r="X156" s="128"/>
      <c r="Y156" s="128"/>
      <c r="Z156" s="128"/>
      <c r="AA156" s="128"/>
      <c r="AB156" s="128"/>
      <c r="AC156" s="128"/>
      <c r="AD156" s="128"/>
      <c r="AE156" s="128"/>
      <c r="AF156" s="128"/>
      <c r="AG156" s="128"/>
      <c r="AH156" s="128"/>
    </row>
    <row r="157" spans="1:34" s="444" customFormat="1" ht="30.75" customHeight="1">
      <c r="A157" s="460" t="s">
        <v>599</v>
      </c>
      <c r="B157" s="133" t="s">
        <v>144</v>
      </c>
      <c r="C157" s="263" t="s">
        <v>144</v>
      </c>
      <c r="D157" s="263" t="s">
        <v>79</v>
      </c>
      <c r="E157" s="263"/>
      <c r="F157" s="263"/>
      <c r="G157" s="263" t="s">
        <v>214</v>
      </c>
      <c r="H157" s="263" t="s">
        <v>214</v>
      </c>
      <c r="I157" s="263">
        <v>100</v>
      </c>
      <c r="J157" s="480">
        <v>3000000</v>
      </c>
      <c r="K157" s="263" t="s">
        <v>145</v>
      </c>
      <c r="L157" s="132">
        <v>3600</v>
      </c>
      <c r="M157" s="132" t="s">
        <v>22</v>
      </c>
      <c r="N157" s="128"/>
      <c r="O157" s="128"/>
      <c r="P157" s="128"/>
      <c r="Q157" s="128"/>
      <c r="R157" s="128"/>
      <c r="S157" s="128"/>
      <c r="T157" s="128"/>
      <c r="U157" s="128"/>
      <c r="V157" s="128"/>
      <c r="W157" s="128"/>
      <c r="X157" s="128"/>
      <c r="Y157" s="128"/>
      <c r="Z157" s="128"/>
      <c r="AA157" s="128"/>
      <c r="AB157" s="128"/>
      <c r="AC157" s="128"/>
      <c r="AD157" s="128"/>
      <c r="AE157" s="128"/>
      <c r="AF157" s="128"/>
      <c r="AG157" s="128"/>
      <c r="AH157" s="128"/>
    </row>
    <row r="158" spans="1:34" s="444" customFormat="1" ht="30.75" customHeight="1">
      <c r="A158" s="460" t="s">
        <v>599</v>
      </c>
      <c r="B158" s="133" t="s">
        <v>146</v>
      </c>
      <c r="C158" s="263" t="s">
        <v>600</v>
      </c>
      <c r="D158" s="263" t="s">
        <v>79</v>
      </c>
      <c r="E158" s="263"/>
      <c r="F158" s="263"/>
      <c r="G158" s="263" t="s">
        <v>201</v>
      </c>
      <c r="H158" s="263" t="s">
        <v>201</v>
      </c>
      <c r="I158" s="263">
        <v>500</v>
      </c>
      <c r="J158" s="480">
        <v>42000000</v>
      </c>
      <c r="K158" s="263" t="s">
        <v>145</v>
      </c>
      <c r="L158" s="132">
        <v>3600</v>
      </c>
      <c r="M158" s="132" t="s">
        <v>22</v>
      </c>
      <c r="N158" s="128"/>
      <c r="O158" s="128"/>
      <c r="P158" s="128"/>
      <c r="Q158" s="128"/>
      <c r="R158" s="128"/>
      <c r="S158" s="128"/>
      <c r="T158" s="128"/>
      <c r="U158" s="128"/>
      <c r="V158" s="128"/>
      <c r="W158" s="128"/>
      <c r="X158" s="128"/>
      <c r="Y158" s="128"/>
      <c r="Z158" s="128"/>
      <c r="AA158" s="128"/>
      <c r="AB158" s="128"/>
      <c r="AC158" s="128"/>
      <c r="AD158" s="128"/>
      <c r="AE158" s="128"/>
      <c r="AF158" s="128"/>
      <c r="AG158" s="128"/>
      <c r="AH158" s="128"/>
    </row>
    <row r="159" spans="1:34" s="444" customFormat="1" ht="30.75" customHeight="1">
      <c r="A159" s="460" t="s">
        <v>599</v>
      </c>
      <c r="B159" s="133" t="s">
        <v>146</v>
      </c>
      <c r="C159" s="432" t="s">
        <v>600</v>
      </c>
      <c r="D159" s="432" t="s">
        <v>79</v>
      </c>
      <c r="E159" s="432"/>
      <c r="F159" s="432"/>
      <c r="G159" s="432" t="s">
        <v>210</v>
      </c>
      <c r="H159" s="432" t="s">
        <v>210</v>
      </c>
      <c r="I159" s="432">
        <v>500</v>
      </c>
      <c r="J159" s="480">
        <v>42000000</v>
      </c>
      <c r="K159" s="432" t="s">
        <v>145</v>
      </c>
      <c r="L159" s="132">
        <v>3600</v>
      </c>
      <c r="M159" s="132" t="s">
        <v>22</v>
      </c>
      <c r="N159" s="128"/>
      <c r="O159" s="128"/>
      <c r="P159" s="128"/>
      <c r="Q159" s="128"/>
      <c r="R159" s="128"/>
      <c r="S159" s="128"/>
      <c r="T159" s="128"/>
      <c r="U159" s="128"/>
      <c r="V159" s="128"/>
      <c r="W159" s="128"/>
      <c r="X159" s="128"/>
      <c r="Y159" s="128"/>
      <c r="Z159" s="128"/>
      <c r="AA159" s="128"/>
      <c r="AB159" s="128"/>
      <c r="AC159" s="128"/>
      <c r="AD159" s="128"/>
      <c r="AE159" s="128"/>
      <c r="AF159" s="128"/>
      <c r="AG159" s="128"/>
      <c r="AH159" s="128"/>
    </row>
    <row r="160" spans="1:34" s="444" customFormat="1" ht="30.75" customHeight="1">
      <c r="A160" s="460" t="s">
        <v>599</v>
      </c>
      <c r="B160" s="133" t="s">
        <v>146</v>
      </c>
      <c r="C160" s="263" t="s">
        <v>600</v>
      </c>
      <c r="D160" s="263" t="s">
        <v>79</v>
      </c>
      <c r="E160" s="263"/>
      <c r="F160" s="263"/>
      <c r="G160" s="263" t="s">
        <v>228</v>
      </c>
      <c r="H160" s="263" t="s">
        <v>228</v>
      </c>
      <c r="I160" s="263">
        <v>500</v>
      </c>
      <c r="J160" s="480">
        <v>42000000</v>
      </c>
      <c r="K160" s="263" t="s">
        <v>145</v>
      </c>
      <c r="L160" s="132">
        <v>3600</v>
      </c>
      <c r="M160" s="132" t="s">
        <v>22</v>
      </c>
      <c r="N160" s="128"/>
      <c r="O160" s="128"/>
      <c r="P160" s="128"/>
      <c r="Q160" s="128"/>
      <c r="R160" s="128"/>
      <c r="S160" s="128"/>
      <c r="T160" s="128"/>
      <c r="U160" s="128"/>
      <c r="V160" s="128"/>
      <c r="W160" s="128"/>
      <c r="X160" s="128"/>
      <c r="Y160" s="128"/>
      <c r="Z160" s="128"/>
      <c r="AA160" s="128"/>
      <c r="AB160" s="128"/>
      <c r="AC160" s="128"/>
      <c r="AD160" s="128"/>
      <c r="AE160" s="128"/>
      <c r="AF160" s="128"/>
      <c r="AG160" s="128"/>
      <c r="AH160" s="128"/>
    </row>
    <row r="161" spans="1:34" s="444" customFormat="1" ht="30.75" customHeight="1">
      <c r="A161" s="460" t="s">
        <v>599</v>
      </c>
      <c r="B161" s="133" t="s">
        <v>146</v>
      </c>
      <c r="C161" s="263" t="s">
        <v>600</v>
      </c>
      <c r="D161" s="263" t="s">
        <v>79</v>
      </c>
      <c r="E161" s="263"/>
      <c r="F161" s="263"/>
      <c r="G161" s="263" t="s">
        <v>212</v>
      </c>
      <c r="H161" s="263" t="s">
        <v>212</v>
      </c>
      <c r="I161" s="263">
        <v>500</v>
      </c>
      <c r="J161" s="480">
        <v>42000000</v>
      </c>
      <c r="K161" s="263" t="s">
        <v>145</v>
      </c>
      <c r="L161" s="132">
        <v>3600</v>
      </c>
      <c r="M161" s="132" t="s">
        <v>22</v>
      </c>
      <c r="N161" s="128"/>
      <c r="O161" s="128"/>
      <c r="P161" s="128"/>
      <c r="Q161" s="128"/>
      <c r="R161" s="128"/>
      <c r="S161" s="128"/>
      <c r="T161" s="128"/>
      <c r="U161" s="128"/>
      <c r="V161" s="128"/>
      <c r="W161" s="128"/>
      <c r="X161" s="128"/>
      <c r="Y161" s="128"/>
      <c r="Z161" s="128"/>
      <c r="AA161" s="128"/>
      <c r="AB161" s="128"/>
      <c r="AC161" s="128"/>
      <c r="AD161" s="128"/>
      <c r="AE161" s="128"/>
      <c r="AF161" s="128"/>
      <c r="AG161" s="128"/>
      <c r="AH161" s="128"/>
    </row>
    <row r="162" spans="1:34" s="444" customFormat="1" ht="30.75" customHeight="1">
      <c r="A162" s="460" t="s">
        <v>599</v>
      </c>
      <c r="B162" s="133" t="s">
        <v>146</v>
      </c>
      <c r="C162" s="263" t="s">
        <v>600</v>
      </c>
      <c r="D162" s="263" t="s">
        <v>79</v>
      </c>
      <c r="E162" s="263"/>
      <c r="F162" s="263"/>
      <c r="G162" s="263" t="s">
        <v>204</v>
      </c>
      <c r="H162" s="263" t="s">
        <v>204</v>
      </c>
      <c r="I162" s="263">
        <v>500</v>
      </c>
      <c r="J162" s="480">
        <v>42000000</v>
      </c>
      <c r="K162" s="263" t="s">
        <v>145</v>
      </c>
      <c r="L162" s="132">
        <v>3600</v>
      </c>
      <c r="M162" s="132" t="s">
        <v>22</v>
      </c>
      <c r="N162" s="128"/>
      <c r="O162" s="128"/>
      <c r="P162" s="128"/>
      <c r="Q162" s="128"/>
      <c r="R162" s="128"/>
      <c r="S162" s="128"/>
      <c r="T162" s="128"/>
      <c r="U162" s="128"/>
      <c r="V162" s="128"/>
      <c r="W162" s="128"/>
      <c r="X162" s="128"/>
      <c r="Y162" s="128"/>
      <c r="Z162" s="128"/>
      <c r="AA162" s="128"/>
      <c r="AB162" s="128"/>
      <c r="AC162" s="128"/>
      <c r="AD162" s="128"/>
      <c r="AE162" s="128"/>
      <c r="AF162" s="128"/>
      <c r="AG162" s="128"/>
      <c r="AH162" s="128"/>
    </row>
    <row r="163" spans="1:34" s="444" customFormat="1" ht="30.75" customHeight="1">
      <c r="A163" s="460" t="s">
        <v>599</v>
      </c>
      <c r="B163" s="133" t="s">
        <v>146</v>
      </c>
      <c r="C163" s="263" t="s">
        <v>600</v>
      </c>
      <c r="D163" s="263" t="s">
        <v>79</v>
      </c>
      <c r="E163" s="263"/>
      <c r="F163" s="263"/>
      <c r="G163" s="263" t="s">
        <v>202</v>
      </c>
      <c r="H163" s="263" t="s">
        <v>202</v>
      </c>
      <c r="I163" s="263">
        <v>500</v>
      </c>
      <c r="J163" s="480">
        <v>42000000</v>
      </c>
      <c r="K163" s="263" t="s">
        <v>145</v>
      </c>
      <c r="L163" s="132">
        <v>3600</v>
      </c>
      <c r="M163" s="132" t="s">
        <v>22</v>
      </c>
      <c r="N163" s="128"/>
      <c r="O163" s="128"/>
      <c r="P163" s="128"/>
      <c r="Q163" s="128"/>
      <c r="R163" s="128"/>
      <c r="S163" s="128"/>
      <c r="T163" s="128"/>
      <c r="U163" s="128"/>
      <c r="V163" s="128"/>
      <c r="W163" s="128"/>
      <c r="X163" s="128"/>
      <c r="Y163" s="128"/>
      <c r="Z163" s="128"/>
      <c r="AA163" s="128"/>
      <c r="AB163" s="128"/>
      <c r="AC163" s="128"/>
      <c r="AD163" s="128"/>
      <c r="AE163" s="128"/>
      <c r="AF163" s="128"/>
      <c r="AG163" s="128"/>
      <c r="AH163" s="128"/>
    </row>
    <row r="164" spans="1:34" s="444" customFormat="1" ht="30.75" customHeight="1">
      <c r="A164" s="460" t="s">
        <v>599</v>
      </c>
      <c r="B164" s="133" t="s">
        <v>146</v>
      </c>
      <c r="C164" s="263" t="s">
        <v>600</v>
      </c>
      <c r="D164" s="263" t="s">
        <v>79</v>
      </c>
      <c r="E164" s="263"/>
      <c r="F164" s="263"/>
      <c r="G164" s="263" t="s">
        <v>252</v>
      </c>
      <c r="H164" s="263" t="s">
        <v>252</v>
      </c>
      <c r="I164" s="263">
        <v>500</v>
      </c>
      <c r="J164" s="480">
        <v>42000000</v>
      </c>
      <c r="K164" s="263" t="s">
        <v>145</v>
      </c>
      <c r="L164" s="132">
        <v>3600</v>
      </c>
      <c r="M164" s="132" t="s">
        <v>22</v>
      </c>
      <c r="N164" s="128"/>
      <c r="O164" s="128"/>
      <c r="P164" s="128"/>
      <c r="Q164" s="128"/>
      <c r="R164" s="128"/>
      <c r="S164" s="128"/>
      <c r="T164" s="128"/>
      <c r="U164" s="128"/>
      <c r="V164" s="128"/>
      <c r="W164" s="128"/>
      <c r="X164" s="128"/>
      <c r="Y164" s="128"/>
      <c r="Z164" s="128"/>
      <c r="AA164" s="128"/>
      <c r="AB164" s="128"/>
      <c r="AC164" s="128"/>
      <c r="AD164" s="128"/>
      <c r="AE164" s="128"/>
      <c r="AF164" s="128"/>
      <c r="AG164" s="128"/>
      <c r="AH164" s="128"/>
    </row>
    <row r="165" spans="1:34" s="444" customFormat="1" ht="30.75" customHeight="1">
      <c r="A165" s="460" t="s">
        <v>599</v>
      </c>
      <c r="B165" s="133" t="s">
        <v>146</v>
      </c>
      <c r="C165" s="263" t="s">
        <v>600</v>
      </c>
      <c r="D165" s="263" t="s">
        <v>79</v>
      </c>
      <c r="E165" s="263"/>
      <c r="F165" s="263"/>
      <c r="G165" s="263" t="s">
        <v>213</v>
      </c>
      <c r="H165" s="263" t="s">
        <v>213</v>
      </c>
      <c r="I165" s="263">
        <v>500</v>
      </c>
      <c r="J165" s="480">
        <v>42000000</v>
      </c>
      <c r="K165" s="263" t="s">
        <v>145</v>
      </c>
      <c r="L165" s="132">
        <v>3600</v>
      </c>
      <c r="M165" s="132" t="s">
        <v>22</v>
      </c>
      <c r="N165" s="128"/>
      <c r="O165" s="128"/>
      <c r="P165" s="128"/>
      <c r="Q165" s="128"/>
      <c r="R165" s="128"/>
      <c r="S165" s="128"/>
      <c r="T165" s="128"/>
      <c r="U165" s="128"/>
      <c r="V165" s="128"/>
      <c r="W165" s="128"/>
      <c r="X165" s="128"/>
      <c r="Y165" s="128"/>
      <c r="Z165" s="128"/>
      <c r="AA165" s="128"/>
      <c r="AB165" s="128"/>
      <c r="AC165" s="128"/>
      <c r="AD165" s="128"/>
      <c r="AE165" s="128"/>
      <c r="AF165" s="128"/>
      <c r="AG165" s="128"/>
      <c r="AH165" s="128"/>
    </row>
    <row r="166" spans="1:34" s="444" customFormat="1" ht="30.75" customHeight="1">
      <c r="A166" s="460" t="s">
        <v>599</v>
      </c>
      <c r="B166" s="133" t="s">
        <v>146</v>
      </c>
      <c r="C166" s="263" t="s">
        <v>600</v>
      </c>
      <c r="D166" s="263" t="s">
        <v>79</v>
      </c>
      <c r="E166" s="263"/>
      <c r="F166" s="263"/>
      <c r="G166" s="263" t="s">
        <v>235</v>
      </c>
      <c r="H166" s="263" t="s">
        <v>235</v>
      </c>
      <c r="I166" s="263">
        <v>500</v>
      </c>
      <c r="J166" s="480">
        <v>40000000</v>
      </c>
      <c r="K166" s="263" t="s">
        <v>145</v>
      </c>
      <c r="L166" s="132">
        <v>3600</v>
      </c>
      <c r="M166" s="132" t="s">
        <v>22</v>
      </c>
      <c r="N166" s="128"/>
      <c r="O166" s="128"/>
      <c r="P166" s="128"/>
      <c r="Q166" s="128"/>
      <c r="R166" s="128"/>
      <c r="S166" s="128"/>
      <c r="T166" s="128"/>
      <c r="U166" s="128"/>
      <c r="V166" s="128"/>
      <c r="W166" s="128"/>
      <c r="X166" s="128"/>
      <c r="Y166" s="128"/>
      <c r="Z166" s="128"/>
      <c r="AA166" s="128"/>
      <c r="AB166" s="128"/>
      <c r="AC166" s="128"/>
      <c r="AD166" s="128"/>
      <c r="AE166" s="128"/>
      <c r="AF166" s="128"/>
      <c r="AG166" s="128"/>
      <c r="AH166" s="128"/>
    </row>
    <row r="167" spans="1:34" s="444" customFormat="1" ht="30.75" customHeight="1">
      <c r="A167" s="460" t="s">
        <v>599</v>
      </c>
      <c r="B167" s="133" t="s">
        <v>146</v>
      </c>
      <c r="C167" s="263" t="s">
        <v>600</v>
      </c>
      <c r="D167" s="263" t="s">
        <v>79</v>
      </c>
      <c r="E167" s="263"/>
      <c r="F167" s="263"/>
      <c r="G167" s="263" t="s">
        <v>214</v>
      </c>
      <c r="H167" s="263" t="s">
        <v>214</v>
      </c>
      <c r="I167" s="263">
        <v>500</v>
      </c>
      <c r="J167" s="480">
        <v>40000000</v>
      </c>
      <c r="K167" s="263" t="s">
        <v>145</v>
      </c>
      <c r="L167" s="132">
        <v>3600</v>
      </c>
      <c r="M167" s="132" t="s">
        <v>22</v>
      </c>
      <c r="N167" s="128"/>
      <c r="O167" s="128"/>
      <c r="P167" s="128"/>
      <c r="Q167" s="128"/>
      <c r="R167" s="128"/>
      <c r="S167" s="128"/>
      <c r="T167" s="128"/>
      <c r="U167" s="128"/>
      <c r="V167" s="128"/>
      <c r="W167" s="128"/>
      <c r="X167" s="128"/>
      <c r="Y167" s="128"/>
      <c r="Z167" s="128"/>
      <c r="AA167" s="128"/>
      <c r="AB167" s="128"/>
      <c r="AC167" s="128"/>
      <c r="AD167" s="128"/>
      <c r="AE167" s="128"/>
      <c r="AF167" s="128"/>
      <c r="AG167" s="128"/>
      <c r="AH167" s="128"/>
    </row>
    <row r="168" spans="1:34" s="444" customFormat="1" ht="30.75" customHeight="1">
      <c r="A168" s="460" t="s">
        <v>599</v>
      </c>
      <c r="B168" s="133" t="s">
        <v>601</v>
      </c>
      <c r="C168" s="263" t="s">
        <v>602</v>
      </c>
      <c r="D168" s="263" t="s">
        <v>79</v>
      </c>
      <c r="E168" s="263"/>
      <c r="F168" s="263"/>
      <c r="G168" s="263" t="s">
        <v>201</v>
      </c>
      <c r="H168" s="263" t="s">
        <v>201</v>
      </c>
      <c r="I168" s="263">
        <v>100</v>
      </c>
      <c r="J168" s="480">
        <v>10000000</v>
      </c>
      <c r="K168" s="263" t="s">
        <v>145</v>
      </c>
      <c r="L168" s="132">
        <v>3600</v>
      </c>
      <c r="M168" s="132" t="s">
        <v>22</v>
      </c>
      <c r="N168" s="128"/>
      <c r="O168" s="128"/>
      <c r="P168" s="128"/>
      <c r="Q168" s="128"/>
      <c r="R168" s="128"/>
      <c r="S168" s="128"/>
      <c r="T168" s="128"/>
      <c r="U168" s="128"/>
      <c r="V168" s="128"/>
      <c r="W168" s="128"/>
      <c r="X168" s="128"/>
      <c r="Y168" s="128"/>
      <c r="Z168" s="128"/>
      <c r="AA168" s="128"/>
      <c r="AB168" s="128"/>
      <c r="AC168" s="128"/>
      <c r="AD168" s="128"/>
      <c r="AE168" s="128"/>
      <c r="AF168" s="128"/>
      <c r="AG168" s="128"/>
      <c r="AH168" s="128"/>
    </row>
    <row r="169" spans="1:34" s="444" customFormat="1" ht="30.75" customHeight="1">
      <c r="A169" s="460" t="s">
        <v>599</v>
      </c>
      <c r="B169" s="133" t="s">
        <v>601</v>
      </c>
      <c r="C169" s="432" t="s">
        <v>602</v>
      </c>
      <c r="D169" s="432" t="s">
        <v>79</v>
      </c>
      <c r="E169" s="432"/>
      <c r="F169" s="432"/>
      <c r="G169" s="432" t="s">
        <v>210</v>
      </c>
      <c r="H169" s="432" t="s">
        <v>210</v>
      </c>
      <c r="I169" s="432">
        <v>100</v>
      </c>
      <c r="J169" s="480">
        <v>10000000</v>
      </c>
      <c r="K169" s="432" t="s">
        <v>145</v>
      </c>
      <c r="L169" s="132">
        <v>3600</v>
      </c>
      <c r="M169" s="132" t="s">
        <v>22</v>
      </c>
      <c r="N169" s="128"/>
      <c r="O169" s="128"/>
      <c r="P169" s="128"/>
      <c r="Q169" s="128"/>
      <c r="R169" s="128"/>
      <c r="S169" s="128"/>
      <c r="T169" s="128"/>
      <c r="U169" s="128"/>
      <c r="V169" s="128"/>
      <c r="W169" s="128"/>
      <c r="X169" s="128"/>
      <c r="Y169" s="128"/>
      <c r="Z169" s="128"/>
      <c r="AA169" s="128"/>
      <c r="AB169" s="128"/>
      <c r="AC169" s="128"/>
      <c r="AD169" s="128"/>
      <c r="AE169" s="128"/>
      <c r="AF169" s="128"/>
      <c r="AG169" s="128"/>
      <c r="AH169" s="128"/>
    </row>
    <row r="170" spans="1:34" s="444" customFormat="1" ht="30.75" customHeight="1">
      <c r="A170" s="460" t="s">
        <v>599</v>
      </c>
      <c r="B170" s="133" t="s">
        <v>601</v>
      </c>
      <c r="C170" s="263" t="s">
        <v>602</v>
      </c>
      <c r="D170" s="263" t="s">
        <v>79</v>
      </c>
      <c r="E170" s="263"/>
      <c r="F170" s="263"/>
      <c r="G170" s="263" t="s">
        <v>228</v>
      </c>
      <c r="H170" s="263" t="s">
        <v>228</v>
      </c>
      <c r="I170" s="263">
        <v>100</v>
      </c>
      <c r="J170" s="480">
        <v>10000000</v>
      </c>
      <c r="K170" s="263" t="s">
        <v>145</v>
      </c>
      <c r="L170" s="132">
        <v>3600</v>
      </c>
      <c r="M170" s="132" t="s">
        <v>22</v>
      </c>
      <c r="N170" s="128"/>
      <c r="O170" s="128"/>
      <c r="P170" s="128"/>
      <c r="Q170" s="128"/>
      <c r="R170" s="128"/>
      <c r="S170" s="128"/>
      <c r="T170" s="128"/>
      <c r="U170" s="128"/>
      <c r="V170" s="128"/>
      <c r="W170" s="128"/>
      <c r="X170" s="128"/>
      <c r="Y170" s="128"/>
      <c r="Z170" s="128"/>
      <c r="AA170" s="128"/>
      <c r="AB170" s="128"/>
      <c r="AC170" s="128"/>
      <c r="AD170" s="128"/>
      <c r="AE170" s="128"/>
      <c r="AF170" s="128"/>
      <c r="AG170" s="128"/>
      <c r="AH170" s="128"/>
    </row>
    <row r="171" spans="1:34" s="444" customFormat="1" ht="30.75" customHeight="1">
      <c r="A171" s="460" t="s">
        <v>599</v>
      </c>
      <c r="B171" s="133" t="s">
        <v>601</v>
      </c>
      <c r="C171" s="263" t="s">
        <v>602</v>
      </c>
      <c r="D171" s="263" t="s">
        <v>79</v>
      </c>
      <c r="E171" s="263"/>
      <c r="F171" s="263"/>
      <c r="G171" s="263" t="s">
        <v>212</v>
      </c>
      <c r="H171" s="263" t="s">
        <v>212</v>
      </c>
      <c r="I171" s="263">
        <v>100</v>
      </c>
      <c r="J171" s="480">
        <v>10000000</v>
      </c>
      <c r="K171" s="263" t="s">
        <v>145</v>
      </c>
      <c r="L171" s="132">
        <v>3600</v>
      </c>
      <c r="M171" s="132" t="s">
        <v>22</v>
      </c>
      <c r="N171" s="128"/>
      <c r="O171" s="128"/>
      <c r="P171" s="128"/>
      <c r="Q171" s="128"/>
      <c r="R171" s="128"/>
      <c r="S171" s="128"/>
      <c r="T171" s="128"/>
      <c r="U171" s="128"/>
      <c r="V171" s="128"/>
      <c r="W171" s="128"/>
      <c r="X171" s="128"/>
      <c r="Y171" s="128"/>
      <c r="Z171" s="128"/>
      <c r="AA171" s="128"/>
      <c r="AB171" s="128"/>
      <c r="AC171" s="128"/>
      <c r="AD171" s="128"/>
      <c r="AE171" s="128"/>
      <c r="AF171" s="128"/>
      <c r="AG171" s="128"/>
      <c r="AH171" s="128"/>
    </row>
    <row r="172" spans="1:34" s="444" customFormat="1" ht="30.75" customHeight="1">
      <c r="A172" s="460" t="s">
        <v>599</v>
      </c>
      <c r="B172" s="133" t="s">
        <v>601</v>
      </c>
      <c r="C172" s="263" t="s">
        <v>602</v>
      </c>
      <c r="D172" s="263" t="s">
        <v>79</v>
      </c>
      <c r="E172" s="263"/>
      <c r="F172" s="263"/>
      <c r="G172" s="263" t="s">
        <v>204</v>
      </c>
      <c r="H172" s="263" t="s">
        <v>204</v>
      </c>
      <c r="I172" s="263">
        <v>100</v>
      </c>
      <c r="J172" s="480">
        <v>10000000</v>
      </c>
      <c r="K172" s="263" t="s">
        <v>145</v>
      </c>
      <c r="L172" s="132">
        <v>3600</v>
      </c>
      <c r="M172" s="132" t="s">
        <v>22</v>
      </c>
      <c r="N172" s="128"/>
      <c r="O172" s="128"/>
      <c r="P172" s="128"/>
      <c r="Q172" s="128"/>
      <c r="R172" s="128"/>
      <c r="S172" s="128"/>
      <c r="T172" s="128"/>
      <c r="U172" s="128"/>
      <c r="V172" s="128"/>
      <c r="W172" s="128"/>
      <c r="X172" s="128"/>
      <c r="Y172" s="128"/>
      <c r="Z172" s="128"/>
      <c r="AA172" s="128"/>
      <c r="AB172" s="128"/>
      <c r="AC172" s="128"/>
      <c r="AD172" s="128"/>
      <c r="AE172" s="128"/>
      <c r="AF172" s="128"/>
      <c r="AG172" s="128"/>
      <c r="AH172" s="128"/>
    </row>
    <row r="173" spans="1:34" s="444" customFormat="1" ht="30.75" customHeight="1">
      <c r="A173" s="460" t="s">
        <v>599</v>
      </c>
      <c r="B173" s="133" t="s">
        <v>601</v>
      </c>
      <c r="C173" s="263" t="s">
        <v>602</v>
      </c>
      <c r="D173" s="263" t="s">
        <v>79</v>
      </c>
      <c r="E173" s="263"/>
      <c r="F173" s="263"/>
      <c r="G173" s="263" t="s">
        <v>202</v>
      </c>
      <c r="H173" s="263" t="s">
        <v>202</v>
      </c>
      <c r="I173" s="263">
        <v>100</v>
      </c>
      <c r="J173" s="480">
        <v>10000000</v>
      </c>
      <c r="K173" s="263" t="s">
        <v>145</v>
      </c>
      <c r="L173" s="132">
        <v>3600</v>
      </c>
      <c r="M173" s="132" t="s">
        <v>22</v>
      </c>
      <c r="N173" s="128"/>
      <c r="O173" s="128"/>
      <c r="P173" s="128"/>
      <c r="Q173" s="128"/>
      <c r="R173" s="128"/>
      <c r="S173" s="128"/>
      <c r="T173" s="128"/>
      <c r="U173" s="128"/>
      <c r="V173" s="128"/>
      <c r="W173" s="128"/>
      <c r="X173" s="128"/>
      <c r="Y173" s="128"/>
      <c r="Z173" s="128"/>
      <c r="AA173" s="128"/>
      <c r="AB173" s="128"/>
      <c r="AC173" s="128"/>
      <c r="AD173" s="128"/>
      <c r="AE173" s="128"/>
      <c r="AF173" s="128"/>
      <c r="AG173" s="128"/>
      <c r="AH173" s="128"/>
    </row>
    <row r="174" spans="1:34" s="444" customFormat="1" ht="30.75" customHeight="1">
      <c r="A174" s="460" t="s">
        <v>599</v>
      </c>
      <c r="B174" s="133" t="s">
        <v>601</v>
      </c>
      <c r="C174" s="263" t="s">
        <v>602</v>
      </c>
      <c r="D174" s="263" t="s">
        <v>79</v>
      </c>
      <c r="E174" s="263"/>
      <c r="F174" s="263"/>
      <c r="G174" s="263" t="s">
        <v>252</v>
      </c>
      <c r="H174" s="263" t="s">
        <v>252</v>
      </c>
      <c r="I174" s="263">
        <v>100</v>
      </c>
      <c r="J174" s="480">
        <v>10000000</v>
      </c>
      <c r="K174" s="263" t="s">
        <v>145</v>
      </c>
      <c r="L174" s="132">
        <v>3600</v>
      </c>
      <c r="M174" s="132" t="s">
        <v>22</v>
      </c>
      <c r="N174" s="128"/>
      <c r="O174" s="128"/>
      <c r="P174" s="128"/>
      <c r="Q174" s="128"/>
      <c r="R174" s="128"/>
      <c r="S174" s="128"/>
      <c r="T174" s="128"/>
      <c r="U174" s="128"/>
      <c r="V174" s="128"/>
      <c r="W174" s="128"/>
      <c r="X174" s="128"/>
      <c r="Y174" s="128"/>
      <c r="Z174" s="128"/>
      <c r="AA174" s="128"/>
      <c r="AB174" s="128"/>
      <c r="AC174" s="128"/>
      <c r="AD174" s="128"/>
      <c r="AE174" s="128"/>
      <c r="AF174" s="128"/>
      <c r="AG174" s="128"/>
      <c r="AH174" s="128"/>
    </row>
    <row r="175" spans="1:34" s="444" customFormat="1" ht="30.75" customHeight="1">
      <c r="A175" s="460" t="s">
        <v>599</v>
      </c>
      <c r="B175" s="133" t="s">
        <v>601</v>
      </c>
      <c r="C175" s="263" t="s">
        <v>602</v>
      </c>
      <c r="D175" s="263" t="s">
        <v>79</v>
      </c>
      <c r="E175" s="263"/>
      <c r="F175" s="263"/>
      <c r="G175" s="263" t="s">
        <v>213</v>
      </c>
      <c r="H175" s="263" t="s">
        <v>213</v>
      </c>
      <c r="I175" s="263">
        <v>100</v>
      </c>
      <c r="J175" s="480">
        <v>10000000</v>
      </c>
      <c r="K175" s="263" t="s">
        <v>145</v>
      </c>
      <c r="L175" s="132">
        <v>3600</v>
      </c>
      <c r="M175" s="132" t="s">
        <v>22</v>
      </c>
      <c r="N175" s="128"/>
      <c r="O175" s="128"/>
      <c r="P175" s="128"/>
      <c r="Q175" s="128"/>
      <c r="R175" s="128"/>
      <c r="S175" s="128"/>
      <c r="T175" s="128"/>
      <c r="U175" s="128"/>
      <c r="V175" s="128"/>
      <c r="W175" s="128"/>
      <c r="X175" s="128"/>
      <c r="Y175" s="128"/>
      <c r="Z175" s="128"/>
      <c r="AA175" s="128"/>
      <c r="AB175" s="128"/>
      <c r="AC175" s="128"/>
      <c r="AD175" s="128"/>
      <c r="AE175" s="128"/>
      <c r="AF175" s="128"/>
      <c r="AG175" s="128"/>
      <c r="AH175" s="128"/>
    </row>
    <row r="176" spans="1:34" s="444" customFormat="1" ht="30.75" customHeight="1">
      <c r="A176" s="460" t="s">
        <v>599</v>
      </c>
      <c r="B176" s="133" t="s">
        <v>601</v>
      </c>
      <c r="C176" s="263" t="s">
        <v>602</v>
      </c>
      <c r="D176" s="263" t="s">
        <v>79</v>
      </c>
      <c r="E176" s="263"/>
      <c r="F176" s="263"/>
      <c r="G176" s="263" t="s">
        <v>235</v>
      </c>
      <c r="H176" s="263" t="s">
        <v>235</v>
      </c>
      <c r="I176" s="263">
        <v>100</v>
      </c>
      <c r="J176" s="480">
        <v>5000000</v>
      </c>
      <c r="K176" s="263" t="s">
        <v>145</v>
      </c>
      <c r="L176" s="132">
        <v>3600</v>
      </c>
      <c r="M176" s="132" t="s">
        <v>22</v>
      </c>
      <c r="N176" s="128"/>
      <c r="O176" s="128"/>
      <c r="P176" s="128"/>
      <c r="Q176" s="128"/>
      <c r="R176" s="128"/>
      <c r="S176" s="128"/>
      <c r="T176" s="128"/>
      <c r="U176" s="128"/>
      <c r="V176" s="128"/>
      <c r="W176" s="128"/>
      <c r="X176" s="128"/>
      <c r="Y176" s="128"/>
      <c r="Z176" s="128"/>
      <c r="AA176" s="128"/>
      <c r="AB176" s="128"/>
      <c r="AC176" s="128"/>
      <c r="AD176" s="128"/>
      <c r="AE176" s="128"/>
      <c r="AF176" s="128"/>
      <c r="AG176" s="128"/>
      <c r="AH176" s="128"/>
    </row>
    <row r="177" spans="1:34" s="444" customFormat="1" ht="30.75" customHeight="1">
      <c r="A177" s="460" t="s">
        <v>599</v>
      </c>
      <c r="B177" s="133" t="s">
        <v>601</v>
      </c>
      <c r="C177" s="263" t="s">
        <v>602</v>
      </c>
      <c r="D177" s="263" t="s">
        <v>79</v>
      </c>
      <c r="E177" s="263"/>
      <c r="F177" s="263"/>
      <c r="G177" s="263" t="s">
        <v>214</v>
      </c>
      <c r="H177" s="263" t="s">
        <v>214</v>
      </c>
      <c r="I177" s="263">
        <v>100</v>
      </c>
      <c r="J177" s="480">
        <v>5000000</v>
      </c>
      <c r="K177" s="263" t="s">
        <v>145</v>
      </c>
      <c r="L177" s="132">
        <v>3600</v>
      </c>
      <c r="M177" s="132" t="s">
        <v>22</v>
      </c>
      <c r="N177" s="128"/>
      <c r="O177" s="128"/>
      <c r="P177" s="128"/>
      <c r="Q177" s="128"/>
      <c r="R177" s="128"/>
      <c r="S177" s="128"/>
      <c r="T177" s="128"/>
      <c r="U177" s="128"/>
      <c r="V177" s="128"/>
      <c r="W177" s="128"/>
      <c r="X177" s="128"/>
      <c r="Y177" s="128"/>
      <c r="Z177" s="128"/>
      <c r="AA177" s="128"/>
      <c r="AB177" s="128"/>
      <c r="AC177" s="128"/>
      <c r="AD177" s="128"/>
      <c r="AE177" s="128"/>
      <c r="AF177" s="128"/>
      <c r="AG177" s="128"/>
      <c r="AH177" s="128"/>
    </row>
    <row r="178" spans="1:34" s="444" customFormat="1" ht="30.75" customHeight="1">
      <c r="A178" s="460" t="s">
        <v>599</v>
      </c>
      <c r="B178" s="133" t="s">
        <v>376</v>
      </c>
      <c r="C178" s="263" t="s">
        <v>377</v>
      </c>
      <c r="D178" s="263" t="s">
        <v>79</v>
      </c>
      <c r="E178" s="263" t="s">
        <v>80</v>
      </c>
      <c r="F178" s="263" t="s">
        <v>81</v>
      </c>
      <c r="G178" s="263" t="s">
        <v>213</v>
      </c>
      <c r="H178" s="263" t="s">
        <v>213</v>
      </c>
      <c r="I178" s="263">
        <v>20000</v>
      </c>
      <c r="J178" s="480">
        <v>150000000</v>
      </c>
      <c r="K178" s="263" t="s">
        <v>147</v>
      </c>
      <c r="L178" s="132">
        <v>3600</v>
      </c>
      <c r="M178" s="132" t="s">
        <v>22</v>
      </c>
      <c r="N178" s="128"/>
      <c r="O178" s="128"/>
      <c r="P178" s="128"/>
      <c r="Q178" s="128"/>
      <c r="R178" s="128"/>
      <c r="S178" s="128"/>
      <c r="T178" s="128"/>
      <c r="U178" s="128"/>
      <c r="V178" s="128"/>
      <c r="W178" s="128"/>
      <c r="X178" s="128"/>
      <c r="Y178" s="128"/>
      <c r="Z178" s="128"/>
      <c r="AA178" s="128"/>
      <c r="AB178" s="128"/>
      <c r="AC178" s="128"/>
      <c r="AD178" s="128"/>
      <c r="AE178" s="128"/>
      <c r="AF178" s="128"/>
      <c r="AG178" s="128"/>
      <c r="AH178" s="128"/>
    </row>
    <row r="179" spans="1:34" s="444" customFormat="1" ht="30.75" customHeight="1">
      <c r="A179" s="460" t="s">
        <v>599</v>
      </c>
      <c r="B179" s="133" t="s">
        <v>378</v>
      </c>
      <c r="C179" s="263" t="s">
        <v>379</v>
      </c>
      <c r="D179" s="263" t="s">
        <v>79</v>
      </c>
      <c r="E179" s="263" t="s">
        <v>80</v>
      </c>
      <c r="F179" s="263" t="s">
        <v>81</v>
      </c>
      <c r="G179" s="263" t="s">
        <v>235</v>
      </c>
      <c r="H179" s="263" t="s">
        <v>235</v>
      </c>
      <c r="I179" s="263">
        <v>200</v>
      </c>
      <c r="J179" s="480">
        <v>490000000</v>
      </c>
      <c r="K179" s="263" t="s">
        <v>147</v>
      </c>
      <c r="L179" s="132">
        <v>3600</v>
      </c>
      <c r="M179" s="132" t="s">
        <v>22</v>
      </c>
      <c r="N179" s="128"/>
      <c r="O179" s="128"/>
      <c r="P179" s="128"/>
      <c r="Q179" s="128"/>
      <c r="R179" s="128"/>
      <c r="S179" s="128"/>
      <c r="T179" s="128"/>
      <c r="U179" s="128"/>
      <c r="V179" s="128"/>
      <c r="W179" s="128"/>
      <c r="X179" s="128"/>
      <c r="Y179" s="128"/>
      <c r="Z179" s="128"/>
      <c r="AA179" s="128"/>
      <c r="AB179" s="128"/>
      <c r="AC179" s="128"/>
      <c r="AD179" s="128"/>
      <c r="AE179" s="128"/>
      <c r="AF179" s="128"/>
      <c r="AG179" s="128"/>
      <c r="AH179" s="128"/>
    </row>
    <row r="180" spans="1:34" s="444" customFormat="1" ht="30.75" customHeight="1">
      <c r="A180" s="460" t="s">
        <v>599</v>
      </c>
      <c r="B180" s="133" t="s">
        <v>380</v>
      </c>
      <c r="C180" s="263" t="s">
        <v>381</v>
      </c>
      <c r="D180" s="263" t="s">
        <v>79</v>
      </c>
      <c r="E180" s="263" t="s">
        <v>80</v>
      </c>
      <c r="F180" s="263" t="s">
        <v>81</v>
      </c>
      <c r="G180" s="263" t="s">
        <v>201</v>
      </c>
      <c r="H180" s="263" t="s">
        <v>201</v>
      </c>
      <c r="I180" s="263">
        <v>200</v>
      </c>
      <c r="J180" s="480">
        <v>250000000</v>
      </c>
      <c r="K180" s="263" t="s">
        <v>382</v>
      </c>
      <c r="L180" s="132">
        <v>3600</v>
      </c>
      <c r="M180" s="132" t="s">
        <v>22</v>
      </c>
      <c r="N180" s="128"/>
      <c r="O180" s="128"/>
      <c r="P180" s="128"/>
      <c r="Q180" s="128"/>
      <c r="R180" s="128"/>
      <c r="S180" s="128"/>
      <c r="T180" s="128"/>
      <c r="U180" s="128"/>
      <c r="V180" s="128"/>
      <c r="W180" s="128"/>
      <c r="X180" s="128"/>
      <c r="Y180" s="128"/>
      <c r="Z180" s="128"/>
      <c r="AA180" s="128"/>
      <c r="AB180" s="128"/>
      <c r="AC180" s="128"/>
      <c r="AD180" s="128"/>
      <c r="AE180" s="128"/>
      <c r="AF180" s="128"/>
      <c r="AG180" s="128"/>
      <c r="AH180" s="128"/>
    </row>
    <row r="181" spans="1:34" s="444" customFormat="1" ht="30.75" customHeight="1">
      <c r="A181" s="460" t="s">
        <v>599</v>
      </c>
      <c r="B181" s="133" t="s">
        <v>383</v>
      </c>
      <c r="C181" s="432" t="s">
        <v>384</v>
      </c>
      <c r="D181" s="432" t="s">
        <v>79</v>
      </c>
      <c r="E181" s="432" t="s">
        <v>80</v>
      </c>
      <c r="F181" s="432" t="s">
        <v>81</v>
      </c>
      <c r="G181" s="432" t="s">
        <v>210</v>
      </c>
      <c r="H181" s="432" t="s">
        <v>210</v>
      </c>
      <c r="I181" s="432">
        <v>300</v>
      </c>
      <c r="J181" s="480">
        <v>80000000</v>
      </c>
      <c r="K181" s="432" t="s">
        <v>382</v>
      </c>
      <c r="L181" s="132">
        <v>3600</v>
      </c>
      <c r="M181" s="132" t="s">
        <v>22</v>
      </c>
      <c r="N181" s="128"/>
      <c r="O181" s="128"/>
      <c r="P181" s="128"/>
      <c r="Q181" s="128"/>
      <c r="R181" s="128"/>
      <c r="S181" s="128"/>
      <c r="T181" s="128"/>
      <c r="U181" s="128"/>
      <c r="V181" s="128"/>
      <c r="W181" s="128"/>
      <c r="X181" s="128"/>
      <c r="Y181" s="128"/>
      <c r="Z181" s="128"/>
      <c r="AA181" s="128"/>
      <c r="AB181" s="128"/>
      <c r="AC181" s="128"/>
      <c r="AD181" s="128"/>
      <c r="AE181" s="128"/>
      <c r="AF181" s="128"/>
      <c r="AG181" s="128"/>
      <c r="AH181" s="128"/>
    </row>
    <row r="182" spans="1:34" s="444" customFormat="1" ht="30.75" customHeight="1">
      <c r="A182" s="460" t="s">
        <v>599</v>
      </c>
      <c r="B182" s="133" t="s">
        <v>385</v>
      </c>
      <c r="C182" s="263" t="s">
        <v>386</v>
      </c>
      <c r="D182" s="263" t="s">
        <v>79</v>
      </c>
      <c r="E182" s="263" t="s">
        <v>80</v>
      </c>
      <c r="F182" s="263" t="s">
        <v>387</v>
      </c>
      <c r="G182" s="263" t="s">
        <v>228</v>
      </c>
      <c r="H182" s="263" t="s">
        <v>228</v>
      </c>
      <c r="I182" s="263">
        <v>150</v>
      </c>
      <c r="J182" s="480">
        <v>80000000</v>
      </c>
      <c r="K182" s="263" t="s">
        <v>388</v>
      </c>
      <c r="L182" s="132">
        <v>3600</v>
      </c>
      <c r="M182" s="132" t="s">
        <v>22</v>
      </c>
      <c r="N182" s="128"/>
      <c r="O182" s="128"/>
      <c r="P182" s="128"/>
      <c r="Q182" s="128"/>
      <c r="R182" s="128"/>
      <c r="S182" s="128"/>
      <c r="T182" s="128"/>
      <c r="U182" s="128"/>
      <c r="V182" s="128"/>
      <c r="W182" s="128"/>
      <c r="X182" s="128"/>
      <c r="Y182" s="128"/>
      <c r="Z182" s="128"/>
      <c r="AA182" s="128"/>
      <c r="AB182" s="128"/>
      <c r="AC182" s="128"/>
      <c r="AD182" s="128"/>
      <c r="AE182" s="128"/>
      <c r="AF182" s="128"/>
      <c r="AG182" s="128"/>
      <c r="AH182" s="128"/>
    </row>
    <row r="183" spans="1:34" s="444" customFormat="1" ht="30.75" customHeight="1">
      <c r="A183" s="460" t="s">
        <v>599</v>
      </c>
      <c r="B183" s="133" t="s">
        <v>148</v>
      </c>
      <c r="C183" s="263" t="s">
        <v>603</v>
      </c>
      <c r="D183" s="263" t="s">
        <v>79</v>
      </c>
      <c r="E183" s="263"/>
      <c r="F183" s="263"/>
      <c r="G183" s="263" t="s">
        <v>201</v>
      </c>
      <c r="H183" s="263" t="s">
        <v>201</v>
      </c>
      <c r="I183" s="263">
        <v>2000</v>
      </c>
      <c r="J183" s="480">
        <v>20000000</v>
      </c>
      <c r="K183" s="263" t="s">
        <v>149</v>
      </c>
      <c r="L183" s="132">
        <v>3600</v>
      </c>
      <c r="M183" s="132" t="s">
        <v>22</v>
      </c>
      <c r="N183" s="128"/>
      <c r="O183" s="128"/>
      <c r="P183" s="128"/>
      <c r="Q183" s="128"/>
      <c r="R183" s="128"/>
      <c r="S183" s="128"/>
      <c r="T183" s="128"/>
      <c r="U183" s="128"/>
      <c r="V183" s="128"/>
      <c r="W183" s="128"/>
      <c r="X183" s="128"/>
      <c r="Y183" s="128"/>
      <c r="Z183" s="128"/>
      <c r="AA183" s="128"/>
      <c r="AB183" s="128"/>
      <c r="AC183" s="128"/>
      <c r="AD183" s="128"/>
      <c r="AE183" s="128"/>
      <c r="AF183" s="128"/>
      <c r="AG183" s="128"/>
      <c r="AH183" s="128"/>
    </row>
    <row r="184" spans="1:34" s="444" customFormat="1" ht="30.75" customHeight="1">
      <c r="A184" s="460" t="s">
        <v>599</v>
      </c>
      <c r="B184" s="133" t="s">
        <v>148</v>
      </c>
      <c r="C184" s="432" t="s">
        <v>603</v>
      </c>
      <c r="D184" s="432" t="s">
        <v>79</v>
      </c>
      <c r="E184" s="432"/>
      <c r="F184" s="432"/>
      <c r="G184" s="432" t="s">
        <v>210</v>
      </c>
      <c r="H184" s="432" t="s">
        <v>210</v>
      </c>
      <c r="I184" s="432">
        <v>2000</v>
      </c>
      <c r="J184" s="480">
        <v>20000000</v>
      </c>
      <c r="K184" s="432" t="s">
        <v>149</v>
      </c>
      <c r="L184" s="132">
        <v>3600</v>
      </c>
      <c r="M184" s="132" t="s">
        <v>22</v>
      </c>
      <c r="N184" s="128"/>
      <c r="O184" s="128"/>
      <c r="P184" s="128"/>
      <c r="Q184" s="128"/>
      <c r="R184" s="128"/>
      <c r="S184" s="128"/>
      <c r="T184" s="128"/>
      <c r="U184" s="128"/>
      <c r="V184" s="128"/>
      <c r="W184" s="128"/>
      <c r="X184" s="128"/>
      <c r="Y184" s="128"/>
      <c r="Z184" s="128"/>
      <c r="AA184" s="128"/>
      <c r="AB184" s="128"/>
      <c r="AC184" s="128"/>
      <c r="AD184" s="128"/>
      <c r="AE184" s="128"/>
      <c r="AF184" s="128"/>
      <c r="AG184" s="128"/>
      <c r="AH184" s="128"/>
    </row>
    <row r="185" spans="1:34" s="444" customFormat="1" ht="30.75" customHeight="1">
      <c r="A185" s="460" t="s">
        <v>599</v>
      </c>
      <c r="B185" s="133" t="s">
        <v>148</v>
      </c>
      <c r="C185" s="263" t="s">
        <v>603</v>
      </c>
      <c r="D185" s="263" t="s">
        <v>79</v>
      </c>
      <c r="E185" s="263"/>
      <c r="F185" s="263"/>
      <c r="G185" s="263" t="s">
        <v>228</v>
      </c>
      <c r="H185" s="263" t="s">
        <v>228</v>
      </c>
      <c r="I185" s="263">
        <v>2000</v>
      </c>
      <c r="J185" s="480">
        <v>50000000</v>
      </c>
      <c r="K185" s="263" t="s">
        <v>149</v>
      </c>
      <c r="L185" s="132">
        <v>3600</v>
      </c>
      <c r="M185" s="132" t="s">
        <v>22</v>
      </c>
      <c r="N185" s="128"/>
      <c r="O185" s="128"/>
      <c r="P185" s="128"/>
      <c r="Q185" s="128"/>
      <c r="R185" s="128"/>
      <c r="S185" s="128"/>
      <c r="T185" s="128"/>
      <c r="U185" s="128"/>
      <c r="V185" s="128"/>
      <c r="W185" s="128"/>
      <c r="X185" s="128"/>
      <c r="Y185" s="128"/>
      <c r="Z185" s="128"/>
      <c r="AA185" s="128"/>
      <c r="AB185" s="128"/>
      <c r="AC185" s="128"/>
      <c r="AD185" s="128"/>
      <c r="AE185" s="128"/>
      <c r="AF185" s="128"/>
      <c r="AG185" s="128"/>
      <c r="AH185" s="128"/>
    </row>
    <row r="186" spans="1:34" s="444" customFormat="1" ht="30.75" customHeight="1">
      <c r="A186" s="460" t="s">
        <v>599</v>
      </c>
      <c r="B186" s="133" t="s">
        <v>148</v>
      </c>
      <c r="C186" s="263" t="s">
        <v>603</v>
      </c>
      <c r="D186" s="263" t="s">
        <v>79</v>
      </c>
      <c r="E186" s="263"/>
      <c r="F186" s="263"/>
      <c r="G186" s="263" t="s">
        <v>212</v>
      </c>
      <c r="H186" s="263" t="s">
        <v>212</v>
      </c>
      <c r="I186" s="263">
        <v>2000</v>
      </c>
      <c r="J186" s="480">
        <v>10000000</v>
      </c>
      <c r="K186" s="263" t="s">
        <v>149</v>
      </c>
      <c r="L186" s="132">
        <v>3600</v>
      </c>
      <c r="M186" s="132" t="s">
        <v>22</v>
      </c>
      <c r="N186" s="128"/>
      <c r="O186" s="128"/>
      <c r="P186" s="128"/>
      <c r="Q186" s="128"/>
      <c r="R186" s="128"/>
      <c r="S186" s="128"/>
      <c r="T186" s="128"/>
      <c r="U186" s="128"/>
      <c r="V186" s="128"/>
      <c r="W186" s="128"/>
      <c r="X186" s="128"/>
      <c r="Y186" s="128"/>
      <c r="Z186" s="128"/>
      <c r="AA186" s="128"/>
      <c r="AB186" s="128"/>
      <c r="AC186" s="128"/>
      <c r="AD186" s="128"/>
      <c r="AE186" s="128"/>
      <c r="AF186" s="128"/>
      <c r="AG186" s="128"/>
      <c r="AH186" s="128"/>
    </row>
    <row r="187" spans="1:34" s="444" customFormat="1" ht="30.75" customHeight="1">
      <c r="A187" s="460" t="s">
        <v>599</v>
      </c>
      <c r="B187" s="133" t="s">
        <v>148</v>
      </c>
      <c r="C187" s="263" t="s">
        <v>603</v>
      </c>
      <c r="D187" s="263" t="s">
        <v>79</v>
      </c>
      <c r="E187" s="263"/>
      <c r="F187" s="263"/>
      <c r="G187" s="263" t="s">
        <v>204</v>
      </c>
      <c r="H187" s="263" t="s">
        <v>204</v>
      </c>
      <c r="I187" s="263">
        <v>2000</v>
      </c>
      <c r="J187" s="480">
        <v>10000000</v>
      </c>
      <c r="K187" s="263" t="s">
        <v>149</v>
      </c>
      <c r="L187" s="132">
        <v>3600</v>
      </c>
      <c r="M187" s="132" t="s">
        <v>22</v>
      </c>
      <c r="N187" s="128"/>
      <c r="O187" s="128"/>
      <c r="P187" s="128"/>
      <c r="Q187" s="128"/>
      <c r="R187" s="128"/>
      <c r="S187" s="128"/>
      <c r="T187" s="128"/>
      <c r="U187" s="128"/>
      <c r="V187" s="128"/>
      <c r="W187" s="128"/>
      <c r="X187" s="128"/>
      <c r="Y187" s="128"/>
      <c r="Z187" s="128"/>
      <c r="AA187" s="128"/>
      <c r="AB187" s="128"/>
      <c r="AC187" s="128"/>
      <c r="AD187" s="128"/>
      <c r="AE187" s="128"/>
      <c r="AF187" s="128"/>
      <c r="AG187" s="128"/>
      <c r="AH187" s="128"/>
    </row>
    <row r="188" spans="1:34" s="444" customFormat="1" ht="30.75" customHeight="1">
      <c r="A188" s="460" t="s">
        <v>599</v>
      </c>
      <c r="B188" s="133" t="s">
        <v>148</v>
      </c>
      <c r="C188" s="263" t="s">
        <v>603</v>
      </c>
      <c r="D188" s="263" t="s">
        <v>79</v>
      </c>
      <c r="E188" s="263"/>
      <c r="F188" s="263"/>
      <c r="G188" s="263" t="s">
        <v>202</v>
      </c>
      <c r="H188" s="263" t="s">
        <v>202</v>
      </c>
      <c r="I188" s="263">
        <v>2000</v>
      </c>
      <c r="J188" s="480">
        <v>6000000</v>
      </c>
      <c r="K188" s="263" t="s">
        <v>149</v>
      </c>
      <c r="L188" s="132">
        <v>3600</v>
      </c>
      <c r="M188" s="132" t="s">
        <v>22</v>
      </c>
      <c r="N188" s="128"/>
      <c r="O188" s="128"/>
      <c r="P188" s="128"/>
      <c r="Q188" s="128"/>
      <c r="R188" s="128"/>
      <c r="S188" s="128"/>
      <c r="T188" s="128"/>
      <c r="U188" s="128"/>
      <c r="V188" s="128"/>
      <c r="W188" s="128"/>
      <c r="X188" s="128"/>
      <c r="Y188" s="128"/>
      <c r="Z188" s="128"/>
      <c r="AA188" s="128"/>
      <c r="AB188" s="128"/>
      <c r="AC188" s="128"/>
      <c r="AD188" s="128"/>
      <c r="AE188" s="128"/>
      <c r="AF188" s="128"/>
      <c r="AG188" s="128"/>
      <c r="AH188" s="128"/>
    </row>
    <row r="189" spans="1:34" s="444" customFormat="1" ht="30.75" customHeight="1">
      <c r="A189" s="460" t="s">
        <v>599</v>
      </c>
      <c r="B189" s="133" t="s">
        <v>148</v>
      </c>
      <c r="C189" s="263" t="s">
        <v>603</v>
      </c>
      <c r="D189" s="263" t="s">
        <v>79</v>
      </c>
      <c r="E189" s="263"/>
      <c r="F189" s="263"/>
      <c r="G189" s="263" t="s">
        <v>252</v>
      </c>
      <c r="H189" s="263" t="s">
        <v>252</v>
      </c>
      <c r="I189" s="263">
        <v>2000</v>
      </c>
      <c r="J189" s="480">
        <v>5000000</v>
      </c>
      <c r="K189" s="263" t="s">
        <v>149</v>
      </c>
      <c r="L189" s="132">
        <v>3600</v>
      </c>
      <c r="M189" s="132" t="s">
        <v>22</v>
      </c>
      <c r="N189" s="128"/>
      <c r="O189" s="128"/>
      <c r="P189" s="128"/>
      <c r="Q189" s="128"/>
      <c r="R189" s="128"/>
      <c r="S189" s="128"/>
      <c r="T189" s="128"/>
      <c r="U189" s="128"/>
      <c r="V189" s="128"/>
      <c r="W189" s="128"/>
      <c r="X189" s="128"/>
      <c r="Y189" s="128"/>
      <c r="Z189" s="128"/>
      <c r="AA189" s="128"/>
      <c r="AB189" s="128"/>
      <c r="AC189" s="128"/>
      <c r="AD189" s="128"/>
      <c r="AE189" s="128"/>
      <c r="AF189" s="128"/>
      <c r="AG189" s="128"/>
      <c r="AH189" s="128"/>
    </row>
    <row r="190" spans="1:34" s="444" customFormat="1" ht="30.75" customHeight="1">
      <c r="A190" s="460" t="s">
        <v>599</v>
      </c>
      <c r="B190" s="133" t="s">
        <v>148</v>
      </c>
      <c r="C190" s="263" t="s">
        <v>603</v>
      </c>
      <c r="D190" s="263" t="s">
        <v>79</v>
      </c>
      <c r="E190" s="263"/>
      <c r="F190" s="263"/>
      <c r="G190" s="263" t="s">
        <v>213</v>
      </c>
      <c r="H190" s="263" t="s">
        <v>213</v>
      </c>
      <c r="I190" s="263">
        <v>2000</v>
      </c>
      <c r="J190" s="480">
        <v>5000000</v>
      </c>
      <c r="K190" s="263" t="s">
        <v>149</v>
      </c>
      <c r="L190" s="132">
        <v>3600</v>
      </c>
      <c r="M190" s="132" t="s">
        <v>22</v>
      </c>
      <c r="N190" s="128"/>
      <c r="O190" s="128"/>
      <c r="P190" s="128"/>
      <c r="Q190" s="128"/>
      <c r="R190" s="128"/>
      <c r="S190" s="128"/>
      <c r="T190" s="128"/>
      <c r="U190" s="128"/>
      <c r="V190" s="128"/>
      <c r="W190" s="128"/>
      <c r="X190" s="128"/>
      <c r="Y190" s="128"/>
      <c r="Z190" s="128"/>
      <c r="AA190" s="128"/>
      <c r="AB190" s="128"/>
      <c r="AC190" s="128"/>
      <c r="AD190" s="128"/>
      <c r="AE190" s="128"/>
      <c r="AF190" s="128"/>
      <c r="AG190" s="128"/>
      <c r="AH190" s="128"/>
    </row>
    <row r="191" spans="1:34" s="444" customFormat="1" ht="30.75" customHeight="1">
      <c r="A191" s="460" t="s">
        <v>599</v>
      </c>
      <c r="B191" s="133" t="s">
        <v>148</v>
      </c>
      <c r="C191" s="263" t="s">
        <v>603</v>
      </c>
      <c r="D191" s="263" t="s">
        <v>79</v>
      </c>
      <c r="E191" s="263"/>
      <c r="F191" s="263"/>
      <c r="G191" s="263" t="s">
        <v>235</v>
      </c>
      <c r="H191" s="263" t="s">
        <v>235</v>
      </c>
      <c r="I191" s="263">
        <v>2000</v>
      </c>
      <c r="J191" s="480">
        <v>4000000</v>
      </c>
      <c r="K191" s="263" t="s">
        <v>149</v>
      </c>
      <c r="L191" s="132">
        <v>3600</v>
      </c>
      <c r="M191" s="132" t="s">
        <v>22</v>
      </c>
      <c r="N191" s="128"/>
      <c r="O191" s="128"/>
      <c r="P191" s="128"/>
      <c r="Q191" s="128"/>
      <c r="R191" s="128"/>
      <c r="S191" s="128"/>
      <c r="T191" s="128"/>
      <c r="U191" s="128"/>
      <c r="V191" s="128"/>
      <c r="W191" s="128"/>
      <c r="X191" s="128"/>
      <c r="Y191" s="128"/>
      <c r="Z191" s="128"/>
      <c r="AA191" s="128"/>
      <c r="AB191" s="128"/>
      <c r="AC191" s="128"/>
      <c r="AD191" s="128"/>
      <c r="AE191" s="128"/>
      <c r="AF191" s="128"/>
      <c r="AG191" s="128"/>
      <c r="AH191" s="128"/>
    </row>
    <row r="192" spans="1:34" s="444" customFormat="1" ht="30.75" customHeight="1">
      <c r="A192" s="460" t="s">
        <v>599</v>
      </c>
      <c r="B192" s="133" t="s">
        <v>389</v>
      </c>
      <c r="C192" s="263" t="s">
        <v>390</v>
      </c>
      <c r="D192" s="263" t="s">
        <v>79</v>
      </c>
      <c r="E192" s="263" t="s">
        <v>80</v>
      </c>
      <c r="F192" s="134" t="s">
        <v>82</v>
      </c>
      <c r="G192" s="263" t="s">
        <v>204</v>
      </c>
      <c r="H192" s="263" t="s">
        <v>204</v>
      </c>
      <c r="I192" s="263">
        <v>150</v>
      </c>
      <c r="J192" s="480">
        <v>80000000</v>
      </c>
      <c r="K192" s="263" t="s">
        <v>388</v>
      </c>
      <c r="L192" s="132">
        <v>3600</v>
      </c>
      <c r="M192" s="132" t="s">
        <v>22</v>
      </c>
      <c r="N192" s="128"/>
      <c r="O192" s="128"/>
      <c r="P192" s="128"/>
      <c r="Q192" s="128"/>
      <c r="R192" s="128"/>
      <c r="S192" s="128"/>
      <c r="T192" s="128"/>
      <c r="U192" s="128"/>
      <c r="V192" s="128"/>
      <c r="W192" s="128"/>
      <c r="X192" s="128"/>
      <c r="Y192" s="128"/>
      <c r="Z192" s="128"/>
      <c r="AA192" s="128"/>
      <c r="AB192" s="128"/>
      <c r="AC192" s="128"/>
      <c r="AD192" s="128"/>
      <c r="AE192" s="128"/>
      <c r="AF192" s="128"/>
      <c r="AG192" s="128"/>
      <c r="AH192" s="128"/>
    </row>
    <row r="193" spans="1:34" s="444" customFormat="1" ht="30.75" customHeight="1">
      <c r="A193" s="460" t="s">
        <v>599</v>
      </c>
      <c r="B193" s="133" t="s">
        <v>391</v>
      </c>
      <c r="C193" s="263" t="s">
        <v>392</v>
      </c>
      <c r="D193" s="263" t="s">
        <v>84</v>
      </c>
      <c r="E193" s="263" t="s">
        <v>224</v>
      </c>
      <c r="F193" s="263" t="s">
        <v>81</v>
      </c>
      <c r="G193" s="263" t="s">
        <v>204</v>
      </c>
      <c r="H193" s="263" t="s">
        <v>204</v>
      </c>
      <c r="I193" s="263">
        <v>200</v>
      </c>
      <c r="J193" s="480">
        <v>15000000</v>
      </c>
      <c r="K193" s="263" t="s">
        <v>393</v>
      </c>
      <c r="L193" s="132">
        <v>3600</v>
      </c>
      <c r="M193" s="132" t="s">
        <v>22</v>
      </c>
      <c r="N193" s="128"/>
      <c r="O193" s="128"/>
      <c r="P193" s="128"/>
      <c r="Q193" s="128"/>
      <c r="R193" s="128"/>
      <c r="S193" s="128"/>
      <c r="T193" s="128"/>
      <c r="U193" s="128"/>
      <c r="V193" s="128"/>
      <c r="W193" s="128"/>
      <c r="X193" s="128"/>
      <c r="Y193" s="128"/>
      <c r="Z193" s="128"/>
      <c r="AA193" s="128"/>
      <c r="AB193" s="128"/>
      <c r="AC193" s="128"/>
      <c r="AD193" s="128"/>
      <c r="AE193" s="128"/>
      <c r="AF193" s="128"/>
      <c r="AG193" s="128"/>
      <c r="AH193" s="128"/>
    </row>
    <row r="194" spans="1:34" s="444" customFormat="1" ht="30.75" customHeight="1">
      <c r="A194" s="460" t="s">
        <v>599</v>
      </c>
      <c r="B194" s="133" t="s">
        <v>391</v>
      </c>
      <c r="C194" s="263" t="s">
        <v>604</v>
      </c>
      <c r="D194" s="263" t="s">
        <v>84</v>
      </c>
      <c r="E194" s="263" t="s">
        <v>224</v>
      </c>
      <c r="F194" s="263" t="s">
        <v>81</v>
      </c>
      <c r="G194" s="263" t="s">
        <v>214</v>
      </c>
      <c r="H194" s="263" t="s">
        <v>214</v>
      </c>
      <c r="I194" s="263"/>
      <c r="J194" s="480">
        <v>15000000</v>
      </c>
      <c r="K194" s="263" t="s">
        <v>393</v>
      </c>
      <c r="L194" s="132">
        <v>3600</v>
      </c>
      <c r="M194" s="132" t="s">
        <v>22</v>
      </c>
      <c r="N194" s="128"/>
      <c r="O194" s="128"/>
      <c r="P194" s="128"/>
      <c r="Q194" s="128"/>
      <c r="R194" s="128"/>
      <c r="S194" s="128"/>
      <c r="T194" s="128"/>
      <c r="U194" s="128"/>
      <c r="V194" s="128"/>
      <c r="W194" s="128"/>
      <c r="X194" s="128"/>
      <c r="Y194" s="128"/>
      <c r="Z194" s="128"/>
      <c r="AA194" s="128"/>
      <c r="AB194" s="128"/>
      <c r="AC194" s="128"/>
      <c r="AD194" s="128"/>
      <c r="AE194" s="128"/>
      <c r="AF194" s="128"/>
      <c r="AG194" s="128"/>
      <c r="AH194" s="128"/>
    </row>
    <row r="195" spans="1:34" s="444" customFormat="1" ht="30.75" customHeight="1">
      <c r="A195" s="460" t="s">
        <v>599</v>
      </c>
      <c r="B195" s="133" t="s">
        <v>394</v>
      </c>
      <c r="C195" s="263" t="s">
        <v>395</v>
      </c>
      <c r="D195" s="263" t="s">
        <v>79</v>
      </c>
      <c r="E195" s="263" t="s">
        <v>224</v>
      </c>
      <c r="F195" s="263" t="s">
        <v>81</v>
      </c>
      <c r="G195" s="263" t="s">
        <v>204</v>
      </c>
      <c r="H195" s="263" t="s">
        <v>204</v>
      </c>
      <c r="I195" s="263">
        <v>100</v>
      </c>
      <c r="J195" s="480">
        <v>40000000</v>
      </c>
      <c r="K195" s="263" t="s">
        <v>393</v>
      </c>
      <c r="L195" s="132">
        <v>3600</v>
      </c>
      <c r="M195" s="132" t="s">
        <v>22</v>
      </c>
      <c r="N195" s="128"/>
      <c r="O195" s="128"/>
      <c r="P195" s="128"/>
      <c r="Q195" s="128"/>
      <c r="R195" s="128"/>
      <c r="S195" s="128"/>
      <c r="T195" s="128"/>
      <c r="U195" s="128"/>
      <c r="V195" s="128"/>
      <c r="W195" s="128"/>
      <c r="X195" s="128"/>
      <c r="Y195" s="128"/>
      <c r="Z195" s="128"/>
      <c r="AA195" s="128"/>
      <c r="AB195" s="128"/>
      <c r="AC195" s="128"/>
      <c r="AD195" s="128"/>
      <c r="AE195" s="128"/>
      <c r="AF195" s="128"/>
      <c r="AG195" s="128"/>
      <c r="AH195" s="128"/>
    </row>
    <row r="196" spans="1:34" s="444" customFormat="1" ht="30.75" customHeight="1">
      <c r="A196" s="460" t="s">
        <v>599</v>
      </c>
      <c r="B196" s="133" t="s">
        <v>396</v>
      </c>
      <c r="C196" s="263" t="s">
        <v>397</v>
      </c>
      <c r="D196" s="263" t="s">
        <v>84</v>
      </c>
      <c r="E196" s="263" t="s">
        <v>80</v>
      </c>
      <c r="F196" s="263" t="s">
        <v>81</v>
      </c>
      <c r="G196" s="263" t="s">
        <v>201</v>
      </c>
      <c r="H196" s="263" t="s">
        <v>201</v>
      </c>
      <c r="I196" s="263">
        <v>100</v>
      </c>
      <c r="J196" s="480">
        <v>6000000</v>
      </c>
      <c r="K196" s="263" t="s">
        <v>393</v>
      </c>
      <c r="L196" s="132">
        <v>3600</v>
      </c>
      <c r="M196" s="132" t="s">
        <v>22</v>
      </c>
      <c r="N196" s="128"/>
      <c r="O196" s="128"/>
      <c r="P196" s="128"/>
      <c r="Q196" s="128"/>
      <c r="R196" s="128"/>
      <c r="S196" s="128"/>
      <c r="T196" s="128"/>
      <c r="U196" s="128"/>
      <c r="V196" s="128"/>
      <c r="W196" s="128"/>
      <c r="X196" s="128"/>
      <c r="Y196" s="128"/>
      <c r="Z196" s="128"/>
      <c r="AA196" s="128"/>
      <c r="AB196" s="128"/>
      <c r="AC196" s="128"/>
      <c r="AD196" s="128"/>
      <c r="AE196" s="128"/>
      <c r="AF196" s="128"/>
      <c r="AG196" s="128"/>
      <c r="AH196" s="128"/>
    </row>
    <row r="197" spans="1:34" s="444" customFormat="1" ht="30.75" customHeight="1">
      <c r="A197" s="460" t="s">
        <v>599</v>
      </c>
      <c r="B197" s="133" t="s">
        <v>396</v>
      </c>
      <c r="C197" s="432" t="s">
        <v>397</v>
      </c>
      <c r="D197" s="432" t="s">
        <v>84</v>
      </c>
      <c r="E197" s="432" t="s">
        <v>80</v>
      </c>
      <c r="F197" s="432" t="s">
        <v>81</v>
      </c>
      <c r="G197" s="432" t="s">
        <v>210</v>
      </c>
      <c r="H197" s="432" t="s">
        <v>210</v>
      </c>
      <c r="I197" s="432"/>
      <c r="J197" s="480">
        <v>6000000</v>
      </c>
      <c r="K197" s="432" t="s">
        <v>393</v>
      </c>
      <c r="L197" s="132">
        <v>3600</v>
      </c>
      <c r="M197" s="132" t="s">
        <v>22</v>
      </c>
      <c r="N197" s="128"/>
      <c r="O197" s="128"/>
      <c r="P197" s="128"/>
      <c r="Q197" s="128"/>
      <c r="R197" s="128"/>
      <c r="S197" s="128"/>
      <c r="T197" s="128"/>
      <c r="U197" s="128"/>
      <c r="V197" s="128"/>
      <c r="W197" s="128"/>
      <c r="X197" s="128"/>
      <c r="Y197" s="128"/>
      <c r="Z197" s="128"/>
      <c r="AA197" s="128"/>
      <c r="AB197" s="128"/>
      <c r="AC197" s="128"/>
      <c r="AD197" s="128"/>
      <c r="AE197" s="128"/>
      <c r="AF197" s="128"/>
      <c r="AG197" s="128"/>
      <c r="AH197" s="128"/>
    </row>
    <row r="198" spans="1:34" s="444" customFormat="1" ht="30.75" customHeight="1">
      <c r="A198" s="460" t="s">
        <v>599</v>
      </c>
      <c r="B198" s="133" t="s">
        <v>396</v>
      </c>
      <c r="C198" s="263" t="s">
        <v>397</v>
      </c>
      <c r="D198" s="263" t="s">
        <v>84</v>
      </c>
      <c r="E198" s="263" t="s">
        <v>80</v>
      </c>
      <c r="F198" s="263" t="s">
        <v>81</v>
      </c>
      <c r="G198" s="263" t="s">
        <v>228</v>
      </c>
      <c r="H198" s="263" t="s">
        <v>228</v>
      </c>
      <c r="I198" s="263"/>
      <c r="J198" s="480">
        <v>6000000</v>
      </c>
      <c r="K198" s="263" t="s">
        <v>393</v>
      </c>
      <c r="L198" s="132">
        <v>3600</v>
      </c>
      <c r="M198" s="132" t="s">
        <v>22</v>
      </c>
      <c r="N198" s="128"/>
      <c r="O198" s="128"/>
      <c r="P198" s="128"/>
      <c r="Q198" s="128"/>
      <c r="R198" s="128"/>
      <c r="S198" s="128"/>
      <c r="T198" s="128"/>
      <c r="U198" s="128"/>
      <c r="V198" s="128"/>
      <c r="W198" s="128"/>
      <c r="X198" s="128"/>
      <c r="Y198" s="128"/>
      <c r="Z198" s="128"/>
      <c r="AA198" s="128"/>
      <c r="AB198" s="128"/>
      <c r="AC198" s="128"/>
      <c r="AD198" s="128"/>
      <c r="AE198" s="128"/>
      <c r="AF198" s="128"/>
      <c r="AG198" s="128"/>
      <c r="AH198" s="128"/>
    </row>
    <row r="199" spans="1:34" s="444" customFormat="1" ht="30.75" customHeight="1">
      <c r="A199" s="460" t="s">
        <v>599</v>
      </c>
      <c r="B199" s="133" t="s">
        <v>396</v>
      </c>
      <c r="C199" s="263" t="s">
        <v>397</v>
      </c>
      <c r="D199" s="263" t="s">
        <v>84</v>
      </c>
      <c r="E199" s="263" t="s">
        <v>80</v>
      </c>
      <c r="F199" s="263" t="s">
        <v>81</v>
      </c>
      <c r="G199" s="263" t="s">
        <v>212</v>
      </c>
      <c r="H199" s="263" t="s">
        <v>212</v>
      </c>
      <c r="I199" s="263"/>
      <c r="J199" s="480">
        <v>6000000</v>
      </c>
      <c r="K199" s="263" t="s">
        <v>393</v>
      </c>
      <c r="L199" s="132">
        <v>3600</v>
      </c>
      <c r="M199" s="132" t="s">
        <v>22</v>
      </c>
      <c r="N199" s="128"/>
      <c r="O199" s="128"/>
      <c r="P199" s="128"/>
      <c r="Q199" s="128"/>
      <c r="R199" s="128"/>
      <c r="S199" s="128"/>
      <c r="T199" s="128"/>
      <c r="U199" s="128"/>
      <c r="V199" s="128"/>
      <c r="W199" s="128"/>
      <c r="X199" s="128"/>
      <c r="Y199" s="128"/>
      <c r="Z199" s="128"/>
      <c r="AA199" s="128"/>
      <c r="AB199" s="128"/>
      <c r="AC199" s="128"/>
      <c r="AD199" s="128"/>
      <c r="AE199" s="128"/>
      <c r="AF199" s="128"/>
      <c r="AG199" s="128"/>
      <c r="AH199" s="128"/>
    </row>
    <row r="200" spans="1:34" s="444" customFormat="1" ht="30.75" customHeight="1">
      <c r="A200" s="460" t="s">
        <v>599</v>
      </c>
      <c r="B200" s="133" t="s">
        <v>396</v>
      </c>
      <c r="C200" s="263" t="s">
        <v>397</v>
      </c>
      <c r="D200" s="263" t="s">
        <v>84</v>
      </c>
      <c r="E200" s="263" t="s">
        <v>80</v>
      </c>
      <c r="F200" s="263" t="s">
        <v>81</v>
      </c>
      <c r="G200" s="263" t="s">
        <v>204</v>
      </c>
      <c r="H200" s="263" t="s">
        <v>204</v>
      </c>
      <c r="I200" s="263"/>
      <c r="J200" s="480">
        <v>6000000</v>
      </c>
      <c r="K200" s="263" t="s">
        <v>393</v>
      </c>
      <c r="L200" s="132">
        <v>3600</v>
      </c>
      <c r="M200" s="132" t="s">
        <v>22</v>
      </c>
      <c r="N200" s="128"/>
      <c r="O200" s="128"/>
      <c r="P200" s="128"/>
      <c r="Q200" s="128"/>
      <c r="R200" s="128"/>
      <c r="S200" s="128"/>
      <c r="T200" s="128"/>
      <c r="U200" s="128"/>
      <c r="V200" s="128"/>
      <c r="W200" s="128"/>
      <c r="X200" s="128"/>
      <c r="Y200" s="128"/>
      <c r="Z200" s="128"/>
      <c r="AA200" s="128"/>
      <c r="AB200" s="128"/>
      <c r="AC200" s="128"/>
      <c r="AD200" s="128"/>
      <c r="AE200" s="128"/>
      <c r="AF200" s="128"/>
      <c r="AG200" s="128"/>
      <c r="AH200" s="128"/>
    </row>
    <row r="201" spans="1:34" s="444" customFormat="1" ht="30.75" customHeight="1">
      <c r="A201" s="460" t="s">
        <v>599</v>
      </c>
      <c r="B201" s="133" t="s">
        <v>398</v>
      </c>
      <c r="C201" s="263" t="s">
        <v>399</v>
      </c>
      <c r="D201" s="263" t="s">
        <v>79</v>
      </c>
      <c r="E201" s="263" t="s">
        <v>80</v>
      </c>
      <c r="F201" s="263" t="s">
        <v>337</v>
      </c>
      <c r="G201" s="263" t="s">
        <v>212</v>
      </c>
      <c r="H201" s="263" t="s">
        <v>212</v>
      </c>
      <c r="I201" s="263">
        <v>150</v>
      </c>
      <c r="J201" s="480">
        <v>8000000</v>
      </c>
      <c r="K201" s="263" t="s">
        <v>400</v>
      </c>
      <c r="L201" s="132">
        <v>3600</v>
      </c>
      <c r="M201" s="132" t="s">
        <v>22</v>
      </c>
      <c r="N201" s="128"/>
      <c r="O201" s="128"/>
      <c r="P201" s="128"/>
      <c r="Q201" s="128"/>
      <c r="R201" s="128"/>
      <c r="S201" s="128"/>
      <c r="T201" s="128"/>
      <c r="U201" s="128"/>
      <c r="V201" s="128"/>
      <c r="W201" s="128"/>
      <c r="X201" s="128"/>
      <c r="Y201" s="128"/>
      <c r="Z201" s="128"/>
      <c r="AA201" s="128"/>
      <c r="AB201" s="128"/>
      <c r="AC201" s="128"/>
      <c r="AD201" s="128"/>
      <c r="AE201" s="128"/>
      <c r="AF201" s="128"/>
      <c r="AG201" s="128"/>
      <c r="AH201" s="128"/>
    </row>
    <row r="202" spans="1:34" s="444" customFormat="1" ht="30.75" customHeight="1">
      <c r="A202" s="460" t="s">
        <v>599</v>
      </c>
      <c r="B202" s="133" t="s">
        <v>398</v>
      </c>
      <c r="C202" s="263" t="s">
        <v>399</v>
      </c>
      <c r="D202" s="263" t="s">
        <v>79</v>
      </c>
      <c r="E202" s="263" t="s">
        <v>80</v>
      </c>
      <c r="F202" s="134" t="s">
        <v>82</v>
      </c>
      <c r="G202" s="263" t="s">
        <v>204</v>
      </c>
      <c r="H202" s="263" t="s">
        <v>204</v>
      </c>
      <c r="I202" s="263">
        <v>200</v>
      </c>
      <c r="J202" s="480">
        <v>9000000</v>
      </c>
      <c r="K202" s="263" t="s">
        <v>400</v>
      </c>
      <c r="L202" s="132">
        <v>3600</v>
      </c>
      <c r="M202" s="132" t="s">
        <v>22</v>
      </c>
      <c r="N202" s="128"/>
      <c r="O202" s="128"/>
      <c r="P202" s="128"/>
      <c r="Q202" s="128"/>
      <c r="R202" s="128"/>
      <c r="S202" s="128"/>
      <c r="T202" s="128"/>
      <c r="U202" s="128"/>
      <c r="V202" s="128"/>
      <c r="W202" s="128"/>
      <c r="X202" s="128"/>
      <c r="Y202" s="128"/>
      <c r="Z202" s="128"/>
      <c r="AA202" s="128"/>
      <c r="AB202" s="128"/>
      <c r="AC202" s="128"/>
      <c r="AD202" s="128"/>
      <c r="AE202" s="128"/>
      <c r="AF202" s="128"/>
      <c r="AG202" s="128"/>
      <c r="AH202" s="128"/>
    </row>
    <row r="203" spans="1:34" s="444" customFormat="1" ht="30.75" customHeight="1">
      <c r="A203" s="460" t="s">
        <v>599</v>
      </c>
      <c r="B203" s="133" t="s">
        <v>398</v>
      </c>
      <c r="C203" s="263" t="s">
        <v>399</v>
      </c>
      <c r="D203" s="263" t="s">
        <v>79</v>
      </c>
      <c r="E203" s="263" t="s">
        <v>80</v>
      </c>
      <c r="F203" s="263" t="s">
        <v>343</v>
      </c>
      <c r="G203" s="263" t="s">
        <v>204</v>
      </c>
      <c r="H203" s="263" t="s">
        <v>204</v>
      </c>
      <c r="I203" s="263">
        <v>100</v>
      </c>
      <c r="J203" s="480">
        <v>7000000</v>
      </c>
      <c r="K203" s="263" t="s">
        <v>400</v>
      </c>
      <c r="L203" s="132">
        <v>3600</v>
      </c>
      <c r="M203" s="132" t="s">
        <v>22</v>
      </c>
      <c r="N203" s="128"/>
      <c r="O203" s="128"/>
      <c r="P203" s="128"/>
      <c r="Q203" s="128"/>
      <c r="R203" s="128"/>
      <c r="S203" s="128"/>
      <c r="T203" s="128"/>
      <c r="U203" s="128"/>
      <c r="V203" s="128"/>
      <c r="W203" s="128"/>
      <c r="X203" s="128"/>
      <c r="Y203" s="128"/>
      <c r="Z203" s="128"/>
      <c r="AA203" s="128"/>
      <c r="AB203" s="128"/>
      <c r="AC203" s="128"/>
      <c r="AD203" s="128"/>
      <c r="AE203" s="128"/>
      <c r="AF203" s="128"/>
      <c r="AG203" s="128"/>
      <c r="AH203" s="128"/>
    </row>
    <row r="204" spans="1:34" s="444" customFormat="1" ht="30.75" customHeight="1">
      <c r="A204" s="460" t="s">
        <v>599</v>
      </c>
      <c r="B204" s="133" t="s">
        <v>398</v>
      </c>
      <c r="C204" s="263" t="s">
        <v>399</v>
      </c>
      <c r="D204" s="263" t="s">
        <v>79</v>
      </c>
      <c r="E204" s="263" t="s">
        <v>80</v>
      </c>
      <c r="F204" s="263" t="s">
        <v>401</v>
      </c>
      <c r="G204" s="263" t="s">
        <v>202</v>
      </c>
      <c r="H204" s="263" t="s">
        <v>202</v>
      </c>
      <c r="I204" s="263">
        <v>150</v>
      </c>
      <c r="J204" s="480">
        <v>8000000</v>
      </c>
      <c r="K204" s="263" t="s">
        <v>400</v>
      </c>
      <c r="L204" s="132">
        <v>3600</v>
      </c>
      <c r="M204" s="132" t="s">
        <v>22</v>
      </c>
      <c r="N204" s="128"/>
      <c r="O204" s="128"/>
      <c r="P204" s="128"/>
      <c r="Q204" s="128"/>
      <c r="R204" s="128"/>
      <c r="S204" s="128"/>
      <c r="T204" s="128"/>
      <c r="U204" s="128"/>
      <c r="V204" s="128"/>
      <c r="W204" s="128"/>
      <c r="X204" s="128"/>
      <c r="Y204" s="128"/>
      <c r="Z204" s="128"/>
      <c r="AA204" s="128"/>
      <c r="AB204" s="128"/>
      <c r="AC204" s="128"/>
      <c r="AD204" s="128"/>
      <c r="AE204" s="128"/>
      <c r="AF204" s="128"/>
      <c r="AG204" s="128"/>
      <c r="AH204" s="128"/>
    </row>
    <row r="205" spans="1:34" s="444" customFormat="1" ht="30.75" customHeight="1">
      <c r="A205" s="460" t="s">
        <v>599</v>
      </c>
      <c r="B205" s="133" t="s">
        <v>398</v>
      </c>
      <c r="C205" s="263" t="s">
        <v>399</v>
      </c>
      <c r="D205" s="263" t="s">
        <v>79</v>
      </c>
      <c r="E205" s="263" t="s">
        <v>80</v>
      </c>
      <c r="F205" s="263" t="s">
        <v>402</v>
      </c>
      <c r="G205" s="263" t="s">
        <v>202</v>
      </c>
      <c r="H205" s="263" t="s">
        <v>202</v>
      </c>
      <c r="I205" s="263">
        <v>100</v>
      </c>
      <c r="J205" s="480">
        <v>7000000</v>
      </c>
      <c r="K205" s="263" t="s">
        <v>400</v>
      </c>
      <c r="L205" s="132">
        <v>3600</v>
      </c>
      <c r="M205" s="132" t="s">
        <v>22</v>
      </c>
      <c r="N205" s="128"/>
      <c r="O205" s="128"/>
      <c r="P205" s="128"/>
      <c r="Q205" s="128"/>
      <c r="R205" s="128"/>
      <c r="S205" s="128"/>
      <c r="T205" s="128"/>
      <c r="U205" s="128"/>
      <c r="V205" s="128"/>
      <c r="W205" s="128"/>
      <c r="X205" s="128"/>
      <c r="Y205" s="128"/>
      <c r="Z205" s="128"/>
      <c r="AA205" s="128"/>
      <c r="AB205" s="128"/>
      <c r="AC205" s="128"/>
      <c r="AD205" s="128"/>
      <c r="AE205" s="128"/>
      <c r="AF205" s="128"/>
      <c r="AG205" s="128"/>
      <c r="AH205" s="128"/>
    </row>
    <row r="206" spans="1:34" s="444" customFormat="1" ht="30.75" customHeight="1">
      <c r="A206" s="460" t="s">
        <v>599</v>
      </c>
      <c r="B206" s="133" t="s">
        <v>398</v>
      </c>
      <c r="C206" s="263" t="s">
        <v>399</v>
      </c>
      <c r="D206" s="263" t="s">
        <v>79</v>
      </c>
      <c r="E206" s="263" t="s">
        <v>80</v>
      </c>
      <c r="F206" s="263" t="s">
        <v>403</v>
      </c>
      <c r="G206" s="263" t="s">
        <v>204</v>
      </c>
      <c r="H206" s="263" t="s">
        <v>204</v>
      </c>
      <c r="I206" s="263">
        <v>100</v>
      </c>
      <c r="J206" s="480">
        <v>7000000</v>
      </c>
      <c r="K206" s="263" t="s">
        <v>400</v>
      </c>
      <c r="L206" s="132">
        <v>3600</v>
      </c>
      <c r="M206" s="132" t="s">
        <v>22</v>
      </c>
      <c r="N206" s="128"/>
      <c r="O206" s="128"/>
      <c r="P206" s="128"/>
      <c r="Q206" s="128"/>
      <c r="R206" s="128"/>
      <c r="S206" s="128"/>
      <c r="T206" s="128"/>
      <c r="U206" s="128"/>
      <c r="V206" s="128"/>
      <c r="W206" s="128"/>
      <c r="X206" s="128"/>
      <c r="Y206" s="128"/>
      <c r="Z206" s="128"/>
      <c r="AA206" s="128"/>
      <c r="AB206" s="128"/>
      <c r="AC206" s="128"/>
      <c r="AD206" s="128"/>
      <c r="AE206" s="128"/>
      <c r="AF206" s="128"/>
      <c r="AG206" s="128"/>
      <c r="AH206" s="128"/>
    </row>
    <row r="207" spans="1:34" s="444" customFormat="1" ht="30.75" customHeight="1">
      <c r="A207" s="460" t="s">
        <v>599</v>
      </c>
      <c r="B207" s="133" t="s">
        <v>398</v>
      </c>
      <c r="C207" s="263" t="s">
        <v>399</v>
      </c>
      <c r="D207" s="263" t="s">
        <v>79</v>
      </c>
      <c r="E207" s="263" t="s">
        <v>80</v>
      </c>
      <c r="F207" s="263" t="s">
        <v>404</v>
      </c>
      <c r="G207" s="263" t="s">
        <v>228</v>
      </c>
      <c r="H207" s="263" t="s">
        <v>228</v>
      </c>
      <c r="I207" s="263">
        <v>150</v>
      </c>
      <c r="J207" s="480">
        <v>7000000</v>
      </c>
      <c r="K207" s="263" t="s">
        <v>400</v>
      </c>
      <c r="L207" s="132">
        <v>3600</v>
      </c>
      <c r="M207" s="132" t="s">
        <v>22</v>
      </c>
      <c r="N207" s="128"/>
      <c r="O207" s="128"/>
      <c r="P207" s="128"/>
      <c r="Q207" s="128"/>
      <c r="R207" s="128"/>
      <c r="S207" s="128"/>
      <c r="T207" s="128"/>
      <c r="U207" s="128"/>
      <c r="V207" s="128"/>
      <c r="W207" s="128"/>
      <c r="X207" s="128"/>
      <c r="Y207" s="128"/>
      <c r="Z207" s="128"/>
      <c r="AA207" s="128"/>
      <c r="AB207" s="128"/>
      <c r="AC207" s="128"/>
      <c r="AD207" s="128"/>
      <c r="AE207" s="128"/>
      <c r="AF207" s="128"/>
      <c r="AG207" s="128"/>
      <c r="AH207" s="128"/>
    </row>
    <row r="208" spans="1:34" s="444" customFormat="1" ht="30.75" customHeight="1">
      <c r="A208" s="460" t="s">
        <v>599</v>
      </c>
      <c r="B208" s="133" t="s">
        <v>398</v>
      </c>
      <c r="C208" s="263" t="s">
        <v>399</v>
      </c>
      <c r="D208" s="263" t="s">
        <v>79</v>
      </c>
      <c r="E208" s="263" t="s">
        <v>80</v>
      </c>
      <c r="F208" s="263" t="s">
        <v>405</v>
      </c>
      <c r="G208" s="263" t="s">
        <v>228</v>
      </c>
      <c r="H208" s="263" t="s">
        <v>228</v>
      </c>
      <c r="I208" s="263">
        <v>100</v>
      </c>
      <c r="J208" s="480">
        <v>7000000</v>
      </c>
      <c r="K208" s="263" t="s">
        <v>400</v>
      </c>
      <c r="L208" s="132">
        <v>3600</v>
      </c>
      <c r="M208" s="132" t="s">
        <v>22</v>
      </c>
      <c r="N208" s="128"/>
      <c r="O208" s="128"/>
      <c r="P208" s="128"/>
      <c r="Q208" s="128"/>
      <c r="R208" s="128"/>
      <c r="S208" s="128"/>
      <c r="T208" s="128"/>
      <c r="U208" s="128"/>
      <c r="V208" s="128"/>
      <c r="W208" s="128"/>
      <c r="X208" s="128"/>
      <c r="Y208" s="128"/>
      <c r="Z208" s="128"/>
      <c r="AA208" s="128"/>
      <c r="AB208" s="128"/>
      <c r="AC208" s="128"/>
      <c r="AD208" s="128"/>
      <c r="AE208" s="128"/>
      <c r="AF208" s="128"/>
      <c r="AG208" s="128"/>
      <c r="AH208" s="128"/>
    </row>
    <row r="209" spans="1:34" s="444" customFormat="1" ht="30.75" customHeight="1">
      <c r="A209" s="460" t="s">
        <v>599</v>
      </c>
      <c r="B209" s="133" t="s">
        <v>398</v>
      </c>
      <c r="C209" s="263" t="s">
        <v>399</v>
      </c>
      <c r="D209" s="263" t="s">
        <v>79</v>
      </c>
      <c r="E209" s="263" t="s">
        <v>80</v>
      </c>
      <c r="F209" s="263" t="s">
        <v>406</v>
      </c>
      <c r="G209" s="263" t="s">
        <v>212</v>
      </c>
      <c r="H209" s="263" t="s">
        <v>212</v>
      </c>
      <c r="I209" s="263">
        <v>60</v>
      </c>
      <c r="J209" s="480">
        <v>6000000</v>
      </c>
      <c r="K209" s="263" t="s">
        <v>400</v>
      </c>
      <c r="L209" s="132">
        <v>3600</v>
      </c>
      <c r="M209" s="132" t="s">
        <v>22</v>
      </c>
      <c r="N209" s="128"/>
      <c r="O209" s="128"/>
      <c r="P209" s="128"/>
      <c r="Q209" s="128"/>
      <c r="R209" s="128"/>
      <c r="S209" s="128"/>
      <c r="T209" s="128"/>
      <c r="U209" s="128"/>
      <c r="V209" s="128"/>
      <c r="W209" s="128"/>
      <c r="X209" s="128"/>
      <c r="Y209" s="128"/>
      <c r="Z209" s="128"/>
      <c r="AA209" s="128"/>
      <c r="AB209" s="128"/>
      <c r="AC209" s="128"/>
      <c r="AD209" s="128"/>
      <c r="AE209" s="128"/>
      <c r="AF209" s="128"/>
      <c r="AG209" s="128"/>
      <c r="AH209" s="128"/>
    </row>
    <row r="210" spans="1:34" s="444" customFormat="1" ht="30.75" customHeight="1">
      <c r="A210" s="460" t="s">
        <v>599</v>
      </c>
      <c r="B210" s="133" t="s">
        <v>398</v>
      </c>
      <c r="C210" s="263" t="s">
        <v>399</v>
      </c>
      <c r="D210" s="263" t="s">
        <v>79</v>
      </c>
      <c r="E210" s="263" t="s">
        <v>80</v>
      </c>
      <c r="F210" s="263" t="s">
        <v>407</v>
      </c>
      <c r="G210" s="263" t="s">
        <v>252</v>
      </c>
      <c r="H210" s="263" t="s">
        <v>252</v>
      </c>
      <c r="I210" s="263">
        <v>60</v>
      </c>
      <c r="J210" s="480">
        <v>6000000</v>
      </c>
      <c r="K210" s="263" t="s">
        <v>400</v>
      </c>
      <c r="L210" s="132">
        <v>3600</v>
      </c>
      <c r="M210" s="132" t="s">
        <v>22</v>
      </c>
      <c r="N210" s="128"/>
      <c r="O210" s="128"/>
      <c r="P210" s="128"/>
      <c r="Q210" s="128"/>
      <c r="R210" s="128"/>
      <c r="S210" s="128"/>
      <c r="T210" s="128"/>
      <c r="U210" s="128"/>
      <c r="V210" s="128"/>
      <c r="W210" s="128"/>
      <c r="X210" s="128"/>
      <c r="Y210" s="128"/>
      <c r="Z210" s="128"/>
      <c r="AA210" s="128"/>
      <c r="AB210" s="128"/>
      <c r="AC210" s="128"/>
      <c r="AD210" s="128"/>
      <c r="AE210" s="128"/>
      <c r="AF210" s="128"/>
      <c r="AG210" s="128"/>
      <c r="AH210" s="128"/>
    </row>
    <row r="211" spans="1:34" s="444" customFormat="1" ht="30.75" customHeight="1">
      <c r="A211" s="460" t="s">
        <v>599</v>
      </c>
      <c r="B211" s="133" t="s">
        <v>408</v>
      </c>
      <c r="C211" s="263" t="s">
        <v>409</v>
      </c>
      <c r="D211" s="263" t="s">
        <v>79</v>
      </c>
      <c r="E211" s="263" t="s">
        <v>80</v>
      </c>
      <c r="F211" s="134" t="s">
        <v>82</v>
      </c>
      <c r="G211" s="263" t="s">
        <v>228</v>
      </c>
      <c r="H211" s="263" t="s">
        <v>228</v>
      </c>
      <c r="I211" s="263">
        <v>15</v>
      </c>
      <c r="J211" s="480">
        <v>2400000</v>
      </c>
      <c r="K211" s="263" t="s">
        <v>150</v>
      </c>
      <c r="L211" s="132">
        <v>3600</v>
      </c>
      <c r="M211" s="132" t="s">
        <v>22</v>
      </c>
      <c r="N211" s="128"/>
      <c r="O211" s="128"/>
      <c r="P211" s="128"/>
      <c r="Q211" s="128"/>
      <c r="R211" s="128"/>
      <c r="S211" s="128"/>
      <c r="T211" s="128"/>
      <c r="U211" s="128"/>
      <c r="V211" s="128"/>
      <c r="W211" s="128"/>
      <c r="X211" s="128"/>
      <c r="Y211" s="128"/>
      <c r="Z211" s="128"/>
      <c r="AA211" s="128"/>
      <c r="AB211" s="128"/>
      <c r="AC211" s="128"/>
      <c r="AD211" s="128"/>
      <c r="AE211" s="128"/>
      <c r="AF211" s="128"/>
      <c r="AG211" s="128"/>
      <c r="AH211" s="128"/>
    </row>
    <row r="212" spans="1:34" s="444" customFormat="1" ht="30.75" customHeight="1">
      <c r="A212" s="460" t="s">
        <v>599</v>
      </c>
      <c r="B212" s="133" t="s">
        <v>408</v>
      </c>
      <c r="C212" s="263" t="s">
        <v>409</v>
      </c>
      <c r="D212" s="263" t="s">
        <v>79</v>
      </c>
      <c r="E212" s="263" t="s">
        <v>80</v>
      </c>
      <c r="F212" s="134" t="s">
        <v>82</v>
      </c>
      <c r="G212" s="263" t="s">
        <v>212</v>
      </c>
      <c r="H212" s="263" t="s">
        <v>212</v>
      </c>
      <c r="I212" s="263">
        <v>15</v>
      </c>
      <c r="J212" s="480">
        <v>2400000</v>
      </c>
      <c r="K212" s="263" t="s">
        <v>150</v>
      </c>
      <c r="L212" s="132">
        <v>3600</v>
      </c>
      <c r="M212" s="132" t="s">
        <v>22</v>
      </c>
      <c r="N212" s="128"/>
      <c r="O212" s="128"/>
      <c r="P212" s="128"/>
      <c r="Q212" s="128"/>
      <c r="R212" s="128"/>
      <c r="S212" s="128"/>
      <c r="T212" s="128"/>
      <c r="U212" s="128"/>
      <c r="V212" s="128"/>
      <c r="W212" s="128"/>
      <c r="X212" s="128"/>
      <c r="Y212" s="128"/>
      <c r="Z212" s="128"/>
      <c r="AA212" s="128"/>
      <c r="AB212" s="128"/>
      <c r="AC212" s="128"/>
      <c r="AD212" s="128"/>
      <c r="AE212" s="128"/>
      <c r="AF212" s="128"/>
      <c r="AG212" s="128"/>
      <c r="AH212" s="128"/>
    </row>
    <row r="213" spans="1:34" s="444" customFormat="1" ht="30.75" customHeight="1">
      <c r="A213" s="460" t="s">
        <v>599</v>
      </c>
      <c r="B213" s="133" t="s">
        <v>408</v>
      </c>
      <c r="C213" s="263" t="s">
        <v>409</v>
      </c>
      <c r="D213" s="263" t="s">
        <v>79</v>
      </c>
      <c r="E213" s="263" t="s">
        <v>80</v>
      </c>
      <c r="F213" s="263" t="s">
        <v>410</v>
      </c>
      <c r="G213" s="263" t="s">
        <v>204</v>
      </c>
      <c r="H213" s="263" t="s">
        <v>204</v>
      </c>
      <c r="I213" s="263">
        <v>15</v>
      </c>
      <c r="J213" s="480">
        <v>2400000</v>
      </c>
      <c r="K213" s="263" t="s">
        <v>150</v>
      </c>
      <c r="L213" s="132">
        <v>3600</v>
      </c>
      <c r="M213" s="132" t="s">
        <v>22</v>
      </c>
      <c r="N213" s="128"/>
      <c r="O213" s="128"/>
      <c r="P213" s="128"/>
      <c r="Q213" s="128"/>
      <c r="R213" s="128"/>
      <c r="S213" s="128"/>
      <c r="T213" s="128"/>
      <c r="U213" s="128"/>
      <c r="V213" s="128"/>
      <c r="W213" s="128"/>
      <c r="X213" s="128"/>
      <c r="Y213" s="128"/>
      <c r="Z213" s="128"/>
      <c r="AA213" s="128"/>
      <c r="AB213" s="128"/>
      <c r="AC213" s="128"/>
      <c r="AD213" s="128"/>
      <c r="AE213" s="128"/>
      <c r="AF213" s="128"/>
      <c r="AG213" s="128"/>
      <c r="AH213" s="128"/>
    </row>
    <row r="214" spans="1:34" s="444" customFormat="1" ht="30.75" customHeight="1">
      <c r="A214" s="460" t="s">
        <v>599</v>
      </c>
      <c r="B214" s="133" t="s">
        <v>408</v>
      </c>
      <c r="C214" s="263" t="s">
        <v>409</v>
      </c>
      <c r="D214" s="263" t="s">
        <v>79</v>
      </c>
      <c r="E214" s="263" t="s">
        <v>80</v>
      </c>
      <c r="F214" s="263" t="s">
        <v>411</v>
      </c>
      <c r="G214" s="263" t="s">
        <v>202</v>
      </c>
      <c r="H214" s="263" t="s">
        <v>202</v>
      </c>
      <c r="I214" s="263">
        <v>15</v>
      </c>
      <c r="J214" s="480">
        <v>2400000</v>
      </c>
      <c r="K214" s="263" t="s">
        <v>150</v>
      </c>
      <c r="L214" s="132">
        <v>3600</v>
      </c>
      <c r="M214" s="132" t="s">
        <v>22</v>
      </c>
      <c r="N214" s="128"/>
      <c r="O214" s="128"/>
      <c r="P214" s="128"/>
      <c r="Q214" s="128"/>
      <c r="R214" s="128"/>
      <c r="S214" s="128"/>
      <c r="T214" s="128"/>
      <c r="U214" s="128"/>
      <c r="V214" s="128"/>
      <c r="W214" s="128"/>
      <c r="X214" s="128"/>
      <c r="Y214" s="128"/>
      <c r="Z214" s="128"/>
      <c r="AA214" s="128"/>
      <c r="AB214" s="128"/>
      <c r="AC214" s="128"/>
      <c r="AD214" s="128"/>
      <c r="AE214" s="128"/>
      <c r="AF214" s="128"/>
      <c r="AG214" s="128"/>
      <c r="AH214" s="128"/>
    </row>
    <row r="215" spans="1:34" s="444" customFormat="1" ht="30.75" customHeight="1">
      <c r="A215" s="460" t="s">
        <v>599</v>
      </c>
      <c r="B215" s="133" t="s">
        <v>408</v>
      </c>
      <c r="C215" s="263" t="s">
        <v>409</v>
      </c>
      <c r="D215" s="263" t="s">
        <v>79</v>
      </c>
      <c r="E215" s="263" t="s">
        <v>80</v>
      </c>
      <c r="F215" s="263" t="s">
        <v>401</v>
      </c>
      <c r="G215" s="263" t="s">
        <v>252</v>
      </c>
      <c r="H215" s="263" t="s">
        <v>252</v>
      </c>
      <c r="I215" s="263">
        <v>15</v>
      </c>
      <c r="J215" s="480">
        <v>2400000</v>
      </c>
      <c r="K215" s="263" t="s">
        <v>150</v>
      </c>
      <c r="L215" s="132">
        <v>3600</v>
      </c>
      <c r="M215" s="132" t="s">
        <v>22</v>
      </c>
      <c r="N215" s="128"/>
      <c r="O215" s="128"/>
      <c r="P215" s="128"/>
      <c r="Q215" s="128"/>
      <c r="R215" s="128"/>
      <c r="S215" s="128"/>
      <c r="T215" s="128"/>
      <c r="U215" s="128"/>
      <c r="V215" s="128"/>
      <c r="W215" s="128"/>
      <c r="X215" s="128"/>
      <c r="Y215" s="128"/>
      <c r="Z215" s="128"/>
      <c r="AA215" s="128"/>
      <c r="AB215" s="128"/>
      <c r="AC215" s="128"/>
      <c r="AD215" s="128"/>
      <c r="AE215" s="128"/>
      <c r="AF215" s="128"/>
      <c r="AG215" s="128"/>
      <c r="AH215" s="128"/>
    </row>
    <row r="216" spans="1:34" s="444" customFormat="1" ht="30.75" customHeight="1">
      <c r="A216" s="460" t="s">
        <v>599</v>
      </c>
      <c r="B216" s="133" t="s">
        <v>408</v>
      </c>
      <c r="C216" s="263" t="s">
        <v>409</v>
      </c>
      <c r="D216" s="263" t="s">
        <v>79</v>
      </c>
      <c r="E216" s="263" t="s">
        <v>80</v>
      </c>
      <c r="F216" s="263" t="s">
        <v>337</v>
      </c>
      <c r="G216" s="263" t="s">
        <v>213</v>
      </c>
      <c r="H216" s="263" t="s">
        <v>213</v>
      </c>
      <c r="I216" s="263">
        <v>15</v>
      </c>
      <c r="J216" s="480">
        <v>2400000</v>
      </c>
      <c r="K216" s="263" t="s">
        <v>150</v>
      </c>
      <c r="L216" s="132">
        <v>3600</v>
      </c>
      <c r="M216" s="132" t="s">
        <v>22</v>
      </c>
      <c r="N216" s="128"/>
      <c r="O216" s="128"/>
      <c r="P216" s="128"/>
      <c r="Q216" s="128"/>
      <c r="R216" s="128"/>
      <c r="S216" s="128"/>
      <c r="T216" s="128"/>
      <c r="U216" s="128"/>
      <c r="V216" s="128"/>
      <c r="W216" s="128"/>
      <c r="X216" s="128"/>
      <c r="Y216" s="128"/>
      <c r="Z216" s="128"/>
      <c r="AA216" s="128"/>
      <c r="AB216" s="128"/>
      <c r="AC216" s="128"/>
      <c r="AD216" s="128"/>
      <c r="AE216" s="128"/>
      <c r="AF216" s="128"/>
      <c r="AG216" s="128"/>
      <c r="AH216" s="128"/>
    </row>
    <row r="217" spans="1:34" s="444" customFormat="1" ht="30.75" customHeight="1">
      <c r="A217" s="460" t="s">
        <v>599</v>
      </c>
      <c r="B217" s="133" t="s">
        <v>408</v>
      </c>
      <c r="C217" s="263" t="s">
        <v>409</v>
      </c>
      <c r="D217" s="263" t="s">
        <v>79</v>
      </c>
      <c r="E217" s="263" t="s">
        <v>80</v>
      </c>
      <c r="F217" s="263" t="s">
        <v>412</v>
      </c>
      <c r="G217" s="263" t="s">
        <v>235</v>
      </c>
      <c r="H217" s="263" t="s">
        <v>235</v>
      </c>
      <c r="I217" s="263">
        <v>15</v>
      </c>
      <c r="J217" s="480">
        <v>2400000</v>
      </c>
      <c r="K217" s="263" t="s">
        <v>150</v>
      </c>
      <c r="L217" s="132">
        <v>3600</v>
      </c>
      <c r="M217" s="132" t="s">
        <v>22</v>
      </c>
      <c r="N217" s="128"/>
      <c r="O217" s="128"/>
      <c r="P217" s="128"/>
      <c r="Q217" s="128"/>
      <c r="R217" s="128"/>
      <c r="S217" s="128"/>
      <c r="T217" s="128"/>
      <c r="U217" s="128"/>
      <c r="V217" s="128"/>
      <c r="W217" s="128"/>
      <c r="X217" s="128"/>
      <c r="Y217" s="128"/>
      <c r="Z217" s="128"/>
      <c r="AA217" s="128"/>
      <c r="AB217" s="128"/>
      <c r="AC217" s="128"/>
      <c r="AD217" s="128"/>
      <c r="AE217" s="128"/>
      <c r="AF217" s="128"/>
      <c r="AG217" s="128"/>
      <c r="AH217" s="128"/>
    </row>
    <row r="218" spans="1:34" s="444" customFormat="1" ht="30.75" customHeight="1">
      <c r="A218" s="460" t="s">
        <v>599</v>
      </c>
      <c r="B218" s="133" t="s">
        <v>151</v>
      </c>
      <c r="C218" s="263" t="s">
        <v>152</v>
      </c>
      <c r="D218" s="263" t="s">
        <v>79</v>
      </c>
      <c r="E218" s="263" t="s">
        <v>80</v>
      </c>
      <c r="F218" s="134" t="s">
        <v>82</v>
      </c>
      <c r="G218" s="263" t="s">
        <v>201</v>
      </c>
      <c r="H218" s="263" t="s">
        <v>201</v>
      </c>
      <c r="I218" s="263">
        <v>15</v>
      </c>
      <c r="J218" s="480">
        <v>2400000</v>
      </c>
      <c r="K218" s="263" t="s">
        <v>150</v>
      </c>
      <c r="L218" s="132">
        <v>3600</v>
      </c>
      <c r="M218" s="132" t="s">
        <v>22</v>
      </c>
      <c r="N218" s="128"/>
      <c r="O218" s="128"/>
      <c r="P218" s="128"/>
      <c r="Q218" s="128"/>
      <c r="R218" s="128"/>
      <c r="S218" s="128"/>
      <c r="T218" s="128"/>
      <c r="U218" s="128"/>
      <c r="V218" s="128"/>
      <c r="W218" s="128"/>
      <c r="X218" s="128"/>
      <c r="Y218" s="128"/>
      <c r="Z218" s="128"/>
      <c r="AA218" s="128"/>
      <c r="AB218" s="128"/>
      <c r="AC218" s="128"/>
      <c r="AD218" s="128"/>
      <c r="AE218" s="128"/>
      <c r="AF218" s="128"/>
      <c r="AG218" s="128"/>
      <c r="AH218" s="128"/>
    </row>
    <row r="219" spans="1:34" s="444" customFormat="1" ht="30.75" customHeight="1">
      <c r="A219" s="460" t="s">
        <v>599</v>
      </c>
      <c r="B219" s="133" t="s">
        <v>151</v>
      </c>
      <c r="C219" s="432" t="s">
        <v>152</v>
      </c>
      <c r="D219" s="432" t="s">
        <v>79</v>
      </c>
      <c r="E219" s="432" t="s">
        <v>80</v>
      </c>
      <c r="F219" s="432" t="s">
        <v>410</v>
      </c>
      <c r="G219" s="432" t="s">
        <v>210</v>
      </c>
      <c r="H219" s="432" t="s">
        <v>210</v>
      </c>
      <c r="I219" s="432">
        <v>15</v>
      </c>
      <c r="J219" s="480">
        <v>2400000</v>
      </c>
      <c r="K219" s="432" t="s">
        <v>150</v>
      </c>
      <c r="L219" s="132">
        <v>3600</v>
      </c>
      <c r="M219" s="132" t="s">
        <v>22</v>
      </c>
      <c r="N219" s="128"/>
      <c r="O219" s="128"/>
      <c r="P219" s="128"/>
      <c r="Q219" s="128"/>
      <c r="R219" s="128"/>
      <c r="S219" s="128"/>
      <c r="T219" s="128"/>
      <c r="U219" s="128"/>
      <c r="V219" s="128"/>
      <c r="W219" s="128"/>
      <c r="X219" s="128"/>
      <c r="Y219" s="128"/>
      <c r="Z219" s="128"/>
      <c r="AA219" s="128"/>
      <c r="AB219" s="128"/>
      <c r="AC219" s="128"/>
      <c r="AD219" s="128"/>
      <c r="AE219" s="128"/>
      <c r="AF219" s="128"/>
      <c r="AG219" s="128"/>
      <c r="AH219" s="128"/>
    </row>
    <row r="220" spans="1:34" s="444" customFormat="1" ht="30.75" customHeight="1">
      <c r="A220" s="460" t="s">
        <v>599</v>
      </c>
      <c r="B220" s="133" t="s">
        <v>151</v>
      </c>
      <c r="C220" s="263" t="s">
        <v>152</v>
      </c>
      <c r="D220" s="263" t="s">
        <v>79</v>
      </c>
      <c r="E220" s="263" t="s">
        <v>80</v>
      </c>
      <c r="F220" s="263" t="s">
        <v>410</v>
      </c>
      <c r="G220" s="263" t="s">
        <v>228</v>
      </c>
      <c r="H220" s="263" t="s">
        <v>228</v>
      </c>
      <c r="I220" s="263">
        <v>15</v>
      </c>
      <c r="J220" s="480">
        <v>2400000</v>
      </c>
      <c r="K220" s="263" t="s">
        <v>150</v>
      </c>
      <c r="L220" s="132">
        <v>3600</v>
      </c>
      <c r="M220" s="132" t="s">
        <v>22</v>
      </c>
      <c r="N220" s="128"/>
      <c r="O220" s="128"/>
      <c r="P220" s="128"/>
      <c r="Q220" s="128"/>
      <c r="R220" s="128"/>
      <c r="S220" s="128"/>
      <c r="T220" s="128"/>
      <c r="U220" s="128"/>
      <c r="V220" s="128"/>
      <c r="W220" s="128"/>
      <c r="X220" s="128"/>
      <c r="Y220" s="128"/>
      <c r="Z220" s="128"/>
      <c r="AA220" s="128"/>
      <c r="AB220" s="128"/>
      <c r="AC220" s="128"/>
      <c r="AD220" s="128"/>
      <c r="AE220" s="128"/>
      <c r="AF220" s="128"/>
      <c r="AG220" s="128"/>
      <c r="AH220" s="128"/>
    </row>
    <row r="221" spans="1:34" s="444" customFormat="1" ht="30.75" customHeight="1">
      <c r="A221" s="460" t="s">
        <v>599</v>
      </c>
      <c r="B221" s="133" t="s">
        <v>151</v>
      </c>
      <c r="C221" s="263" t="s">
        <v>152</v>
      </c>
      <c r="D221" s="263" t="s">
        <v>79</v>
      </c>
      <c r="E221" s="263" t="s">
        <v>80</v>
      </c>
      <c r="F221" s="263" t="s">
        <v>411</v>
      </c>
      <c r="G221" s="263" t="s">
        <v>212</v>
      </c>
      <c r="H221" s="263" t="s">
        <v>212</v>
      </c>
      <c r="I221" s="263">
        <v>15</v>
      </c>
      <c r="J221" s="480">
        <v>2400000</v>
      </c>
      <c r="K221" s="263" t="s">
        <v>150</v>
      </c>
      <c r="L221" s="132">
        <v>3600</v>
      </c>
      <c r="M221" s="132" t="s">
        <v>22</v>
      </c>
      <c r="N221" s="128"/>
      <c r="O221" s="128"/>
      <c r="P221" s="128"/>
      <c r="Q221" s="128"/>
      <c r="R221" s="128"/>
      <c r="S221" s="128"/>
      <c r="T221" s="128"/>
      <c r="U221" s="128"/>
      <c r="V221" s="128"/>
      <c r="W221" s="128"/>
      <c r="X221" s="128"/>
      <c r="Y221" s="128"/>
      <c r="Z221" s="128"/>
      <c r="AA221" s="128"/>
      <c r="AB221" s="128"/>
      <c r="AC221" s="128"/>
      <c r="AD221" s="128"/>
      <c r="AE221" s="128"/>
      <c r="AF221" s="128"/>
      <c r="AG221" s="128"/>
      <c r="AH221" s="128"/>
    </row>
    <row r="222" spans="1:34" s="444" customFormat="1" ht="30.75" customHeight="1">
      <c r="A222" s="460" t="s">
        <v>599</v>
      </c>
      <c r="B222" s="133" t="s">
        <v>151</v>
      </c>
      <c r="C222" s="263" t="s">
        <v>152</v>
      </c>
      <c r="D222" s="263" t="s">
        <v>79</v>
      </c>
      <c r="E222" s="263" t="s">
        <v>80</v>
      </c>
      <c r="F222" s="263" t="s">
        <v>411</v>
      </c>
      <c r="G222" s="263" t="s">
        <v>204</v>
      </c>
      <c r="H222" s="263" t="s">
        <v>204</v>
      </c>
      <c r="I222" s="263">
        <v>15</v>
      </c>
      <c r="J222" s="480">
        <v>3263985</v>
      </c>
      <c r="K222" s="263" t="s">
        <v>150</v>
      </c>
      <c r="L222" s="132">
        <v>3600</v>
      </c>
      <c r="M222" s="132" t="s">
        <v>22</v>
      </c>
      <c r="N222" s="128"/>
      <c r="O222" s="128"/>
      <c r="P222" s="128"/>
      <c r="Q222" s="128"/>
      <c r="R222" s="128"/>
      <c r="S222" s="128"/>
      <c r="T222" s="128"/>
      <c r="U222" s="128"/>
      <c r="V222" s="128"/>
      <c r="W222" s="128"/>
      <c r="X222" s="128"/>
      <c r="Y222" s="128"/>
      <c r="Z222" s="128"/>
      <c r="AA222" s="128"/>
      <c r="AB222" s="128"/>
      <c r="AC222" s="128"/>
      <c r="AD222" s="128"/>
      <c r="AE222" s="128"/>
      <c r="AF222" s="128"/>
      <c r="AG222" s="128"/>
      <c r="AH222" s="128"/>
    </row>
    <row r="223" spans="1:34" s="444" customFormat="1" ht="30.75" customHeight="1">
      <c r="A223" s="460" t="s">
        <v>599</v>
      </c>
      <c r="B223" s="133" t="s">
        <v>151</v>
      </c>
      <c r="C223" s="263" t="s">
        <v>152</v>
      </c>
      <c r="D223" s="263" t="s">
        <v>79</v>
      </c>
      <c r="E223" s="263" t="s">
        <v>80</v>
      </c>
      <c r="F223" s="263" t="s">
        <v>401</v>
      </c>
      <c r="G223" s="263" t="s">
        <v>202</v>
      </c>
      <c r="H223" s="263" t="s">
        <v>202</v>
      </c>
      <c r="I223" s="263">
        <v>15</v>
      </c>
      <c r="J223" s="480">
        <v>2400000</v>
      </c>
      <c r="K223" s="263" t="s">
        <v>150</v>
      </c>
      <c r="L223" s="132">
        <v>3600</v>
      </c>
      <c r="M223" s="132" t="s">
        <v>22</v>
      </c>
      <c r="N223" s="128"/>
      <c r="O223" s="128"/>
      <c r="P223" s="128"/>
      <c r="Q223" s="128"/>
      <c r="R223" s="128"/>
      <c r="S223" s="128"/>
      <c r="T223" s="128"/>
      <c r="U223" s="128"/>
      <c r="V223" s="128"/>
      <c r="W223" s="128"/>
      <c r="X223" s="128"/>
      <c r="Y223" s="128"/>
      <c r="Z223" s="128"/>
      <c r="AA223" s="128"/>
      <c r="AB223" s="128"/>
      <c r="AC223" s="128"/>
      <c r="AD223" s="128"/>
      <c r="AE223" s="128"/>
      <c r="AF223" s="128"/>
      <c r="AG223" s="128"/>
      <c r="AH223" s="128"/>
    </row>
    <row r="224" spans="1:34" s="444" customFormat="1" ht="30.75" customHeight="1">
      <c r="A224" s="460" t="s">
        <v>599</v>
      </c>
      <c r="B224" s="133" t="s">
        <v>151</v>
      </c>
      <c r="C224" s="263" t="s">
        <v>152</v>
      </c>
      <c r="D224" s="263" t="s">
        <v>79</v>
      </c>
      <c r="E224" s="263" t="s">
        <v>80</v>
      </c>
      <c r="F224" s="263" t="s">
        <v>401</v>
      </c>
      <c r="G224" s="263" t="s">
        <v>252</v>
      </c>
      <c r="H224" s="263" t="s">
        <v>252</v>
      </c>
      <c r="I224" s="263">
        <v>15</v>
      </c>
      <c r="J224" s="480">
        <v>2400000</v>
      </c>
      <c r="K224" s="263" t="s">
        <v>150</v>
      </c>
      <c r="L224" s="132">
        <v>3600</v>
      </c>
      <c r="M224" s="132" t="s">
        <v>22</v>
      </c>
      <c r="N224" s="128"/>
      <c r="O224" s="128"/>
      <c r="P224" s="128"/>
      <c r="Q224" s="128"/>
      <c r="R224" s="128"/>
      <c r="S224" s="128"/>
      <c r="T224" s="128"/>
      <c r="U224" s="128"/>
      <c r="V224" s="128"/>
      <c r="W224" s="128"/>
      <c r="X224" s="128"/>
      <c r="Y224" s="128"/>
      <c r="Z224" s="128"/>
      <c r="AA224" s="128"/>
      <c r="AB224" s="128"/>
      <c r="AC224" s="128"/>
      <c r="AD224" s="128"/>
      <c r="AE224" s="128"/>
      <c r="AF224" s="128"/>
      <c r="AG224" s="128"/>
      <c r="AH224" s="128"/>
    </row>
    <row r="225" spans="1:34" s="444" customFormat="1" ht="30.75" customHeight="1">
      <c r="A225" s="460" t="s">
        <v>599</v>
      </c>
      <c r="B225" s="133" t="s">
        <v>151</v>
      </c>
      <c r="C225" s="263" t="s">
        <v>152</v>
      </c>
      <c r="D225" s="263" t="s">
        <v>79</v>
      </c>
      <c r="E225" s="263" t="s">
        <v>80</v>
      </c>
      <c r="F225" s="263" t="s">
        <v>337</v>
      </c>
      <c r="G225" s="263" t="s">
        <v>213</v>
      </c>
      <c r="H225" s="263" t="s">
        <v>213</v>
      </c>
      <c r="I225" s="263">
        <v>15</v>
      </c>
      <c r="J225" s="480">
        <v>2400000</v>
      </c>
      <c r="K225" s="263" t="s">
        <v>150</v>
      </c>
      <c r="L225" s="132">
        <v>3600</v>
      </c>
      <c r="M225" s="132" t="s">
        <v>22</v>
      </c>
      <c r="N225" s="128"/>
      <c r="O225" s="128"/>
      <c r="P225" s="128"/>
      <c r="Q225" s="128"/>
      <c r="R225" s="128"/>
      <c r="S225" s="128"/>
      <c r="T225" s="128"/>
      <c r="U225" s="128"/>
      <c r="V225" s="128"/>
      <c r="W225" s="128"/>
      <c r="X225" s="128"/>
      <c r="Y225" s="128"/>
      <c r="Z225" s="128"/>
      <c r="AA225" s="128"/>
      <c r="AB225" s="128"/>
      <c r="AC225" s="128"/>
      <c r="AD225" s="128"/>
      <c r="AE225" s="128"/>
      <c r="AF225" s="128"/>
      <c r="AG225" s="128"/>
      <c r="AH225" s="128"/>
    </row>
    <row r="226" spans="1:34" s="444" customFormat="1" ht="30.75" customHeight="1">
      <c r="A226" s="460" t="s">
        <v>599</v>
      </c>
      <c r="B226" s="133" t="s">
        <v>151</v>
      </c>
      <c r="C226" s="263" t="s">
        <v>152</v>
      </c>
      <c r="D226" s="263" t="s">
        <v>79</v>
      </c>
      <c r="E226" s="263" t="s">
        <v>80</v>
      </c>
      <c r="F226" s="263" t="s">
        <v>337</v>
      </c>
      <c r="G226" s="263" t="s">
        <v>235</v>
      </c>
      <c r="H226" s="263" t="s">
        <v>235</v>
      </c>
      <c r="I226" s="263">
        <v>15</v>
      </c>
      <c r="J226" s="480">
        <v>2400000</v>
      </c>
      <c r="K226" s="263" t="s">
        <v>150</v>
      </c>
      <c r="L226" s="132">
        <v>3600</v>
      </c>
      <c r="M226" s="132" t="s">
        <v>22</v>
      </c>
      <c r="N226" s="128"/>
      <c r="O226" s="128"/>
      <c r="P226" s="128"/>
      <c r="Q226" s="128"/>
      <c r="R226" s="128"/>
      <c r="S226" s="128"/>
      <c r="T226" s="128"/>
      <c r="U226" s="128"/>
      <c r="V226" s="128"/>
      <c r="W226" s="128"/>
      <c r="X226" s="128"/>
      <c r="Y226" s="128"/>
      <c r="Z226" s="128"/>
      <c r="AA226" s="128"/>
      <c r="AB226" s="128"/>
      <c r="AC226" s="128"/>
      <c r="AD226" s="128"/>
      <c r="AE226" s="128"/>
      <c r="AF226" s="128"/>
      <c r="AG226" s="128"/>
      <c r="AH226" s="128"/>
    </row>
    <row r="227" spans="1:34" s="444" customFormat="1" ht="30.75" customHeight="1">
      <c r="A227" s="460" t="s">
        <v>599</v>
      </c>
      <c r="B227" s="133" t="s">
        <v>151</v>
      </c>
      <c r="C227" s="263" t="s">
        <v>152</v>
      </c>
      <c r="D227" s="263" t="s">
        <v>79</v>
      </c>
      <c r="E227" s="263" t="s">
        <v>80</v>
      </c>
      <c r="F227" s="263" t="s">
        <v>412</v>
      </c>
      <c r="G227" s="263" t="s">
        <v>214</v>
      </c>
      <c r="H227" s="263" t="s">
        <v>214</v>
      </c>
      <c r="I227" s="263">
        <v>15</v>
      </c>
      <c r="J227" s="480">
        <v>4800000</v>
      </c>
      <c r="K227" s="263" t="s">
        <v>150</v>
      </c>
      <c r="L227" s="132">
        <v>3600</v>
      </c>
      <c r="M227" s="132" t="s">
        <v>22</v>
      </c>
      <c r="N227" s="128"/>
      <c r="O227" s="128"/>
      <c r="P227" s="128"/>
      <c r="Q227" s="128"/>
      <c r="R227" s="128"/>
      <c r="S227" s="128"/>
      <c r="T227" s="128"/>
      <c r="U227" s="128"/>
      <c r="V227" s="128"/>
      <c r="W227" s="128"/>
      <c r="X227" s="128"/>
      <c r="Y227" s="128"/>
      <c r="Z227" s="128"/>
      <c r="AA227" s="128"/>
      <c r="AB227" s="128"/>
      <c r="AC227" s="128"/>
      <c r="AD227" s="128"/>
      <c r="AE227" s="128"/>
      <c r="AF227" s="128"/>
      <c r="AG227" s="128"/>
      <c r="AH227" s="128"/>
    </row>
    <row r="228" spans="1:34" s="444" customFormat="1" ht="30.75" customHeight="1">
      <c r="A228" s="460" t="s">
        <v>599</v>
      </c>
      <c r="B228" s="133" t="s">
        <v>413</v>
      </c>
      <c r="C228" s="263" t="s">
        <v>414</v>
      </c>
      <c r="D228" s="263" t="s">
        <v>84</v>
      </c>
      <c r="E228" s="263" t="s">
        <v>80</v>
      </c>
      <c r="F228" s="134" t="s">
        <v>82</v>
      </c>
      <c r="G228" s="263" t="s">
        <v>212</v>
      </c>
      <c r="H228" s="263" t="s">
        <v>212</v>
      </c>
      <c r="I228" s="263">
        <v>150</v>
      </c>
      <c r="J228" s="480">
        <v>6400000</v>
      </c>
      <c r="K228" s="263" t="s">
        <v>415</v>
      </c>
      <c r="L228" s="132">
        <v>3600</v>
      </c>
      <c r="M228" s="132" t="s">
        <v>22</v>
      </c>
      <c r="N228" s="128"/>
      <c r="O228" s="128"/>
      <c r="P228" s="128"/>
      <c r="Q228" s="128"/>
      <c r="R228" s="128"/>
      <c r="S228" s="128"/>
      <c r="T228" s="128"/>
      <c r="U228" s="128"/>
      <c r="V228" s="128"/>
      <c r="W228" s="128"/>
      <c r="X228" s="128"/>
      <c r="Y228" s="128"/>
      <c r="Z228" s="128"/>
      <c r="AA228" s="128"/>
      <c r="AB228" s="128"/>
      <c r="AC228" s="128"/>
      <c r="AD228" s="128"/>
      <c r="AE228" s="128"/>
      <c r="AF228" s="128"/>
      <c r="AG228" s="128"/>
      <c r="AH228" s="128"/>
    </row>
    <row r="229" spans="1:34" s="444" customFormat="1" ht="30.75" customHeight="1">
      <c r="A229" s="460" t="s">
        <v>599</v>
      </c>
      <c r="B229" s="133" t="s">
        <v>413</v>
      </c>
      <c r="C229" s="263" t="s">
        <v>414</v>
      </c>
      <c r="D229" s="263" t="s">
        <v>84</v>
      </c>
      <c r="E229" s="263" t="s">
        <v>80</v>
      </c>
      <c r="F229" s="263" t="s">
        <v>416</v>
      </c>
      <c r="G229" s="263" t="s">
        <v>204</v>
      </c>
      <c r="H229" s="263" t="s">
        <v>204</v>
      </c>
      <c r="I229" s="263">
        <v>150</v>
      </c>
      <c r="J229" s="480">
        <v>6400000</v>
      </c>
      <c r="K229" s="263" t="s">
        <v>415</v>
      </c>
      <c r="L229" s="132">
        <v>3600</v>
      </c>
      <c r="M229" s="132" t="s">
        <v>22</v>
      </c>
      <c r="N229" s="128"/>
      <c r="O229" s="128"/>
      <c r="P229" s="128"/>
      <c r="Q229" s="128"/>
      <c r="R229" s="128"/>
      <c r="S229" s="128"/>
      <c r="T229" s="128"/>
      <c r="U229" s="128"/>
      <c r="V229" s="128"/>
      <c r="W229" s="128"/>
      <c r="X229" s="128"/>
      <c r="Y229" s="128"/>
      <c r="Z229" s="128"/>
      <c r="AA229" s="128"/>
      <c r="AB229" s="128"/>
      <c r="AC229" s="128"/>
      <c r="AD229" s="128"/>
      <c r="AE229" s="128"/>
      <c r="AF229" s="128"/>
      <c r="AG229" s="128"/>
      <c r="AH229" s="128"/>
    </row>
    <row r="230" spans="1:34" s="444" customFormat="1" ht="30.75" customHeight="1">
      <c r="A230" s="460" t="s">
        <v>599</v>
      </c>
      <c r="B230" s="133" t="s">
        <v>413</v>
      </c>
      <c r="C230" s="263" t="s">
        <v>414</v>
      </c>
      <c r="D230" s="263" t="s">
        <v>84</v>
      </c>
      <c r="E230" s="263" t="s">
        <v>80</v>
      </c>
      <c r="F230" s="263" t="s">
        <v>410</v>
      </c>
      <c r="G230" s="263" t="s">
        <v>202</v>
      </c>
      <c r="H230" s="263" t="s">
        <v>202</v>
      </c>
      <c r="I230" s="263">
        <v>120</v>
      </c>
      <c r="J230" s="480">
        <v>6400000</v>
      </c>
      <c r="K230" s="263" t="s">
        <v>415</v>
      </c>
      <c r="L230" s="132">
        <v>3600</v>
      </c>
      <c r="M230" s="132" t="s">
        <v>22</v>
      </c>
      <c r="N230" s="128"/>
      <c r="O230" s="128"/>
      <c r="P230" s="128"/>
      <c r="Q230" s="128"/>
      <c r="R230" s="128"/>
      <c r="S230" s="128"/>
      <c r="T230" s="128"/>
      <c r="U230" s="128"/>
      <c r="V230" s="128"/>
      <c r="W230" s="128"/>
      <c r="X230" s="128"/>
      <c r="Y230" s="128"/>
      <c r="Z230" s="128"/>
      <c r="AA230" s="128"/>
      <c r="AB230" s="128"/>
      <c r="AC230" s="128"/>
      <c r="AD230" s="128"/>
      <c r="AE230" s="128"/>
      <c r="AF230" s="128"/>
      <c r="AG230" s="128"/>
      <c r="AH230" s="128"/>
    </row>
    <row r="231" spans="1:34" s="444" customFormat="1" ht="30.75" customHeight="1">
      <c r="A231" s="460" t="s">
        <v>599</v>
      </c>
      <c r="B231" s="133" t="s">
        <v>413</v>
      </c>
      <c r="C231" s="263" t="s">
        <v>414</v>
      </c>
      <c r="D231" s="263" t="s">
        <v>84</v>
      </c>
      <c r="E231" s="263" t="s">
        <v>80</v>
      </c>
      <c r="F231" s="263" t="s">
        <v>343</v>
      </c>
      <c r="G231" s="263" t="s">
        <v>252</v>
      </c>
      <c r="H231" s="263" t="s">
        <v>252</v>
      </c>
      <c r="I231" s="263">
        <v>120</v>
      </c>
      <c r="J231" s="480">
        <v>6400000</v>
      </c>
      <c r="K231" s="263" t="s">
        <v>415</v>
      </c>
      <c r="L231" s="132">
        <v>3600</v>
      </c>
      <c r="M231" s="132" t="s">
        <v>22</v>
      </c>
      <c r="N231" s="128"/>
      <c r="O231" s="128"/>
      <c r="P231" s="128"/>
      <c r="Q231" s="128"/>
      <c r="R231" s="128"/>
      <c r="S231" s="128"/>
      <c r="T231" s="128"/>
      <c r="U231" s="128"/>
      <c r="V231" s="128"/>
      <c r="W231" s="128"/>
      <c r="X231" s="128"/>
      <c r="Y231" s="128"/>
      <c r="Z231" s="128"/>
      <c r="AA231" s="128"/>
      <c r="AB231" s="128"/>
      <c r="AC231" s="128"/>
      <c r="AD231" s="128"/>
      <c r="AE231" s="128"/>
      <c r="AF231" s="128"/>
      <c r="AG231" s="128"/>
      <c r="AH231" s="128"/>
    </row>
    <row r="232" spans="1:34" s="444" customFormat="1" ht="30.75" customHeight="1">
      <c r="A232" s="460" t="s">
        <v>599</v>
      </c>
      <c r="B232" s="133" t="s">
        <v>413</v>
      </c>
      <c r="C232" s="263" t="s">
        <v>414</v>
      </c>
      <c r="D232" s="263" t="s">
        <v>84</v>
      </c>
      <c r="E232" s="263" t="s">
        <v>80</v>
      </c>
      <c r="F232" s="263" t="s">
        <v>401</v>
      </c>
      <c r="G232" s="263" t="s">
        <v>213</v>
      </c>
      <c r="H232" s="263" t="s">
        <v>213</v>
      </c>
      <c r="I232" s="263">
        <v>120</v>
      </c>
      <c r="J232" s="480">
        <v>6400000</v>
      </c>
      <c r="K232" s="263" t="s">
        <v>415</v>
      </c>
      <c r="L232" s="132">
        <v>3600</v>
      </c>
      <c r="M232" s="132" t="s">
        <v>22</v>
      </c>
      <c r="N232" s="128"/>
      <c r="O232" s="128"/>
      <c r="P232" s="128"/>
      <c r="Q232" s="128"/>
      <c r="R232" s="128"/>
      <c r="S232" s="128"/>
      <c r="T232" s="128"/>
      <c r="U232" s="128"/>
      <c r="V232" s="128"/>
      <c r="W232" s="128"/>
      <c r="X232" s="128"/>
      <c r="Y232" s="128"/>
      <c r="Z232" s="128"/>
      <c r="AA232" s="128"/>
      <c r="AB232" s="128"/>
      <c r="AC232" s="128"/>
      <c r="AD232" s="128"/>
      <c r="AE232" s="128"/>
      <c r="AF232" s="128"/>
      <c r="AG232" s="128"/>
      <c r="AH232" s="128"/>
    </row>
    <row r="233" spans="1:34" s="444" customFormat="1" ht="30.75" customHeight="1">
      <c r="A233" s="460" t="s">
        <v>599</v>
      </c>
      <c r="B233" s="133" t="s">
        <v>413</v>
      </c>
      <c r="C233" s="263" t="s">
        <v>414</v>
      </c>
      <c r="D233" s="263" t="s">
        <v>84</v>
      </c>
      <c r="E233" s="263" t="s">
        <v>80</v>
      </c>
      <c r="F233" s="263" t="s">
        <v>337</v>
      </c>
      <c r="G233" s="263" t="s">
        <v>235</v>
      </c>
      <c r="H233" s="263" t="s">
        <v>235</v>
      </c>
      <c r="I233" s="263">
        <v>150</v>
      </c>
      <c r="J233" s="480">
        <v>6400000</v>
      </c>
      <c r="K233" s="263" t="s">
        <v>415</v>
      </c>
      <c r="L233" s="132">
        <v>3600</v>
      </c>
      <c r="M233" s="132" t="s">
        <v>22</v>
      </c>
      <c r="N233" s="128"/>
      <c r="O233" s="128"/>
      <c r="P233" s="128"/>
      <c r="Q233" s="128"/>
      <c r="R233" s="128"/>
      <c r="S233" s="128"/>
      <c r="T233" s="128"/>
      <c r="U233" s="128"/>
      <c r="V233" s="128"/>
      <c r="W233" s="128"/>
      <c r="X233" s="128"/>
      <c r="Y233" s="128"/>
      <c r="Z233" s="128"/>
      <c r="AA233" s="128"/>
      <c r="AB233" s="128"/>
      <c r="AC233" s="128"/>
      <c r="AD233" s="128"/>
      <c r="AE233" s="128"/>
      <c r="AF233" s="128"/>
      <c r="AG233" s="128"/>
      <c r="AH233" s="128"/>
    </row>
    <row r="234" spans="1:34" s="444" customFormat="1" ht="30.75" customHeight="1">
      <c r="A234" s="460" t="s">
        <v>599</v>
      </c>
      <c r="B234" s="133" t="s">
        <v>413</v>
      </c>
      <c r="C234" s="263" t="s">
        <v>414</v>
      </c>
      <c r="D234" s="263" t="s">
        <v>84</v>
      </c>
      <c r="E234" s="263" t="s">
        <v>80</v>
      </c>
      <c r="F234" s="263" t="s">
        <v>412</v>
      </c>
      <c r="G234" s="263" t="s">
        <v>214</v>
      </c>
      <c r="H234" s="263" t="s">
        <v>214</v>
      </c>
      <c r="I234" s="263">
        <v>100</v>
      </c>
      <c r="J234" s="480">
        <v>6400000</v>
      </c>
      <c r="K234" s="263" t="s">
        <v>415</v>
      </c>
      <c r="L234" s="132">
        <v>3600</v>
      </c>
      <c r="M234" s="132" t="s">
        <v>22</v>
      </c>
      <c r="N234" s="128"/>
      <c r="O234" s="128"/>
      <c r="P234" s="128"/>
      <c r="Q234" s="128"/>
      <c r="R234" s="128"/>
      <c r="S234" s="128"/>
      <c r="T234" s="128"/>
      <c r="U234" s="128"/>
      <c r="V234" s="128"/>
      <c r="W234" s="128"/>
      <c r="X234" s="128"/>
      <c r="Y234" s="128"/>
      <c r="Z234" s="128"/>
      <c r="AA234" s="128"/>
      <c r="AB234" s="128"/>
      <c r="AC234" s="128"/>
      <c r="AD234" s="128"/>
      <c r="AE234" s="128"/>
      <c r="AF234" s="128"/>
      <c r="AG234" s="128"/>
      <c r="AH234" s="128"/>
    </row>
    <row r="235" spans="1:34" s="444" customFormat="1" ht="30.75" customHeight="1">
      <c r="A235" s="460" t="s">
        <v>599</v>
      </c>
      <c r="B235" s="133" t="s">
        <v>417</v>
      </c>
      <c r="C235" s="263" t="s">
        <v>418</v>
      </c>
      <c r="D235" s="263" t="s">
        <v>84</v>
      </c>
      <c r="E235" s="263" t="s">
        <v>224</v>
      </c>
      <c r="F235" s="134" t="s">
        <v>82</v>
      </c>
      <c r="G235" s="263" t="s">
        <v>228</v>
      </c>
      <c r="H235" s="263" t="s">
        <v>228</v>
      </c>
      <c r="I235" s="263">
        <v>100</v>
      </c>
      <c r="J235" s="480">
        <v>6400000</v>
      </c>
      <c r="K235" s="263" t="s">
        <v>419</v>
      </c>
      <c r="L235" s="132">
        <v>3600</v>
      </c>
      <c r="M235" s="132" t="s">
        <v>22</v>
      </c>
      <c r="N235" s="128"/>
      <c r="O235" s="128"/>
      <c r="P235" s="128"/>
      <c r="Q235" s="128"/>
      <c r="R235" s="128"/>
      <c r="S235" s="128"/>
      <c r="T235" s="128"/>
      <c r="U235" s="128"/>
      <c r="V235" s="128"/>
      <c r="W235" s="128"/>
      <c r="X235" s="128"/>
      <c r="Y235" s="128"/>
      <c r="Z235" s="128"/>
      <c r="AA235" s="128"/>
      <c r="AB235" s="128"/>
      <c r="AC235" s="128"/>
      <c r="AD235" s="128"/>
      <c r="AE235" s="128"/>
      <c r="AF235" s="128"/>
      <c r="AG235" s="128"/>
      <c r="AH235" s="128"/>
    </row>
    <row r="236" spans="1:34" s="444" customFormat="1" ht="30.75" customHeight="1">
      <c r="A236" s="460" t="s">
        <v>599</v>
      </c>
      <c r="B236" s="133" t="s">
        <v>420</v>
      </c>
      <c r="C236" s="263" t="s">
        <v>421</v>
      </c>
      <c r="D236" s="263" t="s">
        <v>79</v>
      </c>
      <c r="E236" s="263" t="s">
        <v>80</v>
      </c>
      <c r="F236" s="134" t="s">
        <v>82</v>
      </c>
      <c r="G236" s="263" t="s">
        <v>213</v>
      </c>
      <c r="H236" s="263" t="s">
        <v>213</v>
      </c>
      <c r="I236" s="263">
        <v>100</v>
      </c>
      <c r="J236" s="480">
        <v>6400000</v>
      </c>
      <c r="K236" s="263" t="s">
        <v>419</v>
      </c>
      <c r="L236" s="132">
        <v>3600</v>
      </c>
      <c r="M236" s="132" t="s">
        <v>22</v>
      </c>
      <c r="N236" s="128"/>
      <c r="O236" s="128"/>
      <c r="P236" s="128"/>
      <c r="Q236" s="128"/>
      <c r="R236" s="128"/>
      <c r="S236" s="128"/>
      <c r="T236" s="128"/>
      <c r="U236" s="128"/>
      <c r="V236" s="128"/>
      <c r="W236" s="128"/>
      <c r="X236" s="128"/>
      <c r="Y236" s="128"/>
      <c r="Z236" s="128"/>
      <c r="AA236" s="128"/>
      <c r="AB236" s="128"/>
      <c r="AC236" s="128"/>
      <c r="AD236" s="128"/>
      <c r="AE236" s="128"/>
      <c r="AF236" s="128"/>
      <c r="AG236" s="128"/>
      <c r="AH236" s="128"/>
    </row>
    <row r="237" spans="1:34" s="444" customFormat="1" ht="30.75" customHeight="1">
      <c r="A237" s="462" t="s">
        <v>605</v>
      </c>
      <c r="B237" s="133" t="s">
        <v>98</v>
      </c>
      <c r="C237" s="263" t="s">
        <v>87</v>
      </c>
      <c r="D237" s="263" t="s">
        <v>79</v>
      </c>
      <c r="E237" s="263" t="s">
        <v>80</v>
      </c>
      <c r="F237" s="263" t="s">
        <v>81</v>
      </c>
      <c r="G237" s="263" t="s">
        <v>201</v>
      </c>
      <c r="H237" s="263" t="s">
        <v>201</v>
      </c>
      <c r="I237" s="263">
        <v>100</v>
      </c>
      <c r="J237" s="480">
        <v>21270000</v>
      </c>
      <c r="K237" s="263" t="s">
        <v>141</v>
      </c>
      <c r="L237" s="132">
        <v>3300</v>
      </c>
      <c r="M237" s="132" t="s">
        <v>349</v>
      </c>
      <c r="N237" s="128"/>
      <c r="O237" s="128"/>
      <c r="P237" s="128"/>
      <c r="Q237" s="128"/>
      <c r="R237" s="128"/>
      <c r="S237" s="128"/>
      <c r="T237" s="128"/>
      <c r="U237" s="128"/>
      <c r="V237" s="128"/>
      <c r="W237" s="128"/>
      <c r="X237" s="128"/>
      <c r="Y237" s="128"/>
      <c r="Z237" s="128"/>
      <c r="AA237" s="128"/>
      <c r="AB237" s="128"/>
      <c r="AC237" s="128"/>
      <c r="AD237" s="128"/>
      <c r="AE237" s="128"/>
      <c r="AF237" s="128"/>
      <c r="AG237" s="128"/>
      <c r="AH237" s="128"/>
    </row>
    <row r="238" spans="1:34" s="444" customFormat="1" ht="30.75" customHeight="1">
      <c r="A238" s="462" t="s">
        <v>605</v>
      </c>
      <c r="B238" s="133" t="s">
        <v>354</v>
      </c>
      <c r="C238" s="432" t="s">
        <v>355</v>
      </c>
      <c r="D238" s="432" t="s">
        <v>79</v>
      </c>
      <c r="E238" s="432" t="s">
        <v>224</v>
      </c>
      <c r="F238" s="432" t="s">
        <v>81</v>
      </c>
      <c r="G238" s="432" t="s">
        <v>210</v>
      </c>
      <c r="H238" s="432" t="s">
        <v>210</v>
      </c>
      <c r="I238" s="432">
        <v>150</v>
      </c>
      <c r="J238" s="480">
        <v>114285714</v>
      </c>
      <c r="K238" s="432" t="s">
        <v>142</v>
      </c>
      <c r="L238" s="132">
        <v>3300</v>
      </c>
      <c r="M238" s="132" t="s">
        <v>349</v>
      </c>
      <c r="N238" s="128"/>
      <c r="O238" s="128"/>
      <c r="P238" s="128"/>
      <c r="Q238" s="128"/>
      <c r="R238" s="128"/>
      <c r="S238" s="128"/>
      <c r="T238" s="128"/>
      <c r="U238" s="128"/>
      <c r="V238" s="128"/>
      <c r="W238" s="128"/>
      <c r="X238" s="128"/>
      <c r="Y238" s="128"/>
      <c r="Z238" s="128"/>
      <c r="AA238" s="128"/>
      <c r="AB238" s="128"/>
      <c r="AC238" s="128"/>
      <c r="AD238" s="128"/>
      <c r="AE238" s="128"/>
      <c r="AF238" s="128"/>
      <c r="AG238" s="128"/>
      <c r="AH238" s="128"/>
    </row>
    <row r="239" spans="1:34" s="444" customFormat="1" ht="30.75" customHeight="1">
      <c r="A239" s="462" t="s">
        <v>605</v>
      </c>
      <c r="B239" s="133" t="s">
        <v>354</v>
      </c>
      <c r="C239" s="263" t="s">
        <v>355</v>
      </c>
      <c r="D239" s="263" t="s">
        <v>79</v>
      </c>
      <c r="E239" s="263" t="s">
        <v>224</v>
      </c>
      <c r="F239" s="263" t="s">
        <v>81</v>
      </c>
      <c r="G239" s="263" t="s">
        <v>202</v>
      </c>
      <c r="H239" s="263" t="s">
        <v>202</v>
      </c>
      <c r="I239" s="263">
        <v>150</v>
      </c>
      <c r="J239" s="480">
        <v>114285714</v>
      </c>
      <c r="K239" s="263" t="s">
        <v>142</v>
      </c>
      <c r="L239" s="132">
        <v>3300</v>
      </c>
      <c r="M239" s="132" t="s">
        <v>349</v>
      </c>
      <c r="N239" s="128"/>
      <c r="O239" s="128"/>
      <c r="P239" s="128"/>
      <c r="Q239" s="128"/>
      <c r="R239" s="128"/>
      <c r="S239" s="128"/>
      <c r="T239" s="128"/>
      <c r="U239" s="128"/>
      <c r="V239" s="128"/>
      <c r="W239" s="128"/>
      <c r="X239" s="128"/>
      <c r="Y239" s="128"/>
      <c r="Z239" s="128"/>
      <c r="AA239" s="128"/>
      <c r="AB239" s="128"/>
      <c r="AC239" s="128"/>
      <c r="AD239" s="128"/>
      <c r="AE239" s="128"/>
      <c r="AF239" s="128"/>
      <c r="AG239" s="128"/>
      <c r="AH239" s="128"/>
    </row>
    <row r="240" spans="1:34" s="444" customFormat="1" ht="30.75" customHeight="1">
      <c r="A240" s="462" t="s">
        <v>605</v>
      </c>
      <c r="B240" s="133" t="s">
        <v>356</v>
      </c>
      <c r="C240" s="263" t="s">
        <v>356</v>
      </c>
      <c r="D240" s="263" t="s">
        <v>79</v>
      </c>
      <c r="E240" s="263" t="s">
        <v>224</v>
      </c>
      <c r="F240" s="263" t="s">
        <v>81</v>
      </c>
      <c r="G240" s="263" t="s">
        <v>212</v>
      </c>
      <c r="H240" s="263" t="s">
        <v>212</v>
      </c>
      <c r="I240" s="263">
        <v>150</v>
      </c>
      <c r="J240" s="480">
        <v>114285714</v>
      </c>
      <c r="K240" s="263" t="s">
        <v>142</v>
      </c>
      <c r="L240" s="132">
        <v>3300</v>
      </c>
      <c r="M240" s="132" t="s">
        <v>349</v>
      </c>
      <c r="N240" s="128"/>
      <c r="O240" s="128"/>
      <c r="P240" s="128"/>
      <c r="Q240" s="128"/>
      <c r="R240" s="128"/>
      <c r="S240" s="128"/>
      <c r="T240" s="128"/>
      <c r="U240" s="128"/>
      <c r="V240" s="128"/>
      <c r="W240" s="128"/>
      <c r="X240" s="128"/>
      <c r="Y240" s="128"/>
      <c r="Z240" s="128"/>
      <c r="AA240" s="128"/>
      <c r="AB240" s="128"/>
      <c r="AC240" s="128"/>
      <c r="AD240" s="128"/>
      <c r="AE240" s="128"/>
      <c r="AF240" s="128"/>
      <c r="AG240" s="128"/>
      <c r="AH240" s="128"/>
    </row>
    <row r="241" spans="1:34" s="444" customFormat="1" ht="30.75" customHeight="1">
      <c r="A241" s="462" t="s">
        <v>605</v>
      </c>
      <c r="B241" s="133" t="s">
        <v>356</v>
      </c>
      <c r="C241" s="263" t="s">
        <v>356</v>
      </c>
      <c r="D241" s="263" t="s">
        <v>79</v>
      </c>
      <c r="E241" s="263" t="s">
        <v>224</v>
      </c>
      <c r="F241" s="263" t="s">
        <v>81</v>
      </c>
      <c r="G241" s="263" t="s">
        <v>228</v>
      </c>
      <c r="H241" s="263" t="s">
        <v>228</v>
      </c>
      <c r="I241" s="263">
        <v>150</v>
      </c>
      <c r="J241" s="480">
        <v>114285714</v>
      </c>
      <c r="K241" s="263" t="s">
        <v>142</v>
      </c>
      <c r="L241" s="132">
        <v>3300</v>
      </c>
      <c r="M241" s="132" t="s">
        <v>349</v>
      </c>
      <c r="N241" s="128"/>
      <c r="O241" s="128"/>
      <c r="P241" s="128"/>
      <c r="Q241" s="128"/>
      <c r="R241" s="128"/>
      <c r="S241" s="128"/>
      <c r="T241" s="128"/>
      <c r="U241" s="128"/>
      <c r="V241" s="128"/>
      <c r="W241" s="128"/>
      <c r="X241" s="128"/>
      <c r="Y241" s="128"/>
      <c r="Z241" s="128"/>
      <c r="AA241" s="128"/>
      <c r="AB241" s="128"/>
      <c r="AC241" s="128"/>
      <c r="AD241" s="128"/>
      <c r="AE241" s="128"/>
      <c r="AF241" s="128"/>
      <c r="AG241" s="128"/>
      <c r="AH241" s="128"/>
    </row>
    <row r="242" spans="1:34" s="444" customFormat="1" ht="30.75" customHeight="1">
      <c r="A242" s="462" t="s">
        <v>605</v>
      </c>
      <c r="B242" s="133" t="s">
        <v>354</v>
      </c>
      <c r="C242" s="263" t="s">
        <v>355</v>
      </c>
      <c r="D242" s="263" t="s">
        <v>79</v>
      </c>
      <c r="E242" s="263" t="s">
        <v>224</v>
      </c>
      <c r="F242" s="263" t="s">
        <v>81</v>
      </c>
      <c r="G242" s="263" t="s">
        <v>213</v>
      </c>
      <c r="H242" s="263" t="s">
        <v>213</v>
      </c>
      <c r="I242" s="263">
        <v>150</v>
      </c>
      <c r="J242" s="480">
        <v>114285714</v>
      </c>
      <c r="K242" s="263" t="s">
        <v>142</v>
      </c>
      <c r="L242" s="132">
        <v>3300</v>
      </c>
      <c r="M242" s="132" t="s">
        <v>349</v>
      </c>
      <c r="N242" s="128"/>
      <c r="O242" s="128"/>
      <c r="P242" s="128"/>
      <c r="Q242" s="128"/>
      <c r="R242" s="128"/>
      <c r="S242" s="128"/>
      <c r="T242" s="128"/>
      <c r="U242" s="128"/>
      <c r="V242" s="128"/>
      <c r="W242" s="128"/>
      <c r="X242" s="128"/>
      <c r="Y242" s="128"/>
      <c r="Z242" s="128"/>
      <c r="AA242" s="128"/>
      <c r="AB242" s="128"/>
      <c r="AC242" s="128"/>
      <c r="AD242" s="128"/>
      <c r="AE242" s="128"/>
      <c r="AF242" s="128"/>
      <c r="AG242" s="128"/>
      <c r="AH242" s="128"/>
    </row>
    <row r="243" spans="1:34" s="444" customFormat="1" ht="30.75" customHeight="1">
      <c r="A243" s="462" t="s">
        <v>605</v>
      </c>
      <c r="B243" s="133" t="s">
        <v>354</v>
      </c>
      <c r="C243" s="263" t="s">
        <v>355</v>
      </c>
      <c r="D243" s="263" t="s">
        <v>79</v>
      </c>
      <c r="E243" s="263" t="s">
        <v>224</v>
      </c>
      <c r="F243" s="263" t="s">
        <v>81</v>
      </c>
      <c r="G243" s="263" t="s">
        <v>213</v>
      </c>
      <c r="H243" s="263" t="s">
        <v>213</v>
      </c>
      <c r="I243" s="263">
        <v>150</v>
      </c>
      <c r="J243" s="480">
        <v>114285714</v>
      </c>
      <c r="K243" s="263" t="s">
        <v>142</v>
      </c>
      <c r="L243" s="132">
        <v>3300</v>
      </c>
      <c r="M243" s="132" t="s">
        <v>349</v>
      </c>
      <c r="N243" s="128"/>
      <c r="O243" s="128"/>
      <c r="P243" s="128"/>
      <c r="Q243" s="128"/>
      <c r="R243" s="128"/>
      <c r="S243" s="128"/>
      <c r="T243" s="128"/>
      <c r="U243" s="128"/>
      <c r="V243" s="128"/>
      <c r="W243" s="128"/>
      <c r="X243" s="128"/>
      <c r="Y243" s="128"/>
      <c r="Z243" s="128"/>
      <c r="AA243" s="128"/>
      <c r="AB243" s="128"/>
      <c r="AC243" s="128"/>
      <c r="AD243" s="128"/>
      <c r="AE243" s="128"/>
      <c r="AF243" s="128"/>
      <c r="AG243" s="128"/>
      <c r="AH243" s="128"/>
    </row>
    <row r="244" spans="1:34" s="444" customFormat="1" ht="30.75" customHeight="1">
      <c r="A244" s="462" t="s">
        <v>605</v>
      </c>
      <c r="B244" s="133" t="s">
        <v>354</v>
      </c>
      <c r="C244" s="263" t="s">
        <v>355</v>
      </c>
      <c r="D244" s="263" t="s">
        <v>79</v>
      </c>
      <c r="E244" s="263" t="s">
        <v>224</v>
      </c>
      <c r="F244" s="263" t="s">
        <v>81</v>
      </c>
      <c r="G244" s="263" t="s">
        <v>252</v>
      </c>
      <c r="H244" s="263" t="s">
        <v>252</v>
      </c>
      <c r="I244" s="263">
        <v>150</v>
      </c>
      <c r="J244" s="480">
        <v>114285716</v>
      </c>
      <c r="K244" s="263" t="s">
        <v>142</v>
      </c>
      <c r="L244" s="132">
        <v>3300</v>
      </c>
      <c r="M244" s="132" t="s">
        <v>349</v>
      </c>
      <c r="N244" s="128"/>
      <c r="O244" s="128"/>
      <c r="P244" s="128"/>
      <c r="Q244" s="128"/>
      <c r="R244" s="128"/>
      <c r="S244" s="128"/>
      <c r="T244" s="128"/>
      <c r="U244" s="128"/>
      <c r="V244" s="128"/>
      <c r="W244" s="128"/>
      <c r="X244" s="128"/>
      <c r="Y244" s="128"/>
      <c r="Z244" s="128"/>
      <c r="AA244" s="128"/>
      <c r="AB244" s="128"/>
      <c r="AC244" s="128"/>
      <c r="AD244" s="128"/>
      <c r="AE244" s="128"/>
      <c r="AF244" s="128"/>
      <c r="AG244" s="128"/>
      <c r="AH244" s="128"/>
    </row>
    <row r="245" spans="1:34" s="444" customFormat="1" ht="30.75" customHeight="1">
      <c r="A245" s="462" t="s">
        <v>605</v>
      </c>
      <c r="B245" s="133" t="s">
        <v>373</v>
      </c>
      <c r="C245" s="432" t="s">
        <v>373</v>
      </c>
      <c r="D245" s="432" t="s">
        <v>79</v>
      </c>
      <c r="E245" s="432" t="s">
        <v>224</v>
      </c>
      <c r="F245" s="432" t="s">
        <v>81</v>
      </c>
      <c r="G245" s="432" t="s">
        <v>210</v>
      </c>
      <c r="H245" s="432" t="s">
        <v>210</v>
      </c>
      <c r="I245" s="432">
        <v>25</v>
      </c>
      <c r="J245" s="480">
        <v>25000000</v>
      </c>
      <c r="K245" s="432" t="s">
        <v>375</v>
      </c>
      <c r="L245" s="132">
        <v>3500</v>
      </c>
      <c r="M245" s="132" t="s">
        <v>374</v>
      </c>
      <c r="N245" s="128"/>
      <c r="O245" s="128"/>
      <c r="P245" s="128"/>
      <c r="Q245" s="128"/>
      <c r="R245" s="128"/>
      <c r="S245" s="128"/>
      <c r="T245" s="128"/>
      <c r="U245" s="128"/>
      <c r="V245" s="128"/>
      <c r="W245" s="128"/>
      <c r="X245" s="128"/>
      <c r="Y245" s="128"/>
      <c r="Z245" s="128"/>
      <c r="AA245" s="128"/>
      <c r="AB245" s="128"/>
      <c r="AC245" s="128"/>
      <c r="AD245" s="128"/>
      <c r="AE245" s="128"/>
      <c r="AF245" s="128"/>
      <c r="AG245" s="128"/>
      <c r="AH245" s="128"/>
    </row>
    <row r="246" spans="1:34" s="444" customFormat="1" ht="30.75" customHeight="1">
      <c r="A246" s="462" t="s">
        <v>605</v>
      </c>
      <c r="B246" s="133" t="s">
        <v>373</v>
      </c>
      <c r="C246" s="263" t="s">
        <v>373</v>
      </c>
      <c r="D246" s="263" t="s">
        <v>79</v>
      </c>
      <c r="E246" s="263" t="s">
        <v>224</v>
      </c>
      <c r="F246" s="263" t="s">
        <v>81</v>
      </c>
      <c r="G246" s="263" t="s">
        <v>228</v>
      </c>
      <c r="H246" s="263" t="s">
        <v>228</v>
      </c>
      <c r="I246" s="263">
        <v>25</v>
      </c>
      <c r="J246" s="480">
        <v>25000000</v>
      </c>
      <c r="K246" s="263" t="s">
        <v>375</v>
      </c>
      <c r="L246" s="132">
        <v>3500</v>
      </c>
      <c r="M246" s="132" t="s">
        <v>374</v>
      </c>
      <c r="N246" s="128"/>
      <c r="O246" s="128"/>
      <c r="P246" s="128"/>
      <c r="Q246" s="128"/>
      <c r="R246" s="128"/>
      <c r="S246" s="128"/>
      <c r="T246" s="128"/>
      <c r="U246" s="128"/>
      <c r="V246" s="128"/>
      <c r="W246" s="128"/>
      <c r="X246" s="128"/>
      <c r="Y246" s="128"/>
      <c r="Z246" s="128"/>
      <c r="AA246" s="128"/>
      <c r="AB246" s="128"/>
      <c r="AC246" s="128"/>
      <c r="AD246" s="128"/>
      <c r="AE246" s="128"/>
      <c r="AF246" s="128"/>
      <c r="AG246" s="128"/>
      <c r="AH246" s="128"/>
    </row>
    <row r="247" spans="1:34" s="444" customFormat="1" ht="30.75" customHeight="1">
      <c r="A247" s="462" t="s">
        <v>605</v>
      </c>
      <c r="B247" s="133" t="s">
        <v>373</v>
      </c>
      <c r="C247" s="263" t="s">
        <v>373</v>
      </c>
      <c r="D247" s="263" t="s">
        <v>79</v>
      </c>
      <c r="E247" s="263" t="s">
        <v>224</v>
      </c>
      <c r="F247" s="263" t="s">
        <v>81</v>
      </c>
      <c r="G247" s="263" t="s">
        <v>235</v>
      </c>
      <c r="H247" s="263" t="s">
        <v>235</v>
      </c>
      <c r="I247" s="263">
        <v>25</v>
      </c>
      <c r="J247" s="480">
        <v>25000000</v>
      </c>
      <c r="K247" s="263" t="s">
        <v>375</v>
      </c>
      <c r="L247" s="132">
        <v>3500</v>
      </c>
      <c r="M247" s="132" t="s">
        <v>374</v>
      </c>
      <c r="N247" s="128"/>
      <c r="O247" s="128"/>
      <c r="P247" s="128"/>
      <c r="Q247" s="128"/>
      <c r="R247" s="128"/>
      <c r="S247" s="128"/>
      <c r="T247" s="128"/>
      <c r="U247" s="128"/>
      <c r="V247" s="128"/>
      <c r="W247" s="128"/>
      <c r="X247" s="128"/>
      <c r="Y247" s="128"/>
      <c r="Z247" s="128"/>
      <c r="AA247" s="128"/>
      <c r="AB247" s="128"/>
      <c r="AC247" s="128"/>
      <c r="AD247" s="128"/>
      <c r="AE247" s="128"/>
      <c r="AF247" s="128"/>
      <c r="AG247" s="128"/>
      <c r="AH247" s="128"/>
    </row>
    <row r="248" spans="1:34" s="444" customFormat="1" ht="30.75" customHeight="1">
      <c r="A248" s="462" t="s">
        <v>605</v>
      </c>
      <c r="B248" s="133" t="s">
        <v>373</v>
      </c>
      <c r="C248" s="263" t="s">
        <v>373</v>
      </c>
      <c r="D248" s="263" t="s">
        <v>79</v>
      </c>
      <c r="E248" s="263" t="s">
        <v>224</v>
      </c>
      <c r="F248" s="263" t="s">
        <v>81</v>
      </c>
      <c r="G248" s="263" t="s">
        <v>252</v>
      </c>
      <c r="H248" s="263" t="s">
        <v>252</v>
      </c>
      <c r="I248" s="263">
        <v>25</v>
      </c>
      <c r="J248" s="480">
        <v>25000000</v>
      </c>
      <c r="K248" s="263" t="s">
        <v>375</v>
      </c>
      <c r="L248" s="132">
        <v>3500</v>
      </c>
      <c r="M248" s="132" t="s">
        <v>374</v>
      </c>
      <c r="N248" s="128"/>
      <c r="O248" s="128"/>
      <c r="P248" s="128"/>
      <c r="Q248" s="128"/>
      <c r="R248" s="128"/>
      <c r="S248" s="128"/>
      <c r="T248" s="128"/>
      <c r="U248" s="128"/>
      <c r="V248" s="128"/>
      <c r="W248" s="128"/>
      <c r="X248" s="128"/>
      <c r="Y248" s="128"/>
      <c r="Z248" s="128"/>
      <c r="AA248" s="128"/>
      <c r="AB248" s="128"/>
      <c r="AC248" s="128"/>
      <c r="AD248" s="128"/>
      <c r="AE248" s="128"/>
      <c r="AF248" s="128"/>
      <c r="AG248" s="128"/>
      <c r="AH248" s="128"/>
    </row>
    <row r="249" spans="1:34" s="444" customFormat="1" ht="30.75" customHeight="1">
      <c r="A249" s="462" t="s">
        <v>605</v>
      </c>
      <c r="B249" s="133" t="s">
        <v>350</v>
      </c>
      <c r="C249" s="263" t="s">
        <v>351</v>
      </c>
      <c r="D249" s="263" t="s">
        <v>79</v>
      </c>
      <c r="E249" s="263" t="s">
        <v>80</v>
      </c>
      <c r="F249" s="134" t="s">
        <v>82</v>
      </c>
      <c r="G249" s="263" t="s">
        <v>201</v>
      </c>
      <c r="H249" s="263" t="s">
        <v>201</v>
      </c>
      <c r="I249" s="263">
        <v>20</v>
      </c>
      <c r="J249" s="480">
        <v>300000000</v>
      </c>
      <c r="K249" s="263" t="s">
        <v>142</v>
      </c>
      <c r="L249" s="132">
        <v>3300</v>
      </c>
      <c r="M249" s="132" t="s">
        <v>140</v>
      </c>
      <c r="N249" s="128"/>
      <c r="O249" s="128"/>
      <c r="P249" s="128"/>
      <c r="Q249" s="128"/>
      <c r="R249" s="128"/>
      <c r="S249" s="128"/>
      <c r="T249" s="128"/>
      <c r="U249" s="128"/>
      <c r="V249" s="128"/>
      <c r="W249" s="128"/>
      <c r="X249" s="128"/>
      <c r="Y249" s="128"/>
      <c r="Z249" s="128"/>
      <c r="AA249" s="128"/>
      <c r="AB249" s="128"/>
      <c r="AC249" s="128"/>
      <c r="AD249" s="128"/>
      <c r="AE249" s="128"/>
      <c r="AF249" s="128"/>
      <c r="AG249" s="128"/>
      <c r="AH249" s="128"/>
    </row>
    <row r="250" spans="1:34" s="444" customFormat="1" ht="30.75" customHeight="1">
      <c r="A250" s="462" t="s">
        <v>605</v>
      </c>
      <c r="B250" s="133" t="s">
        <v>360</v>
      </c>
      <c r="C250" s="263" t="s">
        <v>361</v>
      </c>
      <c r="D250" s="263" t="s">
        <v>84</v>
      </c>
      <c r="E250" s="263" t="s">
        <v>80</v>
      </c>
      <c r="F250" s="263" t="s">
        <v>362</v>
      </c>
      <c r="G250" s="263" t="s">
        <v>201</v>
      </c>
      <c r="H250" s="263" t="s">
        <v>201</v>
      </c>
      <c r="I250" s="263">
        <v>400</v>
      </c>
      <c r="J250" s="480">
        <v>148000000</v>
      </c>
      <c r="K250" s="263" t="s">
        <v>363</v>
      </c>
      <c r="L250" s="132">
        <v>3300</v>
      </c>
      <c r="M250" s="132" t="s">
        <v>140</v>
      </c>
      <c r="N250" s="128"/>
      <c r="O250" s="128"/>
      <c r="P250" s="128"/>
      <c r="Q250" s="128"/>
      <c r="R250" s="128"/>
      <c r="S250" s="128"/>
      <c r="T250" s="128"/>
      <c r="U250" s="128"/>
      <c r="V250" s="128"/>
      <c r="W250" s="128"/>
      <c r="X250" s="128"/>
      <c r="Y250" s="128"/>
      <c r="Z250" s="128"/>
      <c r="AA250" s="128"/>
      <c r="AB250" s="128"/>
      <c r="AC250" s="128"/>
      <c r="AD250" s="128"/>
      <c r="AE250" s="128"/>
      <c r="AF250" s="128"/>
      <c r="AG250" s="128"/>
      <c r="AH250" s="128"/>
    </row>
    <row r="251" spans="1:34" s="444" customFormat="1" ht="30.75" customHeight="1">
      <c r="A251" s="462" t="s">
        <v>605</v>
      </c>
      <c r="B251" s="133" t="s">
        <v>364</v>
      </c>
      <c r="C251" s="263" t="s">
        <v>365</v>
      </c>
      <c r="D251" s="263" t="s">
        <v>79</v>
      </c>
      <c r="E251" s="263" t="s">
        <v>80</v>
      </c>
      <c r="F251" s="134" t="s">
        <v>82</v>
      </c>
      <c r="G251" s="263" t="s">
        <v>213</v>
      </c>
      <c r="H251" s="263" t="s">
        <v>213</v>
      </c>
      <c r="I251" s="263">
        <v>1000</v>
      </c>
      <c r="J251" s="480">
        <v>150000000</v>
      </c>
      <c r="K251" s="263" t="s">
        <v>366</v>
      </c>
      <c r="L251" s="132">
        <v>3300</v>
      </c>
      <c r="M251" s="132" t="s">
        <v>140</v>
      </c>
      <c r="N251" s="128"/>
      <c r="O251" s="128"/>
      <c r="P251" s="128"/>
      <c r="Q251" s="128"/>
      <c r="R251" s="128"/>
      <c r="S251" s="128"/>
      <c r="T251" s="128"/>
      <c r="U251" s="128"/>
      <c r="V251" s="128"/>
      <c r="W251" s="128"/>
      <c r="X251" s="128"/>
      <c r="Y251" s="128"/>
      <c r="Z251" s="128"/>
      <c r="AA251" s="128"/>
      <c r="AB251" s="128"/>
      <c r="AC251" s="128"/>
      <c r="AD251" s="128"/>
      <c r="AE251" s="128"/>
      <c r="AF251" s="128"/>
      <c r="AG251" s="128"/>
      <c r="AH251" s="128"/>
    </row>
    <row r="252" spans="1:34" s="444" customFormat="1" ht="30.75" customHeight="1">
      <c r="A252" s="462" t="s">
        <v>605</v>
      </c>
      <c r="B252" s="133" t="s">
        <v>367</v>
      </c>
      <c r="C252" s="263" t="s">
        <v>368</v>
      </c>
      <c r="D252" s="263" t="s">
        <v>79</v>
      </c>
      <c r="E252" s="263" t="s">
        <v>80</v>
      </c>
      <c r="F252" s="134" t="s">
        <v>82</v>
      </c>
      <c r="G252" s="263" t="s">
        <v>212</v>
      </c>
      <c r="H252" s="263" t="s">
        <v>212</v>
      </c>
      <c r="I252" s="263">
        <v>70</v>
      </c>
      <c r="J252" s="480">
        <v>32000000</v>
      </c>
      <c r="K252" s="263" t="s">
        <v>363</v>
      </c>
      <c r="L252" s="132">
        <v>3300</v>
      </c>
      <c r="M252" s="132" t="s">
        <v>140</v>
      </c>
      <c r="N252" s="128"/>
      <c r="O252" s="128"/>
      <c r="P252" s="128"/>
      <c r="Q252" s="128"/>
      <c r="R252" s="128"/>
      <c r="S252" s="128"/>
      <c r="T252" s="128"/>
      <c r="U252" s="128"/>
      <c r="V252" s="128"/>
      <c r="W252" s="128"/>
      <c r="X252" s="128"/>
      <c r="Y252" s="128"/>
      <c r="Z252" s="128"/>
      <c r="AA252" s="128"/>
      <c r="AB252" s="128"/>
      <c r="AC252" s="128"/>
      <c r="AD252" s="128"/>
      <c r="AE252" s="128"/>
      <c r="AF252" s="128"/>
      <c r="AG252" s="128"/>
      <c r="AH252" s="128"/>
    </row>
    <row r="253" spans="1:34" s="444" customFormat="1" ht="30.75" customHeight="1">
      <c r="A253" s="462" t="s">
        <v>605</v>
      </c>
      <c r="B253" s="133" t="s">
        <v>369</v>
      </c>
      <c r="C253" s="263" t="s">
        <v>370</v>
      </c>
      <c r="D253" s="263" t="s">
        <v>79</v>
      </c>
      <c r="E253" s="263" t="s">
        <v>224</v>
      </c>
      <c r="F253" s="263" t="s">
        <v>81</v>
      </c>
      <c r="G253" s="263" t="s">
        <v>212</v>
      </c>
      <c r="H253" s="263" t="s">
        <v>212</v>
      </c>
      <c r="I253" s="263">
        <v>150</v>
      </c>
      <c r="J253" s="480">
        <v>50000000</v>
      </c>
      <c r="K253" s="263" t="s">
        <v>363</v>
      </c>
      <c r="L253" s="132">
        <v>3300</v>
      </c>
      <c r="M253" s="132" t="s">
        <v>140</v>
      </c>
      <c r="N253" s="128"/>
      <c r="O253" s="128"/>
      <c r="P253" s="128"/>
      <c r="Q253" s="128"/>
      <c r="R253" s="128"/>
      <c r="S253" s="128"/>
      <c r="T253" s="128"/>
      <c r="U253" s="128"/>
      <c r="V253" s="128"/>
      <c r="W253" s="128"/>
      <c r="X253" s="128"/>
      <c r="Y253" s="128"/>
      <c r="Z253" s="128"/>
      <c r="AA253" s="128"/>
      <c r="AB253" s="128"/>
      <c r="AC253" s="128"/>
      <c r="AD253" s="128"/>
      <c r="AE253" s="128"/>
      <c r="AF253" s="128"/>
      <c r="AG253" s="128"/>
      <c r="AH253" s="128"/>
    </row>
    <row r="254" spans="1:34" s="444" customFormat="1" ht="30.75" customHeight="1">
      <c r="A254" s="462" t="s">
        <v>605</v>
      </c>
      <c r="B254" s="133" t="s">
        <v>371</v>
      </c>
      <c r="C254" s="263" t="s">
        <v>372</v>
      </c>
      <c r="D254" s="263" t="s">
        <v>79</v>
      </c>
      <c r="E254" s="263" t="s">
        <v>80</v>
      </c>
      <c r="F254" s="134" t="s">
        <v>82</v>
      </c>
      <c r="G254" s="263" t="s">
        <v>201</v>
      </c>
      <c r="H254" s="263" t="s">
        <v>201</v>
      </c>
      <c r="I254" s="263">
        <v>10</v>
      </c>
      <c r="J254" s="480">
        <v>463000</v>
      </c>
      <c r="K254" s="263" t="s">
        <v>363</v>
      </c>
      <c r="L254" s="132">
        <v>3300</v>
      </c>
      <c r="M254" s="132" t="s">
        <v>140</v>
      </c>
      <c r="N254" s="128"/>
      <c r="O254" s="128"/>
      <c r="P254" s="128"/>
      <c r="Q254" s="128"/>
      <c r="R254" s="128"/>
      <c r="S254" s="128"/>
      <c r="T254" s="128"/>
      <c r="U254" s="128"/>
      <c r="V254" s="128"/>
      <c r="W254" s="128"/>
      <c r="X254" s="128"/>
      <c r="Y254" s="128"/>
      <c r="Z254" s="128"/>
      <c r="AA254" s="128"/>
      <c r="AB254" s="128"/>
      <c r="AC254" s="128"/>
      <c r="AD254" s="128"/>
      <c r="AE254" s="128"/>
      <c r="AF254" s="128"/>
      <c r="AG254" s="128"/>
      <c r="AH254" s="128"/>
    </row>
    <row r="255" spans="1:34" s="444" customFormat="1" ht="30.75" customHeight="1">
      <c r="A255" s="462" t="s">
        <v>606</v>
      </c>
      <c r="B255" s="133" t="s">
        <v>328</v>
      </c>
      <c r="C255" s="263" t="s">
        <v>329</v>
      </c>
      <c r="D255" s="263" t="s">
        <v>84</v>
      </c>
      <c r="E255" s="263" t="s">
        <v>80</v>
      </c>
      <c r="F255" s="134" t="s">
        <v>82</v>
      </c>
      <c r="G255" s="263" t="s">
        <v>202</v>
      </c>
      <c r="H255" s="263" t="s">
        <v>202</v>
      </c>
      <c r="I255" s="263">
        <v>25</v>
      </c>
      <c r="J255" s="480">
        <v>1500000</v>
      </c>
      <c r="K255" s="263" t="s">
        <v>139</v>
      </c>
      <c r="L255" s="132">
        <v>3400</v>
      </c>
      <c r="M255" s="132" t="s">
        <v>20</v>
      </c>
      <c r="N255" s="128"/>
      <c r="O255" s="128"/>
      <c r="P255" s="128"/>
      <c r="Q255" s="128"/>
      <c r="R255" s="128"/>
      <c r="S255" s="128"/>
      <c r="T255" s="128"/>
      <c r="U255" s="128"/>
      <c r="V255" s="128"/>
      <c r="W255" s="128"/>
      <c r="X255" s="128"/>
      <c r="Y255" s="128"/>
      <c r="Z255" s="128"/>
      <c r="AA255" s="128"/>
      <c r="AB255" s="128"/>
      <c r="AC255" s="128"/>
      <c r="AD255" s="128"/>
      <c r="AE255" s="128"/>
      <c r="AF255" s="128"/>
      <c r="AG255" s="128"/>
      <c r="AH255" s="128"/>
    </row>
    <row r="256" spans="1:34" s="444" customFormat="1" ht="30.75" customHeight="1">
      <c r="A256" s="462" t="s">
        <v>606</v>
      </c>
      <c r="B256" s="133" t="s">
        <v>330</v>
      </c>
      <c r="C256" s="263" t="s">
        <v>331</v>
      </c>
      <c r="D256" s="263" t="s">
        <v>84</v>
      </c>
      <c r="E256" s="263" t="s">
        <v>80</v>
      </c>
      <c r="F256" s="263" t="s">
        <v>332</v>
      </c>
      <c r="G256" s="263" t="s">
        <v>204</v>
      </c>
      <c r="H256" s="263" t="s">
        <v>204</v>
      </c>
      <c r="I256" s="263">
        <v>100</v>
      </c>
      <c r="J256" s="480">
        <v>30000000</v>
      </c>
      <c r="K256" s="263" t="s">
        <v>139</v>
      </c>
      <c r="L256" s="132">
        <v>3400</v>
      </c>
      <c r="M256" s="132" t="s">
        <v>20</v>
      </c>
      <c r="N256" s="128"/>
      <c r="O256" s="128"/>
      <c r="P256" s="128"/>
      <c r="Q256" s="128"/>
      <c r="R256" s="128"/>
      <c r="S256" s="128"/>
      <c r="T256" s="128"/>
      <c r="U256" s="128"/>
      <c r="V256" s="128"/>
      <c r="W256" s="128"/>
      <c r="X256" s="128"/>
      <c r="Y256" s="128"/>
      <c r="Z256" s="128"/>
      <c r="AA256" s="128"/>
      <c r="AB256" s="128"/>
      <c r="AC256" s="128"/>
      <c r="AD256" s="128"/>
      <c r="AE256" s="128"/>
      <c r="AF256" s="128"/>
      <c r="AG256" s="128"/>
      <c r="AH256" s="128"/>
    </row>
    <row r="257" spans="1:34" s="444" customFormat="1" ht="30.75" customHeight="1">
      <c r="A257" s="462" t="s">
        <v>606</v>
      </c>
      <c r="B257" s="133" t="s">
        <v>333</v>
      </c>
      <c r="C257" s="263" t="s">
        <v>334</v>
      </c>
      <c r="D257" s="263" t="s">
        <v>84</v>
      </c>
      <c r="E257" s="263" t="s">
        <v>80</v>
      </c>
      <c r="F257" s="134" t="s">
        <v>82</v>
      </c>
      <c r="G257" s="263" t="s">
        <v>201</v>
      </c>
      <c r="H257" s="263" t="s">
        <v>201</v>
      </c>
      <c r="I257" s="263">
        <v>100</v>
      </c>
      <c r="J257" s="480">
        <v>120000000</v>
      </c>
      <c r="K257" s="263" t="s">
        <v>139</v>
      </c>
      <c r="L257" s="132">
        <v>3400</v>
      </c>
      <c r="M257" s="132" t="s">
        <v>20</v>
      </c>
      <c r="N257" s="128"/>
      <c r="O257" s="128"/>
      <c r="P257" s="128"/>
      <c r="Q257" s="128"/>
      <c r="R257" s="128"/>
      <c r="S257" s="128"/>
      <c r="T257" s="128"/>
      <c r="U257" s="128"/>
      <c r="V257" s="128"/>
      <c r="W257" s="128"/>
      <c r="X257" s="128"/>
      <c r="Y257" s="128"/>
      <c r="Z257" s="128"/>
      <c r="AA257" s="128"/>
      <c r="AB257" s="128"/>
      <c r="AC257" s="128"/>
      <c r="AD257" s="128"/>
      <c r="AE257" s="128"/>
      <c r="AF257" s="128"/>
      <c r="AG257" s="128"/>
      <c r="AH257" s="128"/>
    </row>
    <row r="258" spans="1:34" s="444" customFormat="1" ht="30.75" customHeight="1">
      <c r="A258" s="462" t="s">
        <v>606</v>
      </c>
      <c r="B258" s="133" t="s">
        <v>335</v>
      </c>
      <c r="C258" s="263" t="s">
        <v>336</v>
      </c>
      <c r="D258" s="263" t="s">
        <v>84</v>
      </c>
      <c r="E258" s="263" t="s">
        <v>80</v>
      </c>
      <c r="F258" s="263" t="s">
        <v>337</v>
      </c>
      <c r="G258" s="263" t="s">
        <v>235</v>
      </c>
      <c r="H258" s="263" t="s">
        <v>235</v>
      </c>
      <c r="I258" s="263">
        <v>100</v>
      </c>
      <c r="J258" s="480">
        <v>30000000</v>
      </c>
      <c r="K258" s="263" t="s">
        <v>139</v>
      </c>
      <c r="L258" s="132">
        <v>3400</v>
      </c>
      <c r="M258" s="132" t="s">
        <v>20</v>
      </c>
      <c r="N258" s="128"/>
      <c r="O258" s="128"/>
      <c r="P258" s="128"/>
      <c r="Q258" s="128"/>
      <c r="R258" s="128"/>
      <c r="S258" s="128"/>
      <c r="T258" s="128"/>
      <c r="U258" s="128"/>
      <c r="V258" s="128"/>
      <c r="W258" s="128"/>
      <c r="X258" s="128"/>
      <c r="Y258" s="128"/>
      <c r="Z258" s="128"/>
      <c r="AA258" s="128"/>
      <c r="AB258" s="128"/>
      <c r="AC258" s="128"/>
      <c r="AD258" s="128"/>
      <c r="AE258" s="128"/>
      <c r="AF258" s="128"/>
      <c r="AG258" s="128"/>
      <c r="AH258" s="128"/>
    </row>
    <row r="259" spans="1:34" s="444" customFormat="1" ht="30.75" customHeight="1">
      <c r="A259" s="462" t="s">
        <v>606</v>
      </c>
      <c r="B259" s="133" t="s">
        <v>338</v>
      </c>
      <c r="C259" s="263" t="s">
        <v>331</v>
      </c>
      <c r="D259" s="263" t="s">
        <v>84</v>
      </c>
      <c r="E259" s="263" t="s">
        <v>80</v>
      </c>
      <c r="F259" s="263" t="s">
        <v>339</v>
      </c>
      <c r="G259" s="263" t="s">
        <v>213</v>
      </c>
      <c r="H259" s="263" t="s">
        <v>213</v>
      </c>
      <c r="I259" s="263">
        <v>100</v>
      </c>
      <c r="J259" s="480">
        <v>30000000</v>
      </c>
      <c r="K259" s="263" t="s">
        <v>139</v>
      </c>
      <c r="L259" s="132">
        <v>3400</v>
      </c>
      <c r="M259" s="132" t="s">
        <v>20</v>
      </c>
      <c r="N259" s="128"/>
      <c r="O259" s="128"/>
      <c r="P259" s="128"/>
      <c r="Q259" s="128"/>
      <c r="R259" s="128"/>
      <c r="S259" s="128"/>
      <c r="T259" s="128"/>
      <c r="U259" s="128"/>
      <c r="V259" s="128"/>
      <c r="W259" s="128"/>
      <c r="X259" s="128"/>
      <c r="Y259" s="128"/>
      <c r="Z259" s="128"/>
      <c r="AA259" s="128"/>
      <c r="AB259" s="128"/>
      <c r="AC259" s="128"/>
      <c r="AD259" s="128"/>
      <c r="AE259" s="128"/>
      <c r="AF259" s="128"/>
      <c r="AG259" s="128"/>
      <c r="AH259" s="128"/>
    </row>
    <row r="260" spans="1:34" s="444" customFormat="1" ht="30.75" customHeight="1">
      <c r="A260" s="462" t="s">
        <v>606</v>
      </c>
      <c r="B260" s="133" t="s">
        <v>340</v>
      </c>
      <c r="C260" s="263" t="s">
        <v>341</v>
      </c>
      <c r="D260" s="263" t="s">
        <v>84</v>
      </c>
      <c r="E260" s="263" t="s">
        <v>80</v>
      </c>
      <c r="F260" s="134" t="s">
        <v>82</v>
      </c>
      <c r="G260" s="263" t="s">
        <v>252</v>
      </c>
      <c r="H260" s="263" t="s">
        <v>252</v>
      </c>
      <c r="I260" s="263">
        <v>100</v>
      </c>
      <c r="J260" s="480">
        <v>9000000</v>
      </c>
      <c r="K260" s="263" t="s">
        <v>139</v>
      </c>
      <c r="L260" s="132">
        <v>3400</v>
      </c>
      <c r="M260" s="132" t="s">
        <v>20</v>
      </c>
      <c r="N260" s="128"/>
      <c r="O260" s="128"/>
      <c r="P260" s="128"/>
      <c r="Q260" s="128"/>
      <c r="R260" s="128"/>
      <c r="S260" s="128"/>
      <c r="T260" s="128"/>
      <c r="U260" s="128"/>
      <c r="V260" s="128"/>
      <c r="W260" s="128"/>
      <c r="X260" s="128"/>
      <c r="Y260" s="128"/>
      <c r="Z260" s="128"/>
      <c r="AA260" s="128"/>
      <c r="AB260" s="128"/>
      <c r="AC260" s="128"/>
      <c r="AD260" s="128"/>
      <c r="AE260" s="128"/>
      <c r="AF260" s="128"/>
      <c r="AG260" s="128"/>
      <c r="AH260" s="128"/>
    </row>
    <row r="261" spans="1:34" s="444" customFormat="1" ht="30.75" customHeight="1">
      <c r="A261" s="462" t="s">
        <v>606</v>
      </c>
      <c r="B261" s="133" t="s">
        <v>342</v>
      </c>
      <c r="C261" s="263" t="s">
        <v>331</v>
      </c>
      <c r="D261" s="263" t="s">
        <v>84</v>
      </c>
      <c r="E261" s="263" t="s">
        <v>80</v>
      </c>
      <c r="F261" s="263" t="s">
        <v>343</v>
      </c>
      <c r="G261" s="263" t="s">
        <v>252</v>
      </c>
      <c r="H261" s="263" t="s">
        <v>252</v>
      </c>
      <c r="I261" s="263">
        <v>100</v>
      </c>
      <c r="J261" s="480">
        <v>30000000</v>
      </c>
      <c r="K261" s="263" t="s">
        <v>139</v>
      </c>
      <c r="L261" s="132">
        <v>3400</v>
      </c>
      <c r="M261" s="132" t="s">
        <v>20</v>
      </c>
      <c r="N261" s="128"/>
      <c r="O261" s="128"/>
      <c r="P261" s="128"/>
      <c r="Q261" s="128"/>
      <c r="R261" s="128"/>
      <c r="S261" s="128"/>
      <c r="T261" s="128"/>
      <c r="U261" s="128"/>
      <c r="V261" s="128"/>
      <c r="W261" s="128"/>
      <c r="X261" s="128"/>
      <c r="Y261" s="128"/>
      <c r="Z261" s="128"/>
      <c r="AA261" s="128"/>
      <c r="AB261" s="128"/>
      <c r="AC261" s="128"/>
      <c r="AD261" s="128"/>
      <c r="AE261" s="128"/>
      <c r="AF261" s="128"/>
      <c r="AG261" s="128"/>
      <c r="AH261" s="128"/>
    </row>
    <row r="262" spans="1:34" s="444" customFormat="1" ht="30.75" customHeight="1">
      <c r="A262" s="462" t="s">
        <v>606</v>
      </c>
      <c r="B262" s="133" t="s">
        <v>344</v>
      </c>
      <c r="C262" s="263" t="s">
        <v>345</v>
      </c>
      <c r="D262" s="263" t="s">
        <v>84</v>
      </c>
      <c r="E262" s="263" t="s">
        <v>80</v>
      </c>
      <c r="F262" s="134" t="s">
        <v>82</v>
      </c>
      <c r="G262" s="263" t="s">
        <v>201</v>
      </c>
      <c r="H262" s="263" t="s">
        <v>201</v>
      </c>
      <c r="I262" s="263">
        <v>100</v>
      </c>
      <c r="J262" s="480">
        <v>30000000</v>
      </c>
      <c r="K262" s="263" t="s">
        <v>139</v>
      </c>
      <c r="L262" s="132">
        <v>3400</v>
      </c>
      <c r="M262" s="132" t="s">
        <v>20</v>
      </c>
      <c r="N262" s="128"/>
      <c r="O262" s="128"/>
      <c r="P262" s="128"/>
      <c r="Q262" s="128"/>
      <c r="R262" s="128"/>
      <c r="S262" s="128"/>
      <c r="T262" s="128"/>
      <c r="U262" s="128"/>
      <c r="V262" s="128"/>
      <c r="W262" s="128"/>
      <c r="X262" s="128"/>
      <c r="Y262" s="128"/>
      <c r="Z262" s="128"/>
      <c r="AA262" s="128"/>
      <c r="AB262" s="128"/>
      <c r="AC262" s="128"/>
      <c r="AD262" s="128"/>
      <c r="AE262" s="128"/>
      <c r="AF262" s="128"/>
      <c r="AG262" s="128"/>
      <c r="AH262" s="128"/>
    </row>
    <row r="263" spans="1:34" s="444" customFormat="1" ht="30.75" customHeight="1">
      <c r="A263" s="462" t="s">
        <v>606</v>
      </c>
      <c r="B263" s="133" t="s">
        <v>346</v>
      </c>
      <c r="C263" s="263" t="s">
        <v>347</v>
      </c>
      <c r="D263" s="263" t="s">
        <v>84</v>
      </c>
      <c r="E263" s="263" t="s">
        <v>80</v>
      </c>
      <c r="F263" s="263" t="s">
        <v>348</v>
      </c>
      <c r="G263" s="263" t="s">
        <v>228</v>
      </c>
      <c r="H263" s="263" t="s">
        <v>228</v>
      </c>
      <c r="I263" s="263">
        <v>100</v>
      </c>
      <c r="J263" s="480">
        <v>30000000</v>
      </c>
      <c r="K263" s="263" t="s">
        <v>139</v>
      </c>
      <c r="L263" s="132">
        <v>3400</v>
      </c>
      <c r="M263" s="132" t="s">
        <v>20</v>
      </c>
      <c r="N263" s="128"/>
      <c r="O263" s="128"/>
      <c r="P263" s="128"/>
      <c r="Q263" s="128"/>
      <c r="R263" s="128"/>
      <c r="S263" s="128"/>
      <c r="T263" s="128"/>
      <c r="U263" s="128"/>
      <c r="V263" s="128"/>
      <c r="W263" s="128"/>
      <c r="X263" s="128"/>
      <c r="Y263" s="128"/>
      <c r="Z263" s="128"/>
      <c r="AA263" s="128"/>
      <c r="AB263" s="128"/>
      <c r="AC263" s="128"/>
      <c r="AD263" s="128"/>
      <c r="AE263" s="128"/>
      <c r="AF263" s="128"/>
      <c r="AG263" s="128"/>
      <c r="AH263" s="128"/>
    </row>
    <row r="264" spans="1:34" s="444" customFormat="1" ht="30.75" customHeight="1">
      <c r="A264" s="462" t="s">
        <v>605</v>
      </c>
      <c r="B264" s="133" t="s">
        <v>352</v>
      </c>
      <c r="C264" s="432" t="s">
        <v>353</v>
      </c>
      <c r="D264" s="432" t="s">
        <v>79</v>
      </c>
      <c r="E264" s="432" t="s">
        <v>80</v>
      </c>
      <c r="F264" s="432" t="s">
        <v>81</v>
      </c>
      <c r="G264" s="432" t="s">
        <v>210</v>
      </c>
      <c r="H264" s="432" t="s">
        <v>210</v>
      </c>
      <c r="I264" s="432">
        <v>20</v>
      </c>
      <c r="J264" s="480">
        <v>4545455</v>
      </c>
      <c r="K264" s="432" t="s">
        <v>142</v>
      </c>
      <c r="L264" s="132">
        <v>3300</v>
      </c>
      <c r="M264" s="132" t="s">
        <v>21</v>
      </c>
      <c r="N264" s="128"/>
      <c r="O264" s="128"/>
      <c r="P264" s="128"/>
      <c r="Q264" s="128"/>
      <c r="R264" s="128"/>
      <c r="S264" s="128"/>
      <c r="T264" s="128"/>
      <c r="U264" s="128"/>
      <c r="V264" s="128"/>
      <c r="W264" s="128"/>
      <c r="X264" s="128"/>
      <c r="Y264" s="128"/>
      <c r="Z264" s="128"/>
      <c r="AA264" s="128"/>
      <c r="AB264" s="128"/>
      <c r="AC264" s="128"/>
      <c r="AD264" s="128"/>
      <c r="AE264" s="128"/>
      <c r="AF264" s="128"/>
      <c r="AG264" s="128"/>
      <c r="AH264" s="128"/>
    </row>
    <row r="265" spans="1:34" s="444" customFormat="1" ht="30.75" customHeight="1">
      <c r="A265" s="462" t="s">
        <v>607</v>
      </c>
      <c r="B265" s="133" t="s">
        <v>608</v>
      </c>
      <c r="C265" s="263" t="s">
        <v>143</v>
      </c>
      <c r="D265" s="263" t="s">
        <v>79</v>
      </c>
      <c r="E265" s="263" t="s">
        <v>80</v>
      </c>
      <c r="F265" s="263" t="s">
        <v>81</v>
      </c>
      <c r="G265" s="263" t="s">
        <v>202</v>
      </c>
      <c r="H265" s="263" t="s">
        <v>202</v>
      </c>
      <c r="I265" s="263">
        <v>20</v>
      </c>
      <c r="J265" s="480">
        <v>4545455</v>
      </c>
      <c r="K265" s="263" t="s">
        <v>142</v>
      </c>
      <c r="L265" s="132">
        <v>3300</v>
      </c>
      <c r="M265" s="132" t="s">
        <v>21</v>
      </c>
      <c r="N265" s="128"/>
      <c r="O265" s="128"/>
      <c r="P265" s="128"/>
      <c r="Q265" s="128"/>
      <c r="R265" s="128"/>
      <c r="S265" s="128"/>
      <c r="T265" s="128"/>
      <c r="U265" s="128"/>
      <c r="V265" s="128"/>
      <c r="W265" s="128"/>
      <c r="X265" s="128"/>
      <c r="Y265" s="128"/>
      <c r="Z265" s="128"/>
      <c r="AA265" s="128"/>
      <c r="AB265" s="128"/>
      <c r="AC265" s="128"/>
      <c r="AD265" s="128"/>
      <c r="AE265" s="128"/>
      <c r="AF265" s="128"/>
      <c r="AG265" s="128"/>
      <c r="AH265" s="128"/>
    </row>
    <row r="266" spans="1:34" s="444" customFormat="1" ht="30.75" customHeight="1">
      <c r="A266" s="462" t="s">
        <v>607</v>
      </c>
      <c r="B266" s="133" t="s">
        <v>143</v>
      </c>
      <c r="C266" s="263" t="s">
        <v>143</v>
      </c>
      <c r="D266" s="263" t="s">
        <v>79</v>
      </c>
      <c r="E266" s="263" t="s">
        <v>80</v>
      </c>
      <c r="F266" s="263" t="s">
        <v>81</v>
      </c>
      <c r="G266" s="263" t="s">
        <v>214</v>
      </c>
      <c r="H266" s="263" t="s">
        <v>214</v>
      </c>
      <c r="I266" s="263">
        <v>20</v>
      </c>
      <c r="J266" s="480">
        <v>4545455</v>
      </c>
      <c r="K266" s="263" t="s">
        <v>142</v>
      </c>
      <c r="L266" s="132">
        <v>3300</v>
      </c>
      <c r="M266" s="132" t="s">
        <v>21</v>
      </c>
      <c r="N266" s="128"/>
      <c r="O266" s="128"/>
      <c r="P266" s="128"/>
      <c r="Q266" s="128"/>
      <c r="R266" s="128"/>
      <c r="S266" s="128"/>
      <c r="T266" s="128"/>
      <c r="U266" s="128"/>
      <c r="V266" s="128"/>
      <c r="W266" s="128"/>
      <c r="X266" s="128"/>
      <c r="Y266" s="128"/>
      <c r="Z266" s="128"/>
      <c r="AA266" s="128"/>
      <c r="AB266" s="128"/>
      <c r="AC266" s="128"/>
      <c r="AD266" s="128"/>
      <c r="AE266" s="128"/>
      <c r="AF266" s="128"/>
      <c r="AG266" s="128"/>
      <c r="AH266" s="128"/>
    </row>
    <row r="267" spans="1:34" s="444" customFormat="1" ht="30.75" customHeight="1">
      <c r="A267" s="462" t="s">
        <v>607</v>
      </c>
      <c r="B267" s="133" t="s">
        <v>609</v>
      </c>
      <c r="C267" s="263" t="s">
        <v>143</v>
      </c>
      <c r="D267" s="263" t="s">
        <v>79</v>
      </c>
      <c r="E267" s="263" t="s">
        <v>80</v>
      </c>
      <c r="F267" s="263" t="s">
        <v>81</v>
      </c>
      <c r="G267" s="263" t="s">
        <v>204</v>
      </c>
      <c r="H267" s="263" t="s">
        <v>204</v>
      </c>
      <c r="I267" s="263">
        <v>20</v>
      </c>
      <c r="J267" s="480">
        <v>4545455</v>
      </c>
      <c r="K267" s="263" t="s">
        <v>142</v>
      </c>
      <c r="L267" s="132">
        <v>3300</v>
      </c>
      <c r="M267" s="132" t="s">
        <v>21</v>
      </c>
      <c r="N267" s="128"/>
      <c r="O267" s="128"/>
      <c r="P267" s="128"/>
      <c r="Q267" s="128"/>
      <c r="R267" s="128"/>
      <c r="S267" s="128"/>
      <c r="T267" s="128"/>
      <c r="U267" s="128"/>
      <c r="V267" s="128"/>
      <c r="W267" s="128"/>
      <c r="X267" s="128"/>
      <c r="Y267" s="128"/>
      <c r="Z267" s="128"/>
      <c r="AA267" s="128"/>
      <c r="AB267" s="128"/>
      <c r="AC267" s="128"/>
      <c r="AD267" s="128"/>
      <c r="AE267" s="128"/>
      <c r="AF267" s="128"/>
      <c r="AG267" s="128"/>
      <c r="AH267" s="128"/>
    </row>
    <row r="268" spans="1:34" s="444" customFormat="1" ht="32.25" customHeight="1">
      <c r="A268" s="462" t="s">
        <v>607</v>
      </c>
      <c r="B268" s="133" t="s">
        <v>610</v>
      </c>
      <c r="C268" s="263" t="s">
        <v>143</v>
      </c>
      <c r="D268" s="263" t="s">
        <v>79</v>
      </c>
      <c r="E268" s="263" t="s">
        <v>80</v>
      </c>
      <c r="F268" s="263" t="s">
        <v>81</v>
      </c>
      <c r="G268" s="263" t="s">
        <v>212</v>
      </c>
      <c r="H268" s="263" t="s">
        <v>212</v>
      </c>
      <c r="I268" s="263">
        <v>20</v>
      </c>
      <c r="J268" s="480">
        <v>4545455</v>
      </c>
      <c r="K268" s="263" t="s">
        <v>142</v>
      </c>
      <c r="L268" s="132">
        <v>3300</v>
      </c>
      <c r="M268" s="132" t="s">
        <v>21</v>
      </c>
      <c r="N268" s="128"/>
      <c r="O268" s="128"/>
      <c r="P268" s="128"/>
      <c r="Q268" s="128"/>
      <c r="R268" s="128"/>
      <c r="S268" s="128"/>
      <c r="T268" s="128"/>
      <c r="U268" s="128"/>
      <c r="V268" s="128"/>
      <c r="W268" s="128"/>
      <c r="X268" s="128"/>
      <c r="Y268" s="128"/>
      <c r="Z268" s="128"/>
      <c r="AA268" s="128"/>
      <c r="AB268" s="128"/>
      <c r="AC268" s="128"/>
      <c r="AD268" s="128"/>
      <c r="AE268" s="128"/>
      <c r="AF268" s="128"/>
      <c r="AG268" s="128"/>
      <c r="AH268" s="128"/>
    </row>
    <row r="269" spans="1:34" s="444" customFormat="1" ht="32.25" customHeight="1">
      <c r="A269" s="462" t="s">
        <v>607</v>
      </c>
      <c r="B269" s="133" t="s">
        <v>357</v>
      </c>
      <c r="C269" s="263" t="s">
        <v>358</v>
      </c>
      <c r="D269" s="263" t="s">
        <v>79</v>
      </c>
      <c r="E269" s="263" t="s">
        <v>80</v>
      </c>
      <c r="F269" s="263" t="s">
        <v>81</v>
      </c>
      <c r="G269" s="263" t="s">
        <v>201</v>
      </c>
      <c r="H269" s="263" t="s">
        <v>201</v>
      </c>
      <c r="I269" s="263">
        <v>20</v>
      </c>
      <c r="J269" s="480">
        <v>4545455</v>
      </c>
      <c r="K269" s="263" t="s">
        <v>142</v>
      </c>
      <c r="L269" s="132">
        <v>3300</v>
      </c>
      <c r="M269" s="132" t="s">
        <v>21</v>
      </c>
      <c r="N269" s="128"/>
      <c r="O269" s="128"/>
      <c r="P269" s="128"/>
      <c r="Q269" s="128"/>
      <c r="R269" s="128"/>
      <c r="S269" s="128"/>
      <c r="T269" s="128"/>
      <c r="U269" s="128"/>
      <c r="V269" s="128"/>
      <c r="W269" s="128"/>
      <c r="X269" s="128"/>
      <c r="Y269" s="128"/>
      <c r="Z269" s="128"/>
      <c r="AA269" s="128"/>
      <c r="AB269" s="128"/>
      <c r="AC269" s="128"/>
      <c r="AD269" s="128"/>
      <c r="AE269" s="128"/>
      <c r="AF269" s="128"/>
      <c r="AG269" s="128"/>
      <c r="AH269" s="128"/>
    </row>
    <row r="270" spans="1:34" s="444" customFormat="1" ht="32.25" customHeight="1">
      <c r="A270" s="462" t="s">
        <v>605</v>
      </c>
      <c r="B270" s="133" t="s">
        <v>359</v>
      </c>
      <c r="C270" s="263" t="s">
        <v>143</v>
      </c>
      <c r="D270" s="263" t="s">
        <v>79</v>
      </c>
      <c r="E270" s="263" t="s">
        <v>80</v>
      </c>
      <c r="F270" s="263" t="s">
        <v>81</v>
      </c>
      <c r="G270" s="263" t="s">
        <v>228</v>
      </c>
      <c r="H270" s="263" t="s">
        <v>228</v>
      </c>
      <c r="I270" s="263">
        <v>20</v>
      </c>
      <c r="J270" s="480">
        <v>4545455</v>
      </c>
      <c r="K270" s="263" t="s">
        <v>142</v>
      </c>
      <c r="L270" s="132">
        <v>3300</v>
      </c>
      <c r="M270" s="132" t="s">
        <v>21</v>
      </c>
      <c r="N270" s="128"/>
      <c r="O270" s="128"/>
      <c r="P270" s="128"/>
      <c r="Q270" s="128"/>
      <c r="R270" s="128"/>
      <c r="S270" s="128"/>
      <c r="T270" s="128"/>
      <c r="U270" s="128"/>
      <c r="V270" s="128"/>
      <c r="W270" s="128"/>
      <c r="X270" s="128"/>
      <c r="Y270" s="128"/>
      <c r="Z270" s="128"/>
      <c r="AA270" s="128"/>
      <c r="AB270" s="128"/>
      <c r="AC270" s="128"/>
      <c r="AD270" s="128"/>
      <c r="AE270" s="128"/>
      <c r="AF270" s="128"/>
      <c r="AG270" s="128"/>
      <c r="AH270" s="128"/>
    </row>
    <row r="271" spans="1:34" s="444" customFormat="1" ht="32.25" customHeight="1">
      <c r="A271" s="462" t="s">
        <v>607</v>
      </c>
      <c r="B271" s="133" t="s">
        <v>608</v>
      </c>
      <c r="C271" s="263" t="s">
        <v>143</v>
      </c>
      <c r="D271" s="263" t="s">
        <v>79</v>
      </c>
      <c r="E271" s="263" t="s">
        <v>224</v>
      </c>
      <c r="F271" s="263" t="s">
        <v>81</v>
      </c>
      <c r="G271" s="263" t="s">
        <v>235</v>
      </c>
      <c r="H271" s="263" t="s">
        <v>235</v>
      </c>
      <c r="I271" s="263">
        <v>20</v>
      </c>
      <c r="J271" s="480">
        <v>4545455</v>
      </c>
      <c r="K271" s="263" t="s">
        <v>142</v>
      </c>
      <c r="L271" s="132">
        <v>3300</v>
      </c>
      <c r="M271" s="132" t="s">
        <v>21</v>
      </c>
      <c r="N271" s="128"/>
      <c r="O271" s="128"/>
      <c r="P271" s="128"/>
      <c r="Q271" s="128"/>
      <c r="R271" s="128"/>
      <c r="S271" s="128"/>
      <c r="T271" s="128"/>
      <c r="U271" s="128"/>
      <c r="V271" s="128"/>
      <c r="W271" s="128"/>
      <c r="X271" s="128"/>
      <c r="Y271" s="128"/>
      <c r="Z271" s="128"/>
      <c r="AA271" s="128"/>
      <c r="AB271" s="128"/>
      <c r="AC271" s="128"/>
      <c r="AD271" s="128"/>
      <c r="AE271" s="128"/>
      <c r="AF271" s="128"/>
      <c r="AG271" s="128"/>
      <c r="AH271" s="128"/>
    </row>
    <row r="272" spans="1:34" s="444" customFormat="1" ht="32.25" customHeight="1">
      <c r="A272" s="462" t="s">
        <v>607</v>
      </c>
      <c r="B272" s="133" t="s">
        <v>608</v>
      </c>
      <c r="C272" s="263" t="s">
        <v>143</v>
      </c>
      <c r="D272" s="263" t="s">
        <v>79</v>
      </c>
      <c r="E272" s="263" t="s">
        <v>224</v>
      </c>
      <c r="F272" s="263" t="s">
        <v>81</v>
      </c>
      <c r="G272" s="263" t="s">
        <v>213</v>
      </c>
      <c r="H272" s="263" t="s">
        <v>213</v>
      </c>
      <c r="I272" s="263">
        <v>20</v>
      </c>
      <c r="J272" s="480">
        <v>4545455</v>
      </c>
      <c r="K272" s="263" t="s">
        <v>142</v>
      </c>
      <c r="L272" s="132">
        <v>3300</v>
      </c>
      <c r="M272" s="132" t="s">
        <v>21</v>
      </c>
      <c r="N272" s="128"/>
      <c r="O272" s="128"/>
      <c r="P272" s="128"/>
      <c r="Q272" s="128"/>
      <c r="R272" s="128"/>
      <c r="S272" s="128"/>
      <c r="T272" s="128"/>
      <c r="U272" s="128"/>
      <c r="V272" s="128"/>
      <c r="W272" s="128"/>
      <c r="X272" s="128"/>
      <c r="Y272" s="128"/>
      <c r="Z272" s="128"/>
      <c r="AA272" s="128"/>
      <c r="AB272" s="128"/>
      <c r="AC272" s="128"/>
      <c r="AD272" s="128"/>
      <c r="AE272" s="128"/>
      <c r="AF272" s="128"/>
      <c r="AG272" s="128"/>
      <c r="AH272" s="128"/>
    </row>
    <row r="273" spans="1:34" s="444" customFormat="1" ht="32.25" customHeight="1">
      <c r="A273" s="462" t="s">
        <v>607</v>
      </c>
      <c r="B273" s="133" t="s">
        <v>608</v>
      </c>
      <c r="C273" s="263" t="s">
        <v>143</v>
      </c>
      <c r="D273" s="263" t="s">
        <v>79</v>
      </c>
      <c r="E273" s="263" t="s">
        <v>80</v>
      </c>
      <c r="F273" s="263" t="s">
        <v>81</v>
      </c>
      <c r="G273" s="263" t="s">
        <v>252</v>
      </c>
      <c r="H273" s="263" t="s">
        <v>252</v>
      </c>
      <c r="I273" s="263">
        <v>20</v>
      </c>
      <c r="J273" s="480">
        <v>4545450</v>
      </c>
      <c r="K273" s="263" t="s">
        <v>142</v>
      </c>
      <c r="L273" s="132">
        <v>3300</v>
      </c>
      <c r="M273" s="132" t="s">
        <v>21</v>
      </c>
      <c r="N273" s="128"/>
      <c r="O273" s="128"/>
      <c r="P273" s="128"/>
      <c r="Q273" s="128"/>
      <c r="R273" s="128"/>
      <c r="S273" s="128"/>
      <c r="T273" s="128"/>
      <c r="U273" s="128"/>
      <c r="V273" s="128"/>
      <c r="W273" s="128"/>
      <c r="X273" s="128"/>
      <c r="Y273" s="128"/>
      <c r="Z273" s="128"/>
      <c r="AA273" s="128"/>
      <c r="AB273" s="128"/>
      <c r="AC273" s="128"/>
      <c r="AD273" s="128"/>
      <c r="AE273" s="128"/>
      <c r="AF273" s="128"/>
      <c r="AG273" s="128"/>
      <c r="AH273" s="128"/>
    </row>
    <row r="274" spans="1:34" s="444" customFormat="1" ht="32.25" customHeight="1">
      <c r="A274" s="460" t="s">
        <v>611</v>
      </c>
      <c r="B274" s="133" t="s">
        <v>422</v>
      </c>
      <c r="C274" s="263" t="s">
        <v>423</v>
      </c>
      <c r="D274" s="263" t="s">
        <v>79</v>
      </c>
      <c r="E274" s="263" t="s">
        <v>80</v>
      </c>
      <c r="F274" s="134" t="s">
        <v>82</v>
      </c>
      <c r="G274" s="263" t="s">
        <v>201</v>
      </c>
      <c r="H274" s="263" t="s">
        <v>201</v>
      </c>
      <c r="I274" s="263">
        <v>40</v>
      </c>
      <c r="J274" s="480">
        <v>3000000</v>
      </c>
      <c r="K274" s="263" t="s">
        <v>153</v>
      </c>
      <c r="L274" s="132">
        <v>4100</v>
      </c>
      <c r="M274" s="132" t="s">
        <v>89</v>
      </c>
      <c r="N274" s="128"/>
      <c r="O274" s="128"/>
      <c r="P274" s="128"/>
      <c r="Q274" s="128"/>
      <c r="R274" s="128"/>
      <c r="S274" s="128"/>
      <c r="T274" s="128"/>
      <c r="U274" s="128"/>
      <c r="V274" s="128"/>
      <c r="W274" s="128"/>
      <c r="X274" s="128"/>
      <c r="Y274" s="128"/>
      <c r="Z274" s="128"/>
      <c r="AA274" s="128"/>
      <c r="AB274" s="128"/>
      <c r="AC274" s="128"/>
      <c r="AD274" s="128"/>
      <c r="AE274" s="128"/>
      <c r="AF274" s="128"/>
      <c r="AG274" s="128"/>
      <c r="AH274" s="128"/>
    </row>
    <row r="275" spans="1:34" s="444" customFormat="1" ht="32.25" customHeight="1">
      <c r="A275" s="460" t="s">
        <v>611</v>
      </c>
      <c r="B275" s="133" t="s">
        <v>424</v>
      </c>
      <c r="C275" s="263" t="s">
        <v>425</v>
      </c>
      <c r="D275" s="263" t="s">
        <v>79</v>
      </c>
      <c r="E275" s="263" t="s">
        <v>80</v>
      </c>
      <c r="F275" s="134" t="s">
        <v>82</v>
      </c>
      <c r="G275" s="263" t="s">
        <v>201</v>
      </c>
      <c r="H275" s="263" t="s">
        <v>201</v>
      </c>
      <c r="I275" s="263">
        <v>40</v>
      </c>
      <c r="J275" s="480">
        <v>3000000</v>
      </c>
      <c r="K275" s="263" t="s">
        <v>153</v>
      </c>
      <c r="L275" s="132">
        <v>4100</v>
      </c>
      <c r="M275" s="132" t="s">
        <v>89</v>
      </c>
      <c r="N275" s="128"/>
      <c r="O275" s="128"/>
      <c r="P275" s="128"/>
      <c r="Q275" s="128"/>
      <c r="R275" s="128"/>
      <c r="S275" s="128"/>
      <c r="T275" s="128"/>
      <c r="U275" s="128"/>
      <c r="V275" s="128"/>
      <c r="W275" s="128"/>
      <c r="X275" s="128"/>
      <c r="Y275" s="128"/>
      <c r="Z275" s="128"/>
      <c r="AA275" s="128"/>
      <c r="AB275" s="128"/>
      <c r="AC275" s="128"/>
      <c r="AD275" s="128"/>
      <c r="AE275" s="128"/>
      <c r="AF275" s="128"/>
      <c r="AG275" s="128"/>
      <c r="AH275" s="128"/>
    </row>
    <row r="276" spans="1:34" s="444" customFormat="1" ht="32.25" customHeight="1">
      <c r="A276" s="460" t="s">
        <v>611</v>
      </c>
      <c r="B276" s="133" t="s">
        <v>612</v>
      </c>
      <c r="C276" s="263" t="s">
        <v>425</v>
      </c>
      <c r="D276" s="263" t="s">
        <v>79</v>
      </c>
      <c r="E276" s="263" t="s">
        <v>80</v>
      </c>
      <c r="F276" s="134" t="s">
        <v>82</v>
      </c>
      <c r="G276" s="263" t="s">
        <v>201</v>
      </c>
      <c r="H276" s="263" t="s">
        <v>201</v>
      </c>
      <c r="I276" s="263">
        <v>30</v>
      </c>
      <c r="J276" s="480">
        <v>3000000</v>
      </c>
      <c r="K276" s="263" t="s">
        <v>153</v>
      </c>
      <c r="L276" s="132">
        <v>4100</v>
      </c>
      <c r="M276" s="132" t="s">
        <v>89</v>
      </c>
      <c r="N276" s="128"/>
      <c r="O276" s="128"/>
      <c r="P276" s="128"/>
      <c r="Q276" s="128"/>
      <c r="R276" s="128"/>
      <c r="S276" s="128"/>
      <c r="T276" s="128"/>
      <c r="U276" s="128"/>
      <c r="V276" s="128"/>
      <c r="W276" s="128"/>
      <c r="X276" s="128"/>
      <c r="Y276" s="128"/>
      <c r="Z276" s="128"/>
      <c r="AA276" s="128"/>
      <c r="AB276" s="128"/>
      <c r="AC276" s="128"/>
      <c r="AD276" s="128"/>
      <c r="AE276" s="128"/>
      <c r="AF276" s="128"/>
      <c r="AG276" s="128"/>
      <c r="AH276" s="128"/>
    </row>
    <row r="277" spans="1:34" s="444" customFormat="1" ht="32.25" customHeight="1">
      <c r="A277" s="460" t="s">
        <v>611</v>
      </c>
      <c r="B277" s="133" t="s">
        <v>426</v>
      </c>
      <c r="C277" s="263" t="s">
        <v>427</v>
      </c>
      <c r="D277" s="263" t="s">
        <v>84</v>
      </c>
      <c r="E277" s="263" t="s">
        <v>80</v>
      </c>
      <c r="F277" s="263" t="s">
        <v>428</v>
      </c>
      <c r="G277" s="263" t="s">
        <v>201</v>
      </c>
      <c r="H277" s="263" t="s">
        <v>201</v>
      </c>
      <c r="I277" s="263">
        <v>30</v>
      </c>
      <c r="J277" s="480">
        <v>3000000</v>
      </c>
      <c r="K277" s="263" t="s">
        <v>153</v>
      </c>
      <c r="L277" s="132">
        <v>4100</v>
      </c>
      <c r="M277" s="132" t="s">
        <v>89</v>
      </c>
      <c r="N277" s="128"/>
      <c r="O277" s="128"/>
      <c r="P277" s="128"/>
      <c r="Q277" s="128"/>
      <c r="R277" s="128"/>
      <c r="S277" s="128"/>
      <c r="T277" s="128"/>
      <c r="U277" s="128"/>
      <c r="V277" s="128"/>
      <c r="W277" s="128"/>
      <c r="X277" s="128"/>
      <c r="Y277" s="128"/>
      <c r="Z277" s="128"/>
      <c r="AA277" s="128"/>
      <c r="AB277" s="128"/>
      <c r="AC277" s="128"/>
      <c r="AD277" s="128"/>
      <c r="AE277" s="128"/>
      <c r="AF277" s="128"/>
      <c r="AG277" s="128"/>
      <c r="AH277" s="128"/>
    </row>
    <row r="278" spans="1:34" s="444" customFormat="1" ht="32.25" customHeight="1">
      <c r="A278" s="460" t="s">
        <v>611</v>
      </c>
      <c r="B278" s="133" t="s">
        <v>429</v>
      </c>
      <c r="C278" s="432" t="s">
        <v>99</v>
      </c>
      <c r="D278" s="432" t="s">
        <v>79</v>
      </c>
      <c r="E278" s="432" t="s">
        <v>80</v>
      </c>
      <c r="F278" s="477" t="s">
        <v>82</v>
      </c>
      <c r="G278" s="432" t="s">
        <v>210</v>
      </c>
      <c r="H278" s="432" t="s">
        <v>210</v>
      </c>
      <c r="I278" s="432">
        <v>100</v>
      </c>
      <c r="J278" s="480">
        <v>30000000</v>
      </c>
      <c r="K278" s="432" t="s">
        <v>153</v>
      </c>
      <c r="L278" s="132">
        <v>4100</v>
      </c>
      <c r="M278" s="132" t="s">
        <v>89</v>
      </c>
      <c r="N278" s="128"/>
      <c r="O278" s="128"/>
      <c r="P278" s="128"/>
      <c r="Q278" s="128"/>
      <c r="R278" s="128"/>
      <c r="S278" s="128"/>
      <c r="T278" s="128"/>
      <c r="U278" s="128"/>
      <c r="V278" s="128"/>
      <c r="W278" s="128"/>
      <c r="X278" s="128"/>
      <c r="Y278" s="128"/>
      <c r="Z278" s="128"/>
      <c r="AA278" s="128"/>
      <c r="AB278" s="128"/>
      <c r="AC278" s="128"/>
      <c r="AD278" s="128"/>
      <c r="AE278" s="128"/>
      <c r="AF278" s="128"/>
      <c r="AG278" s="128"/>
      <c r="AH278" s="128"/>
    </row>
    <row r="279" spans="1:34" s="444" customFormat="1" ht="32.25" customHeight="1">
      <c r="A279" s="460" t="s">
        <v>611</v>
      </c>
      <c r="B279" s="133" t="s">
        <v>422</v>
      </c>
      <c r="C279" s="263" t="s">
        <v>423</v>
      </c>
      <c r="D279" s="263" t="s">
        <v>79</v>
      </c>
      <c r="E279" s="263" t="s">
        <v>80</v>
      </c>
      <c r="F279" s="134" t="s">
        <v>82</v>
      </c>
      <c r="G279" s="263" t="s">
        <v>212</v>
      </c>
      <c r="H279" s="263" t="s">
        <v>212</v>
      </c>
      <c r="I279" s="263">
        <v>40</v>
      </c>
      <c r="J279" s="480">
        <v>3000000</v>
      </c>
      <c r="K279" s="263" t="s">
        <v>153</v>
      </c>
      <c r="L279" s="132">
        <v>4100</v>
      </c>
      <c r="M279" s="132" t="s">
        <v>89</v>
      </c>
      <c r="N279" s="128"/>
      <c r="O279" s="128"/>
      <c r="P279" s="128"/>
      <c r="Q279" s="128"/>
      <c r="R279" s="128"/>
      <c r="S279" s="128"/>
      <c r="T279" s="128"/>
      <c r="U279" s="128"/>
      <c r="V279" s="128"/>
      <c r="W279" s="128"/>
      <c r="X279" s="128"/>
      <c r="Y279" s="128"/>
      <c r="Z279" s="128"/>
      <c r="AA279" s="128"/>
      <c r="AB279" s="128"/>
      <c r="AC279" s="128"/>
      <c r="AD279" s="128"/>
      <c r="AE279" s="128"/>
      <c r="AF279" s="128"/>
      <c r="AG279" s="128"/>
      <c r="AH279" s="128"/>
    </row>
    <row r="280" spans="1:34" s="444" customFormat="1" ht="32.25" customHeight="1">
      <c r="A280" s="460" t="s">
        <v>611</v>
      </c>
      <c r="B280" s="133" t="s">
        <v>424</v>
      </c>
      <c r="C280" s="263" t="s">
        <v>425</v>
      </c>
      <c r="D280" s="263" t="s">
        <v>79</v>
      </c>
      <c r="E280" s="263" t="s">
        <v>80</v>
      </c>
      <c r="F280" s="134" t="s">
        <v>82</v>
      </c>
      <c r="G280" s="263" t="s">
        <v>212</v>
      </c>
      <c r="H280" s="263" t="s">
        <v>212</v>
      </c>
      <c r="I280" s="263">
        <v>40</v>
      </c>
      <c r="J280" s="480">
        <v>3000000</v>
      </c>
      <c r="K280" s="263" t="s">
        <v>153</v>
      </c>
      <c r="L280" s="132">
        <v>4100</v>
      </c>
      <c r="M280" s="132" t="s">
        <v>89</v>
      </c>
      <c r="N280" s="128"/>
      <c r="O280" s="128"/>
      <c r="P280" s="128"/>
      <c r="Q280" s="128"/>
      <c r="R280" s="128"/>
      <c r="S280" s="128"/>
      <c r="T280" s="128"/>
      <c r="U280" s="128"/>
      <c r="V280" s="128"/>
      <c r="W280" s="128"/>
      <c r="X280" s="128"/>
      <c r="Y280" s="128"/>
      <c r="Z280" s="128"/>
      <c r="AA280" s="128"/>
      <c r="AB280" s="128"/>
      <c r="AC280" s="128"/>
      <c r="AD280" s="128"/>
      <c r="AE280" s="128"/>
      <c r="AF280" s="128"/>
      <c r="AG280" s="128"/>
      <c r="AH280" s="128"/>
    </row>
    <row r="281" spans="1:34" s="444" customFormat="1" ht="32.25" customHeight="1">
      <c r="A281" s="460" t="s">
        <v>611</v>
      </c>
      <c r="B281" s="133" t="s">
        <v>430</v>
      </c>
      <c r="C281" s="263" t="s">
        <v>425</v>
      </c>
      <c r="D281" s="263" t="s">
        <v>79</v>
      </c>
      <c r="E281" s="263" t="s">
        <v>80</v>
      </c>
      <c r="F281" s="134" t="s">
        <v>82</v>
      </c>
      <c r="G281" s="263" t="s">
        <v>212</v>
      </c>
      <c r="H281" s="263" t="s">
        <v>212</v>
      </c>
      <c r="I281" s="263">
        <v>50</v>
      </c>
      <c r="J281" s="480">
        <v>35000000</v>
      </c>
      <c r="K281" s="263" t="s">
        <v>153</v>
      </c>
      <c r="L281" s="132">
        <v>4100</v>
      </c>
      <c r="M281" s="132" t="s">
        <v>89</v>
      </c>
      <c r="N281" s="128"/>
      <c r="O281" s="128"/>
      <c r="P281" s="128"/>
      <c r="Q281" s="128"/>
      <c r="R281" s="128"/>
      <c r="S281" s="128"/>
      <c r="T281" s="128"/>
      <c r="U281" s="128"/>
      <c r="V281" s="128"/>
      <c r="W281" s="128"/>
      <c r="X281" s="128"/>
      <c r="Y281" s="128"/>
      <c r="Z281" s="128"/>
      <c r="AA281" s="128"/>
      <c r="AB281" s="128"/>
      <c r="AC281" s="128"/>
      <c r="AD281" s="128"/>
      <c r="AE281" s="128"/>
      <c r="AF281" s="128"/>
      <c r="AG281" s="128"/>
      <c r="AH281" s="128"/>
    </row>
    <row r="282" spans="1:34" s="444" customFormat="1" ht="32.25" customHeight="1">
      <c r="A282" s="460" t="s">
        <v>611</v>
      </c>
      <c r="B282" s="133" t="s">
        <v>431</v>
      </c>
      <c r="C282" s="263" t="s">
        <v>432</v>
      </c>
      <c r="D282" s="263" t="s">
        <v>79</v>
      </c>
      <c r="E282" s="263" t="s">
        <v>80</v>
      </c>
      <c r="F282" s="134" t="s">
        <v>82</v>
      </c>
      <c r="G282" s="263" t="s">
        <v>212</v>
      </c>
      <c r="H282" s="263" t="s">
        <v>212</v>
      </c>
      <c r="I282" s="263">
        <v>50</v>
      </c>
      <c r="J282" s="480">
        <v>25000000</v>
      </c>
      <c r="K282" s="263" t="s">
        <v>153</v>
      </c>
      <c r="L282" s="132">
        <v>4100</v>
      </c>
      <c r="M282" s="132" t="s">
        <v>89</v>
      </c>
      <c r="N282" s="128"/>
      <c r="O282" s="128"/>
      <c r="P282" s="128"/>
      <c r="Q282" s="128"/>
      <c r="R282" s="128"/>
      <c r="S282" s="128"/>
      <c r="T282" s="128"/>
      <c r="U282" s="128"/>
      <c r="V282" s="128"/>
      <c r="W282" s="128"/>
      <c r="X282" s="128"/>
      <c r="Y282" s="128"/>
      <c r="Z282" s="128"/>
      <c r="AA282" s="128"/>
      <c r="AB282" s="128"/>
      <c r="AC282" s="128"/>
      <c r="AD282" s="128"/>
      <c r="AE282" s="128"/>
      <c r="AF282" s="128"/>
      <c r="AG282" s="128"/>
      <c r="AH282" s="128"/>
    </row>
    <row r="283" spans="1:34" s="444" customFormat="1" ht="32.25" customHeight="1">
      <c r="A283" s="460" t="s">
        <v>611</v>
      </c>
      <c r="B283" s="133" t="s">
        <v>426</v>
      </c>
      <c r="C283" s="263" t="s">
        <v>427</v>
      </c>
      <c r="D283" s="263" t="s">
        <v>84</v>
      </c>
      <c r="E283" s="263" t="s">
        <v>80</v>
      </c>
      <c r="F283" s="263" t="s">
        <v>433</v>
      </c>
      <c r="G283" s="263" t="s">
        <v>212</v>
      </c>
      <c r="H283" s="263" t="s">
        <v>212</v>
      </c>
      <c r="I283" s="263">
        <v>30</v>
      </c>
      <c r="J283" s="480">
        <v>3000000</v>
      </c>
      <c r="K283" s="263" t="s">
        <v>153</v>
      </c>
      <c r="L283" s="132">
        <v>4100</v>
      </c>
      <c r="M283" s="132" t="s">
        <v>89</v>
      </c>
      <c r="N283" s="128"/>
      <c r="O283" s="128"/>
      <c r="P283" s="128"/>
      <c r="Q283" s="128"/>
      <c r="R283" s="128"/>
      <c r="S283" s="128"/>
      <c r="T283" s="128"/>
      <c r="U283" s="128"/>
      <c r="V283" s="128"/>
      <c r="W283" s="128"/>
      <c r="X283" s="128"/>
      <c r="Y283" s="128"/>
      <c r="Z283" s="128"/>
      <c r="AA283" s="128"/>
      <c r="AB283" s="128"/>
      <c r="AC283" s="128"/>
      <c r="AD283" s="128"/>
      <c r="AE283" s="128"/>
      <c r="AF283" s="128"/>
      <c r="AG283" s="128"/>
      <c r="AH283" s="128"/>
    </row>
    <row r="284" spans="1:34" ht="22.5" customHeight="1">
      <c r="A284" s="460" t="s">
        <v>611</v>
      </c>
      <c r="B284" s="133" t="s">
        <v>434</v>
      </c>
      <c r="C284" s="263" t="s">
        <v>99</v>
      </c>
      <c r="D284" s="263" t="s">
        <v>79</v>
      </c>
      <c r="E284" s="263" t="s">
        <v>80</v>
      </c>
      <c r="F284" s="134" t="s">
        <v>82</v>
      </c>
      <c r="G284" s="263" t="s">
        <v>212</v>
      </c>
      <c r="H284" s="263" t="s">
        <v>212</v>
      </c>
      <c r="I284" s="263">
        <v>160</v>
      </c>
      <c r="J284" s="480">
        <v>9000000</v>
      </c>
      <c r="K284" s="263" t="s">
        <v>153</v>
      </c>
      <c r="L284" s="132">
        <v>4100</v>
      </c>
      <c r="M284" s="132" t="s">
        <v>89</v>
      </c>
    </row>
    <row r="285" spans="1:34" ht="22.5" customHeight="1">
      <c r="A285" s="460" t="s">
        <v>611</v>
      </c>
      <c r="B285" s="133" t="s">
        <v>435</v>
      </c>
      <c r="C285" s="263" t="s">
        <v>436</v>
      </c>
      <c r="D285" s="263" t="s">
        <v>79</v>
      </c>
      <c r="E285" s="263" t="s">
        <v>80</v>
      </c>
      <c r="F285" s="134" t="s">
        <v>82</v>
      </c>
      <c r="G285" s="263" t="s">
        <v>204</v>
      </c>
      <c r="H285" s="263" t="s">
        <v>204</v>
      </c>
      <c r="I285" s="263">
        <v>40</v>
      </c>
      <c r="J285" s="480">
        <v>3000000</v>
      </c>
      <c r="K285" s="263" t="s">
        <v>153</v>
      </c>
      <c r="L285" s="132">
        <v>4100</v>
      </c>
      <c r="M285" s="132" t="s">
        <v>89</v>
      </c>
    </row>
    <row r="286" spans="1:34" ht="23.25" customHeight="1">
      <c r="A286" s="460" t="s">
        <v>611</v>
      </c>
      <c r="B286" s="133" t="s">
        <v>429</v>
      </c>
      <c r="C286" s="263" t="s">
        <v>99</v>
      </c>
      <c r="D286" s="263" t="s">
        <v>79</v>
      </c>
      <c r="E286" s="263" t="s">
        <v>80</v>
      </c>
      <c r="F286" s="134" t="s">
        <v>82</v>
      </c>
      <c r="G286" s="263" t="s">
        <v>204</v>
      </c>
      <c r="H286" s="263" t="s">
        <v>204</v>
      </c>
      <c r="I286" s="263">
        <v>100</v>
      </c>
      <c r="J286" s="480">
        <v>30000000</v>
      </c>
      <c r="K286" s="263" t="s">
        <v>153</v>
      </c>
      <c r="L286" s="132">
        <v>4100</v>
      </c>
      <c r="M286" s="132" t="s">
        <v>89</v>
      </c>
    </row>
    <row r="287" spans="1:34" ht="18" customHeight="1">
      <c r="A287" s="460" t="s">
        <v>611</v>
      </c>
      <c r="B287" s="133" t="s">
        <v>422</v>
      </c>
      <c r="C287" s="263" t="s">
        <v>423</v>
      </c>
      <c r="D287" s="263" t="s">
        <v>79</v>
      </c>
      <c r="E287" s="263" t="s">
        <v>80</v>
      </c>
      <c r="F287" s="134" t="s">
        <v>82</v>
      </c>
      <c r="G287" s="263" t="s">
        <v>252</v>
      </c>
      <c r="H287" s="263" t="s">
        <v>252</v>
      </c>
      <c r="I287" s="263">
        <v>40</v>
      </c>
      <c r="J287" s="480">
        <v>3000000</v>
      </c>
      <c r="K287" s="263" t="s">
        <v>153</v>
      </c>
      <c r="L287" s="132">
        <v>4100</v>
      </c>
      <c r="M287" s="132" t="s">
        <v>89</v>
      </c>
    </row>
    <row r="288" spans="1:34" ht="9" customHeight="1">
      <c r="A288" s="460" t="s">
        <v>611</v>
      </c>
      <c r="B288" s="133" t="s">
        <v>424</v>
      </c>
      <c r="C288" s="263" t="s">
        <v>425</v>
      </c>
      <c r="D288" s="263" t="s">
        <v>79</v>
      </c>
      <c r="E288" s="263" t="s">
        <v>80</v>
      </c>
      <c r="F288" s="134" t="s">
        <v>82</v>
      </c>
      <c r="G288" s="263" t="s">
        <v>252</v>
      </c>
      <c r="H288" s="263" t="s">
        <v>252</v>
      </c>
      <c r="I288" s="263">
        <v>40</v>
      </c>
      <c r="J288" s="480">
        <v>3000000</v>
      </c>
      <c r="K288" s="263" t="s">
        <v>153</v>
      </c>
      <c r="L288" s="132">
        <v>4100</v>
      </c>
      <c r="M288" s="132" t="s">
        <v>89</v>
      </c>
    </row>
    <row r="289" spans="1:34" ht="63.75">
      <c r="A289" s="460" t="s">
        <v>611</v>
      </c>
      <c r="B289" s="133" t="s">
        <v>437</v>
      </c>
      <c r="C289" s="263" t="s">
        <v>436</v>
      </c>
      <c r="D289" s="263" t="s">
        <v>79</v>
      </c>
      <c r="E289" s="263" t="s">
        <v>80</v>
      </c>
      <c r="F289" s="134" t="s">
        <v>82</v>
      </c>
      <c r="G289" s="263" t="s">
        <v>252</v>
      </c>
      <c r="H289" s="263" t="s">
        <v>252</v>
      </c>
      <c r="I289" s="263">
        <v>40</v>
      </c>
      <c r="J289" s="480">
        <v>3000000</v>
      </c>
      <c r="K289" s="263" t="s">
        <v>153</v>
      </c>
      <c r="L289" s="132">
        <v>4100</v>
      </c>
      <c r="M289" s="132" t="s">
        <v>89</v>
      </c>
    </row>
    <row r="290" spans="1:34" s="128" customFormat="1" ht="12" customHeight="1">
      <c r="A290" s="460" t="s">
        <v>611</v>
      </c>
      <c r="B290" s="133" t="s">
        <v>438</v>
      </c>
      <c r="C290" s="263" t="s">
        <v>439</v>
      </c>
      <c r="D290" s="263" t="s">
        <v>79</v>
      </c>
      <c r="E290" s="263" t="s">
        <v>80</v>
      </c>
      <c r="F290" s="134" t="s">
        <v>82</v>
      </c>
      <c r="G290" s="263" t="s">
        <v>252</v>
      </c>
      <c r="H290" s="263" t="s">
        <v>252</v>
      </c>
      <c r="I290" s="263">
        <v>100</v>
      </c>
      <c r="J290" s="480">
        <v>40000000</v>
      </c>
      <c r="K290" s="263" t="s">
        <v>153</v>
      </c>
      <c r="L290" s="132">
        <v>4100</v>
      </c>
      <c r="M290" s="132" t="s">
        <v>89</v>
      </c>
      <c r="N290" s="126"/>
      <c r="O290" s="126"/>
      <c r="P290" s="126"/>
      <c r="Q290" s="126"/>
      <c r="R290" s="126"/>
      <c r="S290" s="126"/>
      <c r="T290" s="126"/>
      <c r="U290" s="126"/>
      <c r="V290" s="126"/>
      <c r="W290" s="126"/>
      <c r="X290" s="126"/>
      <c r="Y290" s="126"/>
      <c r="Z290" s="126"/>
      <c r="AA290" s="126"/>
      <c r="AB290" s="126"/>
      <c r="AC290" s="126"/>
      <c r="AD290" s="126"/>
      <c r="AE290" s="126"/>
      <c r="AF290" s="126"/>
      <c r="AG290" s="126"/>
      <c r="AH290" s="126"/>
    </row>
    <row r="291" spans="1:34" ht="38.25">
      <c r="A291" s="460" t="s">
        <v>611</v>
      </c>
      <c r="B291" s="133" t="s">
        <v>426</v>
      </c>
      <c r="C291" s="263" t="s">
        <v>427</v>
      </c>
      <c r="D291" s="263" t="s">
        <v>84</v>
      </c>
      <c r="E291" s="263" t="s">
        <v>80</v>
      </c>
      <c r="F291" s="263" t="s">
        <v>440</v>
      </c>
      <c r="G291" s="263" t="s">
        <v>252</v>
      </c>
      <c r="H291" s="263" t="s">
        <v>252</v>
      </c>
      <c r="I291" s="263">
        <v>30</v>
      </c>
      <c r="J291" s="480">
        <v>3000000</v>
      </c>
      <c r="K291" s="263" t="s">
        <v>153</v>
      </c>
      <c r="L291" s="132">
        <v>4100</v>
      </c>
      <c r="M291" s="132" t="s">
        <v>89</v>
      </c>
    </row>
    <row r="292" spans="1:34" ht="51">
      <c r="A292" s="460" t="s">
        <v>611</v>
      </c>
      <c r="B292" s="133" t="s">
        <v>441</v>
      </c>
      <c r="C292" s="263" t="s">
        <v>442</v>
      </c>
      <c r="D292" s="263" t="s">
        <v>79</v>
      </c>
      <c r="E292" s="263" t="s">
        <v>80</v>
      </c>
      <c r="F292" s="134" t="s">
        <v>82</v>
      </c>
      <c r="G292" s="263" t="s">
        <v>213</v>
      </c>
      <c r="H292" s="263" t="s">
        <v>213</v>
      </c>
      <c r="I292" s="263">
        <v>30</v>
      </c>
      <c r="J292" s="480">
        <v>1000000</v>
      </c>
      <c r="K292" s="263" t="s">
        <v>153</v>
      </c>
      <c r="L292" s="132">
        <v>4100</v>
      </c>
      <c r="M292" s="132" t="s">
        <v>89</v>
      </c>
    </row>
    <row r="293" spans="1:34" ht="51">
      <c r="A293" s="460" t="s">
        <v>611</v>
      </c>
      <c r="B293" s="133" t="s">
        <v>443</v>
      </c>
      <c r="C293" s="263" t="s">
        <v>444</v>
      </c>
      <c r="D293" s="263" t="s">
        <v>79</v>
      </c>
      <c r="E293" s="263" t="s">
        <v>80</v>
      </c>
      <c r="F293" s="134" t="s">
        <v>82</v>
      </c>
      <c r="G293" s="263" t="s">
        <v>213</v>
      </c>
      <c r="H293" s="263" t="s">
        <v>213</v>
      </c>
      <c r="I293" s="263">
        <v>10</v>
      </c>
      <c r="J293" s="480">
        <v>3000000</v>
      </c>
      <c r="K293" s="263" t="s">
        <v>153</v>
      </c>
      <c r="L293" s="132">
        <v>4100</v>
      </c>
      <c r="M293" s="132" t="s">
        <v>89</v>
      </c>
    </row>
    <row r="294" spans="1:34" ht="63.75">
      <c r="A294" s="460" t="s">
        <v>611</v>
      </c>
      <c r="B294" s="133" t="s">
        <v>445</v>
      </c>
      <c r="C294" s="263" t="s">
        <v>436</v>
      </c>
      <c r="D294" s="263" t="s">
        <v>79</v>
      </c>
      <c r="E294" s="263" t="s">
        <v>80</v>
      </c>
      <c r="F294" s="134" t="s">
        <v>82</v>
      </c>
      <c r="G294" s="263" t="s">
        <v>235</v>
      </c>
      <c r="H294" s="263" t="s">
        <v>235</v>
      </c>
      <c r="I294" s="263">
        <v>40</v>
      </c>
      <c r="J294" s="480">
        <v>3000000</v>
      </c>
      <c r="K294" s="263" t="s">
        <v>153</v>
      </c>
      <c r="L294" s="132">
        <v>4100</v>
      </c>
      <c r="M294" s="132" t="s">
        <v>89</v>
      </c>
    </row>
    <row r="295" spans="1:34" ht="25.5">
      <c r="A295" s="460" t="s">
        <v>611</v>
      </c>
      <c r="B295" s="133" t="s">
        <v>424</v>
      </c>
      <c r="C295" s="263" t="s">
        <v>425</v>
      </c>
      <c r="D295" s="263" t="s">
        <v>79</v>
      </c>
      <c r="E295" s="263" t="s">
        <v>80</v>
      </c>
      <c r="F295" s="134" t="s">
        <v>82</v>
      </c>
      <c r="G295" s="263" t="s">
        <v>214</v>
      </c>
      <c r="H295" s="263" t="s">
        <v>214</v>
      </c>
      <c r="I295" s="263">
        <v>40</v>
      </c>
      <c r="J295" s="480">
        <v>3000000</v>
      </c>
      <c r="K295" s="263" t="s">
        <v>153</v>
      </c>
      <c r="L295" s="132">
        <v>4100</v>
      </c>
      <c r="M295" s="132" t="s">
        <v>89</v>
      </c>
    </row>
    <row r="296" spans="1:34" ht="63.75">
      <c r="A296" s="460" t="s">
        <v>611</v>
      </c>
      <c r="B296" s="133" t="s">
        <v>422</v>
      </c>
      <c r="C296" s="263" t="s">
        <v>423</v>
      </c>
      <c r="D296" s="263" t="s">
        <v>79</v>
      </c>
      <c r="E296" s="263" t="s">
        <v>80</v>
      </c>
      <c r="F296" s="134" t="s">
        <v>82</v>
      </c>
      <c r="G296" s="263" t="s">
        <v>214</v>
      </c>
      <c r="H296" s="263" t="s">
        <v>214</v>
      </c>
      <c r="I296" s="263">
        <v>40</v>
      </c>
      <c r="J296" s="480">
        <v>3000000</v>
      </c>
      <c r="K296" s="263" t="s">
        <v>153</v>
      </c>
      <c r="L296" s="132">
        <v>4100</v>
      </c>
      <c r="M296" s="132" t="s">
        <v>89</v>
      </c>
    </row>
    <row r="297" spans="1:34" ht="25.5">
      <c r="A297" s="460" t="s">
        <v>611</v>
      </c>
      <c r="B297" s="133" t="s">
        <v>430</v>
      </c>
      <c r="C297" s="263" t="s">
        <v>425</v>
      </c>
      <c r="D297" s="263" t="s">
        <v>79</v>
      </c>
      <c r="E297" s="263" t="s">
        <v>80</v>
      </c>
      <c r="F297" s="134" t="s">
        <v>82</v>
      </c>
      <c r="G297" s="263" t="s">
        <v>214</v>
      </c>
      <c r="H297" s="263" t="s">
        <v>214</v>
      </c>
      <c r="I297" s="263">
        <v>50</v>
      </c>
      <c r="J297" s="480">
        <v>40000000</v>
      </c>
      <c r="K297" s="263" t="s">
        <v>153</v>
      </c>
      <c r="L297" s="132">
        <v>4100</v>
      </c>
      <c r="M297" s="132" t="s">
        <v>89</v>
      </c>
    </row>
    <row r="298" spans="1:34" ht="51">
      <c r="A298" s="460" t="s">
        <v>611</v>
      </c>
      <c r="B298" s="133" t="s">
        <v>431</v>
      </c>
      <c r="C298" s="263" t="s">
        <v>432</v>
      </c>
      <c r="D298" s="263" t="s">
        <v>79</v>
      </c>
      <c r="E298" s="263" t="s">
        <v>80</v>
      </c>
      <c r="F298" s="134" t="s">
        <v>82</v>
      </c>
      <c r="G298" s="263" t="s">
        <v>214</v>
      </c>
      <c r="H298" s="263" t="s">
        <v>214</v>
      </c>
      <c r="I298" s="263">
        <v>50</v>
      </c>
      <c r="J298" s="480">
        <v>25000000</v>
      </c>
      <c r="K298" s="263" t="s">
        <v>153</v>
      </c>
      <c r="L298" s="132">
        <v>4100</v>
      </c>
      <c r="M298" s="132" t="s">
        <v>89</v>
      </c>
    </row>
    <row r="299" spans="1:34" ht="38.25">
      <c r="A299" s="460" t="s">
        <v>611</v>
      </c>
      <c r="B299" s="133" t="s">
        <v>426</v>
      </c>
      <c r="C299" s="263" t="s">
        <v>427</v>
      </c>
      <c r="D299" s="263" t="s">
        <v>84</v>
      </c>
      <c r="E299" s="263" t="s">
        <v>80</v>
      </c>
      <c r="F299" s="263" t="s">
        <v>446</v>
      </c>
      <c r="G299" s="263" t="s">
        <v>214</v>
      </c>
      <c r="H299" s="263" t="s">
        <v>214</v>
      </c>
      <c r="I299" s="263">
        <v>30</v>
      </c>
      <c r="J299" s="480">
        <v>3145015</v>
      </c>
      <c r="K299" s="263" t="s">
        <v>153</v>
      </c>
      <c r="L299" s="132">
        <v>4100</v>
      </c>
      <c r="M299" s="132" t="s">
        <v>89</v>
      </c>
    </row>
    <row r="300" spans="1:34" ht="409.5">
      <c r="A300" s="460" t="s">
        <v>613</v>
      </c>
      <c r="B300" s="133" t="s">
        <v>614</v>
      </c>
      <c r="C300" s="263" t="s">
        <v>615</v>
      </c>
      <c r="D300" s="263" t="s">
        <v>79</v>
      </c>
      <c r="E300" s="263" t="s">
        <v>80</v>
      </c>
      <c r="F300" s="134" t="s">
        <v>82</v>
      </c>
      <c r="G300" s="263" t="s">
        <v>228</v>
      </c>
      <c r="H300" s="263" t="s">
        <v>228</v>
      </c>
      <c r="I300" s="263">
        <v>100</v>
      </c>
      <c r="J300" s="480">
        <v>400000000</v>
      </c>
      <c r="K300" s="263" t="s">
        <v>616</v>
      </c>
      <c r="L300" s="132">
        <v>4500</v>
      </c>
      <c r="M300" s="132" t="s">
        <v>89</v>
      </c>
    </row>
    <row r="301" spans="1:34" ht="76.5">
      <c r="A301" s="463" t="s">
        <v>617</v>
      </c>
      <c r="B301" s="327" t="s">
        <v>618</v>
      </c>
      <c r="C301" s="432" t="s">
        <v>619</v>
      </c>
      <c r="D301" s="432" t="s">
        <v>79</v>
      </c>
      <c r="E301" s="432" t="s">
        <v>224</v>
      </c>
      <c r="F301" s="477" t="s">
        <v>82</v>
      </c>
      <c r="G301" s="432" t="s">
        <v>210</v>
      </c>
      <c r="H301" s="432" t="s">
        <v>210</v>
      </c>
      <c r="I301" s="432">
        <v>300</v>
      </c>
      <c r="J301" s="480">
        <v>30000000</v>
      </c>
      <c r="K301" s="432" t="s">
        <v>620</v>
      </c>
      <c r="L301" s="132">
        <v>1100</v>
      </c>
      <c r="M301" s="132" t="s">
        <v>89</v>
      </c>
    </row>
    <row r="302" spans="1:34" ht="76.5">
      <c r="A302" s="463" t="s">
        <v>617</v>
      </c>
      <c r="B302" s="327" t="s">
        <v>618</v>
      </c>
      <c r="C302" s="328" t="s">
        <v>621</v>
      </c>
      <c r="D302" s="328" t="s">
        <v>79</v>
      </c>
      <c r="E302" s="328" t="s">
        <v>209</v>
      </c>
      <c r="F302" s="134" t="s">
        <v>82</v>
      </c>
      <c r="G302" s="328" t="s">
        <v>228</v>
      </c>
      <c r="H302" s="328" t="s">
        <v>228</v>
      </c>
      <c r="I302" s="328">
        <v>1000</v>
      </c>
      <c r="J302" s="480">
        <v>30000000</v>
      </c>
      <c r="K302" s="328" t="s">
        <v>620</v>
      </c>
      <c r="L302" s="132">
        <v>1100</v>
      </c>
      <c r="M302" s="132" t="s">
        <v>89</v>
      </c>
    </row>
    <row r="303" spans="1:34" ht="63.75">
      <c r="A303" s="463" t="s">
        <v>617</v>
      </c>
      <c r="B303" s="327" t="s">
        <v>618</v>
      </c>
      <c r="C303" s="328" t="s">
        <v>622</v>
      </c>
      <c r="D303" s="328" t="s">
        <v>79</v>
      </c>
      <c r="E303" s="328" t="s">
        <v>224</v>
      </c>
      <c r="F303" s="134" t="s">
        <v>82</v>
      </c>
      <c r="G303" s="328" t="s">
        <v>212</v>
      </c>
      <c r="H303" s="328" t="s">
        <v>212</v>
      </c>
      <c r="I303" s="328">
        <v>500</v>
      </c>
      <c r="J303" s="480">
        <v>40000000</v>
      </c>
      <c r="K303" s="328" t="s">
        <v>620</v>
      </c>
      <c r="L303" s="132">
        <v>1100</v>
      </c>
      <c r="M303" s="132" t="s">
        <v>89</v>
      </c>
    </row>
    <row r="304" spans="1:34" ht="25.5">
      <c r="A304" s="460" t="s">
        <v>623</v>
      </c>
      <c r="B304" s="133" t="s">
        <v>624</v>
      </c>
      <c r="C304" s="133" t="s">
        <v>625</v>
      </c>
      <c r="D304" s="263" t="s">
        <v>79</v>
      </c>
      <c r="E304" s="328" t="s">
        <v>80</v>
      </c>
      <c r="F304" s="134" t="s">
        <v>82</v>
      </c>
      <c r="G304" s="464" t="s">
        <v>201</v>
      </c>
      <c r="H304" s="464" t="s">
        <v>201</v>
      </c>
      <c r="I304" s="263">
        <v>80</v>
      </c>
      <c r="J304" s="482">
        <v>80000000</v>
      </c>
      <c r="K304" s="465" t="s">
        <v>626</v>
      </c>
      <c r="L304" s="132">
        <v>3900</v>
      </c>
      <c r="M304" s="132" t="s">
        <v>89</v>
      </c>
    </row>
    <row r="305" spans="1:13" ht="76.5">
      <c r="A305" s="460" t="s">
        <v>623</v>
      </c>
      <c r="B305" s="133" t="s">
        <v>627</v>
      </c>
      <c r="C305" s="133" t="s">
        <v>628</v>
      </c>
      <c r="D305" s="263" t="s">
        <v>79</v>
      </c>
      <c r="E305" s="328" t="s">
        <v>224</v>
      </c>
      <c r="F305" s="134" t="s">
        <v>82</v>
      </c>
      <c r="G305" s="464" t="s">
        <v>201</v>
      </c>
      <c r="H305" s="464" t="s">
        <v>252</v>
      </c>
      <c r="I305" s="263">
        <v>350</v>
      </c>
      <c r="J305" s="482">
        <v>100000000</v>
      </c>
      <c r="K305" s="465" t="s">
        <v>626</v>
      </c>
      <c r="L305" s="132">
        <v>3900</v>
      </c>
      <c r="M305" s="132" t="s">
        <v>89</v>
      </c>
    </row>
    <row r="306" spans="1:13">
      <c r="A306" s="466"/>
      <c r="B306" s="466"/>
      <c r="E306" s="126"/>
      <c r="I306" s="126"/>
      <c r="J306" s="467">
        <f>SUM(J8:J305)</f>
        <v>44633318547</v>
      </c>
      <c r="K306" s="264"/>
      <c r="L306" s="126"/>
    </row>
    <row r="307" spans="1:13">
      <c r="J307" s="445">
        <f>SUBTOTAL(9,J8:J305)</f>
        <v>44633318547</v>
      </c>
    </row>
  </sheetData>
  <autoFilter ref="A7:AH306" xr:uid="{4F3B5776-A9AA-457F-B7CE-A75EA32B7826}"/>
  <mergeCells count="3">
    <mergeCell ref="A1:A4"/>
    <mergeCell ref="B1:H3"/>
    <mergeCell ref="C4:H4"/>
  </mergeCells>
  <dataValidations count="7">
    <dataValidation type="list" allowBlank="1" showInputMessage="1" showErrorMessage="1" sqref="A301:A303" xr:uid="{85188297-98CC-4461-8778-0D5673961619}">
      <formula1>INDIRECT(#REF!)</formula1>
    </dataValidation>
    <dataValidation allowBlank="1" showInputMessage="1" showErrorMessage="1" promptTitle="Nombre corto" prompt="Alias asignado internamente que facilita la identificación del proyecto de inversión. Seleccione de la lista desplegable." sqref="A301:A303" xr:uid="{D9191505-79BB-481C-B513-DD9A10156054}"/>
    <dataValidation type="decimal" operator="greaterThanOrEqual" allowBlank="1" showInputMessage="1" showErrorMessage="1" sqref="J180 J193:J236" xr:uid="{59FA6526-C24C-416A-9647-D2EB3CD0BAF2}">
      <formula1>0</formula1>
    </dataValidation>
    <dataValidation type="list" allowBlank="1" showInputMessage="1" showErrorMessage="1" sqref="D13:D29 D237:D273 D148:D234 D101:D103 D304:D305" xr:uid="{09BDDFDB-99DD-4CEE-9A14-DBC4EF2D99D5}">
      <formula1>"SI,NO"</formula1>
    </dataValidation>
    <dataValidation type="whole" operator="greaterThanOrEqual" allowBlank="1" showInputMessage="1" showErrorMessage="1" sqref="I13:J29 I304:J305 I180 I215 I213 I217 I193:I211 I219 I221 I223 I225 I227:I228 I233:I234 I101:J103 I237:J273" xr:uid="{A3CB59D4-441B-4EEC-B08D-397C2750C424}">
      <formula1>0</formula1>
    </dataValidation>
    <dataValidation type="list" operator="greaterThan" allowBlank="1" showInputMessage="1" showErrorMessage="1" sqref="G13:H29 G237:H273 G148:H234 G101:H103 G304:H305" xr:uid="{EB02BDD0-E8FA-4EEE-A767-9DF17DEAF469}">
      <formula1>"ENE,FEB,MAR,ABR,MAY,JUN,JUL,AGO,SEP,OCT,NOV,DIC"</formula1>
    </dataValidation>
    <dataValidation type="list" allowBlank="1" showInputMessage="1" showErrorMessage="1" sqref="E13:E29 E237:E273 E148:E234 E101:E103 E304:E305" xr:uid="{FB61C0C4-10D9-4C4B-AAE5-7AD0C7D5EF42}">
      <formula1>"Virtual,Presencial,Híbrido"</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390FC-15EA-4997-8A9B-A483E11910D4}">
  <dimension ref="A2:I18"/>
  <sheetViews>
    <sheetView workbookViewId="0">
      <selection activeCell="D24" sqref="D24"/>
    </sheetView>
  </sheetViews>
  <sheetFormatPr baseColWidth="10" defaultRowHeight="14.25"/>
  <cols>
    <col min="1" max="1" width="67.125" bestFit="1" customWidth="1"/>
    <col min="2" max="2" width="20.125" bestFit="1" customWidth="1"/>
    <col min="4" max="4" width="34.125" bestFit="1" customWidth="1"/>
    <col min="5" max="5" width="19.25" bestFit="1" customWidth="1"/>
    <col min="6" max="6" width="15.125" bestFit="1" customWidth="1"/>
    <col min="7" max="7" width="12.625" bestFit="1" customWidth="1"/>
    <col min="8" max="8" width="16.25" customWidth="1"/>
    <col min="9" max="9" width="18.125" bestFit="1" customWidth="1"/>
    <col min="257" max="257" width="65.875" bestFit="1" customWidth="1"/>
    <col min="258" max="258" width="20.375" bestFit="1" customWidth="1"/>
    <col min="260" max="260" width="34.125" bestFit="1" customWidth="1"/>
    <col min="261" max="261" width="15.125" bestFit="1" customWidth="1"/>
    <col min="513" max="513" width="65.875" bestFit="1" customWidth="1"/>
    <col min="514" max="514" width="20.375" bestFit="1" customWidth="1"/>
    <col min="516" max="516" width="34.125" bestFit="1" customWidth="1"/>
    <col min="517" max="517" width="15.125" bestFit="1" customWidth="1"/>
    <col min="769" max="769" width="65.875" bestFit="1" customWidth="1"/>
    <col min="770" max="770" width="20.375" bestFit="1" customWidth="1"/>
    <col min="772" max="772" width="34.125" bestFit="1" customWidth="1"/>
    <col min="773" max="773" width="15.125" bestFit="1" customWidth="1"/>
    <col min="1025" max="1025" width="65.875" bestFit="1" customWidth="1"/>
    <col min="1026" max="1026" width="20.375" bestFit="1" customWidth="1"/>
    <col min="1028" max="1028" width="34.125" bestFit="1" customWidth="1"/>
    <col min="1029" max="1029" width="15.125" bestFit="1" customWidth="1"/>
    <col min="1281" max="1281" width="65.875" bestFit="1" customWidth="1"/>
    <col min="1282" max="1282" width="20.375" bestFit="1" customWidth="1"/>
    <col min="1284" max="1284" width="34.125" bestFit="1" customWidth="1"/>
    <col min="1285" max="1285" width="15.125" bestFit="1" customWidth="1"/>
    <col min="1537" max="1537" width="65.875" bestFit="1" customWidth="1"/>
    <col min="1538" max="1538" width="20.375" bestFit="1" customWidth="1"/>
    <col min="1540" max="1540" width="34.125" bestFit="1" customWidth="1"/>
    <col min="1541" max="1541" width="15.125" bestFit="1" customWidth="1"/>
    <col min="1793" max="1793" width="65.875" bestFit="1" customWidth="1"/>
    <col min="1794" max="1794" width="20.375" bestFit="1" customWidth="1"/>
    <col min="1796" max="1796" width="34.125" bestFit="1" customWidth="1"/>
    <col min="1797" max="1797" width="15.125" bestFit="1" customWidth="1"/>
    <col min="2049" max="2049" width="65.875" bestFit="1" customWidth="1"/>
    <col min="2050" max="2050" width="20.375" bestFit="1" customWidth="1"/>
    <col min="2052" max="2052" width="34.125" bestFit="1" customWidth="1"/>
    <col min="2053" max="2053" width="15.125" bestFit="1" customWidth="1"/>
    <col min="2305" max="2305" width="65.875" bestFit="1" customWidth="1"/>
    <col min="2306" max="2306" width="20.375" bestFit="1" customWidth="1"/>
    <col min="2308" max="2308" width="34.125" bestFit="1" customWidth="1"/>
    <col min="2309" max="2309" width="15.125" bestFit="1" customWidth="1"/>
    <col min="2561" max="2561" width="65.875" bestFit="1" customWidth="1"/>
    <col min="2562" max="2562" width="20.375" bestFit="1" customWidth="1"/>
    <col min="2564" max="2564" width="34.125" bestFit="1" customWidth="1"/>
    <col min="2565" max="2565" width="15.125" bestFit="1" customWidth="1"/>
    <col min="2817" max="2817" width="65.875" bestFit="1" customWidth="1"/>
    <col min="2818" max="2818" width="20.375" bestFit="1" customWidth="1"/>
    <col min="2820" max="2820" width="34.125" bestFit="1" customWidth="1"/>
    <col min="2821" max="2821" width="15.125" bestFit="1" customWidth="1"/>
    <col min="3073" max="3073" width="65.875" bestFit="1" customWidth="1"/>
    <col min="3074" max="3074" width="20.375" bestFit="1" customWidth="1"/>
    <col min="3076" max="3076" width="34.125" bestFit="1" customWidth="1"/>
    <col min="3077" max="3077" width="15.125" bestFit="1" customWidth="1"/>
    <col min="3329" max="3329" width="65.875" bestFit="1" customWidth="1"/>
    <col min="3330" max="3330" width="20.375" bestFit="1" customWidth="1"/>
    <col min="3332" max="3332" width="34.125" bestFit="1" customWidth="1"/>
    <col min="3333" max="3333" width="15.125" bestFit="1" customWidth="1"/>
    <col min="3585" max="3585" width="65.875" bestFit="1" customWidth="1"/>
    <col min="3586" max="3586" width="20.375" bestFit="1" customWidth="1"/>
    <col min="3588" max="3588" width="34.125" bestFit="1" customWidth="1"/>
    <col min="3589" max="3589" width="15.125" bestFit="1" customWidth="1"/>
    <col min="3841" max="3841" width="65.875" bestFit="1" customWidth="1"/>
    <col min="3842" max="3842" width="20.375" bestFit="1" customWidth="1"/>
    <col min="3844" max="3844" width="34.125" bestFit="1" customWidth="1"/>
    <col min="3845" max="3845" width="15.125" bestFit="1" customWidth="1"/>
    <col min="4097" max="4097" width="65.875" bestFit="1" customWidth="1"/>
    <col min="4098" max="4098" width="20.375" bestFit="1" customWidth="1"/>
    <col min="4100" max="4100" width="34.125" bestFit="1" customWidth="1"/>
    <col min="4101" max="4101" width="15.125" bestFit="1" customWidth="1"/>
    <col min="4353" max="4353" width="65.875" bestFit="1" customWidth="1"/>
    <col min="4354" max="4354" width="20.375" bestFit="1" customWidth="1"/>
    <col min="4356" max="4356" width="34.125" bestFit="1" customWidth="1"/>
    <col min="4357" max="4357" width="15.125" bestFit="1" customWidth="1"/>
    <col min="4609" max="4609" width="65.875" bestFit="1" customWidth="1"/>
    <col min="4610" max="4610" width="20.375" bestFit="1" customWidth="1"/>
    <col min="4612" max="4612" width="34.125" bestFit="1" customWidth="1"/>
    <col min="4613" max="4613" width="15.125" bestFit="1" customWidth="1"/>
    <col min="4865" max="4865" width="65.875" bestFit="1" customWidth="1"/>
    <col min="4866" max="4866" width="20.375" bestFit="1" customWidth="1"/>
    <col min="4868" max="4868" width="34.125" bestFit="1" customWidth="1"/>
    <col min="4869" max="4869" width="15.125" bestFit="1" customWidth="1"/>
    <col min="5121" max="5121" width="65.875" bestFit="1" customWidth="1"/>
    <col min="5122" max="5122" width="20.375" bestFit="1" customWidth="1"/>
    <col min="5124" max="5124" width="34.125" bestFit="1" customWidth="1"/>
    <col min="5125" max="5125" width="15.125" bestFit="1" customWidth="1"/>
    <col min="5377" max="5377" width="65.875" bestFit="1" customWidth="1"/>
    <col min="5378" max="5378" width="20.375" bestFit="1" customWidth="1"/>
    <col min="5380" max="5380" width="34.125" bestFit="1" customWidth="1"/>
    <col min="5381" max="5381" width="15.125" bestFit="1" customWidth="1"/>
    <col min="5633" max="5633" width="65.875" bestFit="1" customWidth="1"/>
    <col min="5634" max="5634" width="20.375" bestFit="1" customWidth="1"/>
    <col min="5636" max="5636" width="34.125" bestFit="1" customWidth="1"/>
    <col min="5637" max="5637" width="15.125" bestFit="1" customWidth="1"/>
    <col min="5889" max="5889" width="65.875" bestFit="1" customWidth="1"/>
    <col min="5890" max="5890" width="20.375" bestFit="1" customWidth="1"/>
    <col min="5892" max="5892" width="34.125" bestFit="1" customWidth="1"/>
    <col min="5893" max="5893" width="15.125" bestFit="1" customWidth="1"/>
    <col min="6145" max="6145" width="65.875" bestFit="1" customWidth="1"/>
    <col min="6146" max="6146" width="20.375" bestFit="1" customWidth="1"/>
    <col min="6148" max="6148" width="34.125" bestFit="1" customWidth="1"/>
    <col min="6149" max="6149" width="15.125" bestFit="1" customWidth="1"/>
    <col min="6401" max="6401" width="65.875" bestFit="1" customWidth="1"/>
    <col min="6402" max="6402" width="20.375" bestFit="1" customWidth="1"/>
    <col min="6404" max="6404" width="34.125" bestFit="1" customWidth="1"/>
    <col min="6405" max="6405" width="15.125" bestFit="1" customWidth="1"/>
    <col min="6657" max="6657" width="65.875" bestFit="1" customWidth="1"/>
    <col min="6658" max="6658" width="20.375" bestFit="1" customWidth="1"/>
    <col min="6660" max="6660" width="34.125" bestFit="1" customWidth="1"/>
    <col min="6661" max="6661" width="15.125" bestFit="1" customWidth="1"/>
    <col min="6913" max="6913" width="65.875" bestFit="1" customWidth="1"/>
    <col min="6914" max="6914" width="20.375" bestFit="1" customWidth="1"/>
    <col min="6916" max="6916" width="34.125" bestFit="1" customWidth="1"/>
    <col min="6917" max="6917" width="15.125" bestFit="1" customWidth="1"/>
    <col min="7169" max="7169" width="65.875" bestFit="1" customWidth="1"/>
    <col min="7170" max="7170" width="20.375" bestFit="1" customWidth="1"/>
    <col min="7172" max="7172" width="34.125" bestFit="1" customWidth="1"/>
    <col min="7173" max="7173" width="15.125" bestFit="1" customWidth="1"/>
    <col min="7425" max="7425" width="65.875" bestFit="1" customWidth="1"/>
    <col min="7426" max="7426" width="20.375" bestFit="1" customWidth="1"/>
    <col min="7428" max="7428" width="34.125" bestFit="1" customWidth="1"/>
    <col min="7429" max="7429" width="15.125" bestFit="1" customWidth="1"/>
    <col min="7681" max="7681" width="65.875" bestFit="1" customWidth="1"/>
    <col min="7682" max="7682" width="20.375" bestFit="1" customWidth="1"/>
    <col min="7684" max="7684" width="34.125" bestFit="1" customWidth="1"/>
    <col min="7685" max="7685" width="15.125" bestFit="1" customWidth="1"/>
    <col min="7937" max="7937" width="65.875" bestFit="1" customWidth="1"/>
    <col min="7938" max="7938" width="20.375" bestFit="1" customWidth="1"/>
    <col min="7940" max="7940" width="34.125" bestFit="1" customWidth="1"/>
    <col min="7941" max="7941" width="15.125" bestFit="1" customWidth="1"/>
    <col min="8193" max="8193" width="65.875" bestFit="1" customWidth="1"/>
    <col min="8194" max="8194" width="20.375" bestFit="1" customWidth="1"/>
    <col min="8196" max="8196" width="34.125" bestFit="1" customWidth="1"/>
    <col min="8197" max="8197" width="15.125" bestFit="1" customWidth="1"/>
    <col min="8449" max="8449" width="65.875" bestFit="1" customWidth="1"/>
    <col min="8450" max="8450" width="20.375" bestFit="1" customWidth="1"/>
    <col min="8452" max="8452" width="34.125" bestFit="1" customWidth="1"/>
    <col min="8453" max="8453" width="15.125" bestFit="1" customWidth="1"/>
    <col min="8705" max="8705" width="65.875" bestFit="1" customWidth="1"/>
    <col min="8706" max="8706" width="20.375" bestFit="1" customWidth="1"/>
    <col min="8708" max="8708" width="34.125" bestFit="1" customWidth="1"/>
    <col min="8709" max="8709" width="15.125" bestFit="1" customWidth="1"/>
    <col min="8961" max="8961" width="65.875" bestFit="1" customWidth="1"/>
    <col min="8962" max="8962" width="20.375" bestFit="1" customWidth="1"/>
    <col min="8964" max="8964" width="34.125" bestFit="1" customWidth="1"/>
    <col min="8965" max="8965" width="15.125" bestFit="1" customWidth="1"/>
    <col min="9217" max="9217" width="65.875" bestFit="1" customWidth="1"/>
    <col min="9218" max="9218" width="20.375" bestFit="1" customWidth="1"/>
    <col min="9220" max="9220" width="34.125" bestFit="1" customWidth="1"/>
    <col min="9221" max="9221" width="15.125" bestFit="1" customWidth="1"/>
    <col min="9473" max="9473" width="65.875" bestFit="1" customWidth="1"/>
    <col min="9474" max="9474" width="20.375" bestFit="1" customWidth="1"/>
    <col min="9476" max="9476" width="34.125" bestFit="1" customWidth="1"/>
    <col min="9477" max="9477" width="15.125" bestFit="1" customWidth="1"/>
    <col min="9729" max="9729" width="65.875" bestFit="1" customWidth="1"/>
    <col min="9730" max="9730" width="20.375" bestFit="1" customWidth="1"/>
    <col min="9732" max="9732" width="34.125" bestFit="1" customWidth="1"/>
    <col min="9733" max="9733" width="15.125" bestFit="1" customWidth="1"/>
    <col min="9985" max="9985" width="65.875" bestFit="1" customWidth="1"/>
    <col min="9986" max="9986" width="20.375" bestFit="1" customWidth="1"/>
    <col min="9988" max="9988" width="34.125" bestFit="1" customWidth="1"/>
    <col min="9989" max="9989" width="15.125" bestFit="1" customWidth="1"/>
    <col min="10241" max="10241" width="65.875" bestFit="1" customWidth="1"/>
    <col min="10242" max="10242" width="20.375" bestFit="1" customWidth="1"/>
    <col min="10244" max="10244" width="34.125" bestFit="1" customWidth="1"/>
    <col min="10245" max="10245" width="15.125" bestFit="1" customWidth="1"/>
    <col min="10497" max="10497" width="65.875" bestFit="1" customWidth="1"/>
    <col min="10498" max="10498" width="20.375" bestFit="1" customWidth="1"/>
    <col min="10500" max="10500" width="34.125" bestFit="1" customWidth="1"/>
    <col min="10501" max="10501" width="15.125" bestFit="1" customWidth="1"/>
    <col min="10753" max="10753" width="65.875" bestFit="1" customWidth="1"/>
    <col min="10754" max="10754" width="20.375" bestFit="1" customWidth="1"/>
    <col min="10756" max="10756" width="34.125" bestFit="1" customWidth="1"/>
    <col min="10757" max="10757" width="15.125" bestFit="1" customWidth="1"/>
    <col min="11009" max="11009" width="65.875" bestFit="1" customWidth="1"/>
    <col min="11010" max="11010" width="20.375" bestFit="1" customWidth="1"/>
    <col min="11012" max="11012" width="34.125" bestFit="1" customWidth="1"/>
    <col min="11013" max="11013" width="15.125" bestFit="1" customWidth="1"/>
    <col min="11265" max="11265" width="65.875" bestFit="1" customWidth="1"/>
    <col min="11266" max="11266" width="20.375" bestFit="1" customWidth="1"/>
    <col min="11268" max="11268" width="34.125" bestFit="1" customWidth="1"/>
    <col min="11269" max="11269" width="15.125" bestFit="1" customWidth="1"/>
    <col min="11521" max="11521" width="65.875" bestFit="1" customWidth="1"/>
    <col min="11522" max="11522" width="20.375" bestFit="1" customWidth="1"/>
    <col min="11524" max="11524" width="34.125" bestFit="1" customWidth="1"/>
    <col min="11525" max="11525" width="15.125" bestFit="1" customWidth="1"/>
    <col min="11777" max="11777" width="65.875" bestFit="1" customWidth="1"/>
    <col min="11778" max="11778" width="20.375" bestFit="1" customWidth="1"/>
    <col min="11780" max="11780" width="34.125" bestFit="1" customWidth="1"/>
    <col min="11781" max="11781" width="15.125" bestFit="1" customWidth="1"/>
    <col min="12033" max="12033" width="65.875" bestFit="1" customWidth="1"/>
    <col min="12034" max="12034" width="20.375" bestFit="1" customWidth="1"/>
    <col min="12036" max="12036" width="34.125" bestFit="1" customWidth="1"/>
    <col min="12037" max="12037" width="15.125" bestFit="1" customWidth="1"/>
    <col min="12289" max="12289" width="65.875" bestFit="1" customWidth="1"/>
    <col min="12290" max="12290" width="20.375" bestFit="1" customWidth="1"/>
    <col min="12292" max="12292" width="34.125" bestFit="1" customWidth="1"/>
    <col min="12293" max="12293" width="15.125" bestFit="1" customWidth="1"/>
    <col min="12545" max="12545" width="65.875" bestFit="1" customWidth="1"/>
    <col min="12546" max="12546" width="20.375" bestFit="1" customWidth="1"/>
    <col min="12548" max="12548" width="34.125" bestFit="1" customWidth="1"/>
    <col min="12549" max="12549" width="15.125" bestFit="1" customWidth="1"/>
    <col min="12801" max="12801" width="65.875" bestFit="1" customWidth="1"/>
    <col min="12802" max="12802" width="20.375" bestFit="1" customWidth="1"/>
    <col min="12804" max="12804" width="34.125" bestFit="1" customWidth="1"/>
    <col min="12805" max="12805" width="15.125" bestFit="1" customWidth="1"/>
    <col min="13057" max="13057" width="65.875" bestFit="1" customWidth="1"/>
    <col min="13058" max="13058" width="20.375" bestFit="1" customWidth="1"/>
    <col min="13060" max="13060" width="34.125" bestFit="1" customWidth="1"/>
    <col min="13061" max="13061" width="15.125" bestFit="1" customWidth="1"/>
    <col min="13313" max="13313" width="65.875" bestFit="1" customWidth="1"/>
    <col min="13314" max="13314" width="20.375" bestFit="1" customWidth="1"/>
    <col min="13316" max="13316" width="34.125" bestFit="1" customWidth="1"/>
    <col min="13317" max="13317" width="15.125" bestFit="1" customWidth="1"/>
    <col min="13569" max="13569" width="65.875" bestFit="1" customWidth="1"/>
    <col min="13570" max="13570" width="20.375" bestFit="1" customWidth="1"/>
    <col min="13572" max="13572" width="34.125" bestFit="1" customWidth="1"/>
    <col min="13573" max="13573" width="15.125" bestFit="1" customWidth="1"/>
    <col min="13825" max="13825" width="65.875" bestFit="1" customWidth="1"/>
    <col min="13826" max="13826" width="20.375" bestFit="1" customWidth="1"/>
    <col min="13828" max="13828" width="34.125" bestFit="1" customWidth="1"/>
    <col min="13829" max="13829" width="15.125" bestFit="1" customWidth="1"/>
    <col min="14081" max="14081" width="65.875" bestFit="1" customWidth="1"/>
    <col min="14082" max="14082" width="20.375" bestFit="1" customWidth="1"/>
    <col min="14084" max="14084" width="34.125" bestFit="1" customWidth="1"/>
    <col min="14085" max="14085" width="15.125" bestFit="1" customWidth="1"/>
    <col min="14337" max="14337" width="65.875" bestFit="1" customWidth="1"/>
    <col min="14338" max="14338" width="20.375" bestFit="1" customWidth="1"/>
    <col min="14340" max="14340" width="34.125" bestFit="1" customWidth="1"/>
    <col min="14341" max="14341" width="15.125" bestFit="1" customWidth="1"/>
    <col min="14593" max="14593" width="65.875" bestFit="1" customWidth="1"/>
    <col min="14594" max="14594" width="20.375" bestFit="1" customWidth="1"/>
    <col min="14596" max="14596" width="34.125" bestFit="1" customWidth="1"/>
    <col min="14597" max="14597" width="15.125" bestFit="1" customWidth="1"/>
    <col min="14849" max="14849" width="65.875" bestFit="1" customWidth="1"/>
    <col min="14850" max="14850" width="20.375" bestFit="1" customWidth="1"/>
    <col min="14852" max="14852" width="34.125" bestFit="1" customWidth="1"/>
    <col min="14853" max="14853" width="15.125" bestFit="1" customWidth="1"/>
    <col min="15105" max="15105" width="65.875" bestFit="1" customWidth="1"/>
    <col min="15106" max="15106" width="20.375" bestFit="1" customWidth="1"/>
    <col min="15108" max="15108" width="34.125" bestFit="1" customWidth="1"/>
    <col min="15109" max="15109" width="15.125" bestFit="1" customWidth="1"/>
    <col min="15361" max="15361" width="65.875" bestFit="1" customWidth="1"/>
    <col min="15362" max="15362" width="20.375" bestFit="1" customWidth="1"/>
    <col min="15364" max="15364" width="34.125" bestFit="1" customWidth="1"/>
    <col min="15365" max="15365" width="15.125" bestFit="1" customWidth="1"/>
    <col min="15617" max="15617" width="65.875" bestFit="1" customWidth="1"/>
    <col min="15618" max="15618" width="20.375" bestFit="1" customWidth="1"/>
    <col min="15620" max="15620" width="34.125" bestFit="1" customWidth="1"/>
    <col min="15621" max="15621" width="15.125" bestFit="1" customWidth="1"/>
    <col min="15873" max="15873" width="65.875" bestFit="1" customWidth="1"/>
    <col min="15874" max="15874" width="20.375" bestFit="1" customWidth="1"/>
    <col min="15876" max="15876" width="34.125" bestFit="1" customWidth="1"/>
    <col min="15877" max="15877" width="15.125" bestFit="1" customWidth="1"/>
    <col min="16129" max="16129" width="65.875" bestFit="1" customWidth="1"/>
    <col min="16130" max="16130" width="20.375" bestFit="1" customWidth="1"/>
    <col min="16132" max="16132" width="34.125" bestFit="1" customWidth="1"/>
    <col min="16133" max="16133" width="15.125" bestFit="1" customWidth="1"/>
  </cols>
  <sheetData>
    <row r="2" spans="1:9">
      <c r="E2" s="468"/>
      <c r="G2" s="469"/>
    </row>
    <row r="3" spans="1:9">
      <c r="A3" s="437" t="s">
        <v>447</v>
      </c>
      <c r="B3" s="434"/>
      <c r="D3" s="437" t="s">
        <v>629</v>
      </c>
      <c r="E3" s="470"/>
      <c r="G3" s="469" t="s">
        <v>630</v>
      </c>
      <c r="H3" s="440"/>
    </row>
    <row r="4" spans="1:9">
      <c r="A4" s="437" t="s">
        <v>94</v>
      </c>
      <c r="B4" s="434" t="s">
        <v>9</v>
      </c>
      <c r="D4" s="437" t="s">
        <v>157</v>
      </c>
      <c r="E4" s="470" t="s">
        <v>9</v>
      </c>
      <c r="G4" s="469"/>
      <c r="H4" s="441"/>
      <c r="I4" s="6"/>
    </row>
    <row r="5" spans="1:9">
      <c r="A5" s="433" t="s">
        <v>78</v>
      </c>
      <c r="B5" s="471">
        <v>426000000</v>
      </c>
      <c r="D5" s="433" t="s">
        <v>78</v>
      </c>
      <c r="E5" s="470">
        <v>426000000</v>
      </c>
      <c r="G5" s="469">
        <f>+GETPIVOTDATA("Presupuesto
Estimado ($)",$A$3,"Rubro presupuestal","A-02-02-02-008-003")-GETPIVOTDATA("Nuevo Contrato",$D$3,"Rubro","A-02-02-02-008-003")</f>
        <v>0</v>
      </c>
      <c r="H5" s="441"/>
      <c r="I5" s="6"/>
    </row>
    <row r="6" spans="1:9">
      <c r="A6" s="435" t="s">
        <v>140</v>
      </c>
      <c r="B6" s="472">
        <v>680463000</v>
      </c>
      <c r="D6" s="435" t="s">
        <v>631</v>
      </c>
      <c r="E6" s="473">
        <v>680463000</v>
      </c>
      <c r="G6" s="469">
        <f t="shared" ref="G6:G17" si="0">+GETPIVOTDATA("Presupuesto
Estimado ($)",$A$3,"Rubro presupuestal","A-02-02-02-008-003")-GETPIVOTDATA("Nuevo Contrato",$D$3,"Rubro","A-02-02-02-008-003")</f>
        <v>0</v>
      </c>
      <c r="H6" s="441"/>
      <c r="I6" s="6"/>
    </row>
    <row r="7" spans="1:9">
      <c r="A7" s="435" t="s">
        <v>20</v>
      </c>
      <c r="B7" s="472">
        <v>310500000</v>
      </c>
      <c r="D7" s="435" t="s">
        <v>20</v>
      </c>
      <c r="E7" s="473">
        <v>310500000</v>
      </c>
      <c r="G7" s="469">
        <f t="shared" si="0"/>
        <v>0</v>
      </c>
      <c r="H7" s="441"/>
      <c r="I7" s="6"/>
    </row>
    <row r="8" spans="1:9">
      <c r="A8" s="435" t="s">
        <v>21</v>
      </c>
      <c r="B8" s="472">
        <v>45454545</v>
      </c>
      <c r="D8" s="435" t="s">
        <v>21</v>
      </c>
      <c r="E8" s="473">
        <v>45454545</v>
      </c>
      <c r="G8" s="469">
        <f t="shared" si="0"/>
        <v>0</v>
      </c>
      <c r="H8" s="441"/>
      <c r="I8" s="6"/>
    </row>
    <row r="9" spans="1:9">
      <c r="A9" s="435" t="s">
        <v>17</v>
      </c>
      <c r="B9" s="472">
        <v>18932573844</v>
      </c>
      <c r="D9" s="435" t="s">
        <v>17</v>
      </c>
      <c r="E9" s="473">
        <v>18932573844</v>
      </c>
      <c r="G9" s="469">
        <f t="shared" si="0"/>
        <v>0</v>
      </c>
      <c r="H9" s="441"/>
      <c r="I9" s="6"/>
    </row>
    <row r="10" spans="1:9">
      <c r="A10" s="435" t="s">
        <v>18</v>
      </c>
      <c r="B10" s="472">
        <v>3900000000</v>
      </c>
      <c r="D10" s="435" t="s">
        <v>18</v>
      </c>
      <c r="E10" s="473">
        <v>3900000000</v>
      </c>
      <c r="G10" s="469">
        <f t="shared" si="0"/>
        <v>0</v>
      </c>
      <c r="H10" s="441"/>
      <c r="I10" s="6"/>
    </row>
    <row r="11" spans="1:9">
      <c r="A11" s="435" t="s">
        <v>88</v>
      </c>
      <c r="B11" s="472">
        <v>4905429242</v>
      </c>
      <c r="D11" s="435" t="s">
        <v>88</v>
      </c>
      <c r="E11" s="473">
        <v>4905429242</v>
      </c>
      <c r="G11" s="469">
        <f t="shared" si="0"/>
        <v>0</v>
      </c>
      <c r="H11" s="441"/>
      <c r="I11" s="6"/>
    </row>
    <row r="12" spans="1:9">
      <c r="A12" s="435" t="s">
        <v>19</v>
      </c>
      <c r="B12" s="472">
        <v>11457818916</v>
      </c>
      <c r="D12" s="435" t="s">
        <v>19</v>
      </c>
      <c r="E12" s="473">
        <v>11457818916</v>
      </c>
      <c r="G12" s="469">
        <f t="shared" si="0"/>
        <v>0</v>
      </c>
      <c r="H12" s="441"/>
      <c r="I12" s="6"/>
    </row>
    <row r="13" spans="1:9">
      <c r="A13" s="435" t="s">
        <v>22</v>
      </c>
      <c r="B13" s="472">
        <v>2087663985</v>
      </c>
      <c r="D13" s="435" t="s">
        <v>22</v>
      </c>
      <c r="E13" s="473">
        <v>2087663985</v>
      </c>
      <c r="G13" s="469">
        <f t="shared" si="0"/>
        <v>0</v>
      </c>
      <c r="H13" s="441"/>
      <c r="I13" s="6"/>
    </row>
    <row r="14" spans="1:9">
      <c r="A14" s="435" t="s">
        <v>374</v>
      </c>
      <c r="B14" s="472">
        <v>100000000</v>
      </c>
      <c r="D14" s="435" t="s">
        <v>374</v>
      </c>
      <c r="E14" s="473">
        <v>100000000</v>
      </c>
      <c r="G14" s="469">
        <f t="shared" si="0"/>
        <v>0</v>
      </c>
      <c r="H14" s="441"/>
      <c r="I14" s="6"/>
    </row>
    <row r="15" spans="1:9">
      <c r="A15" s="435" t="s">
        <v>349</v>
      </c>
      <c r="B15" s="472">
        <v>821269999.99999988</v>
      </c>
      <c r="D15" s="435" t="s">
        <v>349</v>
      </c>
      <c r="E15" s="473">
        <v>821270000</v>
      </c>
      <c r="G15" s="469">
        <f t="shared" si="0"/>
        <v>0</v>
      </c>
      <c r="H15" s="441"/>
      <c r="I15" s="6"/>
    </row>
    <row r="16" spans="1:9">
      <c r="A16" s="435" t="s">
        <v>89</v>
      </c>
      <c r="B16" s="472">
        <v>966145015</v>
      </c>
      <c r="D16" s="435" t="s">
        <v>89</v>
      </c>
      <c r="E16" s="473">
        <v>966145015</v>
      </c>
      <c r="G16" s="469">
        <f t="shared" si="0"/>
        <v>0</v>
      </c>
      <c r="H16" s="441"/>
      <c r="I16" s="6"/>
    </row>
    <row r="17" spans="1:9">
      <c r="A17" s="436" t="s">
        <v>448</v>
      </c>
      <c r="B17" s="474">
        <v>44633318547</v>
      </c>
      <c r="D17" s="436" t="s">
        <v>448</v>
      </c>
      <c r="E17" s="475">
        <v>44633318547</v>
      </c>
      <c r="G17" s="469">
        <f t="shared" si="0"/>
        <v>0</v>
      </c>
      <c r="H17" s="441"/>
      <c r="I17" s="6"/>
    </row>
    <row r="18" spans="1:9" ht="15">
      <c r="F18" s="442"/>
      <c r="G18" s="4"/>
      <c r="H18" s="442"/>
      <c r="I18" s="44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0CEAA-07C2-4BA8-952C-48B61D0FA001}">
  <dimension ref="B1:C5"/>
  <sheetViews>
    <sheetView workbookViewId="0">
      <selection activeCell="F17" sqref="F17"/>
    </sheetView>
  </sheetViews>
  <sheetFormatPr baseColWidth="10" defaultRowHeight="14.25"/>
  <cols>
    <col min="2" max="2" width="39.625" bestFit="1" customWidth="1"/>
    <col min="3" max="3" width="16.375" customWidth="1"/>
  </cols>
  <sheetData>
    <row r="1" spans="2:3" ht="45">
      <c r="B1" s="362" t="s">
        <v>166</v>
      </c>
      <c r="C1" s="365" t="s">
        <v>167</v>
      </c>
    </row>
    <row r="2" spans="2:3">
      <c r="B2" s="363" t="s">
        <v>168</v>
      </c>
      <c r="C2" s="366">
        <f>+'PLAN DE PAGOS'!D26</f>
        <v>44633318547</v>
      </c>
    </row>
    <row r="3" spans="2:3">
      <c r="B3" s="363" t="s">
        <v>169</v>
      </c>
      <c r="C3" s="366">
        <f>+'PLAN DE PAGOS'!D30</f>
        <v>227629924</v>
      </c>
    </row>
    <row r="4" spans="2:3">
      <c r="B4" s="363" t="s">
        <v>461</v>
      </c>
      <c r="C4" s="366">
        <f>+'PLAN DE PAGOS'!D37</f>
        <v>89266637</v>
      </c>
    </row>
    <row r="5" spans="2:3" ht="15.75" thickBot="1">
      <c r="B5" s="364" t="s">
        <v>170</v>
      </c>
      <c r="C5" s="367">
        <f>SUM(C2:C4)</f>
        <v>44950215108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943C3-0826-4A97-8D89-84AAFAF3F1FB}">
  <dimension ref="A1:S22"/>
  <sheetViews>
    <sheetView workbookViewId="0">
      <selection activeCell="P11" sqref="P11"/>
    </sheetView>
  </sheetViews>
  <sheetFormatPr baseColWidth="10" defaultRowHeight="14.25"/>
  <cols>
    <col min="3" max="3" width="14.625" bestFit="1" customWidth="1"/>
    <col min="5" max="5" width="19.25" bestFit="1" customWidth="1"/>
    <col min="7" max="8" width="18.875" bestFit="1" customWidth="1"/>
    <col min="17" max="17" width="14.125" bestFit="1" customWidth="1"/>
  </cols>
  <sheetData>
    <row r="1" spans="1:19" ht="15" thickBot="1">
      <c r="A1" s="372"/>
      <c r="B1" s="372"/>
      <c r="C1" s="372"/>
      <c r="D1" s="372"/>
      <c r="E1" s="372"/>
      <c r="F1" s="372"/>
      <c r="G1" s="372"/>
      <c r="H1" s="372"/>
      <c r="I1" s="372"/>
      <c r="J1" s="372"/>
      <c r="K1" s="372"/>
      <c r="L1" s="372"/>
      <c r="M1" s="372"/>
      <c r="N1" s="372"/>
      <c r="O1" s="372"/>
      <c r="P1" s="372"/>
      <c r="Q1" s="372"/>
      <c r="R1" s="372"/>
      <c r="S1" s="372"/>
    </row>
    <row r="2" spans="1:19" ht="15">
      <c r="A2" s="373"/>
      <c r="B2" s="374"/>
      <c r="C2" s="375"/>
      <c r="D2" s="376"/>
      <c r="E2" s="376"/>
      <c r="F2" s="376"/>
      <c r="G2" s="376"/>
      <c r="H2" s="376"/>
      <c r="I2" s="376"/>
      <c r="J2" s="377"/>
      <c r="K2" s="372"/>
      <c r="L2" s="378"/>
      <c r="M2" s="372"/>
      <c r="N2" s="372"/>
      <c r="O2" s="372"/>
      <c r="P2" s="372"/>
      <c r="Q2" s="372"/>
      <c r="R2" s="372"/>
      <c r="S2" s="372"/>
    </row>
    <row r="3" spans="1:19">
      <c r="A3" s="379"/>
      <c r="B3" s="372"/>
      <c r="C3" s="372"/>
      <c r="D3" s="372"/>
      <c r="E3" s="372"/>
      <c r="F3" s="372"/>
      <c r="G3" s="372"/>
      <c r="H3" s="372"/>
      <c r="I3" s="372"/>
      <c r="J3" s="380"/>
      <c r="K3" s="372"/>
      <c r="L3" s="378"/>
      <c r="M3" s="372"/>
      <c r="N3" s="372"/>
      <c r="O3" s="372"/>
      <c r="P3" s="372"/>
      <c r="Q3" s="372"/>
      <c r="R3" s="372"/>
      <c r="S3" s="372"/>
    </row>
    <row r="4" spans="1:19" ht="15">
      <c r="A4" s="379"/>
      <c r="B4" s="381"/>
      <c r="C4" s="382"/>
      <c r="D4" s="372"/>
      <c r="E4" s="372"/>
      <c r="F4" s="372"/>
      <c r="G4" s="372"/>
      <c r="H4" s="372"/>
      <c r="I4" s="381" t="s">
        <v>171</v>
      </c>
      <c r="J4" s="380"/>
      <c r="K4" s="383"/>
      <c r="L4" s="372"/>
      <c r="M4" s="372"/>
      <c r="N4" s="372"/>
      <c r="O4" s="372"/>
      <c r="P4" s="372"/>
      <c r="Q4" s="372"/>
      <c r="R4" s="372"/>
      <c r="S4" s="372"/>
    </row>
    <row r="5" spans="1:19" ht="57">
      <c r="A5" s="379"/>
      <c r="B5" s="553" t="s">
        <v>172</v>
      </c>
      <c r="C5" s="553"/>
      <c r="D5" s="553"/>
      <c r="E5" s="384" t="s">
        <v>173</v>
      </c>
      <c r="F5" s="384" t="s">
        <v>174</v>
      </c>
      <c r="G5" s="384" t="s">
        <v>175</v>
      </c>
      <c r="H5" s="384" t="s">
        <v>191</v>
      </c>
      <c r="I5" s="385">
        <v>0.5</v>
      </c>
      <c r="J5" s="386"/>
      <c r="K5" s="372"/>
      <c r="L5" s="372"/>
      <c r="M5" s="387" t="s">
        <v>176</v>
      </c>
      <c r="N5" s="387" t="s">
        <v>177</v>
      </c>
      <c r="O5" s="387" t="s">
        <v>178</v>
      </c>
      <c r="P5" s="387" t="s">
        <v>179</v>
      </c>
      <c r="Q5" s="387" t="s">
        <v>180</v>
      </c>
      <c r="R5" s="372"/>
      <c r="S5" s="372"/>
    </row>
    <row r="6" spans="1:19" ht="15">
      <c r="A6" s="379"/>
      <c r="B6" s="384" t="s">
        <v>181</v>
      </c>
      <c r="C6" s="361">
        <v>1423500</v>
      </c>
      <c r="D6" s="386"/>
      <c r="E6" s="388"/>
      <c r="F6" s="361"/>
      <c r="G6" s="388"/>
      <c r="H6" s="388">
        <f>+'Adicion 2'!K9</f>
        <v>0</v>
      </c>
      <c r="I6" s="389" t="e">
        <f>+G6/(E7*C6)</f>
        <v>#DIV/0!</v>
      </c>
      <c r="J6" s="386"/>
      <c r="K6" s="372"/>
      <c r="L6" s="372"/>
      <c r="M6" s="390">
        <f>+G6/C6</f>
        <v>0</v>
      </c>
      <c r="N6" s="391" t="e">
        <f>+M6/L7</f>
        <v>#DIV/0!</v>
      </c>
      <c r="O6" s="383" t="e">
        <f>50%-N6</f>
        <v>#DIV/0!</v>
      </c>
      <c r="P6" s="390">
        <f>+E8-M6</f>
        <v>0</v>
      </c>
      <c r="Q6" s="392">
        <f>+P6*C7</f>
        <v>0</v>
      </c>
      <c r="R6" s="372"/>
      <c r="S6" s="372"/>
    </row>
    <row r="7" spans="1:19" ht="28.5">
      <c r="A7" s="379"/>
      <c r="B7" s="384" t="s">
        <v>182</v>
      </c>
      <c r="C7" s="361">
        <v>1750905</v>
      </c>
      <c r="D7" s="393" t="s">
        <v>183</v>
      </c>
      <c r="E7" s="388">
        <f>+E6/C6</f>
        <v>0</v>
      </c>
      <c r="F7" s="386"/>
      <c r="G7" s="388"/>
      <c r="H7" s="388"/>
      <c r="I7" s="394"/>
      <c r="J7" s="386"/>
      <c r="K7" s="387" t="s">
        <v>184</v>
      </c>
      <c r="L7" s="390">
        <f>+E6/C6</f>
        <v>0</v>
      </c>
      <c r="M7" s="372"/>
      <c r="N7" s="372"/>
      <c r="O7" s="372"/>
      <c r="P7" s="372"/>
      <c r="Q7" s="372"/>
      <c r="R7" s="372"/>
      <c r="S7" s="372"/>
    </row>
    <row r="8" spans="1:19" ht="28.5">
      <c r="A8" s="379"/>
      <c r="B8" s="386"/>
      <c r="C8" s="395"/>
      <c r="D8" s="393" t="s">
        <v>185</v>
      </c>
      <c r="E8" s="388">
        <f>+E7*I5</f>
        <v>0</v>
      </c>
      <c r="F8" s="393" t="s">
        <v>181</v>
      </c>
      <c r="G8" s="388">
        <f>+G6/$C$6</f>
        <v>0</v>
      </c>
      <c r="H8" s="388">
        <f>+H6/$C$7</f>
        <v>0</v>
      </c>
      <c r="I8" s="396" t="e">
        <f>+H8/E7</f>
        <v>#DIV/0!</v>
      </c>
      <c r="J8" s="394" t="e">
        <f>+I8+I6</f>
        <v>#DIV/0!</v>
      </c>
      <c r="K8" s="387" t="s">
        <v>186</v>
      </c>
      <c r="L8" s="390">
        <f>+L7/2</f>
        <v>0</v>
      </c>
      <c r="M8" s="372"/>
      <c r="N8" s="372"/>
      <c r="O8" s="372"/>
      <c r="P8" s="372"/>
      <c r="Q8" s="372"/>
      <c r="R8" s="372"/>
      <c r="S8" s="372"/>
    </row>
    <row r="9" spans="1:19">
      <c r="A9" s="379"/>
      <c r="B9" s="386"/>
      <c r="C9" s="386"/>
      <c r="D9" s="386"/>
      <c r="E9" s="388"/>
      <c r="F9" s="395"/>
      <c r="G9" s="386"/>
      <c r="H9" s="386"/>
      <c r="I9" s="386"/>
      <c r="J9" s="386"/>
      <c r="K9" s="372"/>
      <c r="L9" s="372"/>
      <c r="M9" s="372"/>
      <c r="N9" s="372"/>
      <c r="O9" s="372"/>
      <c r="P9" s="372"/>
      <c r="Q9" s="372"/>
      <c r="R9" s="372"/>
      <c r="S9" s="372"/>
    </row>
    <row r="10" spans="1:19" ht="15">
      <c r="A10" s="379"/>
      <c r="B10" s="386"/>
      <c r="C10" s="386"/>
      <c r="D10" s="386"/>
      <c r="E10" s="397" t="s">
        <v>187</v>
      </c>
      <c r="F10" s="386"/>
      <c r="G10" s="386"/>
      <c r="H10" s="386"/>
      <c r="I10" s="386" t="s">
        <v>188</v>
      </c>
      <c r="J10" s="386"/>
      <c r="K10" s="372"/>
      <c r="L10" s="398"/>
      <c r="M10" s="372"/>
      <c r="N10" s="372"/>
      <c r="O10" s="372"/>
      <c r="P10" s="372"/>
      <c r="Q10" s="372"/>
      <c r="R10" s="372"/>
      <c r="S10" s="372"/>
    </row>
    <row r="11" spans="1:19" ht="57">
      <c r="A11" s="379"/>
      <c r="B11" s="386"/>
      <c r="C11" s="386"/>
      <c r="D11" s="399" t="s">
        <v>189</v>
      </c>
      <c r="E11" s="388">
        <f>+E8*C6</f>
        <v>0</v>
      </c>
      <c r="F11" s="386"/>
      <c r="G11" s="395"/>
      <c r="H11" s="395"/>
      <c r="I11" s="389" t="e">
        <f>+(G11*I5)/E11</f>
        <v>#DIV/0!</v>
      </c>
      <c r="J11" s="386"/>
      <c r="K11" s="372"/>
      <c r="L11" s="398"/>
      <c r="M11" s="372"/>
      <c r="N11" s="372"/>
      <c r="O11" s="372"/>
      <c r="P11" s="372"/>
      <c r="Q11" s="372"/>
      <c r="R11" s="372"/>
      <c r="S11" s="372"/>
    </row>
    <row r="12" spans="1:19" ht="71.25">
      <c r="A12" s="379"/>
      <c r="B12" s="386"/>
      <c r="C12" s="386"/>
      <c r="D12" s="400" t="s">
        <v>190</v>
      </c>
      <c r="E12" s="388">
        <f>+(E8-G8)*C7</f>
        <v>0</v>
      </c>
      <c r="F12" s="401">
        <f>+E12/C7</f>
        <v>0</v>
      </c>
      <c r="G12" s="402"/>
      <c r="H12" s="402"/>
      <c r="I12" s="395"/>
      <c r="J12" s="403">
        <f>+G12-I12</f>
        <v>0</v>
      </c>
      <c r="K12" s="372"/>
      <c r="L12" s="372"/>
      <c r="M12" s="372"/>
      <c r="N12" s="372"/>
      <c r="O12" s="372"/>
      <c r="P12" s="372"/>
      <c r="Q12" s="372"/>
      <c r="R12" s="372"/>
      <c r="S12" s="372"/>
    </row>
    <row r="13" spans="1:19" ht="15" thickBot="1">
      <c r="A13" s="404"/>
      <c r="B13" s="405"/>
      <c r="C13" s="405"/>
      <c r="D13" s="405"/>
      <c r="E13" s="406"/>
      <c r="F13" s="405"/>
      <c r="G13" s="405"/>
      <c r="H13" s="405"/>
      <c r="I13" s="405"/>
      <c r="J13" s="407"/>
      <c r="K13" s="372"/>
      <c r="L13" s="372"/>
      <c r="M13" s="372"/>
      <c r="N13" s="372"/>
      <c r="O13" s="372"/>
      <c r="P13" s="372"/>
      <c r="Q13" s="372"/>
      <c r="R13" s="372"/>
      <c r="S13" s="372"/>
    </row>
    <row r="14" spans="1:19">
      <c r="A14" s="372"/>
      <c r="B14" s="372"/>
      <c r="C14" s="372"/>
      <c r="D14" s="372"/>
      <c r="E14" s="408"/>
      <c r="F14" s="372"/>
      <c r="G14" s="372"/>
      <c r="H14" s="372"/>
      <c r="I14" s="372"/>
      <c r="J14" s="372"/>
      <c r="K14" s="372"/>
      <c r="L14" s="372"/>
      <c r="M14" s="372"/>
      <c r="N14" s="372"/>
      <c r="O14" s="372"/>
      <c r="P14" s="372"/>
      <c r="Q14" s="372"/>
      <c r="R14" s="372"/>
      <c r="S14" s="372"/>
    </row>
    <row r="15" spans="1:19">
      <c r="A15" s="372"/>
      <c r="B15" s="372"/>
      <c r="C15" s="372"/>
      <c r="D15" s="372"/>
      <c r="E15" s="372"/>
      <c r="F15" s="372"/>
      <c r="G15" s="372"/>
      <c r="H15" s="372"/>
      <c r="I15" s="372"/>
      <c r="J15" s="372"/>
      <c r="K15" s="372"/>
      <c r="L15" s="398"/>
      <c r="M15" s="398"/>
      <c r="N15" s="398"/>
      <c r="O15" s="372"/>
      <c r="P15" s="372"/>
      <c r="Q15" s="372"/>
      <c r="R15" s="372"/>
      <c r="S15" s="372"/>
    </row>
    <row r="16" spans="1:19">
      <c r="A16" s="372"/>
      <c r="B16" s="372"/>
      <c r="C16" s="409"/>
      <c r="D16" s="372"/>
      <c r="E16" s="410"/>
      <c r="F16" s="372"/>
      <c r="G16" s="372"/>
      <c r="H16" s="372"/>
      <c r="I16" s="383"/>
      <c r="J16" s="372"/>
      <c r="K16" s="372"/>
      <c r="L16" s="398"/>
      <c r="M16" s="372"/>
      <c r="N16" s="398"/>
      <c r="O16" s="372"/>
      <c r="P16" s="372"/>
      <c r="Q16" s="372"/>
      <c r="R16" s="372"/>
      <c r="S16" s="372"/>
    </row>
    <row r="17" spans="1:19">
      <c r="A17" s="372"/>
      <c r="B17" s="372"/>
      <c r="C17" s="409"/>
      <c r="D17" s="372"/>
      <c r="E17" s="411"/>
      <c r="F17" s="372"/>
      <c r="G17" s="372"/>
      <c r="H17" s="372"/>
      <c r="I17" s="383"/>
      <c r="J17" s="372"/>
      <c r="K17" s="372"/>
      <c r="L17" s="372"/>
      <c r="M17" s="372"/>
      <c r="N17" s="372"/>
      <c r="O17" s="372"/>
      <c r="P17" s="372"/>
      <c r="Q17" s="372"/>
      <c r="R17" s="372"/>
      <c r="S17" s="372"/>
    </row>
    <row r="18" spans="1:19">
      <c r="A18" s="372"/>
      <c r="B18" s="372"/>
      <c r="C18" s="411"/>
      <c r="D18" s="372"/>
      <c r="E18" s="398"/>
      <c r="F18" s="372"/>
      <c r="G18" s="372"/>
      <c r="H18" s="372"/>
      <c r="I18" s="372"/>
      <c r="J18" s="372"/>
      <c r="K18" s="372"/>
      <c r="L18" s="372"/>
      <c r="M18" s="372"/>
      <c r="N18" s="372"/>
      <c r="O18" s="372"/>
      <c r="P18" s="372"/>
      <c r="Q18" s="372"/>
      <c r="R18" s="372"/>
      <c r="S18" s="372"/>
    </row>
    <row r="19" spans="1:19">
      <c r="A19" s="372"/>
      <c r="B19" s="372"/>
      <c r="C19" s="372"/>
      <c r="D19" s="372"/>
      <c r="E19" s="408"/>
      <c r="F19" s="372"/>
      <c r="G19" s="372"/>
      <c r="H19" s="372"/>
      <c r="I19" s="372"/>
      <c r="J19" s="372"/>
      <c r="K19" s="372"/>
      <c r="L19" s="372"/>
      <c r="M19" s="372"/>
      <c r="N19" s="372"/>
      <c r="O19" s="372"/>
      <c r="P19" s="372"/>
      <c r="Q19" s="372"/>
      <c r="R19" s="372"/>
      <c r="S19" s="372"/>
    </row>
    <row r="20" spans="1:19">
      <c r="A20" s="372"/>
      <c r="B20" s="372"/>
      <c r="C20" s="412"/>
      <c r="D20" s="372"/>
      <c r="E20" s="410"/>
      <c r="F20" s="413"/>
      <c r="G20" s="372"/>
      <c r="H20" s="372"/>
      <c r="I20" s="372"/>
      <c r="J20" s="372"/>
      <c r="K20" s="372"/>
      <c r="L20" s="372"/>
      <c r="M20" s="372"/>
      <c r="N20" s="372"/>
      <c r="O20" s="372"/>
      <c r="P20" s="372"/>
      <c r="Q20" s="372"/>
      <c r="R20" s="372"/>
      <c r="S20" s="372"/>
    </row>
    <row r="21" spans="1:19">
      <c r="A21" s="372"/>
      <c r="B21" s="372"/>
      <c r="C21" s="372"/>
      <c r="D21" s="372"/>
      <c r="E21" s="414"/>
      <c r="F21" s="410"/>
      <c r="G21" s="372"/>
      <c r="H21" s="372"/>
      <c r="I21" s="372"/>
      <c r="J21" s="372"/>
      <c r="K21" s="372"/>
      <c r="L21" s="372"/>
      <c r="M21" s="372"/>
      <c r="N21" s="372"/>
      <c r="O21" s="372"/>
      <c r="P21" s="372"/>
      <c r="Q21" s="372"/>
      <c r="R21" s="372"/>
      <c r="S21" s="372"/>
    </row>
    <row r="22" spans="1:19">
      <c r="A22" s="372"/>
      <c r="B22" s="372"/>
      <c r="C22" s="372"/>
      <c r="D22" s="372"/>
      <c r="E22" s="372"/>
      <c r="F22" s="372"/>
      <c r="G22" s="372"/>
      <c r="H22" s="372"/>
      <c r="I22" s="372"/>
      <c r="J22" s="372"/>
      <c r="K22" s="372"/>
      <c r="L22" s="372"/>
      <c r="M22" s="372"/>
      <c r="N22" s="372"/>
      <c r="O22" s="372"/>
      <c r="P22" s="372"/>
      <c r="Q22" s="372"/>
      <c r="R22" s="372"/>
      <c r="S22" s="372"/>
    </row>
  </sheetData>
  <mergeCells count="1">
    <mergeCell ref="B5:D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A5DA3-D3EE-4555-AC6D-4033E7A7E6DA}">
  <dimension ref="A1:C12"/>
  <sheetViews>
    <sheetView workbookViewId="0">
      <selection activeCell="D14" sqref="D14"/>
    </sheetView>
  </sheetViews>
  <sheetFormatPr baseColWidth="10" defaultRowHeight="14.25"/>
  <cols>
    <col min="1" max="1" width="17.625" bestFit="1" customWidth="1"/>
    <col min="2" max="2" width="9.25" customWidth="1"/>
    <col min="3" max="3" width="14.375" bestFit="1" customWidth="1"/>
  </cols>
  <sheetData>
    <row r="1" spans="1:3" ht="15" thickBot="1">
      <c r="A1" s="347" t="s">
        <v>107</v>
      </c>
      <c r="B1" s="348" t="s">
        <v>109</v>
      </c>
      <c r="C1" s="348" t="s">
        <v>110</v>
      </c>
    </row>
    <row r="2" spans="1:3" ht="15" thickBot="1">
      <c r="A2" s="556" t="s">
        <v>163</v>
      </c>
      <c r="B2" s="349"/>
      <c r="C2" s="350">
        <f>+'PLAN DE PAGOS'!E5</f>
        <v>0</v>
      </c>
    </row>
    <row r="3" spans="1:3" ht="15" thickBot="1">
      <c r="A3" s="557"/>
      <c r="B3" s="349"/>
      <c r="C3" s="350">
        <f>+'PLAN DE PAGOS'!E6</f>
        <v>0</v>
      </c>
    </row>
    <row r="4" spans="1:3" ht="15" thickBot="1">
      <c r="A4" s="557"/>
      <c r="B4" s="349"/>
      <c r="C4" s="350">
        <f>+'PLAN DE PAGOS'!E7</f>
        <v>0</v>
      </c>
    </row>
    <row r="5" spans="1:3" ht="15" thickBot="1">
      <c r="A5" s="557"/>
      <c r="B5" s="349"/>
      <c r="C5" s="350">
        <f>+'PLAN DE PAGOS'!E8</f>
        <v>0</v>
      </c>
    </row>
    <row r="6" spans="1:3" ht="15" thickBot="1">
      <c r="A6" s="557"/>
      <c r="B6" s="349"/>
      <c r="C6" s="350">
        <f>+'PLAN DE PAGOS'!E9</f>
        <v>0</v>
      </c>
    </row>
    <row r="7" spans="1:3" ht="15" thickBot="1">
      <c r="A7" s="557"/>
      <c r="B7" s="349"/>
      <c r="C7" s="350">
        <f>+'PLAN DE PAGOS'!E10</f>
        <v>0</v>
      </c>
    </row>
    <row r="8" spans="1:3" ht="15" thickBot="1">
      <c r="A8" s="558"/>
      <c r="B8" s="349"/>
      <c r="C8" s="350">
        <f>+'PLAN DE PAGOS'!E11</f>
        <v>0</v>
      </c>
    </row>
    <row r="9" spans="1:3" ht="15" thickBot="1">
      <c r="A9" s="351" t="s">
        <v>164</v>
      </c>
      <c r="B9" s="349" t="s">
        <v>161</v>
      </c>
      <c r="C9" s="352">
        <f>+'PLAN DE PAGOS'!D30</f>
        <v>227629924</v>
      </c>
    </row>
    <row r="10" spans="1:3" ht="15" thickBot="1">
      <c r="A10" s="554" t="s">
        <v>454</v>
      </c>
      <c r="B10" s="349" t="s">
        <v>161</v>
      </c>
      <c r="C10" s="350">
        <f>+'PLAN DE PAGOS'!D35</f>
        <v>44633318</v>
      </c>
    </row>
    <row r="11" spans="1:3" ht="15" thickBot="1">
      <c r="A11" s="555"/>
      <c r="B11" s="349" t="s">
        <v>162</v>
      </c>
      <c r="C11" s="350">
        <f>+'PLAN DE PAGOS'!D36</f>
        <v>44633319</v>
      </c>
    </row>
    <row r="12" spans="1:3" ht="15" thickBot="1">
      <c r="A12" s="353" t="s">
        <v>165</v>
      </c>
      <c r="B12" s="354"/>
      <c r="C12" s="350">
        <f>SUM(C2:C11)</f>
        <v>316896561</v>
      </c>
    </row>
  </sheetData>
  <mergeCells count="2">
    <mergeCell ref="A10:A11"/>
    <mergeCell ref="A2:A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D86A9-5F14-4D55-9224-495E2943A681}">
  <dimension ref="B1:E13"/>
  <sheetViews>
    <sheetView tabSelected="1" zoomScale="115" zoomScaleNormal="115" workbookViewId="0">
      <selection activeCell="E13" sqref="E13"/>
    </sheetView>
  </sheetViews>
  <sheetFormatPr baseColWidth="10" defaultRowHeight="14.25"/>
  <cols>
    <col min="2" max="2" width="47.25" customWidth="1"/>
    <col min="3" max="3" width="21.375" customWidth="1"/>
    <col min="4" max="4" width="23.75" bestFit="1" customWidth="1"/>
    <col min="5" max="5" width="20.25" bestFit="1" customWidth="1"/>
  </cols>
  <sheetData>
    <row r="1" spans="2:5" ht="15" thickBot="1"/>
    <row r="2" spans="2:5" ht="35.25" customHeight="1" thickBot="1">
      <c r="B2" s="325" t="s">
        <v>25</v>
      </c>
      <c r="C2" s="325" t="s">
        <v>100</v>
      </c>
      <c r="D2" s="326" t="s">
        <v>28</v>
      </c>
      <c r="E2" s="326" t="s">
        <v>9</v>
      </c>
    </row>
    <row r="3" spans="2:5" ht="45.75" thickBot="1">
      <c r="B3" s="265" t="s">
        <v>101</v>
      </c>
      <c r="C3" s="266">
        <f>+'Acumulados Real'!L4</f>
        <v>37506990376</v>
      </c>
      <c r="D3" s="266">
        <f>+'Acumulados Real'!M4</f>
        <v>7126328171</v>
      </c>
      <c r="E3" s="266">
        <f>+C3+D3</f>
        <v>44633318547</v>
      </c>
    </row>
    <row r="4" spans="2:5" ht="30.75" thickBot="1">
      <c r="B4" s="267" t="s">
        <v>102</v>
      </c>
      <c r="C4" s="268">
        <f>+'Acumulados Real'!L5</f>
        <v>112520971</v>
      </c>
      <c r="D4" s="266">
        <f>+'Acumulados Real'!M5</f>
        <v>21378984</v>
      </c>
      <c r="E4" s="266">
        <f>+C4+D4</f>
        <v>133899955</v>
      </c>
    </row>
    <row r="5" spans="2:5" ht="45.75" thickBot="1">
      <c r="B5" s="267" t="s">
        <v>103</v>
      </c>
      <c r="C5" s="268">
        <f>+'Acumulados Real'!L6</f>
        <v>78764680</v>
      </c>
      <c r="D5" s="266">
        <f>+'Acumulados Real'!M6</f>
        <v>14965289</v>
      </c>
      <c r="E5" s="266">
        <f t="shared" ref="E5:E6" si="0">+C5+D5</f>
        <v>93729969</v>
      </c>
    </row>
    <row r="6" spans="2:5" ht="45.75" thickBot="1">
      <c r="B6" s="267" t="s">
        <v>455</v>
      </c>
      <c r="C6" s="268">
        <f>+'Acumulados Real'!L7</f>
        <v>75013981</v>
      </c>
      <c r="D6" s="266">
        <f>+'Acumulados Real'!M7</f>
        <v>14252656</v>
      </c>
      <c r="E6" s="266">
        <f t="shared" si="0"/>
        <v>89266637</v>
      </c>
    </row>
    <row r="7" spans="2:5" ht="16.5" thickBot="1">
      <c r="B7" s="269" t="s">
        <v>104</v>
      </c>
      <c r="C7" s="270">
        <f>SUM(C4:C6)</f>
        <v>266299632</v>
      </c>
      <c r="D7" s="270">
        <f>SUM(D4:D6)</f>
        <v>50596929</v>
      </c>
      <c r="E7" s="271">
        <f>+C7+D7</f>
        <v>316896561</v>
      </c>
    </row>
    <row r="8" spans="2:5" ht="16.5" thickBot="1">
      <c r="B8" s="272" t="s">
        <v>105</v>
      </c>
      <c r="C8" s="324">
        <f>+C3+C7</f>
        <v>37773290008</v>
      </c>
      <c r="D8" s="270">
        <f>+D3+D7</f>
        <v>7176925100</v>
      </c>
      <c r="E8" s="271">
        <f>+E3+E7</f>
        <v>44950215108</v>
      </c>
    </row>
    <row r="13" spans="2:5">
      <c r="B13" s="415">
        <v>9.2000000000000003E-4</v>
      </c>
    </row>
  </sheetData>
  <pageMargins left="0.70866141732283472" right="0.70866141732283472" top="0.74803149606299213" bottom="0.74803149606299213" header="0.31496062992125984" footer="0.31496062992125984"/>
  <pageSetup orientation="landscape"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A522A-6DA1-4468-8C9B-D506C6D42E78}">
  <dimension ref="B1:J54"/>
  <sheetViews>
    <sheetView workbookViewId="0">
      <selection activeCell="G15" sqref="G15"/>
    </sheetView>
  </sheetViews>
  <sheetFormatPr baseColWidth="10" defaultColWidth="11.375" defaultRowHeight="14.25"/>
  <cols>
    <col min="1" max="1" width="11.375" style="16"/>
    <col min="2" max="2" width="49.625" style="16" customWidth="1"/>
    <col min="3" max="3" width="25.75" style="16" customWidth="1"/>
    <col min="4" max="4" width="18.75" style="16" bestFit="1" customWidth="1"/>
    <col min="5" max="5" width="17.25" style="16" bestFit="1" customWidth="1"/>
    <col min="6" max="6" width="12" style="16" bestFit="1" customWidth="1"/>
    <col min="7" max="7" width="25.25" style="16" customWidth="1"/>
    <col min="8" max="8" width="16.625" style="46" customWidth="1"/>
    <col min="9" max="9" width="12.625" style="16" bestFit="1" customWidth="1"/>
    <col min="10" max="16384" width="11.375" style="16"/>
  </cols>
  <sheetData>
    <row r="1" spans="2:7" ht="15.75" thickBot="1">
      <c r="B1" s="559" t="s">
        <v>50</v>
      </c>
      <c r="C1" s="559"/>
    </row>
    <row r="2" spans="2:7" ht="15" thickBot="1">
      <c r="B2" s="47"/>
      <c r="C2" s="48"/>
      <c r="D2" s="49">
        <v>0.5</v>
      </c>
    </row>
    <row r="3" spans="2:7" ht="15.75" thickBot="1">
      <c r="B3" s="50" t="s">
        <v>51</v>
      </c>
      <c r="C3" s="108">
        <f>+'Liquidacion inicial'!K9</f>
        <v>44950215108</v>
      </c>
      <c r="D3" s="51">
        <f>+C3*50/100</f>
        <v>22475107554</v>
      </c>
      <c r="E3" s="52">
        <f>+C3+D3</f>
        <v>67425322662</v>
      </c>
      <c r="F3" s="53"/>
      <c r="G3" s="54"/>
    </row>
    <row r="4" spans="2:7" ht="19.5">
      <c r="B4" s="55" t="s">
        <v>52</v>
      </c>
      <c r="C4" s="56">
        <f>+'Acumulados Real'!F12</f>
        <v>0</v>
      </c>
      <c r="D4" s="57">
        <f>+C21</f>
        <v>0</v>
      </c>
      <c r="E4" s="58">
        <f>+D4/C3</f>
        <v>0</v>
      </c>
      <c r="F4" s="59" t="s">
        <v>5</v>
      </c>
      <c r="G4" s="22"/>
    </row>
    <row r="5" spans="2:7">
      <c r="B5" s="60" t="s">
        <v>29</v>
      </c>
      <c r="C5" s="61">
        <f>+C4</f>
        <v>0</v>
      </c>
      <c r="D5" s="62"/>
      <c r="E5" s="63">
        <f>+D5/C3</f>
        <v>0</v>
      </c>
      <c r="F5" s="64" t="s">
        <v>1</v>
      </c>
    </row>
    <row r="6" spans="2:7" ht="15.75" thickBot="1">
      <c r="B6" s="60" t="s">
        <v>28</v>
      </c>
      <c r="C6" s="65">
        <f>+C4*19%</f>
        <v>0</v>
      </c>
      <c r="D6" s="66"/>
      <c r="E6" s="63">
        <f>+D6/C3</f>
        <v>0</v>
      </c>
      <c r="F6" s="67" t="s">
        <v>53</v>
      </c>
    </row>
    <row r="7" spans="2:7" ht="15.75" thickBot="1">
      <c r="B7" s="68" t="s">
        <v>29</v>
      </c>
      <c r="C7" s="69">
        <f>+C5+C6</f>
        <v>0</v>
      </c>
      <c r="D7" s="70">
        <f>SUM(D4:D6)</f>
        <v>0</v>
      </c>
      <c r="E7" s="71">
        <f>SUM(E4:E6)</f>
        <v>0</v>
      </c>
      <c r="F7" s="72"/>
      <c r="G7" s="54"/>
    </row>
    <row r="8" spans="2:7" ht="15" thickBot="1">
      <c r="B8" s="73"/>
      <c r="C8" s="74"/>
      <c r="D8" s="75">
        <f>+D3-D7</f>
        <v>22475107554</v>
      </c>
      <c r="E8" s="76"/>
      <c r="G8" s="18"/>
    </row>
    <row r="9" spans="2:7" ht="15">
      <c r="B9" s="77" t="s">
        <v>54</v>
      </c>
      <c r="C9" s="308">
        <f>ROUND(AVERAGE(+C5*0.3%),0)</f>
        <v>0</v>
      </c>
      <c r="D9" s="17">
        <f>+D5*E15</f>
        <v>0</v>
      </c>
      <c r="E9" s="54"/>
      <c r="G9" s="54"/>
    </row>
    <row r="10" spans="2:7" ht="15">
      <c r="B10" s="77" t="s">
        <v>33</v>
      </c>
      <c r="C10" s="306">
        <f>ROUND(AVERAGE(+C9*19%),0)</f>
        <v>0</v>
      </c>
      <c r="D10" s="18"/>
    </row>
    <row r="11" spans="2:7" ht="15">
      <c r="B11" s="78" t="s">
        <v>125</v>
      </c>
      <c r="C11" s="79">
        <f>+C5*0.092%</f>
        <v>0</v>
      </c>
      <c r="G11" s="54"/>
    </row>
    <row r="12" spans="2:7" ht="15">
      <c r="B12" s="80" t="s">
        <v>36</v>
      </c>
      <c r="C12" s="79">
        <f>TRUNC((C11*19%),1)</f>
        <v>0</v>
      </c>
    </row>
    <row r="13" spans="2:7" ht="15">
      <c r="B13" s="77" t="s">
        <v>37</v>
      </c>
      <c r="C13" s="308">
        <f>ROUND(AVERAGE(+C5*0.21%),0)</f>
        <v>0</v>
      </c>
    </row>
    <row r="14" spans="2:7" ht="15">
      <c r="B14" s="77" t="s">
        <v>55</v>
      </c>
      <c r="C14" s="306">
        <f>ROUND(AVERAGE(+C13*19%),0)</f>
        <v>0</v>
      </c>
      <c r="G14" s="81"/>
    </row>
    <row r="15" spans="2:7" ht="15.75" thickBot="1">
      <c r="B15" s="82" t="s">
        <v>56</v>
      </c>
      <c r="C15" s="83">
        <f>SUM(C9:C14)</f>
        <v>0</v>
      </c>
      <c r="D15" s="84" t="e">
        <f>+C15/C7</f>
        <v>#DIV/0!</v>
      </c>
      <c r="E15" s="85"/>
      <c r="G15" s="81"/>
    </row>
    <row r="16" spans="2:7" ht="15.75" thickBot="1">
      <c r="B16" s="86" t="s">
        <v>40</v>
      </c>
      <c r="C16" s="87">
        <f>+C15+C7</f>
        <v>0</v>
      </c>
      <c r="D16" s="24"/>
    </row>
    <row r="17" spans="2:9" ht="15" thickBot="1"/>
    <row r="18" spans="2:9" ht="18">
      <c r="B18" s="88" t="s">
        <v>49</v>
      </c>
      <c r="C18" s="89">
        <f>+'Acumulados Real'!H13</f>
        <v>0</v>
      </c>
      <c r="E18" s="90" t="e">
        <f>+D15/100</f>
        <v>#DIV/0!</v>
      </c>
      <c r="G18" s="54"/>
    </row>
    <row r="19" spans="2:9" ht="18">
      <c r="B19" s="91" t="s">
        <v>14</v>
      </c>
      <c r="C19" s="92">
        <f>+'Acumulados Real'!H14</f>
        <v>0</v>
      </c>
      <c r="E19" s="93"/>
      <c r="G19" s="54"/>
    </row>
    <row r="20" spans="2:9" ht="18.75" thickBot="1">
      <c r="B20" s="94" t="s">
        <v>57</v>
      </c>
      <c r="C20" s="95">
        <f>+'Acumulados Real'!H12</f>
        <v>0</v>
      </c>
      <c r="G20" s="18"/>
    </row>
    <row r="21" spans="2:9" ht="18.75" thickBot="1">
      <c r="B21" s="96" t="s">
        <v>3</v>
      </c>
      <c r="C21" s="97">
        <f>SUM(C18:C20)</f>
        <v>0</v>
      </c>
      <c r="E21" s="24">
        <f>+D6-C16</f>
        <v>0</v>
      </c>
    </row>
    <row r="23" spans="2:9">
      <c r="C23" s="24">
        <f>+D6-C16</f>
        <v>0</v>
      </c>
    </row>
    <row r="24" spans="2:9" ht="15" thickBot="1">
      <c r="C24" s="37" t="s">
        <v>58</v>
      </c>
      <c r="D24" s="37" t="s">
        <v>8</v>
      </c>
      <c r="E24" s="37" t="s">
        <v>9</v>
      </c>
      <c r="G24" s="98"/>
      <c r="H24" s="76"/>
      <c r="I24" s="98"/>
    </row>
    <row r="25" spans="2:9" ht="18">
      <c r="B25" s="99" t="s">
        <v>49</v>
      </c>
      <c r="C25" s="136">
        <f>+C9+C13</f>
        <v>0</v>
      </c>
      <c r="D25" s="137">
        <f>+C10+C14</f>
        <v>0</v>
      </c>
      <c r="E25" s="138">
        <f>SUM(C25:D25)</f>
        <v>0</v>
      </c>
      <c r="G25" s="98"/>
      <c r="H25" s="76"/>
      <c r="I25" s="98"/>
    </row>
    <row r="26" spans="2:9" ht="18">
      <c r="B26" s="100" t="s">
        <v>14</v>
      </c>
      <c r="C26" s="139">
        <f>+C11+0.24</f>
        <v>0.24</v>
      </c>
      <c r="D26" s="140">
        <f>+C12+0.2</f>
        <v>0.2</v>
      </c>
      <c r="E26" s="141">
        <f>SUM(C26:D26)</f>
        <v>0.44</v>
      </c>
      <c r="G26" s="98"/>
      <c r="H26" s="76"/>
      <c r="I26" s="98"/>
    </row>
    <row r="27" spans="2:9" ht="18.75" thickBot="1">
      <c r="B27" s="101" t="s">
        <v>57</v>
      </c>
      <c r="C27" s="142">
        <f>+C5-0.44</f>
        <v>-0.44</v>
      </c>
      <c r="D27" s="143">
        <f>+C6+0.44</f>
        <v>0.44</v>
      </c>
      <c r="E27" s="144">
        <f>SUM(C27:D27)</f>
        <v>0</v>
      </c>
      <c r="G27" s="98"/>
      <c r="H27" s="102"/>
      <c r="I27" s="98"/>
    </row>
    <row r="28" spans="2:9" ht="18.75" thickBot="1">
      <c r="B28" s="96" t="s">
        <v>3</v>
      </c>
      <c r="C28" s="145">
        <f>SUM(C25:C27)</f>
        <v>-0.2</v>
      </c>
      <c r="D28" s="146">
        <f>SUM(D25:D27)</f>
        <v>0.64</v>
      </c>
      <c r="E28" s="147">
        <f>SUM(E25:E27)</f>
        <v>0.44</v>
      </c>
      <c r="G28" s="76"/>
    </row>
    <row r="29" spans="2:9">
      <c r="G29" s="22"/>
    </row>
    <row r="30" spans="2:9">
      <c r="G30" s="98"/>
    </row>
    <row r="33" spans="7:10">
      <c r="G33" s="103"/>
    </row>
    <row r="35" spans="7:10">
      <c r="G35" s="16" t="s">
        <v>59</v>
      </c>
    </row>
    <row r="36" spans="7:10">
      <c r="G36" s="16" t="s">
        <v>59</v>
      </c>
    </row>
    <row r="39" spans="7:10">
      <c r="H39" s="46">
        <v>6.2</v>
      </c>
      <c r="J39" s="16">
        <v>93.8</v>
      </c>
    </row>
    <row r="40" spans="7:10">
      <c r="H40" s="46">
        <v>1.18</v>
      </c>
    </row>
    <row r="41" spans="7:10">
      <c r="H41" s="46">
        <v>7.3780000000000001</v>
      </c>
    </row>
    <row r="42" spans="7:10">
      <c r="G42" s="16" t="s">
        <v>60</v>
      </c>
      <c r="H42" s="46">
        <v>964681452.77999997</v>
      </c>
      <c r="I42" s="103">
        <v>59810250.07</v>
      </c>
    </row>
    <row r="43" spans="7:10">
      <c r="I43" s="103">
        <v>11363947.51</v>
      </c>
    </row>
    <row r="44" spans="7:10">
      <c r="G44" s="16" t="s">
        <v>61</v>
      </c>
      <c r="H44" s="46">
        <v>71174197.590000004</v>
      </c>
      <c r="I44" s="103">
        <v>71174197.590000004</v>
      </c>
    </row>
    <row r="45" spans="7:10">
      <c r="H45" s="46">
        <v>1035855650.37</v>
      </c>
    </row>
    <row r="46" spans="7:10">
      <c r="H46" s="46">
        <v>19293.63</v>
      </c>
    </row>
    <row r="48" spans="7:10">
      <c r="G48" s="16" t="s">
        <v>62</v>
      </c>
      <c r="H48" s="46">
        <v>810671782</v>
      </c>
      <c r="J48" s="104">
        <v>810671782</v>
      </c>
    </row>
    <row r="49" spans="7:10">
      <c r="G49" s="16" t="s">
        <v>63</v>
      </c>
      <c r="H49" s="46">
        <v>154027639</v>
      </c>
      <c r="J49" s="104">
        <v>154027639</v>
      </c>
    </row>
    <row r="50" spans="7:10">
      <c r="G50" s="16" t="s">
        <v>64</v>
      </c>
      <c r="H50" s="46">
        <v>71175523</v>
      </c>
      <c r="J50" s="104">
        <v>964699421</v>
      </c>
    </row>
    <row r="51" spans="7:10">
      <c r="G51" s="16" t="s">
        <v>65</v>
      </c>
      <c r="H51" s="46">
        <v>1035874944</v>
      </c>
      <c r="J51" s="104">
        <v>59811364</v>
      </c>
    </row>
    <row r="52" spans="7:10">
      <c r="J52" s="104">
        <v>11364159</v>
      </c>
    </row>
    <row r="53" spans="7:10">
      <c r="H53" s="46">
        <v>1035874944</v>
      </c>
      <c r="J53" s="104">
        <v>71175523</v>
      </c>
    </row>
    <row r="54" spans="7:10">
      <c r="H54" s="46">
        <v>0.15</v>
      </c>
    </row>
  </sheetData>
  <mergeCells count="1">
    <mergeCell ref="B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3</vt:i4>
      </vt:variant>
    </vt:vector>
  </HeadingPairs>
  <TitlesOfParts>
    <vt:vector size="17" baseType="lpstr">
      <vt:lpstr>Liquidacion inicial</vt:lpstr>
      <vt:lpstr>Adicion 1</vt:lpstr>
      <vt:lpstr>Adicion 2</vt:lpstr>
      <vt:lpstr>CALCULO SMLV</vt:lpstr>
      <vt:lpstr>Acumulados Real</vt:lpstr>
      <vt:lpstr>PLAN DE PAGOS</vt:lpstr>
      <vt:lpstr>Plan de pagos por rubro</vt:lpstr>
      <vt:lpstr>PLAN EVENTOS</vt:lpstr>
      <vt:lpstr>Resumen plan de eventos</vt:lpstr>
      <vt:lpstr>CONCEPTO INTERVINIENTE</vt:lpstr>
      <vt:lpstr>Calcuco adicion en SMLV</vt:lpstr>
      <vt:lpstr>Total operacion adicion</vt:lpstr>
      <vt:lpstr>CONSOLIDADO</vt:lpstr>
      <vt:lpstr>Acumulados calculo 50%</vt:lpstr>
      <vt:lpstr>'Acumulados Real'!Área_de_impresión</vt:lpstr>
      <vt:lpstr>'Adicion 1'!Área_de_impresión</vt:lpstr>
      <vt:lpstr>'Liquidacion inicial'!Área_de_impresión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Ochoa Acuña</dc:creator>
  <cp:lastModifiedBy>JUAN CARLOS GONZALEZ MEDINA</cp:lastModifiedBy>
  <cp:lastPrinted>2026-01-07T14:01:11Z</cp:lastPrinted>
  <dcterms:created xsi:type="dcterms:W3CDTF">2024-05-16T15:17:57Z</dcterms:created>
  <dcterms:modified xsi:type="dcterms:W3CDTF">2026-02-19T17:06:25Z</dcterms:modified>
</cp:coreProperties>
</file>