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.shortcut-targets-by-id\1rWx8_q6d4wrhSuHq-ymB5iP0ZIwd81hs\4.Comercial Publico\1.  SIG-Consulta\1  Sig\0. Orga\1 2025\1.DIR\2026\1 Estudio\2 Andres\6 Zona 1\"/>
    </mc:Choice>
  </mc:AlternateContent>
  <xr:revisionPtr revIDLastSave="0" documentId="13_ncr:1_{0139141C-A430-4155-9968-125AC5B6A3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DE COTIZAC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4" i="1" l="1"/>
  <c r="G123" i="1"/>
  <c r="H123" i="1"/>
  <c r="I123" i="1"/>
  <c r="J123" i="1"/>
  <c r="K123" i="1"/>
  <c r="F123" i="1"/>
  <c r="G118" i="1"/>
  <c r="H118" i="1"/>
  <c r="I118" i="1"/>
  <c r="J118" i="1"/>
  <c r="K118" i="1"/>
  <c r="F118" i="1"/>
  <c r="C132" i="1"/>
  <c r="F119" i="1"/>
  <c r="C137" i="1"/>
  <c r="C136" i="1"/>
  <c r="C135" i="1"/>
  <c r="C134" i="1"/>
  <c r="C133" i="1"/>
  <c r="G115" i="1"/>
  <c r="G116" i="1" s="1"/>
  <c r="H115" i="1"/>
  <c r="H116" i="1" s="1"/>
  <c r="I115" i="1"/>
  <c r="I116" i="1" s="1"/>
  <c r="J115" i="1"/>
  <c r="J116" i="1" s="1"/>
  <c r="K115" i="1"/>
  <c r="K116" i="1" s="1"/>
  <c r="F115" i="1"/>
  <c r="F116" i="1" s="1"/>
  <c r="J111" i="1"/>
  <c r="I111" i="1"/>
  <c r="H111" i="1"/>
  <c r="K104" i="1"/>
  <c r="K111" i="1" s="1"/>
  <c r="G104" i="1"/>
  <c r="G111" i="1" s="1"/>
  <c r="F104" i="1"/>
  <c r="F111" i="1" s="1"/>
  <c r="K103" i="1"/>
  <c r="K124" i="1" s="1"/>
  <c r="J103" i="1"/>
  <c r="J124" i="1" s="1"/>
  <c r="I103" i="1"/>
  <c r="I124" i="1" s="1"/>
  <c r="H103" i="1"/>
  <c r="H124" i="1" s="1"/>
  <c r="G103" i="1"/>
  <c r="G124" i="1" s="1"/>
  <c r="F103" i="1"/>
  <c r="F126" i="1" s="1"/>
  <c r="K95" i="1"/>
  <c r="J95" i="1"/>
  <c r="I95" i="1"/>
  <c r="H95" i="1"/>
  <c r="G95" i="1"/>
  <c r="F95" i="1"/>
  <c r="K82" i="1"/>
  <c r="J82" i="1"/>
  <c r="I82" i="1"/>
  <c r="H82" i="1"/>
  <c r="G82" i="1"/>
  <c r="F82" i="1"/>
  <c r="K69" i="1"/>
  <c r="J69" i="1"/>
  <c r="I69" i="1"/>
  <c r="G69" i="1"/>
  <c r="F69" i="1"/>
  <c r="H64" i="1"/>
  <c r="H69" i="1" s="1"/>
  <c r="K54" i="1"/>
  <c r="K62" i="1" s="1"/>
  <c r="J54" i="1"/>
  <c r="J62" i="1" s="1"/>
  <c r="I54" i="1"/>
  <c r="I62" i="1" s="1"/>
  <c r="H54" i="1"/>
  <c r="H62" i="1" s="1"/>
  <c r="G54" i="1"/>
  <c r="G62" i="1" s="1"/>
  <c r="F54" i="1"/>
  <c r="F51" i="1"/>
  <c r="J44" i="1"/>
  <c r="I44" i="1"/>
  <c r="H44" i="1"/>
  <c r="F43" i="1"/>
  <c r="F40" i="1"/>
  <c r="K39" i="1"/>
  <c r="K44" i="1" s="1"/>
  <c r="G39" i="1"/>
  <c r="G44" i="1" s="1"/>
  <c r="F39" i="1"/>
  <c r="J32" i="1"/>
  <c r="I32" i="1"/>
  <c r="H32" i="1"/>
  <c r="G32" i="1"/>
  <c r="F26" i="1"/>
  <c r="F20" i="1"/>
  <c r="F19" i="1"/>
  <c r="K18" i="1"/>
  <c r="K16" i="1"/>
  <c r="K15" i="1"/>
  <c r="F15" i="1"/>
  <c r="F8" i="1"/>
  <c r="J126" i="1" l="1"/>
  <c r="K126" i="1"/>
  <c r="H126" i="1"/>
  <c r="G126" i="1"/>
  <c r="I126" i="1"/>
  <c r="K32" i="1"/>
  <c r="F62" i="1"/>
  <c r="F44" i="1"/>
  <c r="F32" i="1"/>
  <c r="J113" i="1"/>
  <c r="J119" i="1" s="1"/>
  <c r="I113" i="1"/>
  <c r="I119" i="1" s="1"/>
  <c r="H113" i="1"/>
  <c r="H119" i="1" s="1"/>
  <c r="G113" i="1"/>
  <c r="G119" i="1" s="1"/>
  <c r="I120" i="1" l="1"/>
  <c r="I121" i="1" s="1"/>
  <c r="H120" i="1"/>
  <c r="H121" i="1" s="1"/>
  <c r="J120" i="1"/>
  <c r="J121" i="1" s="1"/>
  <c r="G120" i="1"/>
  <c r="G121" i="1" s="1"/>
  <c r="K113" i="1"/>
  <c r="K119" i="1" s="1"/>
  <c r="F113" i="1"/>
  <c r="H128" i="1" l="1"/>
  <c r="I128" i="1"/>
  <c r="J128" i="1"/>
  <c r="G128" i="1"/>
  <c r="F120" i="1"/>
  <c r="F121" i="1" s="1"/>
  <c r="F128" i="1" s="1"/>
  <c r="K120" i="1"/>
  <c r="K121" i="1" s="1"/>
  <c r="K128" i="1" l="1"/>
  <c r="K129" i="1" s="1"/>
  <c r="K130" i="1" s="1"/>
  <c r="C13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tc={C180822F-BDD7-4C75-90D2-3ED1AA3B138D}</author>
    <author>tc={849B5B12-09F3-437D-A165-4537A89038E5}</author>
    <author>tc={83C6962D-3AF4-4D2C-B8D2-312CEC854698}</author>
  </authors>
  <commentList>
    <comment ref="C40" authorId="0" shapeId="0" xr:uid="{00000000-0006-0000-0000-000001000000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PDTE CERTIFICADO AJUSTADO DE PETROQUIMICA</t>
        </r>
      </text>
    </comment>
    <comment ref="C70" authorId="1" shapeId="0" xr:uid="{00000000-0006-0000-0000-000002000000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  </r>
      </text>
    </comment>
    <comment ref="C71" authorId="2" shapeId="0" xr:uid="{00000000-0006-0000-0000-000003000000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  </r>
      </text>
    </comment>
  </commentList>
</comments>
</file>

<file path=xl/sharedStrings.xml><?xml version="1.0" encoding="utf-8"?>
<sst xmlns="http://schemas.openxmlformats.org/spreadsheetml/2006/main" count="434" uniqueCount="224">
  <si>
    <t>TOTAL</t>
  </si>
  <si>
    <t>REGIONAL</t>
  </si>
  <si>
    <t>CENTRO</t>
  </si>
  <si>
    <t xml:space="preserve">DIRECCIÓN </t>
  </si>
  <si>
    <t>MUNICIPIO</t>
  </si>
  <si>
    <t>Cámara tipo mini domo</t>
  </si>
  <si>
    <t>Cámara PTZ</t>
  </si>
  <si>
    <t>DVR</t>
  </si>
  <si>
    <t>Monitor</t>
  </si>
  <si>
    <t>Control de visitantes y de bienes (para Regionales)</t>
  </si>
  <si>
    <t>Alarma</t>
  </si>
  <si>
    <t>Atlantico</t>
  </si>
  <si>
    <t>Despacho Dirección</t>
  </si>
  <si>
    <t>Carrera 43  42-40 Piso 11 SUPERVISOR</t>
  </si>
  <si>
    <t>Barranquilla</t>
  </si>
  <si>
    <t>Centro de Comercio y Servicios</t>
  </si>
  <si>
    <t xml:space="preserve">Carrera 43  42-40 </t>
  </si>
  <si>
    <t>Centro de Comercio y Servicios Nodo SALUD</t>
  </si>
  <si>
    <t>Cra. 35 calle 32 esquina Hospital Barranquilla</t>
  </si>
  <si>
    <t>Centro de Comercio y Servicio Nodo Logística y Transporte</t>
  </si>
  <si>
    <t>Cra. 9 No.127 -  109 Urba. Caribe Verde</t>
  </si>
  <si>
    <t>Centro de Comercio y Servicio Nodo Servicios Financieros</t>
  </si>
  <si>
    <t>Cra 15 Sur  # 48-28 cayenas</t>
  </si>
  <si>
    <t>Centro de Comercio y Servicio Nodo Servicios Administrativos</t>
  </si>
  <si>
    <t>Calle 47 # 6-110 Via coordialidad</t>
  </si>
  <si>
    <t>Centro para el Desarrollo Agroecologico y Agroindustrial</t>
  </si>
  <si>
    <t>nodo operaciones comerciales cra 24 M con calle 48</t>
  </si>
  <si>
    <t>soledad</t>
  </si>
  <si>
    <t>Centro de Comercio y Servicio NODO DE HOTELERIA Y TURISMO</t>
  </si>
  <si>
    <t>Cra 50b # 39-86</t>
  </si>
  <si>
    <t>Centro de Comercio y Servicio NODO DE GASTRONOMIA Y BILINGUISMO</t>
  </si>
  <si>
    <t>Calle 7 1D 155 Juan de Acosta</t>
  </si>
  <si>
    <t>Juan de acosta</t>
  </si>
  <si>
    <t>Calle 9 No. 19-120 Barrio Santander</t>
  </si>
  <si>
    <t>Sabanalarga</t>
  </si>
  <si>
    <t xml:space="preserve"> Centro para el Desarrollo Agroecologico y Agroindustrial FINCA EL CANEY</t>
  </si>
  <si>
    <t>Kilómetro 35 Margen Oriental Carretera La Cordialidad A 3 Kilómetro.</t>
  </si>
  <si>
    <t>Kilometro 2-101 Vía Luruaco Cartagena</t>
  </si>
  <si>
    <t>LURUACO</t>
  </si>
  <si>
    <t>Centro para el Desarrollo Agroecologico y Agroindustrial NODO DE INDUSTRIAS CREATIVAS</t>
  </si>
  <si>
    <t>Carrera 54 # 49 - 09</t>
  </si>
  <si>
    <t>CENTRO NACIONAL COLOMBO ALEMAN</t>
  </si>
  <si>
    <t>Calle 30 No. 3E-164</t>
  </si>
  <si>
    <t>CENTRO NACIONAL COLOMBO ALEMAN Nodo ENERGIAS</t>
  </si>
  <si>
    <t>Cra 23 con calle 28 Rebolo</t>
  </si>
  <si>
    <t>CENTRO NACIONAL COLOMBO ALEMAN Nodo TICS</t>
  </si>
  <si>
    <t>Barrio Prado</t>
  </si>
  <si>
    <t>CENTRO NACIONAL COLOMBO ALEMAN Nodo Refrigeraciion</t>
  </si>
  <si>
    <t>Carrera 10 # 7E-110 Antiguo Coliseo del Sur lipaya</t>
  </si>
  <si>
    <t xml:space="preserve">CENTRO NACIONAL COLOMBO ALEMAN SUBSEDE MALAMBO </t>
  </si>
  <si>
    <t>Diagonal 18 No. 16 - 46 via al Caracolí sede metalmecanica</t>
  </si>
  <si>
    <t>Malambo</t>
  </si>
  <si>
    <t>CENTRO NACIONAL COLOMBO ALEMAN SUBSEDE MALAMBO NUEVA</t>
  </si>
  <si>
    <t>Centro Industrial y de Aviación  sede hangar</t>
  </si>
  <si>
    <t>CIUDADELA INDUSTRIAL Caribe Verde Carrera 9G - 110 - 187 BO 11</t>
  </si>
  <si>
    <t>Soledad</t>
  </si>
  <si>
    <t xml:space="preserve">Centro Industrial y de Aviación  </t>
  </si>
  <si>
    <t>Calle 30 No. 3E- 164 SUPERVISOR</t>
  </si>
  <si>
    <t xml:space="preserve">Calle 30 No. 3E- 164 </t>
  </si>
  <si>
    <t>Centro Industrial y de Aviación  Nodo Construcción e Infraestructura</t>
  </si>
  <si>
    <t>Diag. 36 No. 9G 20 Villa San Pablo</t>
  </si>
  <si>
    <t>centro de confeccion</t>
  </si>
  <si>
    <t>Centro Industrial y de AviaciónSEDE CENTRO REINDUSTRIALIZACIÓN ZASCA BARANOA-ATLÁNTICOCr 21 No 11-140,Barrio Manzanares Margaritas, Atlántico.</t>
  </si>
  <si>
    <t>Baranoa</t>
  </si>
  <si>
    <t>Nodo Mobiliario</t>
  </si>
  <si>
    <t>Galapa</t>
  </si>
  <si>
    <t>Centro de Comercio y Servicio  Nodo MULTILINGUISMO</t>
  </si>
  <si>
    <t>Carrera 21B, Calle 40B Esuina Barrio San José</t>
  </si>
  <si>
    <t>TOTAL REGIONAL</t>
  </si>
  <si>
    <t>Bolivar</t>
  </si>
  <si>
    <t>Despacho Dirección SUPERVISOR</t>
  </si>
  <si>
    <t xml:space="preserve">Cartagena Km 1 Vía Turbaco </t>
  </si>
  <si>
    <t>Turbaco</t>
  </si>
  <si>
    <t>Centro Multisectorial Ternera</t>
  </si>
  <si>
    <t>Centro de Comercio y Servicios Sede Casa del Marquez</t>
  </si>
  <si>
    <t>Plaza de la Aduana</t>
  </si>
  <si>
    <t>Cartagena</t>
  </si>
  <si>
    <t>Centro Agroempresarial y Minero  Sede San Jacinto</t>
  </si>
  <si>
    <t>Plaza Principal</t>
  </si>
  <si>
    <t>San Jacinto</t>
  </si>
  <si>
    <t>Centro Agroempresarial y Minero Sede Mompox</t>
  </si>
  <si>
    <t>Plaza de la Libertad - Palacio Municipal</t>
  </si>
  <si>
    <t>Mompox</t>
  </si>
  <si>
    <t>Centro Internacional Náutico, Fluvial y Portuario</t>
  </si>
  <si>
    <t>Mamonal Km 5</t>
  </si>
  <si>
    <t xml:space="preserve">Centro para la Industria Petroquímica </t>
  </si>
  <si>
    <t xml:space="preserve"> calle 31,kra 49A</t>
  </si>
  <si>
    <t xml:space="preserve">Institución Educativa MANUELA BELTRAN </t>
  </si>
  <si>
    <t xml:space="preserve">I.E. Manuela Beltran CASD, Av. Pedro de Heredia </t>
  </si>
  <si>
    <t>Centro para la Industria PetroquímicaLiceo Bolivar</t>
  </si>
  <si>
    <t>Barrio Daniel Lemetre</t>
  </si>
  <si>
    <t>Centro para la Industria Petroquímica  Sede INEM</t>
  </si>
  <si>
    <t>Tranversal 54 Bario Almirante Colon</t>
  </si>
  <si>
    <t>Cesar</t>
  </si>
  <si>
    <t>Kra 19 No. 14-78</t>
  </si>
  <si>
    <t>Valledupar</t>
  </si>
  <si>
    <t>Centro de Operación y Mantenimiento Minero</t>
  </si>
  <si>
    <t>Kra 19 No. 14-79 APE</t>
  </si>
  <si>
    <t>Centro de Operación y Mantenimiento Minero Tecnoparque</t>
  </si>
  <si>
    <t>Centro de Emprendimiento y Cultural de Valledupar- Calle 39 No. 5 A- 170 Barrio Panamá</t>
  </si>
  <si>
    <t>Diagonal 4 Transversal 6 Esquina</t>
  </si>
  <si>
    <t>La Jagua de Ibirico</t>
  </si>
  <si>
    <t>sede nueva</t>
  </si>
  <si>
    <t>Carrera 14A No. 20-04</t>
  </si>
  <si>
    <t>Bosconia</t>
  </si>
  <si>
    <t>Diagonal 18 A Entre Calle 30 y 31 (Barrio Fundadores - Sabanas del Valle) SUBSEDE CENTRO DE DESARROLLO VECINAL - CDV</t>
  </si>
  <si>
    <t>Centro Biotecnológico del Caribe</t>
  </si>
  <si>
    <t>Km. 7 Vía a La Paz  SUPERVISOR</t>
  </si>
  <si>
    <t>Km. 7 Vía a La Paz</t>
  </si>
  <si>
    <t xml:space="preserve">Centro Biotecnológico del Caribe </t>
  </si>
  <si>
    <t>Plantel Educativo “AGUSTIN CODAZZI (Tecnoacademia)</t>
  </si>
  <si>
    <t>Agustin Codazzi</t>
  </si>
  <si>
    <t>Barrio El Senado.</t>
  </si>
  <si>
    <t>Chiriguana</t>
  </si>
  <si>
    <t>Sector Chambacú, barrio Villa esther</t>
  </si>
  <si>
    <t>Chimichagua</t>
  </si>
  <si>
    <t>ETNICO Carrera 42 Diagonal 11a avenida 
Brisas de la Popa, Valledupar Cesar</t>
  </si>
  <si>
    <t xml:space="preserve">Centro Agroempresarial </t>
  </si>
  <si>
    <t>Calle 4 No. 20-33 Barrio Camilo Torres.</t>
  </si>
  <si>
    <t>Curumaní</t>
  </si>
  <si>
    <t>Calle 2B No.16-26.</t>
  </si>
  <si>
    <t>San Alberto</t>
  </si>
  <si>
    <t>Centro Agroempresarial</t>
  </si>
  <si>
    <t>Kilómetro 1 Vía Bucaramanga</t>
  </si>
  <si>
    <t>Aguachica</t>
  </si>
  <si>
    <t>Cordoba</t>
  </si>
  <si>
    <t>Avenida circunvalar calle 24 y 27</t>
  </si>
  <si>
    <t>Montería</t>
  </si>
  <si>
    <t>Centro de Comercio, Industria y Turismo de Córdoba</t>
  </si>
  <si>
    <t xml:space="preserve">Carrera 9 No. 1-35 Antigua Planta de Hielo. </t>
  </si>
  <si>
    <t>Lorica</t>
  </si>
  <si>
    <t>Sub sede San Jorge</t>
  </si>
  <si>
    <t>Montelibano</t>
  </si>
  <si>
    <t>Centro Agropecuario y de Biotecnología el Porvenir</t>
  </si>
  <si>
    <t>k. 45 corregimiento Santa Isabel vía Tierralta</t>
  </si>
  <si>
    <t xml:space="preserve">Centro Agropecuario y de Biotecnología el Porvenir </t>
  </si>
  <si>
    <t>Kilómetro 11 Vía Montería Cereté frente al aeropuerto Los Garzones Sede la Vitrina</t>
  </si>
  <si>
    <t>Guajira</t>
  </si>
  <si>
    <t>Despacho Direccion SUPERVISOR</t>
  </si>
  <si>
    <t>Avenida Aeropuerto Calle 21 esquina</t>
  </si>
  <si>
    <t>Riohacha</t>
  </si>
  <si>
    <t xml:space="preserve">Centro Industrial y de Energias Alternativas </t>
  </si>
  <si>
    <t>Calle 21 Carrera 15 Avenida al Aeropuerto  Sede Comercioy Servicios</t>
  </si>
  <si>
    <t>Centro Industrial y de Energias Alternativas</t>
  </si>
  <si>
    <t>Calle 15 No 21-70  Sede Centro Medico</t>
  </si>
  <si>
    <t>Calle 16 No. 44 - 46 Troncal del caribe  Sede Maicao</t>
  </si>
  <si>
    <t>Maicao</t>
  </si>
  <si>
    <t>Kilómetro 5 Salida a Maicao Sede Industrial</t>
  </si>
  <si>
    <t>Cra 7 # 20-15  Sede Archivo</t>
  </si>
  <si>
    <t>cra 44 # 14h - 29 Sede Campoalegre</t>
  </si>
  <si>
    <t>calle 12b # 21-65 barrio marbella  Sede Cocina</t>
  </si>
  <si>
    <t xml:space="preserve">Centro Agroempresarial y Acuícola </t>
  </si>
  <si>
    <t>Km  0,8 via Barrrancas  SUPERVISOR</t>
  </si>
  <si>
    <t>Fonseca</t>
  </si>
  <si>
    <t>Km  0,8 via Barrrancas</t>
  </si>
  <si>
    <t>Centro Agroempresarial y Acuícola</t>
  </si>
  <si>
    <t>Antígüo Colegio Julia Sierra Iguarán, Barrio Abuchaibe</t>
  </si>
  <si>
    <t>Uribia</t>
  </si>
  <si>
    <t>CREM Villanueva, Carrera 13 No. 11 - 42, Barrio las Delicias</t>
  </si>
  <si>
    <t>Villanueva</t>
  </si>
  <si>
    <t>Magdalena</t>
  </si>
  <si>
    <t>Calle 29 # 13 - 127 Barrio Bavaria</t>
  </si>
  <si>
    <t>Santa Marta</t>
  </si>
  <si>
    <t>Avenida Ferrocarril # 27-97 (APE)</t>
  </si>
  <si>
    <t>Avenida Ferrocarril # 28-54 (BODEGA)</t>
  </si>
  <si>
    <t>Centro de Logística y Promoción Ecoturistica del Magdalena</t>
  </si>
  <si>
    <t>Avenida Ferrocarril  27-97</t>
  </si>
  <si>
    <t>Calle 8 No.7-06.</t>
  </si>
  <si>
    <t>Cienaga</t>
  </si>
  <si>
    <t xml:space="preserve">Centro de Logística y Promoción Ecoturistica del Magdalena </t>
  </si>
  <si>
    <t>Cra 16 No 32-20 SEDE IPC</t>
  </si>
  <si>
    <t>Avenida Ferrocarril  27-97 Barrio La Paz/ Centro Comunitario Ambiental</t>
  </si>
  <si>
    <t>CALLE 2 N 13A-02</t>
  </si>
  <si>
    <t>Plato</t>
  </si>
  <si>
    <t>Centro Acuícola y Agroindustrial de Gaira</t>
  </si>
  <si>
    <t>Kilometro 5 carretera a Gaira</t>
  </si>
  <si>
    <t xml:space="preserve">Centro Acuícola y Agroindustrial </t>
  </si>
  <si>
    <t>Calle 3 Carrera 4A Esquina Antiguo Hotel Chimila.</t>
  </si>
  <si>
    <t>Fundación</t>
  </si>
  <si>
    <t>CARRERA 5 N-2-27</t>
  </si>
  <si>
    <t>Banco</t>
  </si>
  <si>
    <t>San Andres</t>
  </si>
  <si>
    <t>Centro de Formación Turística, gente de Mar y de Servicios</t>
  </si>
  <si>
    <t>Sede Principal   SUPERVISOR</t>
  </si>
  <si>
    <t>San Andrés</t>
  </si>
  <si>
    <t>Sede Principal</t>
  </si>
  <si>
    <t>Avenida Francisco Newball (Terrenos) granja experimental</t>
  </si>
  <si>
    <t>Avenida Providencia 1A - 48 Edificio Leda Locales 201, 202, 203. Sub sede Bilinguismo</t>
  </si>
  <si>
    <t>Sede San Luis taller de confecciones  San Luis</t>
  </si>
  <si>
    <t>Edificio el Carmelo</t>
  </si>
  <si>
    <t>Al Lado de la Escuela Santa Teresita Old Town</t>
  </si>
  <si>
    <t>Providencia</t>
  </si>
  <si>
    <t>Sucre</t>
  </si>
  <si>
    <t xml:space="preserve">CENTRO DE LA INNOVACIÓN, LA TECNOLOGÍA Y LOS SERVICIOS </t>
  </si>
  <si>
    <t>Kilómetro 5 Vía Sampués Sede LA GALLERA</t>
  </si>
  <si>
    <t>Sincelejo</t>
  </si>
  <si>
    <t xml:space="preserve">CENTRO DE LA INNOVACIÓN, LA TECNOLOGÍA Y LOS SERVICIO </t>
  </si>
  <si>
    <t>cll 25 b No 31-260  SUPERVISOR Sede Boston</t>
  </si>
  <si>
    <t>cll 25 b No 31-260 Sede Boston</t>
  </si>
  <si>
    <t>calle 32 # 28-161 bodega almacen Sede Boston // NO HAY SERVICIOS</t>
  </si>
  <si>
    <t>sincelejo</t>
  </si>
  <si>
    <t>Avenida 1ra calle 20 esquina.  Sede de gastronomia</t>
  </si>
  <si>
    <t>Tolu</t>
  </si>
  <si>
    <t>CENTRO DE LA INNOVACIÓN, LA TECNOLOGÍA Y LOS SERVICIO</t>
  </si>
  <si>
    <t>Corregimiento el Palomar</t>
  </si>
  <si>
    <t>majagual</t>
  </si>
  <si>
    <t>CENTRO DE LA INNOVACIÓN, LA TECNOLOGÍA Y LOS SERVICIOS</t>
  </si>
  <si>
    <t xml:space="preserve">Carrera 26 Nro 26-11 barrio San Jose. </t>
  </si>
  <si>
    <t>Corozal</t>
  </si>
  <si>
    <t>ANEXO FORMATO DE COTIZACIÓN</t>
  </si>
  <si>
    <t xml:space="preserve">OBJETO: Contratar el servicio de vigilancia y seguridad privada en las instalaciones del Sena, que conforman la zona 1 (Regionales Atlántico, Bolívar, César, Córdoba, Guajira, San Andrés, Magdalena y Sucre) a través de medio humano en las modalidades que se requieran y con arrendamiento de medios tecnológicos conforme a los lineamientos y necesidades institucionales. </t>
  </si>
  <si>
    <t>TOTAL GENERAL POR MES</t>
  </si>
  <si>
    <t>SUB TOTAL UNITARIO POR CANTIDAD MENSUAL</t>
  </si>
  <si>
    <t>IVA TOTAL MENSUAL</t>
  </si>
  <si>
    <t>TOTAL  MENSUAL</t>
  </si>
  <si>
    <t>SUB TOTAL UNITARIO</t>
  </si>
  <si>
    <t>IVA UNITARIO</t>
  </si>
  <si>
    <t>TOTAL  UNITARIO</t>
  </si>
  <si>
    <t>Total por 8 meses y 25 dias</t>
  </si>
  <si>
    <t>TOTAL ZONA 1  
Atlantico  Bolivar Cesar Cordoba  Guajira Magdalena Sucre</t>
  </si>
  <si>
    <t>TOTAL ZONA 1  -- VALOR UNITARIO</t>
  </si>
  <si>
    <t>TOTAL MENSUAL REGIONALES  Atlantico  Bolivar Cesar Cordoba  Guajira Magdalena Sucre y San Andres</t>
  </si>
  <si>
    <t>TOTAL ZONA 1 
San Andres</t>
  </si>
  <si>
    <t>TOTAL MENSUAL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</si>
</sst>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* #,##0_);_(* \(#,##0\);_(* &quot;-&quot;??_);_(@_)"/>
    <numFmt numFmtId="166" formatCode="_-&quot;$&quot;* #,##0_-;\-&quot;$&quot;* #,##0_-;_-&quot;$&quot;* &quot;-&quot;_-;_-@_-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ptos Narrow"/>
      <family val="2"/>
      <scheme val="minor"/>
    </font>
    <font>
      <b/>
      <sz val="12"/>
      <color rgb="FF000000"/>
      <name val="Arial Narrow"/>
      <family val="2"/>
    </font>
    <font>
      <sz val="12"/>
      <color theme="1"/>
      <name val="Aptos Narrow"/>
      <family val="2"/>
      <scheme val="minor"/>
    </font>
    <font>
      <b/>
      <sz val="15"/>
      <color theme="1"/>
      <name val="Arial Narrow"/>
      <family val="2"/>
    </font>
    <font>
      <b/>
      <sz val="15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166" fontId="1" fillId="0" borderId="0" applyFont="0" applyFill="0" applyBorder="0" applyAlignment="0" applyProtection="0"/>
  </cellStyleXfs>
  <cellXfs count="93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6" fillId="2" borderId="13" xfId="4" applyFont="1" applyFill="1" applyBorder="1" applyAlignment="1">
      <alignment horizontal="left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165" fontId="3" fillId="2" borderId="14" xfId="1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6" fillId="2" borderId="2" xfId="4" applyFont="1" applyFill="1" applyBorder="1" applyAlignment="1">
      <alignment horizontal="left" vertical="center" wrapText="1"/>
    </xf>
    <xf numFmtId="165" fontId="7" fillId="2" borderId="2" xfId="1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44" fontId="0" fillId="0" borderId="0" xfId="2" applyFont="1"/>
    <xf numFmtId="0" fontId="4" fillId="2" borderId="4" xfId="0" applyFont="1" applyFill="1" applyBorder="1" applyAlignment="1">
      <alignment vertical="center" wrapText="1"/>
    </xf>
    <xf numFmtId="0" fontId="6" fillId="2" borderId="19" xfId="4" applyFont="1" applyFill="1" applyBorder="1" applyAlignment="1">
      <alignment horizontal="left" vertical="center" wrapText="1"/>
    </xf>
    <xf numFmtId="0" fontId="2" fillId="0" borderId="0" xfId="0" applyFont="1"/>
    <xf numFmtId="44" fontId="2" fillId="0" borderId="0" xfId="2" applyFont="1"/>
    <xf numFmtId="0" fontId="0" fillId="2" borderId="2" xfId="0" applyFill="1" applyBorder="1"/>
    <xf numFmtId="0" fontId="4" fillId="2" borderId="1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165" fontId="7" fillId="2" borderId="20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2" fillId="0" borderId="0" xfId="0" applyNumberFormat="1" applyFont="1"/>
    <xf numFmtId="0" fontId="4" fillId="2" borderId="26" xfId="0" applyFont="1" applyFill="1" applyBorder="1" applyAlignment="1">
      <alignment vertical="center" wrapText="1"/>
    </xf>
    <xf numFmtId="0" fontId="6" fillId="2" borderId="14" xfId="4" applyFont="1" applyFill="1" applyBorder="1" applyAlignment="1">
      <alignment horizontal="left" vertical="center" wrapText="1"/>
    </xf>
    <xf numFmtId="0" fontId="6" fillId="2" borderId="2" xfId="4" applyFont="1" applyFill="1" applyBorder="1" applyAlignment="1">
      <alignment vertical="center" wrapText="1"/>
    </xf>
    <xf numFmtId="0" fontId="6" fillId="2" borderId="19" xfId="4" applyFont="1" applyFill="1" applyBorder="1" applyAlignment="1">
      <alignment vertical="center" wrapText="1"/>
    </xf>
    <xf numFmtId="1" fontId="9" fillId="4" borderId="12" xfId="0" applyNumberFormat="1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1" fontId="9" fillId="4" borderId="13" xfId="0" applyNumberFormat="1" applyFont="1" applyFill="1" applyBorder="1" applyAlignment="1">
      <alignment horizontal="center" vertical="center" wrapText="1"/>
    </xf>
    <xf numFmtId="1" fontId="9" fillId="4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" fontId="9" fillId="2" borderId="25" xfId="0" applyNumberFormat="1" applyFont="1" applyFill="1" applyBorder="1" applyAlignment="1">
      <alignment horizontal="center" vertical="center" wrapText="1"/>
    </xf>
    <xf numFmtId="1" fontId="9" fillId="2" borderId="13" xfId="0" applyNumberFormat="1" applyFont="1" applyFill="1" applyBorder="1" applyAlignment="1">
      <alignment horizontal="center" vertical="center" wrapText="1"/>
    </xf>
    <xf numFmtId="1" fontId="9" fillId="2" borderId="2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/>
    <xf numFmtId="1" fontId="10" fillId="4" borderId="7" xfId="0" applyNumberFormat="1" applyFont="1" applyFill="1" applyBorder="1" applyAlignment="1">
      <alignment horizontal="center" vertical="center" wrapText="1"/>
    </xf>
    <xf numFmtId="1" fontId="10" fillId="4" borderId="9" xfId="0" applyNumberFormat="1" applyFont="1" applyFill="1" applyBorder="1" applyAlignment="1">
      <alignment horizontal="center" vertical="center" wrapText="1"/>
    </xf>
    <xf numFmtId="164" fontId="2" fillId="2" borderId="27" xfId="0" applyNumberFormat="1" applyFont="1" applyFill="1" applyBorder="1"/>
    <xf numFmtId="164" fontId="2" fillId="4" borderId="19" xfId="0" applyNumberFormat="1" applyFont="1" applyFill="1" applyBorder="1"/>
    <xf numFmtId="0" fontId="12" fillId="3" borderId="1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65" fontId="3" fillId="2" borderId="30" xfId="1" applyNumberFormat="1" applyFont="1" applyFill="1" applyBorder="1" applyAlignment="1">
      <alignment horizontal="center" vertical="center" wrapText="1"/>
    </xf>
    <xf numFmtId="165" fontId="3" fillId="2" borderId="27" xfId="1" applyNumberFormat="1" applyFont="1" applyFill="1" applyBorder="1" applyAlignment="1">
      <alignment horizontal="center" vertical="center" wrapText="1"/>
    </xf>
    <xf numFmtId="165" fontId="7" fillId="2" borderId="27" xfId="1" applyNumberFormat="1" applyFont="1" applyFill="1" applyBorder="1" applyAlignment="1">
      <alignment horizontal="center" vertical="center" wrapText="1"/>
    </xf>
    <xf numFmtId="0" fontId="0" fillId="2" borderId="27" xfId="0" applyFill="1" applyBorder="1"/>
    <xf numFmtId="165" fontId="7" fillId="2" borderId="24" xfId="1" applyNumberFormat="1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4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1" fillId="4" borderId="0" xfId="0" applyFont="1" applyFill="1" applyBorder="1" applyAlignment="1">
      <alignment horizontal="center" vertical="center"/>
    </xf>
    <xf numFmtId="164" fontId="2" fillId="4" borderId="0" xfId="0" applyNumberFormat="1" applyFont="1" applyFill="1" applyBorder="1"/>
    <xf numFmtId="164" fontId="2" fillId="4" borderId="20" xfId="0" applyNumberFormat="1" applyFont="1" applyFill="1" applyBorder="1"/>
    <xf numFmtId="0" fontId="3" fillId="2" borderId="3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11" fillId="4" borderId="4" xfId="0" applyFont="1" applyFill="1" applyBorder="1" applyAlignment="1">
      <alignment horizontal="right" vertical="center"/>
    </xf>
    <xf numFmtId="0" fontId="11" fillId="4" borderId="19" xfId="0" applyFont="1" applyFill="1" applyBorder="1" applyAlignment="1">
      <alignment horizontal="right" vertical="center"/>
    </xf>
    <xf numFmtId="164" fontId="2" fillId="4" borderId="2" xfId="0" applyNumberFormat="1" applyFont="1" applyFill="1" applyBorder="1"/>
    <xf numFmtId="0" fontId="11" fillId="4" borderId="2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0" fontId="11" fillId="0" borderId="2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/>
    <xf numFmtId="0" fontId="15" fillId="5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164" fontId="16" fillId="5" borderId="2" xfId="0" applyNumberFormat="1" applyFont="1" applyFill="1" applyBorder="1" applyAlignment="1">
      <alignment horizontal="center" vertical="center"/>
    </xf>
    <xf numFmtId="164" fontId="17" fillId="4" borderId="2" xfId="0" applyNumberFormat="1" applyFont="1" applyFill="1" applyBorder="1" applyAlignment="1">
      <alignment horizontal="right"/>
    </xf>
    <xf numFmtId="164" fontId="17" fillId="0" borderId="2" xfId="0" applyNumberFormat="1" applyFont="1" applyBorder="1" applyAlignment="1">
      <alignment horizontal="right"/>
    </xf>
    <xf numFmtId="164" fontId="17" fillId="4" borderId="2" xfId="0" applyNumberFormat="1" applyFont="1" applyFill="1" applyBorder="1" applyAlignment="1">
      <alignment horizontal="right"/>
    </xf>
    <xf numFmtId="164" fontId="17" fillId="0" borderId="2" xfId="0" applyNumberFormat="1" applyFont="1" applyBorder="1" applyAlignment="1">
      <alignment horizontal="right"/>
    </xf>
    <xf numFmtId="164" fontId="14" fillId="0" borderId="31" xfId="0" applyNumberFormat="1" applyFont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</cellXfs>
  <cellStyles count="6">
    <cellStyle name="Millares" xfId="1" builtinId="3"/>
    <cellStyle name="Moneda" xfId="2" builtinId="4"/>
    <cellStyle name="Moneda [0] 2" xfId="5" xr:uid="{00000000-0005-0000-0000-000002000000}"/>
    <cellStyle name="Moneda 3" xfId="3" xr:uid="{00000000-0005-0000-0000-000003000000}"/>
    <cellStyle name="Normal" xfId="0" builtinId="0"/>
    <cellStyle name="Normal 2" xfId="4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488156</xdr:colOff>
      <xdr:row>2</xdr:row>
      <xdr:rowOff>59531</xdr:rowOff>
    </xdr:from>
    <xdr:to>
      <xdr:col>1</xdr:col>
      <xdr:colOff>1080611</xdr:colOff>
      <xdr:row>3</xdr:row>
      <xdr:rowOff>430371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2FE447-B0BE-E400-95D4-6C403A5A081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719" y="476250"/>
          <a:ext cx="592455" cy="5613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sar Andres Manrique Grimaldos" id="{6F7A74DE-A56D-4108-8F1C-64C0902A7844}" userId="S::camanrique@sena.edu.co::c7b7db4d-8329-42f6-86f4-016d83cc52f7" providerId="AD"/>
  <person displayName="Jorge Armando Rodriguez Forero" id="{1444540D-44E4-454E-B25D-F38F44383F22}" userId="S::jrodriguezf@sena.edu.co::95f04b9d-42e3-4786-a8e2-40610174794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0" dT="2024-04-09T21:38:57.32" personId="{1444540D-44E4-454E-B25D-F38F44383F22}" id="{C180822F-BDD7-4C75-90D2-3ED1AA3B138D}">
    <text>PDTE CERTIFICADO AJUSTADO DE PETROQUIMICA</text>
  </threadedComment>
  <threadedComment ref="C70" dT="2024-03-04T22:21:59.82" personId="{6F7A74DE-A56D-4108-8F1C-64C0902A7844}" id="{849B5B12-09F3-437D-A165-4537A89038E5}">
    <text>Se solicita cambiar certificación por que va del 30 de dic al 30 de enero y son dos por aparte</text>
  </threadedComment>
  <threadedComment ref="C71" dT="2024-03-04T22:24:46.11" personId="{6F7A74DE-A56D-4108-8F1C-64C0902A7844}" id="{83C6962D-3AF4-4D2C-B8D2-312CEC854698}">
    <text>Se solicita cambiar certificación por que va del 30 de dic al 30 de enero y son dos por aparte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L138"/>
  <sheetViews>
    <sheetView tabSelected="1" topLeftCell="A118" zoomScale="80" zoomScaleNormal="80" workbookViewId="0">
      <selection activeCell="E134" sqref="E134"/>
    </sheetView>
  </sheetViews>
  <sheetFormatPr baseColWidth="10" defaultColWidth="11.5" defaultRowHeight="14.25"/>
  <cols>
    <col min="1" max="1" width="4.5" customWidth="1"/>
    <col min="2" max="2" width="24.125" customWidth="1"/>
    <col min="3" max="3" width="31.5" customWidth="1"/>
    <col min="4" max="4" width="22.125" customWidth="1"/>
    <col min="5" max="5" width="22.75" customWidth="1"/>
    <col min="6" max="8" width="15.875" bestFit="1" customWidth="1"/>
    <col min="9" max="9" width="14.5" bestFit="1" customWidth="1"/>
    <col min="10" max="10" width="15.875" bestFit="1" customWidth="1"/>
    <col min="11" max="11" width="16.875" bestFit="1" customWidth="1"/>
    <col min="12" max="12" width="23.5" style="10" customWidth="1"/>
  </cols>
  <sheetData>
    <row r="1" spans="2:11" ht="15" thickBot="1"/>
    <row r="2" spans="2:11" ht="16.5" thickBot="1">
      <c r="B2" s="62" t="s">
        <v>209</v>
      </c>
      <c r="C2" s="63"/>
      <c r="D2" s="63"/>
      <c r="E2" s="63"/>
      <c r="F2" s="63"/>
      <c r="G2" s="63"/>
      <c r="H2" s="63"/>
      <c r="I2" s="63"/>
      <c r="J2" s="63"/>
      <c r="K2" s="64"/>
    </row>
    <row r="3" spans="2:11">
      <c r="B3" s="65"/>
      <c r="C3" s="67" t="s">
        <v>210</v>
      </c>
      <c r="D3" s="67"/>
      <c r="E3" s="67"/>
      <c r="F3" s="67"/>
      <c r="G3" s="67"/>
      <c r="H3" s="67"/>
      <c r="I3" s="67"/>
      <c r="J3" s="67"/>
      <c r="K3" s="68"/>
    </row>
    <row r="4" spans="2:11" ht="42.75" customHeight="1" thickBot="1">
      <c r="B4" s="66"/>
      <c r="C4" s="69"/>
      <c r="D4" s="69"/>
      <c r="E4" s="69"/>
      <c r="F4" s="69"/>
      <c r="G4" s="69"/>
      <c r="H4" s="69"/>
      <c r="I4" s="69"/>
      <c r="J4" s="69"/>
      <c r="K4" s="70"/>
    </row>
    <row r="5" spans="2:11" ht="79.5" thickBot="1">
      <c r="B5" s="41" t="s">
        <v>1</v>
      </c>
      <c r="C5" s="42" t="s">
        <v>2</v>
      </c>
      <c r="D5" s="42" t="s">
        <v>3</v>
      </c>
      <c r="E5" s="42" t="s">
        <v>4</v>
      </c>
      <c r="F5" s="43" t="s">
        <v>5</v>
      </c>
      <c r="G5" s="43" t="s">
        <v>6</v>
      </c>
      <c r="H5" s="43" t="s">
        <v>7</v>
      </c>
      <c r="I5" s="43" t="s">
        <v>8</v>
      </c>
      <c r="J5" s="43" t="s">
        <v>9</v>
      </c>
      <c r="K5" s="44" t="s">
        <v>10</v>
      </c>
    </row>
    <row r="6" spans="2:11" ht="27">
      <c r="B6" s="22" t="s">
        <v>11</v>
      </c>
      <c r="C6" s="23" t="s">
        <v>12</v>
      </c>
      <c r="D6" s="23" t="s">
        <v>13</v>
      </c>
      <c r="E6" s="23" t="s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8">
        <v>0</v>
      </c>
    </row>
    <row r="7" spans="2:11">
      <c r="B7" s="5" t="s">
        <v>11</v>
      </c>
      <c r="C7" s="6" t="s">
        <v>15</v>
      </c>
      <c r="D7" s="6" t="s">
        <v>16</v>
      </c>
      <c r="E7" s="6" t="s">
        <v>14</v>
      </c>
      <c r="F7" s="3">
        <v>30</v>
      </c>
      <c r="G7" s="3">
        <v>0</v>
      </c>
      <c r="H7" s="3">
        <v>2</v>
      </c>
      <c r="I7" s="3">
        <v>2</v>
      </c>
      <c r="J7" s="3">
        <v>1</v>
      </c>
      <c r="K7" s="49">
        <v>4</v>
      </c>
    </row>
    <row r="8" spans="2:11" ht="27">
      <c r="B8" s="5" t="s">
        <v>11</v>
      </c>
      <c r="C8" s="6" t="s">
        <v>17</v>
      </c>
      <c r="D8" s="6" t="s">
        <v>18</v>
      </c>
      <c r="E8" s="6" t="s">
        <v>14</v>
      </c>
      <c r="F8" s="3">
        <f>30-2</f>
        <v>28</v>
      </c>
      <c r="G8" s="3"/>
      <c r="H8" s="3">
        <v>2</v>
      </c>
      <c r="I8" s="3">
        <v>2</v>
      </c>
      <c r="J8" s="3">
        <v>1</v>
      </c>
      <c r="K8" s="49">
        <v>4</v>
      </c>
    </row>
    <row r="9" spans="2:11" ht="27">
      <c r="B9" s="5" t="s">
        <v>11</v>
      </c>
      <c r="C9" s="6" t="s">
        <v>19</v>
      </c>
      <c r="D9" s="6" t="s">
        <v>20</v>
      </c>
      <c r="E9" s="6" t="s">
        <v>14</v>
      </c>
      <c r="F9" s="3">
        <v>16</v>
      </c>
      <c r="G9" s="3">
        <v>0</v>
      </c>
      <c r="H9" s="3">
        <v>1</v>
      </c>
      <c r="I9" s="3">
        <v>1</v>
      </c>
      <c r="J9" s="3">
        <v>0</v>
      </c>
      <c r="K9" s="49">
        <v>0</v>
      </c>
    </row>
    <row r="10" spans="2:11" ht="27">
      <c r="B10" s="5" t="s">
        <v>11</v>
      </c>
      <c r="C10" s="6" t="s">
        <v>21</v>
      </c>
      <c r="D10" s="6" t="s">
        <v>22</v>
      </c>
      <c r="E10" s="6" t="s">
        <v>14</v>
      </c>
      <c r="F10" s="3">
        <v>8</v>
      </c>
      <c r="G10" s="3">
        <v>0</v>
      </c>
      <c r="H10" s="3">
        <v>1</v>
      </c>
      <c r="I10" s="3">
        <v>1</v>
      </c>
      <c r="J10" s="3">
        <v>0</v>
      </c>
      <c r="K10" s="49">
        <v>0</v>
      </c>
    </row>
    <row r="11" spans="2:11" ht="27">
      <c r="B11" s="5" t="s">
        <v>11</v>
      </c>
      <c r="C11" s="6" t="s">
        <v>23</v>
      </c>
      <c r="D11" s="6" t="s">
        <v>24</v>
      </c>
      <c r="E11" s="6" t="s">
        <v>14</v>
      </c>
      <c r="F11" s="3">
        <v>4</v>
      </c>
      <c r="G11" s="3">
        <v>0</v>
      </c>
      <c r="H11" s="3">
        <v>1</v>
      </c>
      <c r="I11" s="3">
        <v>1</v>
      </c>
      <c r="J11" s="3">
        <v>0</v>
      </c>
      <c r="K11" s="49">
        <v>0</v>
      </c>
    </row>
    <row r="12" spans="2:11" ht="27">
      <c r="B12" s="5" t="s">
        <v>11</v>
      </c>
      <c r="C12" s="24" t="s">
        <v>25</v>
      </c>
      <c r="D12" s="6" t="s">
        <v>26</v>
      </c>
      <c r="E12" s="6" t="s">
        <v>27</v>
      </c>
      <c r="F12" s="3">
        <v>8</v>
      </c>
      <c r="G12" s="3"/>
      <c r="H12" s="3">
        <v>1</v>
      </c>
      <c r="I12" s="3">
        <v>1</v>
      </c>
      <c r="J12" s="3"/>
      <c r="K12" s="49">
        <v>1</v>
      </c>
    </row>
    <row r="13" spans="2:11" ht="27">
      <c r="B13" s="5" t="s">
        <v>11</v>
      </c>
      <c r="C13" s="6" t="s">
        <v>28</v>
      </c>
      <c r="D13" s="6" t="s">
        <v>29</v>
      </c>
      <c r="E13" s="6" t="s">
        <v>14</v>
      </c>
      <c r="F13" s="3">
        <v>10</v>
      </c>
      <c r="G13" s="3">
        <v>2</v>
      </c>
      <c r="H13" s="3">
        <v>1</v>
      </c>
      <c r="I13" s="3">
        <v>1</v>
      </c>
      <c r="J13" s="3">
        <v>1</v>
      </c>
      <c r="K13" s="49">
        <v>1</v>
      </c>
    </row>
    <row r="14" spans="2:11" ht="27">
      <c r="B14" s="5" t="s">
        <v>11</v>
      </c>
      <c r="C14" s="6" t="s">
        <v>30</v>
      </c>
      <c r="D14" s="6" t="s">
        <v>31</v>
      </c>
      <c r="E14" s="6" t="s">
        <v>32</v>
      </c>
      <c r="F14" s="3">
        <v>4</v>
      </c>
      <c r="G14" s="3">
        <v>0</v>
      </c>
      <c r="H14" s="3">
        <v>1</v>
      </c>
      <c r="I14" s="3">
        <v>1</v>
      </c>
      <c r="J14" s="3">
        <v>0</v>
      </c>
      <c r="K14" s="49">
        <v>1</v>
      </c>
    </row>
    <row r="15" spans="2:11">
      <c r="B15" s="5" t="s">
        <v>11</v>
      </c>
      <c r="C15" s="24" t="s">
        <v>25</v>
      </c>
      <c r="D15" s="6" t="s">
        <v>33</v>
      </c>
      <c r="E15" s="6" t="s">
        <v>34</v>
      </c>
      <c r="F15" s="7">
        <f>28</f>
        <v>28</v>
      </c>
      <c r="G15" s="7">
        <v>4</v>
      </c>
      <c r="H15" s="7">
        <v>1</v>
      </c>
      <c r="I15" s="7">
        <v>1</v>
      </c>
      <c r="J15" s="7">
        <v>1</v>
      </c>
      <c r="K15" s="50">
        <f>4-4</f>
        <v>0</v>
      </c>
    </row>
    <row r="16" spans="2:11" ht="27">
      <c r="B16" s="5" t="s">
        <v>11</v>
      </c>
      <c r="C16" s="6" t="s">
        <v>35</v>
      </c>
      <c r="D16" s="6" t="s">
        <v>36</v>
      </c>
      <c r="E16" s="6" t="s">
        <v>34</v>
      </c>
      <c r="F16" s="7">
        <v>32</v>
      </c>
      <c r="G16" s="7">
        <v>5</v>
      </c>
      <c r="H16" s="7">
        <v>3</v>
      </c>
      <c r="I16" s="7">
        <v>3</v>
      </c>
      <c r="J16" s="7">
        <v>1</v>
      </c>
      <c r="K16" s="50">
        <f>3-3</f>
        <v>0</v>
      </c>
    </row>
    <row r="17" spans="2:11" ht="31.5" customHeight="1">
      <c r="B17" s="5" t="s">
        <v>11</v>
      </c>
      <c r="C17" s="24" t="s">
        <v>25</v>
      </c>
      <c r="D17" s="6" t="s">
        <v>37</v>
      </c>
      <c r="E17" s="6" t="s">
        <v>38</v>
      </c>
      <c r="F17" s="3">
        <v>4</v>
      </c>
      <c r="G17" s="3"/>
      <c r="H17" s="3">
        <v>1</v>
      </c>
      <c r="I17" s="3"/>
      <c r="J17" s="3"/>
      <c r="K17" s="49">
        <v>1</v>
      </c>
    </row>
    <row r="18" spans="2:11" ht="27">
      <c r="B18" s="5" t="s">
        <v>11</v>
      </c>
      <c r="C18" s="6" t="s">
        <v>39</v>
      </c>
      <c r="D18" s="6" t="s">
        <v>40</v>
      </c>
      <c r="E18" s="6" t="s">
        <v>14</v>
      </c>
      <c r="F18" s="7">
        <v>8</v>
      </c>
      <c r="G18" s="7">
        <v>0</v>
      </c>
      <c r="H18" s="7">
        <v>1</v>
      </c>
      <c r="I18" s="7">
        <v>1</v>
      </c>
      <c r="J18" s="7">
        <v>0</v>
      </c>
      <c r="K18" s="50">
        <f>1-1</f>
        <v>0</v>
      </c>
    </row>
    <row r="19" spans="2:11">
      <c r="B19" s="5" t="s">
        <v>11</v>
      </c>
      <c r="C19" s="6" t="s">
        <v>41</v>
      </c>
      <c r="D19" s="8" t="s">
        <v>42</v>
      </c>
      <c r="E19" s="6" t="s">
        <v>14</v>
      </c>
      <c r="F19" s="3">
        <f>41-8</f>
        <v>33</v>
      </c>
      <c r="G19" s="3">
        <v>1</v>
      </c>
      <c r="H19" s="3">
        <v>2</v>
      </c>
      <c r="I19" s="3">
        <v>2</v>
      </c>
      <c r="J19" s="3">
        <v>1</v>
      </c>
      <c r="K19" s="49">
        <v>4</v>
      </c>
    </row>
    <row r="20" spans="2:11" ht="27">
      <c r="B20" s="5" t="s">
        <v>11</v>
      </c>
      <c r="C20" s="6" t="s">
        <v>43</v>
      </c>
      <c r="D20" s="6" t="s">
        <v>44</v>
      </c>
      <c r="E20" s="6" t="s">
        <v>14</v>
      </c>
      <c r="F20" s="3">
        <f>15</f>
        <v>15</v>
      </c>
      <c r="G20" s="3">
        <v>0</v>
      </c>
      <c r="H20" s="3">
        <v>1</v>
      </c>
      <c r="I20" s="3">
        <v>1</v>
      </c>
      <c r="J20" s="3">
        <v>1</v>
      </c>
      <c r="K20" s="49">
        <v>4</v>
      </c>
    </row>
    <row r="21" spans="2:11" ht="27">
      <c r="B21" s="5" t="s">
        <v>11</v>
      </c>
      <c r="C21" s="6" t="s">
        <v>45</v>
      </c>
      <c r="D21" s="8" t="s">
        <v>46</v>
      </c>
      <c r="E21" s="6" t="s">
        <v>14</v>
      </c>
      <c r="F21" s="3">
        <v>5</v>
      </c>
      <c r="G21" s="3">
        <v>0</v>
      </c>
      <c r="H21" s="3">
        <v>1</v>
      </c>
      <c r="I21" s="3">
        <v>1</v>
      </c>
      <c r="J21" s="3">
        <v>0</v>
      </c>
      <c r="K21" s="49">
        <v>0</v>
      </c>
    </row>
    <row r="22" spans="2:11" ht="27">
      <c r="B22" s="5" t="s">
        <v>11</v>
      </c>
      <c r="C22" s="6" t="s">
        <v>47</v>
      </c>
      <c r="D22" s="6" t="s">
        <v>48</v>
      </c>
      <c r="E22" s="6" t="s">
        <v>14</v>
      </c>
      <c r="F22" s="3">
        <v>13</v>
      </c>
      <c r="G22" s="3">
        <v>0</v>
      </c>
      <c r="H22" s="3">
        <v>1</v>
      </c>
      <c r="I22" s="3">
        <v>1</v>
      </c>
      <c r="J22" s="3">
        <v>1</v>
      </c>
      <c r="K22" s="49">
        <v>2</v>
      </c>
    </row>
    <row r="23" spans="2:11" ht="27">
      <c r="B23" s="5" t="s">
        <v>11</v>
      </c>
      <c r="C23" s="6" t="s">
        <v>49</v>
      </c>
      <c r="D23" s="9" t="s">
        <v>50</v>
      </c>
      <c r="E23" s="6" t="s">
        <v>51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49">
        <v>0</v>
      </c>
    </row>
    <row r="24" spans="2:11" ht="27">
      <c r="B24" s="5" t="s">
        <v>11</v>
      </c>
      <c r="C24" s="24" t="s">
        <v>52</v>
      </c>
      <c r="D24" s="9" t="s">
        <v>50</v>
      </c>
      <c r="E24" s="6" t="s">
        <v>51</v>
      </c>
      <c r="F24" s="3">
        <v>25</v>
      </c>
      <c r="G24" s="3">
        <v>0</v>
      </c>
      <c r="H24" s="3">
        <v>2</v>
      </c>
      <c r="I24" s="3">
        <v>2</v>
      </c>
      <c r="J24" s="3">
        <v>1</v>
      </c>
      <c r="K24" s="49">
        <v>2</v>
      </c>
    </row>
    <row r="25" spans="2:11" ht="27">
      <c r="B25" s="5" t="s">
        <v>11</v>
      </c>
      <c r="C25" s="24" t="s">
        <v>53</v>
      </c>
      <c r="D25" s="9" t="s">
        <v>54</v>
      </c>
      <c r="E25" s="6" t="s">
        <v>55</v>
      </c>
      <c r="F25" s="3">
        <v>25</v>
      </c>
      <c r="G25" s="3">
        <v>5</v>
      </c>
      <c r="H25" s="3">
        <v>3</v>
      </c>
      <c r="I25" s="3">
        <v>2</v>
      </c>
      <c r="J25" s="3">
        <v>1</v>
      </c>
      <c r="K25" s="49">
        <v>4</v>
      </c>
    </row>
    <row r="26" spans="2:11">
      <c r="B26" s="5" t="s">
        <v>11</v>
      </c>
      <c r="C26" s="24" t="s">
        <v>56</v>
      </c>
      <c r="D26" s="9" t="s">
        <v>57</v>
      </c>
      <c r="E26" s="6" t="s">
        <v>14</v>
      </c>
      <c r="F26" s="3">
        <f>42-7</f>
        <v>35</v>
      </c>
      <c r="G26" s="3">
        <v>2</v>
      </c>
      <c r="H26" s="3">
        <v>2</v>
      </c>
      <c r="I26" s="3">
        <v>2</v>
      </c>
      <c r="J26" s="3">
        <v>1</v>
      </c>
      <c r="K26" s="49">
        <v>5</v>
      </c>
    </row>
    <row r="27" spans="2:11">
      <c r="B27" s="5" t="s">
        <v>11</v>
      </c>
      <c r="C27" s="24" t="s">
        <v>56</v>
      </c>
      <c r="D27" s="9" t="s">
        <v>58</v>
      </c>
      <c r="E27" s="6" t="s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49">
        <v>0</v>
      </c>
    </row>
    <row r="28" spans="2:11" ht="27">
      <c r="B28" s="5" t="s">
        <v>11</v>
      </c>
      <c r="C28" s="24" t="s">
        <v>59</v>
      </c>
      <c r="D28" s="9" t="s">
        <v>60</v>
      </c>
      <c r="E28" s="6" t="s">
        <v>14</v>
      </c>
      <c r="F28" s="3">
        <v>21</v>
      </c>
      <c r="G28" s="3">
        <v>4</v>
      </c>
      <c r="H28" s="3">
        <v>1</v>
      </c>
      <c r="I28" s="3">
        <v>0</v>
      </c>
      <c r="J28" s="3">
        <v>1</v>
      </c>
      <c r="K28" s="49">
        <v>2</v>
      </c>
    </row>
    <row r="29" spans="2:11" ht="67.5">
      <c r="B29" s="5" t="s">
        <v>11</v>
      </c>
      <c r="C29" s="24" t="s">
        <v>61</v>
      </c>
      <c r="D29" s="9" t="s">
        <v>62</v>
      </c>
      <c r="E29" s="6" t="s">
        <v>63</v>
      </c>
      <c r="F29" s="3">
        <v>16</v>
      </c>
      <c r="G29" s="3"/>
      <c r="H29" s="3">
        <v>1</v>
      </c>
      <c r="I29" s="3">
        <v>1</v>
      </c>
      <c r="J29" s="3"/>
      <c r="K29" s="49">
        <v>1</v>
      </c>
    </row>
    <row r="30" spans="2:11" ht="67.5">
      <c r="B30" s="5" t="s">
        <v>11</v>
      </c>
      <c r="C30" s="24" t="s">
        <v>64</v>
      </c>
      <c r="D30" s="9" t="s">
        <v>62</v>
      </c>
      <c r="E30" s="6" t="s">
        <v>65</v>
      </c>
      <c r="F30" s="3">
        <v>16</v>
      </c>
      <c r="G30" s="3"/>
      <c r="H30" s="3">
        <v>1</v>
      </c>
      <c r="I30" s="3">
        <v>1</v>
      </c>
      <c r="J30" s="3"/>
      <c r="K30" s="49">
        <v>1</v>
      </c>
    </row>
    <row r="31" spans="2:11" ht="27.75" thickBot="1">
      <c r="B31" s="5" t="s">
        <v>11</v>
      </c>
      <c r="C31" s="24" t="s">
        <v>66</v>
      </c>
      <c r="D31" s="9" t="s">
        <v>67</v>
      </c>
      <c r="E31" s="6" t="s">
        <v>14</v>
      </c>
      <c r="F31" s="3">
        <v>6</v>
      </c>
      <c r="G31" s="3">
        <v>0</v>
      </c>
      <c r="H31" s="3">
        <v>1</v>
      </c>
      <c r="I31" s="3">
        <v>1</v>
      </c>
      <c r="J31" s="3">
        <v>0</v>
      </c>
      <c r="K31" s="49">
        <v>1</v>
      </c>
    </row>
    <row r="32" spans="2:11" ht="15" thickBot="1">
      <c r="B32" s="55" t="s">
        <v>68</v>
      </c>
      <c r="C32" s="56"/>
      <c r="D32" s="56"/>
      <c r="E32" s="57"/>
      <c r="F32" s="26">
        <f t="shared" ref="F32:K32" si="0">SUM(F6:F31)</f>
        <v>390</v>
      </c>
      <c r="G32" s="26">
        <f t="shared" si="0"/>
        <v>23</v>
      </c>
      <c r="H32" s="26">
        <f t="shared" si="0"/>
        <v>32</v>
      </c>
      <c r="I32" s="26">
        <f t="shared" si="0"/>
        <v>29</v>
      </c>
      <c r="J32" s="26">
        <f t="shared" si="0"/>
        <v>12</v>
      </c>
      <c r="K32" s="26">
        <f t="shared" si="0"/>
        <v>38</v>
      </c>
    </row>
    <row r="33" spans="2:11">
      <c r="B33" s="1" t="s">
        <v>69</v>
      </c>
      <c r="C33" s="2" t="s">
        <v>70</v>
      </c>
      <c r="D33" s="2" t="s">
        <v>71</v>
      </c>
      <c r="E33" s="2" t="s">
        <v>72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49">
        <v>0</v>
      </c>
    </row>
    <row r="34" spans="2:11" ht="25.5" customHeight="1">
      <c r="B34" s="5" t="s">
        <v>69</v>
      </c>
      <c r="C34" s="6" t="s">
        <v>73</v>
      </c>
      <c r="D34" s="6" t="s">
        <v>71</v>
      </c>
      <c r="E34" s="6" t="s">
        <v>72</v>
      </c>
      <c r="F34" s="3">
        <v>60</v>
      </c>
      <c r="G34" s="3">
        <v>6</v>
      </c>
      <c r="H34" s="3">
        <v>2</v>
      </c>
      <c r="I34" s="3">
        <v>2</v>
      </c>
      <c r="J34" s="3">
        <v>1</v>
      </c>
      <c r="K34" s="49">
        <v>5</v>
      </c>
    </row>
    <row r="35" spans="2:11" ht="25.5" customHeight="1">
      <c r="B35" s="5" t="s">
        <v>69</v>
      </c>
      <c r="C35" s="6" t="s">
        <v>73</v>
      </c>
      <c r="D35" s="6" t="s">
        <v>71</v>
      </c>
      <c r="E35" s="6" t="s">
        <v>72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49">
        <v>0</v>
      </c>
    </row>
    <row r="36" spans="2:11" ht="40.5" customHeight="1">
      <c r="B36" s="5" t="s">
        <v>69</v>
      </c>
      <c r="C36" s="6" t="s">
        <v>74</v>
      </c>
      <c r="D36" s="6" t="s">
        <v>75</v>
      </c>
      <c r="E36" s="6" t="s">
        <v>76</v>
      </c>
      <c r="F36" s="3">
        <v>6</v>
      </c>
      <c r="G36" s="3">
        <v>0</v>
      </c>
      <c r="H36" s="3">
        <v>1</v>
      </c>
      <c r="I36" s="3">
        <v>1</v>
      </c>
      <c r="J36" s="3">
        <v>0</v>
      </c>
      <c r="K36" s="49">
        <v>0</v>
      </c>
    </row>
    <row r="37" spans="2:11">
      <c r="B37" s="5" t="s">
        <v>69</v>
      </c>
      <c r="C37" s="6" t="s">
        <v>77</v>
      </c>
      <c r="D37" s="6" t="s">
        <v>78</v>
      </c>
      <c r="E37" s="6" t="s">
        <v>79</v>
      </c>
      <c r="F37" s="3">
        <v>11</v>
      </c>
      <c r="G37" s="3">
        <v>1</v>
      </c>
      <c r="H37" s="3">
        <v>1</v>
      </c>
      <c r="I37" s="3">
        <v>1</v>
      </c>
      <c r="J37" s="3">
        <v>0</v>
      </c>
      <c r="K37" s="49">
        <v>2</v>
      </c>
    </row>
    <row r="38" spans="2:11">
      <c r="B38" s="5" t="s">
        <v>69</v>
      </c>
      <c r="C38" s="6" t="s">
        <v>80</v>
      </c>
      <c r="D38" s="6" t="s">
        <v>81</v>
      </c>
      <c r="E38" s="6" t="s">
        <v>82</v>
      </c>
      <c r="F38" s="3">
        <v>11</v>
      </c>
      <c r="G38" s="3">
        <v>1</v>
      </c>
      <c r="H38" s="3">
        <v>1</v>
      </c>
      <c r="I38" s="3">
        <v>1</v>
      </c>
      <c r="J38" s="3">
        <v>1</v>
      </c>
      <c r="K38" s="49">
        <v>0</v>
      </c>
    </row>
    <row r="39" spans="2:11">
      <c r="B39" s="5" t="s">
        <v>69</v>
      </c>
      <c r="C39" s="6" t="s">
        <v>83</v>
      </c>
      <c r="D39" s="6" t="s">
        <v>84</v>
      </c>
      <c r="E39" s="6" t="s">
        <v>76</v>
      </c>
      <c r="F39" s="3">
        <f>23-13</f>
        <v>10</v>
      </c>
      <c r="G39" s="3">
        <f>2-1</f>
        <v>1</v>
      </c>
      <c r="H39" s="3">
        <v>1</v>
      </c>
      <c r="I39" s="3">
        <v>1</v>
      </c>
      <c r="J39" s="3">
        <v>1</v>
      </c>
      <c r="K39" s="49">
        <f>5-1</f>
        <v>4</v>
      </c>
    </row>
    <row r="40" spans="2:11">
      <c r="B40" s="5" t="s">
        <v>69</v>
      </c>
      <c r="C40" s="6" t="s">
        <v>85</v>
      </c>
      <c r="D40" s="6" t="s">
        <v>86</v>
      </c>
      <c r="E40" s="6" t="s">
        <v>76</v>
      </c>
      <c r="F40" s="3">
        <f>28</f>
        <v>28</v>
      </c>
      <c r="G40" s="3">
        <v>4</v>
      </c>
      <c r="H40" s="3">
        <v>1</v>
      </c>
      <c r="I40" s="3">
        <v>1</v>
      </c>
      <c r="J40" s="3">
        <v>1</v>
      </c>
      <c r="K40" s="49">
        <v>5</v>
      </c>
    </row>
    <row r="41" spans="2:11" ht="27">
      <c r="B41" s="5" t="s">
        <v>69</v>
      </c>
      <c r="C41" s="6" t="s">
        <v>87</v>
      </c>
      <c r="D41" s="6" t="s">
        <v>88</v>
      </c>
      <c r="E41" s="6" t="s">
        <v>76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49">
        <v>0</v>
      </c>
    </row>
    <row r="42" spans="2:11">
      <c r="B42" s="5" t="s">
        <v>69</v>
      </c>
      <c r="C42" s="6" t="s">
        <v>89</v>
      </c>
      <c r="D42" s="6" t="s">
        <v>90</v>
      </c>
      <c r="E42" s="6" t="s">
        <v>76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49">
        <v>0</v>
      </c>
    </row>
    <row r="43" spans="2:11" ht="15" thickBot="1">
      <c r="B43" s="11" t="s">
        <v>69</v>
      </c>
      <c r="C43" s="12" t="s">
        <v>91</v>
      </c>
      <c r="D43" s="12" t="s">
        <v>92</v>
      </c>
      <c r="E43" s="12" t="s">
        <v>76</v>
      </c>
      <c r="F43" s="3">
        <f>6</f>
        <v>6</v>
      </c>
      <c r="G43" s="3">
        <v>1</v>
      </c>
      <c r="H43" s="3">
        <v>1</v>
      </c>
      <c r="I43" s="3">
        <v>1</v>
      </c>
      <c r="J43" s="3">
        <v>0</v>
      </c>
      <c r="K43" s="49">
        <v>0</v>
      </c>
    </row>
    <row r="44" spans="2:11" ht="15" thickBot="1">
      <c r="B44" s="55" t="s">
        <v>68</v>
      </c>
      <c r="C44" s="56"/>
      <c r="D44" s="56"/>
      <c r="E44" s="57"/>
      <c r="F44" s="26">
        <f t="shared" ref="F44:K44" si="1">SUM(F33:F43)</f>
        <v>132</v>
      </c>
      <c r="G44" s="26">
        <f t="shared" si="1"/>
        <v>14</v>
      </c>
      <c r="H44" s="26">
        <f t="shared" si="1"/>
        <v>8</v>
      </c>
      <c r="I44" s="26">
        <f t="shared" si="1"/>
        <v>8</v>
      </c>
      <c r="J44" s="26">
        <f t="shared" si="1"/>
        <v>4</v>
      </c>
      <c r="K44" s="26">
        <f t="shared" si="1"/>
        <v>16</v>
      </c>
    </row>
    <row r="45" spans="2:11">
      <c r="B45" s="1" t="s">
        <v>93</v>
      </c>
      <c r="C45" s="2" t="s">
        <v>70</v>
      </c>
      <c r="D45" s="2" t="s">
        <v>94</v>
      </c>
      <c r="E45" s="2" t="s">
        <v>95</v>
      </c>
      <c r="F45" s="3">
        <v>2</v>
      </c>
      <c r="G45" s="3">
        <v>0</v>
      </c>
      <c r="H45" s="3">
        <v>0</v>
      </c>
      <c r="I45" s="3">
        <v>1</v>
      </c>
      <c r="J45" s="3">
        <v>1</v>
      </c>
      <c r="K45" s="49">
        <v>0</v>
      </c>
    </row>
    <row r="46" spans="2:11">
      <c r="B46" s="5" t="s">
        <v>93</v>
      </c>
      <c r="C46" s="6" t="s">
        <v>96</v>
      </c>
      <c r="D46" s="6" t="s">
        <v>94</v>
      </c>
      <c r="E46" s="6" t="s">
        <v>95</v>
      </c>
      <c r="F46" s="3">
        <v>17</v>
      </c>
      <c r="G46" s="3">
        <v>0</v>
      </c>
      <c r="H46" s="3">
        <v>0</v>
      </c>
      <c r="I46" s="3">
        <v>0</v>
      </c>
      <c r="J46" s="3">
        <v>0</v>
      </c>
      <c r="K46" s="49">
        <v>1</v>
      </c>
    </row>
    <row r="47" spans="2:11">
      <c r="B47" s="5" t="s">
        <v>93</v>
      </c>
      <c r="C47" s="6" t="s">
        <v>96</v>
      </c>
      <c r="D47" s="6" t="s">
        <v>97</v>
      </c>
      <c r="E47" s="6" t="s">
        <v>95</v>
      </c>
      <c r="F47" s="3"/>
      <c r="G47" s="3"/>
      <c r="H47" s="3"/>
      <c r="I47" s="3"/>
      <c r="J47" s="3"/>
      <c r="K47" s="49"/>
    </row>
    <row r="48" spans="2:11" ht="40.5">
      <c r="B48" s="5" t="s">
        <v>93</v>
      </c>
      <c r="C48" s="6" t="s">
        <v>98</v>
      </c>
      <c r="D48" s="6" t="s">
        <v>99</v>
      </c>
      <c r="E48" s="6" t="s">
        <v>95</v>
      </c>
      <c r="F48" s="3">
        <v>16</v>
      </c>
      <c r="G48" s="3">
        <v>0</v>
      </c>
      <c r="H48" s="3">
        <v>1</v>
      </c>
      <c r="I48" s="3">
        <v>1</v>
      </c>
      <c r="J48" s="3">
        <v>0</v>
      </c>
      <c r="K48" s="49">
        <v>2</v>
      </c>
    </row>
    <row r="49" spans="2:11">
      <c r="B49" s="5" t="s">
        <v>93</v>
      </c>
      <c r="C49" s="6" t="s">
        <v>96</v>
      </c>
      <c r="D49" s="6" t="s">
        <v>100</v>
      </c>
      <c r="E49" s="6" t="s">
        <v>101</v>
      </c>
      <c r="F49" s="3"/>
      <c r="G49" s="3"/>
      <c r="H49" s="3"/>
      <c r="I49" s="3"/>
      <c r="J49" s="3"/>
      <c r="K49" s="49"/>
    </row>
    <row r="50" spans="2:11">
      <c r="B50" s="5" t="s">
        <v>93</v>
      </c>
      <c r="C50" s="6" t="s">
        <v>96</v>
      </c>
      <c r="D50" s="6" t="s">
        <v>102</v>
      </c>
      <c r="E50" s="6" t="s">
        <v>101</v>
      </c>
      <c r="F50" s="3">
        <v>15</v>
      </c>
      <c r="G50" s="3">
        <v>2</v>
      </c>
      <c r="H50" s="3">
        <v>1</v>
      </c>
      <c r="I50" s="3">
        <v>0</v>
      </c>
      <c r="J50" s="3">
        <v>0</v>
      </c>
      <c r="K50" s="49">
        <v>0</v>
      </c>
    </row>
    <row r="51" spans="2:11">
      <c r="B51" s="5" t="s">
        <v>93</v>
      </c>
      <c r="C51" s="6" t="s">
        <v>96</v>
      </c>
      <c r="D51" s="6" t="s">
        <v>103</v>
      </c>
      <c r="E51" s="6" t="s">
        <v>104</v>
      </c>
      <c r="F51" s="3">
        <f>10-4</f>
        <v>6</v>
      </c>
      <c r="G51" s="3">
        <v>2</v>
      </c>
      <c r="H51" s="3">
        <v>1</v>
      </c>
      <c r="I51" s="3">
        <v>1</v>
      </c>
      <c r="J51" s="3">
        <v>0</v>
      </c>
      <c r="K51" s="49">
        <v>0</v>
      </c>
    </row>
    <row r="52" spans="2:11" ht="54">
      <c r="B52" s="5" t="s">
        <v>93</v>
      </c>
      <c r="C52" s="6" t="s">
        <v>96</v>
      </c>
      <c r="D52" s="6" t="s">
        <v>105</v>
      </c>
      <c r="E52" s="6" t="s">
        <v>95</v>
      </c>
      <c r="F52" s="3">
        <v>14</v>
      </c>
      <c r="G52" s="3">
        <v>0</v>
      </c>
      <c r="H52" s="3">
        <v>1</v>
      </c>
      <c r="I52" s="3">
        <v>1</v>
      </c>
      <c r="J52" s="3">
        <v>0</v>
      </c>
      <c r="K52" s="49">
        <v>2</v>
      </c>
    </row>
    <row r="53" spans="2:11">
      <c r="B53" s="5" t="s">
        <v>93</v>
      </c>
      <c r="C53" s="6" t="s">
        <v>106</v>
      </c>
      <c r="D53" s="6" t="s">
        <v>107</v>
      </c>
      <c r="E53" s="6" t="s">
        <v>95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49">
        <v>0</v>
      </c>
    </row>
    <row r="54" spans="2:11">
      <c r="B54" s="5" t="s">
        <v>93</v>
      </c>
      <c r="C54" s="6" t="s">
        <v>106</v>
      </c>
      <c r="D54" s="6" t="s">
        <v>108</v>
      </c>
      <c r="E54" s="6" t="s">
        <v>95</v>
      </c>
      <c r="F54" s="3">
        <f>37-27</f>
        <v>10</v>
      </c>
      <c r="G54" s="3">
        <f>2</f>
        <v>2</v>
      </c>
      <c r="H54" s="3">
        <f>2</f>
        <v>2</v>
      </c>
      <c r="I54" s="3">
        <f>2</f>
        <v>2</v>
      </c>
      <c r="J54" s="3">
        <f>2</f>
        <v>2</v>
      </c>
      <c r="K54" s="49">
        <f>1</f>
        <v>1</v>
      </c>
    </row>
    <row r="55" spans="2:11" ht="27">
      <c r="B55" s="5" t="s">
        <v>93</v>
      </c>
      <c r="C55" s="6" t="s">
        <v>109</v>
      </c>
      <c r="D55" s="6" t="s">
        <v>110</v>
      </c>
      <c r="E55" s="6" t="s">
        <v>111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49">
        <v>0</v>
      </c>
    </row>
    <row r="56" spans="2:11">
      <c r="B56" s="5" t="s">
        <v>93</v>
      </c>
      <c r="C56" s="6" t="s">
        <v>109</v>
      </c>
      <c r="D56" s="6" t="s">
        <v>112</v>
      </c>
      <c r="E56" s="6" t="s">
        <v>113</v>
      </c>
      <c r="F56" s="3">
        <v>10</v>
      </c>
      <c r="G56" s="3">
        <v>2</v>
      </c>
      <c r="H56" s="3">
        <v>1</v>
      </c>
      <c r="I56" s="3">
        <v>1</v>
      </c>
      <c r="J56" s="3">
        <v>1</v>
      </c>
      <c r="K56" s="49">
        <v>1</v>
      </c>
    </row>
    <row r="57" spans="2:11">
      <c r="B57" s="5" t="s">
        <v>93</v>
      </c>
      <c r="C57" s="6" t="s">
        <v>109</v>
      </c>
      <c r="D57" s="6" t="s">
        <v>114</v>
      </c>
      <c r="E57" s="6" t="s">
        <v>115</v>
      </c>
      <c r="F57" s="3">
        <v>12</v>
      </c>
      <c r="G57" s="3">
        <v>2</v>
      </c>
      <c r="H57" s="3">
        <v>1</v>
      </c>
      <c r="I57" s="3">
        <v>1</v>
      </c>
      <c r="J57" s="3">
        <v>1</v>
      </c>
      <c r="K57" s="49">
        <v>1</v>
      </c>
    </row>
    <row r="58" spans="2:11" ht="40.5">
      <c r="B58" s="5" t="s">
        <v>93</v>
      </c>
      <c r="C58" s="6" t="s">
        <v>109</v>
      </c>
      <c r="D58" s="6" t="s">
        <v>116</v>
      </c>
      <c r="E58" s="6" t="s">
        <v>95</v>
      </c>
      <c r="F58" s="3">
        <v>16</v>
      </c>
      <c r="G58" s="3">
        <v>0</v>
      </c>
      <c r="H58" s="3">
        <v>1</v>
      </c>
      <c r="I58" s="3">
        <v>1</v>
      </c>
      <c r="J58" s="3">
        <v>1</v>
      </c>
      <c r="K58" s="49">
        <v>1</v>
      </c>
    </row>
    <row r="59" spans="2:11">
      <c r="B59" s="5" t="s">
        <v>93</v>
      </c>
      <c r="C59" s="6" t="s">
        <v>117</v>
      </c>
      <c r="D59" s="6" t="s">
        <v>118</v>
      </c>
      <c r="E59" s="6" t="s">
        <v>119</v>
      </c>
      <c r="F59" s="3">
        <v>12</v>
      </c>
      <c r="G59" s="3">
        <v>0</v>
      </c>
      <c r="H59" s="3">
        <v>1</v>
      </c>
      <c r="I59" s="3">
        <v>1</v>
      </c>
      <c r="J59" s="3">
        <v>1</v>
      </c>
      <c r="K59" s="49">
        <v>1</v>
      </c>
    </row>
    <row r="60" spans="2:11">
      <c r="B60" s="5" t="s">
        <v>93</v>
      </c>
      <c r="C60" s="6" t="s">
        <v>117</v>
      </c>
      <c r="D60" s="6" t="s">
        <v>120</v>
      </c>
      <c r="E60" s="6" t="s">
        <v>121</v>
      </c>
      <c r="F60" s="3">
        <v>12</v>
      </c>
      <c r="G60" s="3">
        <v>0</v>
      </c>
      <c r="H60" s="3">
        <v>1</v>
      </c>
      <c r="I60" s="3">
        <v>1</v>
      </c>
      <c r="J60" s="3">
        <v>1</v>
      </c>
      <c r="K60" s="49">
        <v>1</v>
      </c>
    </row>
    <row r="61" spans="2:11" ht="24.75" customHeight="1" thickBot="1">
      <c r="B61" s="5" t="s">
        <v>93</v>
      </c>
      <c r="C61" s="6" t="s">
        <v>122</v>
      </c>
      <c r="D61" s="6" t="s">
        <v>123</v>
      </c>
      <c r="E61" s="6" t="s">
        <v>124</v>
      </c>
      <c r="F61" s="3">
        <v>32</v>
      </c>
      <c r="G61" s="3">
        <v>0</v>
      </c>
      <c r="H61" s="3">
        <v>1</v>
      </c>
      <c r="I61" s="3">
        <v>1</v>
      </c>
      <c r="J61" s="3">
        <v>1</v>
      </c>
      <c r="K61" s="49">
        <v>1</v>
      </c>
    </row>
    <row r="62" spans="2:11" ht="15" thickBot="1">
      <c r="B62" s="55" t="s">
        <v>68</v>
      </c>
      <c r="C62" s="56"/>
      <c r="D62" s="56"/>
      <c r="E62" s="57"/>
      <c r="F62" s="26">
        <f t="shared" ref="F62:K62" si="2">SUM(F45:F61)</f>
        <v>174</v>
      </c>
      <c r="G62" s="26">
        <f t="shared" si="2"/>
        <v>10</v>
      </c>
      <c r="H62" s="26">
        <f t="shared" si="2"/>
        <v>12</v>
      </c>
      <c r="I62" s="26">
        <f t="shared" si="2"/>
        <v>12</v>
      </c>
      <c r="J62" s="26">
        <f t="shared" si="2"/>
        <v>9</v>
      </c>
      <c r="K62" s="26">
        <f t="shared" si="2"/>
        <v>12</v>
      </c>
    </row>
    <row r="63" spans="2:11">
      <c r="B63" s="1" t="s">
        <v>125</v>
      </c>
      <c r="C63" s="2" t="s">
        <v>12</v>
      </c>
      <c r="D63" s="2" t="s">
        <v>126</v>
      </c>
      <c r="E63" s="2" t="s">
        <v>127</v>
      </c>
      <c r="F63" s="3">
        <v>10</v>
      </c>
      <c r="G63" s="3">
        <v>2</v>
      </c>
      <c r="H63" s="3">
        <v>1</v>
      </c>
      <c r="I63" s="3">
        <v>1</v>
      </c>
      <c r="J63" s="3">
        <v>1</v>
      </c>
      <c r="K63" s="49">
        <v>0</v>
      </c>
    </row>
    <row r="64" spans="2:11">
      <c r="B64" s="5" t="s">
        <v>125</v>
      </c>
      <c r="C64" s="24" t="s">
        <v>128</v>
      </c>
      <c r="D64" s="6" t="s">
        <v>126</v>
      </c>
      <c r="E64" s="6" t="s">
        <v>127</v>
      </c>
      <c r="F64" s="3">
        <v>16</v>
      </c>
      <c r="G64" s="3">
        <v>1</v>
      </c>
      <c r="H64" s="3">
        <f>1-1</f>
        <v>0</v>
      </c>
      <c r="I64" s="3">
        <v>1</v>
      </c>
      <c r="J64" s="3">
        <v>0</v>
      </c>
      <c r="K64" s="49">
        <v>2</v>
      </c>
    </row>
    <row r="65" spans="2:11" ht="27">
      <c r="B65" s="5" t="s">
        <v>125</v>
      </c>
      <c r="C65" s="24" t="s">
        <v>128</v>
      </c>
      <c r="D65" s="6" t="s">
        <v>129</v>
      </c>
      <c r="E65" s="6" t="s">
        <v>130</v>
      </c>
      <c r="F65" s="3">
        <v>15</v>
      </c>
      <c r="G65" s="3">
        <v>1</v>
      </c>
      <c r="H65" s="3">
        <v>1</v>
      </c>
      <c r="I65" s="3">
        <v>1</v>
      </c>
      <c r="J65" s="3">
        <v>1</v>
      </c>
      <c r="K65" s="49">
        <v>2</v>
      </c>
    </row>
    <row r="66" spans="2:11">
      <c r="B66" s="5" t="s">
        <v>125</v>
      </c>
      <c r="C66" s="24" t="s">
        <v>128</v>
      </c>
      <c r="D66" s="6" t="s">
        <v>131</v>
      </c>
      <c r="E66" s="6" t="s">
        <v>132</v>
      </c>
      <c r="F66" s="3">
        <v>10</v>
      </c>
      <c r="G66" s="3">
        <v>0</v>
      </c>
      <c r="H66" s="3">
        <v>1</v>
      </c>
      <c r="I66" s="3">
        <v>0</v>
      </c>
      <c r="J66" s="3">
        <v>0</v>
      </c>
      <c r="K66" s="49">
        <v>1</v>
      </c>
    </row>
    <row r="67" spans="2:11" ht="27">
      <c r="B67" s="5" t="s">
        <v>125</v>
      </c>
      <c r="C67" s="24" t="s">
        <v>133</v>
      </c>
      <c r="D67" s="6" t="s">
        <v>134</v>
      </c>
      <c r="E67" s="6" t="s">
        <v>127</v>
      </c>
      <c r="F67" s="3">
        <v>26</v>
      </c>
      <c r="G67" s="3">
        <v>2</v>
      </c>
      <c r="H67" s="3">
        <v>2</v>
      </c>
      <c r="I67" s="3">
        <v>2</v>
      </c>
      <c r="J67" s="3">
        <v>1</v>
      </c>
      <c r="K67" s="49">
        <v>3</v>
      </c>
    </row>
    <row r="68" spans="2:11" ht="41.25" thickBot="1">
      <c r="B68" s="11" t="s">
        <v>125</v>
      </c>
      <c r="C68" s="25" t="s">
        <v>135</v>
      </c>
      <c r="D68" s="12" t="s">
        <v>136</v>
      </c>
      <c r="E68" s="12" t="s">
        <v>127</v>
      </c>
      <c r="F68" s="3">
        <v>13</v>
      </c>
      <c r="G68" s="3">
        <v>0</v>
      </c>
      <c r="H68" s="3">
        <v>1</v>
      </c>
      <c r="I68" s="3">
        <v>1</v>
      </c>
      <c r="J68" s="3">
        <v>1</v>
      </c>
      <c r="K68" s="49">
        <v>1</v>
      </c>
    </row>
    <row r="69" spans="2:11" ht="15" thickBot="1">
      <c r="B69" s="55" t="s">
        <v>68</v>
      </c>
      <c r="C69" s="56"/>
      <c r="D69" s="56"/>
      <c r="E69" s="57"/>
      <c r="F69" s="26">
        <f t="shared" ref="F69:K69" si="3">SUM(F63:F68)</f>
        <v>90</v>
      </c>
      <c r="G69" s="26">
        <f t="shared" si="3"/>
        <v>6</v>
      </c>
      <c r="H69" s="26">
        <f t="shared" si="3"/>
        <v>6</v>
      </c>
      <c r="I69" s="26">
        <f t="shared" si="3"/>
        <v>6</v>
      </c>
      <c r="J69" s="26">
        <f t="shared" si="3"/>
        <v>4</v>
      </c>
      <c r="K69" s="26">
        <f t="shared" si="3"/>
        <v>9</v>
      </c>
    </row>
    <row r="70" spans="2:11">
      <c r="B70" s="1" t="s">
        <v>137</v>
      </c>
      <c r="C70" s="2" t="s">
        <v>138</v>
      </c>
      <c r="D70" s="2" t="s">
        <v>139</v>
      </c>
      <c r="E70" s="2" t="s">
        <v>140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49">
        <v>0</v>
      </c>
    </row>
    <row r="71" spans="2:11" ht="27">
      <c r="B71" s="5" t="s">
        <v>137</v>
      </c>
      <c r="C71" s="24" t="s">
        <v>141</v>
      </c>
      <c r="D71" s="6" t="s">
        <v>142</v>
      </c>
      <c r="E71" s="6" t="s">
        <v>140</v>
      </c>
      <c r="F71" s="7">
        <v>40</v>
      </c>
      <c r="G71" s="7">
        <v>5</v>
      </c>
      <c r="H71" s="7">
        <v>2</v>
      </c>
      <c r="I71" s="7">
        <v>2</v>
      </c>
      <c r="J71" s="7">
        <v>1</v>
      </c>
      <c r="K71" s="50">
        <v>7</v>
      </c>
    </row>
    <row r="72" spans="2:11" ht="27">
      <c r="B72" s="5" t="s">
        <v>137</v>
      </c>
      <c r="C72" s="24" t="s">
        <v>143</v>
      </c>
      <c r="D72" s="6" t="s">
        <v>144</v>
      </c>
      <c r="E72" s="6" t="s">
        <v>140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50">
        <v>0</v>
      </c>
    </row>
    <row r="73" spans="2:11" ht="27">
      <c r="B73" s="5" t="s">
        <v>137</v>
      </c>
      <c r="C73" s="24" t="s">
        <v>143</v>
      </c>
      <c r="D73" s="6" t="s">
        <v>145</v>
      </c>
      <c r="E73" s="6" t="s">
        <v>146</v>
      </c>
      <c r="F73" s="7">
        <v>13</v>
      </c>
      <c r="G73" s="7">
        <v>3</v>
      </c>
      <c r="H73" s="7">
        <v>1</v>
      </c>
      <c r="I73" s="7">
        <v>1</v>
      </c>
      <c r="J73" s="7">
        <v>1</v>
      </c>
      <c r="K73" s="50">
        <v>3</v>
      </c>
    </row>
    <row r="74" spans="2:11" ht="27">
      <c r="B74" s="5" t="s">
        <v>137</v>
      </c>
      <c r="C74" s="24" t="s">
        <v>141</v>
      </c>
      <c r="D74" s="6" t="s">
        <v>147</v>
      </c>
      <c r="E74" s="6" t="s">
        <v>140</v>
      </c>
      <c r="F74" s="7">
        <v>26</v>
      </c>
      <c r="G74" s="7">
        <v>4</v>
      </c>
      <c r="H74" s="7">
        <v>2</v>
      </c>
      <c r="I74" s="7">
        <v>2</v>
      </c>
      <c r="J74" s="7">
        <v>1</v>
      </c>
      <c r="K74" s="50">
        <v>4</v>
      </c>
    </row>
    <row r="75" spans="2:11">
      <c r="B75" s="5" t="s">
        <v>137</v>
      </c>
      <c r="C75" s="24" t="s">
        <v>143</v>
      </c>
      <c r="D75" s="6" t="s">
        <v>148</v>
      </c>
      <c r="E75" s="6" t="s">
        <v>140</v>
      </c>
      <c r="F75" s="7"/>
      <c r="G75" s="7"/>
      <c r="H75" s="7"/>
      <c r="I75" s="7"/>
      <c r="J75" s="7"/>
      <c r="K75" s="50"/>
    </row>
    <row r="76" spans="2:11">
      <c r="B76" s="5" t="s">
        <v>137</v>
      </c>
      <c r="C76" s="24" t="s">
        <v>141</v>
      </c>
      <c r="D76" s="6" t="s">
        <v>149</v>
      </c>
      <c r="E76" s="6" t="s">
        <v>140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50">
        <v>0</v>
      </c>
    </row>
    <row r="77" spans="2:11" ht="27">
      <c r="B77" s="5" t="s">
        <v>137</v>
      </c>
      <c r="C77" s="24" t="s">
        <v>141</v>
      </c>
      <c r="D77" s="6" t="s">
        <v>150</v>
      </c>
      <c r="E77" s="6" t="s">
        <v>140</v>
      </c>
      <c r="F77" s="7">
        <v>19</v>
      </c>
      <c r="G77" s="7">
        <v>4</v>
      </c>
      <c r="H77" s="7">
        <v>1</v>
      </c>
      <c r="I77" s="7">
        <v>1</v>
      </c>
      <c r="J77" s="7">
        <v>0</v>
      </c>
      <c r="K77" s="50">
        <v>2</v>
      </c>
    </row>
    <row r="78" spans="2:11" ht="27">
      <c r="B78" s="5" t="s">
        <v>137</v>
      </c>
      <c r="C78" s="24" t="s">
        <v>151</v>
      </c>
      <c r="D78" s="6" t="s">
        <v>152</v>
      </c>
      <c r="E78" s="6" t="s">
        <v>153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50">
        <v>0</v>
      </c>
    </row>
    <row r="79" spans="2:11">
      <c r="B79" s="5" t="s">
        <v>137</v>
      </c>
      <c r="C79" s="24" t="s">
        <v>151</v>
      </c>
      <c r="D79" s="6" t="s">
        <v>154</v>
      </c>
      <c r="E79" s="6" t="s">
        <v>153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50">
        <v>0</v>
      </c>
    </row>
    <row r="80" spans="2:11" ht="27">
      <c r="B80" s="5" t="s">
        <v>137</v>
      </c>
      <c r="C80" s="24" t="s">
        <v>155</v>
      </c>
      <c r="D80" s="6" t="s">
        <v>156</v>
      </c>
      <c r="E80" s="6" t="s">
        <v>157</v>
      </c>
      <c r="F80" s="7">
        <v>6</v>
      </c>
      <c r="G80" s="7">
        <v>0</v>
      </c>
      <c r="H80" s="7">
        <v>1</v>
      </c>
      <c r="I80" s="7">
        <v>1</v>
      </c>
      <c r="J80" s="7">
        <v>0</v>
      </c>
      <c r="K80" s="50">
        <v>1</v>
      </c>
    </row>
    <row r="81" spans="2:11" ht="27.75" thickBot="1">
      <c r="B81" s="5" t="s">
        <v>137</v>
      </c>
      <c r="C81" s="24" t="s">
        <v>155</v>
      </c>
      <c r="D81" s="6" t="s">
        <v>158</v>
      </c>
      <c r="E81" s="6" t="s">
        <v>159</v>
      </c>
      <c r="F81" s="15"/>
      <c r="G81" s="15"/>
      <c r="H81" s="15"/>
      <c r="I81" s="15"/>
      <c r="J81" s="15"/>
      <c r="K81" s="51"/>
    </row>
    <row r="82" spans="2:11" ht="15" thickBot="1">
      <c r="B82" s="55" t="s">
        <v>68</v>
      </c>
      <c r="C82" s="56"/>
      <c r="D82" s="56"/>
      <c r="E82" s="57"/>
      <c r="F82" s="26">
        <f t="shared" ref="F82:K82" si="4">SUM(F70:F81)</f>
        <v>104</v>
      </c>
      <c r="G82" s="26">
        <f t="shared" si="4"/>
        <v>16</v>
      </c>
      <c r="H82" s="26">
        <f t="shared" si="4"/>
        <v>7</v>
      </c>
      <c r="I82" s="26">
        <f t="shared" si="4"/>
        <v>7</v>
      </c>
      <c r="J82" s="26">
        <f t="shared" si="4"/>
        <v>3</v>
      </c>
      <c r="K82" s="26">
        <f t="shared" si="4"/>
        <v>17</v>
      </c>
    </row>
    <row r="83" spans="2:11">
      <c r="B83" s="1" t="s">
        <v>160</v>
      </c>
      <c r="C83" s="2" t="s">
        <v>70</v>
      </c>
      <c r="D83" s="2" t="s">
        <v>161</v>
      </c>
      <c r="E83" s="2" t="s">
        <v>162</v>
      </c>
      <c r="F83" s="3">
        <v>8</v>
      </c>
      <c r="G83" s="3">
        <v>0</v>
      </c>
      <c r="H83" s="3">
        <v>1</v>
      </c>
      <c r="I83" s="3">
        <v>1</v>
      </c>
      <c r="J83" s="3">
        <v>1</v>
      </c>
      <c r="K83" s="49">
        <v>2</v>
      </c>
    </row>
    <row r="84" spans="2:11">
      <c r="B84" s="5" t="s">
        <v>160</v>
      </c>
      <c r="C84" s="6" t="s">
        <v>12</v>
      </c>
      <c r="D84" s="6" t="s">
        <v>163</v>
      </c>
      <c r="E84" s="6" t="s">
        <v>162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49">
        <v>0</v>
      </c>
    </row>
    <row r="85" spans="2:11">
      <c r="B85" s="5" t="s">
        <v>160</v>
      </c>
      <c r="C85" s="6" t="s">
        <v>12</v>
      </c>
      <c r="D85" s="6" t="s">
        <v>164</v>
      </c>
      <c r="E85" s="6" t="s">
        <v>162</v>
      </c>
      <c r="F85" s="3"/>
      <c r="G85" s="3"/>
      <c r="H85" s="3"/>
      <c r="I85" s="3"/>
      <c r="J85" s="3"/>
      <c r="K85" s="49"/>
    </row>
    <row r="86" spans="2:11" ht="27">
      <c r="B86" s="5" t="s">
        <v>160</v>
      </c>
      <c r="C86" s="6" t="s">
        <v>165</v>
      </c>
      <c r="D86" s="6" t="s">
        <v>166</v>
      </c>
      <c r="E86" s="6" t="s">
        <v>162</v>
      </c>
      <c r="F86" s="3">
        <v>29</v>
      </c>
      <c r="G86" s="3">
        <v>3</v>
      </c>
      <c r="H86" s="3">
        <v>1</v>
      </c>
      <c r="I86" s="3">
        <v>1</v>
      </c>
      <c r="J86" s="3">
        <v>1</v>
      </c>
      <c r="K86" s="49">
        <v>2</v>
      </c>
    </row>
    <row r="87" spans="2:11" ht="27">
      <c r="B87" s="5" t="s">
        <v>160</v>
      </c>
      <c r="C87" s="6" t="s">
        <v>165</v>
      </c>
      <c r="D87" s="6" t="s">
        <v>167</v>
      </c>
      <c r="E87" s="6" t="s">
        <v>168</v>
      </c>
      <c r="F87" s="7">
        <v>7</v>
      </c>
      <c r="G87" s="7">
        <v>1</v>
      </c>
      <c r="H87" s="7">
        <v>1</v>
      </c>
      <c r="I87" s="7">
        <v>1</v>
      </c>
      <c r="J87" s="7">
        <v>0</v>
      </c>
      <c r="K87" s="50">
        <v>0</v>
      </c>
    </row>
    <row r="88" spans="2:11" ht="27">
      <c r="B88" s="5" t="s">
        <v>160</v>
      </c>
      <c r="C88" s="6" t="s">
        <v>169</v>
      </c>
      <c r="D88" s="6" t="s">
        <v>170</v>
      </c>
      <c r="E88" s="6" t="s">
        <v>162</v>
      </c>
      <c r="F88" s="3">
        <v>10</v>
      </c>
      <c r="G88" s="3">
        <v>1</v>
      </c>
      <c r="H88" s="3">
        <v>1</v>
      </c>
      <c r="I88" s="3">
        <v>1</v>
      </c>
      <c r="J88" s="3">
        <v>1</v>
      </c>
      <c r="K88" s="49">
        <v>2</v>
      </c>
    </row>
    <row r="89" spans="2:11" ht="30.6" customHeight="1">
      <c r="B89" s="5" t="s">
        <v>160</v>
      </c>
      <c r="C89" s="6" t="s">
        <v>169</v>
      </c>
      <c r="D89" s="6" t="s">
        <v>171</v>
      </c>
      <c r="E89" s="6" t="s">
        <v>162</v>
      </c>
      <c r="F89" s="3">
        <v>4</v>
      </c>
      <c r="G89" s="3">
        <v>0</v>
      </c>
      <c r="H89" s="3">
        <v>1</v>
      </c>
      <c r="I89" s="3">
        <v>1</v>
      </c>
      <c r="J89" s="3">
        <v>0</v>
      </c>
      <c r="K89" s="49">
        <v>1</v>
      </c>
    </row>
    <row r="90" spans="2:11" ht="17.45" customHeight="1">
      <c r="B90" s="5" t="s">
        <v>160</v>
      </c>
      <c r="C90" s="6" t="s">
        <v>169</v>
      </c>
      <c r="D90" s="6" t="s">
        <v>172</v>
      </c>
      <c r="E90" s="6" t="s">
        <v>173</v>
      </c>
      <c r="F90" s="7">
        <v>6</v>
      </c>
      <c r="G90" s="7">
        <v>1</v>
      </c>
      <c r="H90" s="7">
        <v>1</v>
      </c>
      <c r="I90" s="7">
        <v>1</v>
      </c>
      <c r="J90" s="7">
        <v>0</v>
      </c>
      <c r="K90" s="50">
        <v>0</v>
      </c>
    </row>
    <row r="91" spans="2:11">
      <c r="B91" s="5" t="s">
        <v>160</v>
      </c>
      <c r="C91" s="6" t="s">
        <v>174</v>
      </c>
      <c r="D91" s="6" t="s">
        <v>175</v>
      </c>
      <c r="E91" s="6" t="s">
        <v>162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50">
        <v>0</v>
      </c>
    </row>
    <row r="92" spans="2:11">
      <c r="B92" s="5" t="s">
        <v>160</v>
      </c>
      <c r="C92" s="6" t="s">
        <v>174</v>
      </c>
      <c r="D92" s="6" t="s">
        <v>175</v>
      </c>
      <c r="E92" s="6" t="s">
        <v>162</v>
      </c>
      <c r="F92" s="3">
        <v>102</v>
      </c>
      <c r="G92" s="3">
        <v>15</v>
      </c>
      <c r="H92" s="3">
        <v>6</v>
      </c>
      <c r="I92" s="3">
        <v>6</v>
      </c>
      <c r="J92" s="3">
        <v>0</v>
      </c>
      <c r="K92" s="49">
        <v>12</v>
      </c>
    </row>
    <row r="93" spans="2:11" ht="27">
      <c r="B93" s="5" t="s">
        <v>160</v>
      </c>
      <c r="C93" s="6" t="s">
        <v>176</v>
      </c>
      <c r="D93" s="6" t="s">
        <v>177</v>
      </c>
      <c r="E93" s="6" t="s">
        <v>178</v>
      </c>
      <c r="F93" s="3">
        <v>14</v>
      </c>
      <c r="G93" s="3">
        <v>2</v>
      </c>
      <c r="H93" s="3">
        <v>1</v>
      </c>
      <c r="I93" s="3">
        <v>1</v>
      </c>
      <c r="J93" s="3">
        <v>0</v>
      </c>
      <c r="K93" s="49">
        <v>0</v>
      </c>
    </row>
    <row r="94" spans="2:11" ht="15" thickBot="1">
      <c r="B94" s="11" t="s">
        <v>160</v>
      </c>
      <c r="C94" s="12" t="s">
        <v>176</v>
      </c>
      <c r="D94" s="12" t="s">
        <v>179</v>
      </c>
      <c r="E94" s="12" t="s">
        <v>180</v>
      </c>
      <c r="F94" s="7">
        <v>6</v>
      </c>
      <c r="G94" s="7">
        <v>1</v>
      </c>
      <c r="H94" s="7">
        <v>1</v>
      </c>
      <c r="I94" s="7">
        <v>1</v>
      </c>
      <c r="J94" s="7">
        <v>0</v>
      </c>
      <c r="K94" s="50">
        <v>0</v>
      </c>
    </row>
    <row r="95" spans="2:11" ht="15" thickBot="1">
      <c r="B95" s="55" t="s">
        <v>68</v>
      </c>
      <c r="C95" s="56"/>
      <c r="D95" s="56"/>
      <c r="E95" s="57"/>
      <c r="F95" s="26">
        <f t="shared" ref="F95:K95" si="5">SUM(F83:F94)</f>
        <v>186</v>
      </c>
      <c r="G95" s="26">
        <f t="shared" si="5"/>
        <v>24</v>
      </c>
      <c r="H95" s="26">
        <f t="shared" si="5"/>
        <v>14</v>
      </c>
      <c r="I95" s="26">
        <f t="shared" si="5"/>
        <v>14</v>
      </c>
      <c r="J95" s="26">
        <f t="shared" si="5"/>
        <v>3</v>
      </c>
      <c r="K95" s="26">
        <f t="shared" si="5"/>
        <v>19</v>
      </c>
    </row>
    <row r="96" spans="2:11" ht="27">
      <c r="B96" s="1" t="s">
        <v>181</v>
      </c>
      <c r="C96" s="16" t="s">
        <v>182</v>
      </c>
      <c r="D96" s="16" t="s">
        <v>183</v>
      </c>
      <c r="E96" s="16" t="s">
        <v>184</v>
      </c>
      <c r="F96" s="3">
        <v>28</v>
      </c>
      <c r="G96" s="3">
        <v>2</v>
      </c>
      <c r="H96" s="3">
        <v>1</v>
      </c>
      <c r="I96" s="3">
        <v>1</v>
      </c>
      <c r="J96" s="3">
        <v>1</v>
      </c>
      <c r="K96" s="49">
        <v>0</v>
      </c>
    </row>
    <row r="97" spans="2:11" ht="27">
      <c r="B97" s="5" t="s">
        <v>181</v>
      </c>
      <c r="C97" s="17" t="s">
        <v>182</v>
      </c>
      <c r="D97" s="17" t="s">
        <v>185</v>
      </c>
      <c r="E97" s="17" t="s">
        <v>184</v>
      </c>
      <c r="F97" s="3">
        <v>8</v>
      </c>
      <c r="G97" s="3">
        <v>1</v>
      </c>
      <c r="H97" s="3">
        <v>1</v>
      </c>
      <c r="I97" s="3">
        <v>1</v>
      </c>
      <c r="J97" s="3"/>
      <c r="K97" s="49">
        <v>1</v>
      </c>
    </row>
    <row r="98" spans="2:11" ht="27">
      <c r="B98" s="5" t="s">
        <v>181</v>
      </c>
      <c r="C98" s="17" t="s">
        <v>182</v>
      </c>
      <c r="D98" s="17" t="s">
        <v>186</v>
      </c>
      <c r="E98" s="17" t="s">
        <v>184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49">
        <v>0</v>
      </c>
    </row>
    <row r="99" spans="2:11" ht="40.5">
      <c r="B99" s="5" t="s">
        <v>181</v>
      </c>
      <c r="C99" s="17" t="s">
        <v>182</v>
      </c>
      <c r="D99" s="17" t="s">
        <v>187</v>
      </c>
      <c r="E99" s="17" t="s">
        <v>184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50">
        <v>0</v>
      </c>
    </row>
    <row r="100" spans="2:11" ht="27">
      <c r="B100" s="5" t="s">
        <v>181</v>
      </c>
      <c r="C100" s="17" t="s">
        <v>182</v>
      </c>
      <c r="D100" s="17" t="s">
        <v>188</v>
      </c>
      <c r="E100" s="17" t="s">
        <v>184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50">
        <v>0</v>
      </c>
    </row>
    <row r="101" spans="2:11" ht="27">
      <c r="B101" s="5" t="s">
        <v>181</v>
      </c>
      <c r="C101" s="17" t="s">
        <v>182</v>
      </c>
      <c r="D101" s="17" t="s">
        <v>189</v>
      </c>
      <c r="E101" s="17" t="s">
        <v>184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50">
        <v>0</v>
      </c>
    </row>
    <row r="102" spans="2:11" ht="27.75" thickBot="1">
      <c r="B102" s="11" t="s">
        <v>181</v>
      </c>
      <c r="C102" s="18" t="s">
        <v>182</v>
      </c>
      <c r="D102" s="18" t="s">
        <v>190</v>
      </c>
      <c r="E102" s="18" t="s">
        <v>191</v>
      </c>
      <c r="F102" s="3">
        <v>15</v>
      </c>
      <c r="G102" s="3">
        <v>5</v>
      </c>
      <c r="H102" s="3">
        <v>3</v>
      </c>
      <c r="I102" s="3">
        <v>2</v>
      </c>
      <c r="J102" s="3">
        <v>1</v>
      </c>
      <c r="K102" s="49">
        <v>8</v>
      </c>
    </row>
    <row r="103" spans="2:11" ht="15" thickBot="1">
      <c r="B103" s="55" t="s">
        <v>68</v>
      </c>
      <c r="C103" s="56"/>
      <c r="D103" s="56"/>
      <c r="E103" s="57"/>
      <c r="F103" s="26">
        <f t="shared" ref="F103:K103" si="6">SUM(F96:F102)</f>
        <v>51</v>
      </c>
      <c r="G103" s="26">
        <f t="shared" si="6"/>
        <v>8</v>
      </c>
      <c r="H103" s="26">
        <f t="shared" si="6"/>
        <v>5</v>
      </c>
      <c r="I103" s="26">
        <f t="shared" si="6"/>
        <v>4</v>
      </c>
      <c r="J103" s="26">
        <f t="shared" si="6"/>
        <v>2</v>
      </c>
      <c r="K103" s="26">
        <f t="shared" si="6"/>
        <v>9</v>
      </c>
    </row>
    <row r="104" spans="2:11" ht="27">
      <c r="B104" s="1" t="s">
        <v>192</v>
      </c>
      <c r="C104" s="16" t="s">
        <v>193</v>
      </c>
      <c r="D104" s="16" t="s">
        <v>194</v>
      </c>
      <c r="E104" s="16" t="s">
        <v>195</v>
      </c>
      <c r="F104" s="4">
        <f>38</f>
        <v>38</v>
      </c>
      <c r="G104" s="3">
        <f>4</f>
        <v>4</v>
      </c>
      <c r="H104" s="3">
        <v>2</v>
      </c>
      <c r="I104" s="3">
        <v>2</v>
      </c>
      <c r="J104" s="3">
        <v>1</v>
      </c>
      <c r="K104" s="49">
        <f>3</f>
        <v>3</v>
      </c>
    </row>
    <row r="105" spans="2:11" ht="27">
      <c r="B105" s="5" t="s">
        <v>192</v>
      </c>
      <c r="C105" s="17" t="s">
        <v>196</v>
      </c>
      <c r="D105" s="17" t="s">
        <v>197</v>
      </c>
      <c r="E105" s="17" t="s">
        <v>195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49">
        <v>0</v>
      </c>
    </row>
    <row r="106" spans="2:11" ht="27">
      <c r="B106" s="5" t="s">
        <v>192</v>
      </c>
      <c r="C106" s="17" t="s">
        <v>196</v>
      </c>
      <c r="D106" s="17" t="s">
        <v>198</v>
      </c>
      <c r="E106" s="17" t="s">
        <v>195</v>
      </c>
      <c r="F106" s="3">
        <v>19</v>
      </c>
      <c r="G106" s="3">
        <v>2</v>
      </c>
      <c r="H106" s="3">
        <v>1</v>
      </c>
      <c r="I106" s="3">
        <v>1</v>
      </c>
      <c r="J106" s="3">
        <v>1</v>
      </c>
      <c r="K106" s="49">
        <v>2</v>
      </c>
    </row>
    <row r="107" spans="2:11" ht="27">
      <c r="B107" s="5" t="s">
        <v>192</v>
      </c>
      <c r="C107" s="17" t="s">
        <v>196</v>
      </c>
      <c r="D107" s="17" t="s">
        <v>199</v>
      </c>
      <c r="E107" s="17" t="s">
        <v>200</v>
      </c>
      <c r="F107" s="3"/>
      <c r="G107" s="3"/>
      <c r="H107" s="3"/>
      <c r="I107" s="3"/>
      <c r="J107" s="3"/>
      <c r="K107" s="49"/>
    </row>
    <row r="108" spans="2:11" ht="27">
      <c r="B108" s="5" t="s">
        <v>192</v>
      </c>
      <c r="C108" s="17" t="s">
        <v>193</v>
      </c>
      <c r="D108" s="17" t="s">
        <v>201</v>
      </c>
      <c r="E108" s="17" t="s">
        <v>202</v>
      </c>
      <c r="F108" s="3">
        <v>14</v>
      </c>
      <c r="G108" s="3">
        <v>2</v>
      </c>
      <c r="H108" s="3">
        <v>1</v>
      </c>
      <c r="I108" s="3">
        <v>1</v>
      </c>
      <c r="J108" s="3">
        <v>1</v>
      </c>
      <c r="K108" s="49">
        <v>2</v>
      </c>
    </row>
    <row r="109" spans="2:11" ht="27">
      <c r="B109" s="5" t="s">
        <v>192</v>
      </c>
      <c r="C109" s="17" t="s">
        <v>203</v>
      </c>
      <c r="D109" s="17" t="s">
        <v>204</v>
      </c>
      <c r="E109" s="17" t="s">
        <v>205</v>
      </c>
      <c r="F109" s="3">
        <v>16</v>
      </c>
      <c r="G109" s="3">
        <v>0</v>
      </c>
      <c r="H109" s="3">
        <v>1</v>
      </c>
      <c r="I109" s="3">
        <v>1</v>
      </c>
      <c r="J109" s="3">
        <v>1</v>
      </c>
      <c r="K109" s="49">
        <v>0</v>
      </c>
    </row>
    <row r="110" spans="2:11" ht="27.75" thickBot="1">
      <c r="B110" s="11" t="s">
        <v>192</v>
      </c>
      <c r="C110" s="18" t="s">
        <v>206</v>
      </c>
      <c r="D110" s="18" t="s">
        <v>207</v>
      </c>
      <c r="E110" s="18" t="s">
        <v>208</v>
      </c>
      <c r="F110" s="7">
        <v>8</v>
      </c>
      <c r="G110" s="19">
        <v>0</v>
      </c>
      <c r="H110" s="19">
        <v>1</v>
      </c>
      <c r="I110" s="19">
        <v>1</v>
      </c>
      <c r="J110" s="19">
        <v>0</v>
      </c>
      <c r="K110" s="52">
        <v>0</v>
      </c>
    </row>
    <row r="111" spans="2:11" ht="15" thickBot="1">
      <c r="B111" s="55" t="s">
        <v>68</v>
      </c>
      <c r="C111" s="56"/>
      <c r="D111" s="56"/>
      <c r="E111" s="57"/>
      <c r="F111" s="27">
        <f t="shared" ref="F111:K111" si="7">SUM(F104:F110)</f>
        <v>95</v>
      </c>
      <c r="G111" s="27">
        <f t="shared" si="7"/>
        <v>8</v>
      </c>
      <c r="H111" s="28">
        <f t="shared" si="7"/>
        <v>6</v>
      </c>
      <c r="I111" s="28">
        <f t="shared" si="7"/>
        <v>6</v>
      </c>
      <c r="J111" s="28">
        <f t="shared" si="7"/>
        <v>4</v>
      </c>
      <c r="K111" s="29">
        <f t="shared" si="7"/>
        <v>7</v>
      </c>
    </row>
    <row r="112" spans="2:11" ht="15" thickBot="1">
      <c r="B112" s="30"/>
      <c r="C112" s="31"/>
      <c r="D112" s="31"/>
      <c r="E112" s="31"/>
      <c r="F112" s="32"/>
      <c r="G112" s="32"/>
      <c r="H112" s="33"/>
      <c r="I112" s="33"/>
      <c r="J112" s="33"/>
      <c r="K112" s="34"/>
    </row>
    <row r="113" spans="2:12" ht="42.75" customHeight="1">
      <c r="B113" s="58" t="s">
        <v>220</v>
      </c>
      <c r="C113" s="59"/>
      <c r="D113" s="59"/>
      <c r="E113" s="59"/>
      <c r="F113" s="36">
        <f t="shared" ref="F113:K113" si="8">+F32+F44+F62+F69+F82+F95+F103+F111</f>
        <v>1222</v>
      </c>
      <c r="G113" s="36">
        <f t="shared" si="8"/>
        <v>109</v>
      </c>
      <c r="H113" s="36">
        <f t="shared" si="8"/>
        <v>90</v>
      </c>
      <c r="I113" s="36">
        <f t="shared" si="8"/>
        <v>86</v>
      </c>
      <c r="J113" s="36">
        <f t="shared" si="8"/>
        <v>41</v>
      </c>
      <c r="K113" s="37">
        <f t="shared" si="8"/>
        <v>127</v>
      </c>
    </row>
    <row r="114" spans="2:12" s="13" customFormat="1" ht="36.75" customHeight="1">
      <c r="B114" s="74" t="s">
        <v>215</v>
      </c>
      <c r="C114" s="75"/>
      <c r="D114" s="75"/>
      <c r="E114" s="75"/>
      <c r="F114" s="35">
        <v>25300</v>
      </c>
      <c r="G114" s="35">
        <v>98370</v>
      </c>
      <c r="H114" s="35">
        <v>126015</v>
      </c>
      <c r="I114" s="35">
        <v>91500</v>
      </c>
      <c r="J114" s="35">
        <v>288539</v>
      </c>
      <c r="K114" s="38">
        <v>97095</v>
      </c>
      <c r="L114" s="14"/>
    </row>
    <row r="115" spans="2:12" s="13" customFormat="1" ht="36" customHeight="1">
      <c r="B115" s="74" t="s">
        <v>216</v>
      </c>
      <c r="C115" s="75"/>
      <c r="D115" s="75"/>
      <c r="E115" s="75"/>
      <c r="F115" s="35">
        <f>+F114*0.19</f>
        <v>4807</v>
      </c>
      <c r="G115" s="35">
        <f t="shared" ref="G115:K115" si="9">+G114*0.19</f>
        <v>18690.3</v>
      </c>
      <c r="H115" s="35">
        <f t="shared" si="9"/>
        <v>23942.85</v>
      </c>
      <c r="I115" s="35">
        <f t="shared" si="9"/>
        <v>17385</v>
      </c>
      <c r="J115" s="35">
        <f t="shared" si="9"/>
        <v>54822.41</v>
      </c>
      <c r="K115" s="35">
        <f t="shared" si="9"/>
        <v>18448.05</v>
      </c>
      <c r="L115" s="14"/>
    </row>
    <row r="116" spans="2:12" s="13" customFormat="1" ht="15.75" thickBot="1">
      <c r="B116" s="76" t="s">
        <v>217</v>
      </c>
      <c r="C116" s="77"/>
      <c r="D116" s="77"/>
      <c r="E116" s="77"/>
      <c r="F116" s="39">
        <f>+F114+F115</f>
        <v>30107</v>
      </c>
      <c r="G116" s="39">
        <f t="shared" ref="G116:K116" si="10">+G114+G115</f>
        <v>117060.3</v>
      </c>
      <c r="H116" s="39">
        <f t="shared" si="10"/>
        <v>149957.85</v>
      </c>
      <c r="I116" s="39">
        <f t="shared" si="10"/>
        <v>108885</v>
      </c>
      <c r="J116" s="39">
        <f t="shared" si="10"/>
        <v>343361.41000000003</v>
      </c>
      <c r="K116" s="39">
        <f t="shared" si="10"/>
        <v>115543.05</v>
      </c>
      <c r="L116" s="14"/>
    </row>
    <row r="117" spans="2:12" s="13" customFormat="1" ht="15.75" thickBot="1">
      <c r="B117" s="71"/>
      <c r="C117" s="71"/>
      <c r="D117" s="71"/>
      <c r="E117" s="71"/>
      <c r="F117" s="72"/>
      <c r="G117" s="72"/>
      <c r="H117" s="72"/>
      <c r="I117" s="72"/>
      <c r="J117" s="72"/>
      <c r="K117" s="72"/>
      <c r="L117" s="14"/>
    </row>
    <row r="118" spans="2:12" ht="42.75" customHeight="1">
      <c r="B118" s="58" t="s">
        <v>219</v>
      </c>
      <c r="C118" s="59"/>
      <c r="D118" s="59"/>
      <c r="E118" s="59"/>
      <c r="F118" s="36">
        <f>+F113-F103</f>
        <v>1171</v>
      </c>
      <c r="G118" s="36">
        <f t="shared" ref="G118:K118" si="11">+G113-G103</f>
        <v>101</v>
      </c>
      <c r="H118" s="36">
        <f t="shared" si="11"/>
        <v>85</v>
      </c>
      <c r="I118" s="36">
        <f t="shared" si="11"/>
        <v>82</v>
      </c>
      <c r="J118" s="36">
        <f t="shared" si="11"/>
        <v>39</v>
      </c>
      <c r="K118" s="36">
        <f t="shared" si="11"/>
        <v>118</v>
      </c>
    </row>
    <row r="119" spans="2:12" s="13" customFormat="1" ht="36.75" customHeight="1">
      <c r="B119" s="74" t="s">
        <v>212</v>
      </c>
      <c r="C119" s="75"/>
      <c r="D119" s="75"/>
      <c r="E119" s="75"/>
      <c r="F119" s="35">
        <f>+F114*(F113-F103)</f>
        <v>29626300</v>
      </c>
      <c r="G119" s="35">
        <f t="shared" ref="G119:K119" si="12">+G114*(G113-G103)</f>
        <v>9935370</v>
      </c>
      <c r="H119" s="35">
        <f t="shared" si="12"/>
        <v>10711275</v>
      </c>
      <c r="I119" s="35">
        <f t="shared" si="12"/>
        <v>7503000</v>
      </c>
      <c r="J119" s="35">
        <f t="shared" si="12"/>
        <v>11253021</v>
      </c>
      <c r="K119" s="35">
        <f t="shared" si="12"/>
        <v>11457210</v>
      </c>
      <c r="L119" s="14"/>
    </row>
    <row r="120" spans="2:12" s="13" customFormat="1" ht="36" customHeight="1">
      <c r="B120" s="74" t="s">
        <v>213</v>
      </c>
      <c r="C120" s="75"/>
      <c r="D120" s="75"/>
      <c r="E120" s="75"/>
      <c r="F120" s="35">
        <f>+F119*0.19</f>
        <v>5628997</v>
      </c>
      <c r="G120" s="35">
        <f t="shared" ref="G120:K120" si="13">+G119*0.19</f>
        <v>1887720.3</v>
      </c>
      <c r="H120" s="35">
        <f t="shared" si="13"/>
        <v>2035142.25</v>
      </c>
      <c r="I120" s="35">
        <f t="shared" si="13"/>
        <v>1425570</v>
      </c>
      <c r="J120" s="35">
        <f t="shared" si="13"/>
        <v>2138073.9900000002</v>
      </c>
      <c r="K120" s="35">
        <f t="shared" si="13"/>
        <v>2176869.9</v>
      </c>
      <c r="L120" s="14"/>
    </row>
    <row r="121" spans="2:12" s="13" customFormat="1" ht="15.75" thickBot="1">
      <c r="B121" s="60" t="s">
        <v>214</v>
      </c>
      <c r="C121" s="61"/>
      <c r="D121" s="61"/>
      <c r="E121" s="61"/>
      <c r="F121" s="39">
        <f>+F119+F120</f>
        <v>35255297</v>
      </c>
      <c r="G121" s="39">
        <f t="shared" ref="G121:K121" si="14">+G119+G120</f>
        <v>11823090.300000001</v>
      </c>
      <c r="H121" s="39">
        <f t="shared" si="14"/>
        <v>12746417.25</v>
      </c>
      <c r="I121" s="39">
        <f t="shared" si="14"/>
        <v>8928570</v>
      </c>
      <c r="J121" s="39">
        <f t="shared" si="14"/>
        <v>13391094.99</v>
      </c>
      <c r="K121" s="39">
        <f t="shared" si="14"/>
        <v>13634079.9</v>
      </c>
      <c r="L121" s="14"/>
    </row>
    <row r="122" spans="2:12" s="13" customFormat="1" ht="15.75" thickBot="1">
      <c r="B122" s="71"/>
      <c r="C122" s="71"/>
      <c r="D122" s="71"/>
      <c r="E122" s="71"/>
      <c r="F122" s="72"/>
      <c r="G122" s="73"/>
      <c r="H122" s="73"/>
      <c r="I122" s="73"/>
      <c r="J122" s="73"/>
      <c r="K122" s="73"/>
      <c r="L122" s="14"/>
    </row>
    <row r="123" spans="2:12" s="13" customFormat="1" ht="31.5" customHeight="1">
      <c r="B123" s="58" t="s">
        <v>222</v>
      </c>
      <c r="C123" s="59"/>
      <c r="D123" s="59"/>
      <c r="E123" s="59"/>
      <c r="F123" s="36">
        <f>+F103</f>
        <v>51</v>
      </c>
      <c r="G123" s="36">
        <f t="shared" ref="G123:K123" si="15">+G103</f>
        <v>8</v>
      </c>
      <c r="H123" s="36">
        <f t="shared" si="15"/>
        <v>5</v>
      </c>
      <c r="I123" s="36">
        <f t="shared" si="15"/>
        <v>4</v>
      </c>
      <c r="J123" s="36">
        <f t="shared" si="15"/>
        <v>2</v>
      </c>
      <c r="K123" s="36">
        <f t="shared" si="15"/>
        <v>9</v>
      </c>
      <c r="L123" s="14"/>
    </row>
    <row r="124" spans="2:12" s="13" customFormat="1" ht="15">
      <c r="B124" s="74" t="s">
        <v>212</v>
      </c>
      <c r="C124" s="75"/>
      <c r="D124" s="75"/>
      <c r="E124" s="75"/>
      <c r="F124" s="35">
        <f>+F114*F103</f>
        <v>1290300</v>
      </c>
      <c r="G124" s="35">
        <f t="shared" ref="G124:K124" si="16">+G114*G103</f>
        <v>786960</v>
      </c>
      <c r="H124" s="35">
        <f t="shared" si="16"/>
        <v>630075</v>
      </c>
      <c r="I124" s="35">
        <f t="shared" si="16"/>
        <v>366000</v>
      </c>
      <c r="J124" s="35">
        <f t="shared" si="16"/>
        <v>577078</v>
      </c>
      <c r="K124" s="35">
        <f t="shared" si="16"/>
        <v>873855</v>
      </c>
      <c r="L124" s="14"/>
    </row>
    <row r="125" spans="2:12" s="13" customFormat="1" ht="15">
      <c r="B125" s="74"/>
      <c r="C125" s="75"/>
      <c r="D125" s="75"/>
      <c r="E125" s="75"/>
      <c r="F125" s="35"/>
      <c r="G125" s="35"/>
      <c r="H125" s="35"/>
      <c r="I125" s="35"/>
      <c r="J125" s="35"/>
      <c r="K125" s="35"/>
      <c r="L125" s="14"/>
    </row>
    <row r="126" spans="2:12" s="13" customFormat="1" ht="15">
      <c r="B126" s="79" t="s">
        <v>214</v>
      </c>
      <c r="C126" s="79"/>
      <c r="D126" s="79"/>
      <c r="E126" s="79"/>
      <c r="F126" s="78">
        <f>+F124+F125</f>
        <v>1290300</v>
      </c>
      <c r="G126" s="78">
        <f t="shared" ref="G126" si="17">+G124+G125</f>
        <v>786960</v>
      </c>
      <c r="H126" s="78">
        <f t="shared" ref="H126" si="18">+H124+H125</f>
        <v>630075</v>
      </c>
      <c r="I126" s="78">
        <f t="shared" ref="I126" si="19">+I124+I125</f>
        <v>366000</v>
      </c>
      <c r="J126" s="78">
        <f t="shared" ref="J126" si="20">+J124+J125</f>
        <v>577078</v>
      </c>
      <c r="K126" s="78">
        <f t="shared" ref="K126" si="21">+K124+K125</f>
        <v>873855</v>
      </c>
      <c r="L126" s="14"/>
    </row>
    <row r="127" spans="2:12" s="13" customFormat="1" ht="15"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14"/>
    </row>
    <row r="128" spans="2:12" s="13" customFormat="1" ht="46.5" customHeight="1">
      <c r="B128" s="84" t="s">
        <v>221</v>
      </c>
      <c r="C128" s="85"/>
      <c r="D128" s="85"/>
      <c r="E128" s="85"/>
      <c r="F128" s="86">
        <f>+F126+F121</f>
        <v>36545597</v>
      </c>
      <c r="G128" s="86">
        <f t="shared" ref="G128:K128" si="22">+G126+G121</f>
        <v>12610050.300000001</v>
      </c>
      <c r="H128" s="86">
        <f t="shared" si="22"/>
        <v>13376492.25</v>
      </c>
      <c r="I128" s="86">
        <f t="shared" si="22"/>
        <v>9294570</v>
      </c>
      <c r="J128" s="86">
        <f t="shared" si="22"/>
        <v>13968172.99</v>
      </c>
      <c r="K128" s="86">
        <f t="shared" si="22"/>
        <v>14507934.9</v>
      </c>
      <c r="L128" s="14"/>
    </row>
    <row r="129" spans="2:12" s="13" customFormat="1" ht="18">
      <c r="B129" s="80"/>
      <c r="C129" s="80"/>
      <c r="D129" s="80"/>
      <c r="E129" s="80"/>
      <c r="F129" s="81"/>
      <c r="G129" s="83"/>
      <c r="H129" s="89" t="s">
        <v>223</v>
      </c>
      <c r="I129" s="89"/>
      <c r="J129" s="89"/>
      <c r="K129" s="87">
        <f>SUM(F128:K128)</f>
        <v>100302817.44</v>
      </c>
      <c r="L129" s="14"/>
    </row>
    <row r="130" spans="2:12" s="13" customFormat="1" ht="18.75" thickBot="1">
      <c r="B130" s="20"/>
      <c r="C130" s="20"/>
      <c r="D130" s="20"/>
      <c r="E130" s="20"/>
      <c r="F130" s="21"/>
      <c r="G130" s="83"/>
      <c r="H130" s="90" t="s">
        <v>218</v>
      </c>
      <c r="I130" s="90"/>
      <c r="J130" s="90"/>
      <c r="K130" s="88">
        <f>+K129/30*265</f>
        <v>886008220.72000003</v>
      </c>
      <c r="L130" s="14"/>
    </row>
    <row r="131" spans="2:12" ht="44.25" customHeight="1" thickBot="1">
      <c r="B131" s="53" t="s">
        <v>211</v>
      </c>
      <c r="C131" s="54"/>
    </row>
    <row r="132" spans="2:12" ht="53.25" customHeight="1" thickBot="1">
      <c r="B132" s="45" t="s">
        <v>5</v>
      </c>
      <c r="C132" s="91">
        <f>+F121+F126</f>
        <v>36545597</v>
      </c>
    </row>
    <row r="133" spans="2:12" ht="33.75" customHeight="1" thickBot="1">
      <c r="B133" s="46" t="s">
        <v>6</v>
      </c>
      <c r="C133" s="91">
        <f>+G121+G126</f>
        <v>12610050.300000001</v>
      </c>
    </row>
    <row r="134" spans="2:12" ht="35.25" customHeight="1" thickBot="1">
      <c r="B134" s="46" t="s">
        <v>7</v>
      </c>
      <c r="C134" s="91">
        <f>+H121+H126</f>
        <v>13376492.25</v>
      </c>
    </row>
    <row r="135" spans="2:12" ht="33.75" customHeight="1" thickBot="1">
      <c r="B135" s="46" t="s">
        <v>8</v>
      </c>
      <c r="C135" s="91">
        <f>+I121+I126</f>
        <v>9294570</v>
      </c>
    </row>
    <row r="136" spans="2:12" ht="62.25" customHeight="1" thickBot="1">
      <c r="B136" s="46" t="s">
        <v>9</v>
      </c>
      <c r="C136" s="91">
        <f>+J121+J126</f>
        <v>13968172.99</v>
      </c>
    </row>
    <row r="137" spans="2:12" ht="43.5" customHeight="1" thickBot="1">
      <c r="B137" s="47" t="s">
        <v>10</v>
      </c>
      <c r="C137" s="91">
        <f>+K121+K126</f>
        <v>14507934.9</v>
      </c>
    </row>
    <row r="138" spans="2:12" ht="36" customHeight="1" thickBot="1">
      <c r="B138" s="40" t="s">
        <v>0</v>
      </c>
      <c r="C138" s="92">
        <f>+C132+C133+C134+C135+C136+C137</f>
        <v>100302817.44</v>
      </c>
    </row>
  </sheetData>
  <mergeCells count="28">
    <mergeCell ref="H129:J129"/>
    <mergeCell ref="H130:J130"/>
    <mergeCell ref="B123:E123"/>
    <mergeCell ref="B124:E124"/>
    <mergeCell ref="B125:E125"/>
    <mergeCell ref="B126:E126"/>
    <mergeCell ref="B128:E128"/>
    <mergeCell ref="B127:K127"/>
    <mergeCell ref="B2:K2"/>
    <mergeCell ref="B3:B4"/>
    <mergeCell ref="C3:K4"/>
    <mergeCell ref="B32:E32"/>
    <mergeCell ref="B44:E44"/>
    <mergeCell ref="B62:E62"/>
    <mergeCell ref="B69:E69"/>
    <mergeCell ref="B82:E82"/>
    <mergeCell ref="B95:E95"/>
    <mergeCell ref="B103:E103"/>
    <mergeCell ref="B131:C131"/>
    <mergeCell ref="B111:E111"/>
    <mergeCell ref="B113:E113"/>
    <mergeCell ref="B114:E114"/>
    <mergeCell ref="B115:E115"/>
    <mergeCell ref="B116:E116"/>
    <mergeCell ref="B118:E118"/>
    <mergeCell ref="B119:E119"/>
    <mergeCell ref="B120:E120"/>
    <mergeCell ref="B121:E121"/>
  </mergeCells>
  <conditionalFormatting sqref="F131:K131 H132:K132 F133:K104857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Rodriguez Forero</dc:creator>
  <cp:lastModifiedBy>PUBLICO</cp:lastModifiedBy>
  <dcterms:created xsi:type="dcterms:W3CDTF">2026-01-22T23:45:30Z</dcterms:created>
  <dcterms:modified xsi:type="dcterms:W3CDTF">2026-02-17T16:43:05Z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2026-01-23T00:01:55Z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ab76c18e-0db7-4376-b91d-f6964eb5715b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