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G:\Otros ordenadores\Mi Mac\Documents\JURIDICA 2026\SEC MUJER\CASA REFUGIO\CASA REFUGIO\CASA REFUGIO 2026\"/>
    </mc:Choice>
  </mc:AlternateContent>
  <xr:revisionPtr revIDLastSave="0" documentId="13_ncr:1_{C0D094FD-6BEF-4A21-8B25-75695369FEB4}" xr6:coauthVersionLast="47" xr6:coauthVersionMax="47" xr10:uidLastSave="{00000000-0000-0000-0000-000000000000}"/>
  <bookViews>
    <workbookView xWindow="-120" yWindow="-120" windowWidth="29040" windowHeight="15720" xr2:uid="{7196C1B9-D8F1-4584-91C2-4B45EA6BF967}"/>
  </bookViews>
  <sheets>
    <sheet name="Presupuesto" sheetId="1" r:id="rId1"/>
  </sheets>
  <definedNames>
    <definedName name="_xlnm.Print_Titles" localSheetId="0">Presupuesto!$4:$4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9" i="1" l="1"/>
  <c r="I39" i="1" s="1"/>
  <c r="H38" i="1"/>
  <c r="G38" i="1"/>
  <c r="H37" i="1"/>
  <c r="G37" i="1"/>
  <c r="I37" i="1" s="1"/>
  <c r="H34" i="1"/>
  <c r="G34" i="1"/>
  <c r="H33" i="1"/>
  <c r="G33" i="1"/>
  <c r="H32" i="1"/>
  <c r="G32" i="1"/>
  <c r="H31" i="1"/>
  <c r="G31" i="1"/>
  <c r="H30" i="1"/>
  <c r="G30" i="1"/>
  <c r="H27" i="1"/>
  <c r="H28" i="1" s="1"/>
  <c r="G27" i="1"/>
  <c r="G28" i="1" s="1"/>
  <c r="H24" i="1"/>
  <c r="G24" i="1"/>
  <c r="H23" i="1"/>
  <c r="G23" i="1"/>
  <c r="H22" i="1"/>
  <c r="D22" i="1"/>
  <c r="G22" i="1" s="1"/>
  <c r="H21" i="1"/>
  <c r="D21" i="1"/>
  <c r="G21" i="1" s="1"/>
  <c r="H20" i="1"/>
  <c r="D20" i="1"/>
  <c r="G20" i="1" s="1"/>
  <c r="H19" i="1"/>
  <c r="D19" i="1"/>
  <c r="G19" i="1" s="1"/>
  <c r="H16" i="1"/>
  <c r="G16" i="1"/>
  <c r="I16" i="1" s="1"/>
  <c r="H15" i="1"/>
  <c r="G15" i="1"/>
  <c r="H14" i="1"/>
  <c r="G14" i="1"/>
  <c r="I14" i="1" s="1"/>
  <c r="H13" i="1"/>
  <c r="G13" i="1"/>
  <c r="H12" i="1"/>
  <c r="G12" i="1"/>
  <c r="H11" i="1"/>
  <c r="G11" i="1"/>
  <c r="H10" i="1"/>
  <c r="G10" i="1"/>
  <c r="H9" i="1"/>
  <c r="G9" i="1"/>
  <c r="H8" i="1"/>
  <c r="G8" i="1"/>
  <c r="H7" i="1"/>
  <c r="G7" i="1"/>
  <c r="H6" i="1"/>
  <c r="G6" i="1"/>
  <c r="I9" i="1" l="1"/>
  <c r="I20" i="1"/>
  <c r="I15" i="1"/>
  <c r="I6" i="1"/>
  <c r="I11" i="1"/>
  <c r="I33" i="1"/>
  <c r="I10" i="1"/>
  <c r="I21" i="1"/>
  <c r="I34" i="1"/>
  <c r="I12" i="1"/>
  <c r="I23" i="1"/>
  <c r="H25" i="1"/>
  <c r="I13" i="1"/>
  <c r="I24" i="1"/>
  <c r="I32" i="1"/>
  <c r="G17" i="1"/>
  <c r="G35" i="1"/>
  <c r="G40" i="1"/>
  <c r="H17" i="1"/>
  <c r="H35" i="1"/>
  <c r="H40" i="1"/>
  <c r="I8" i="1"/>
  <c r="I31" i="1"/>
  <c r="I22" i="1"/>
  <c r="G25" i="1"/>
  <c r="I19" i="1"/>
  <c r="I7" i="1"/>
  <c r="I38" i="1"/>
  <c r="I40" i="1" s="1"/>
  <c r="I27" i="1"/>
  <c r="I28" i="1" s="1"/>
  <c r="I30" i="1"/>
  <c r="I25" i="1" l="1"/>
  <c r="G41" i="1"/>
  <c r="I17" i="1"/>
  <c r="H41" i="1"/>
  <c r="I35" i="1"/>
  <c r="I42" i="1" l="1"/>
  <c r="I43" i="1"/>
  <c r="I41" i="1"/>
</calcChain>
</file>

<file path=xl/sharedStrings.xml><?xml version="1.0" encoding="utf-8"?>
<sst xmlns="http://schemas.openxmlformats.org/spreadsheetml/2006/main" count="104" uniqueCount="84">
  <si>
    <t>DURACION MESES</t>
  </si>
  <si>
    <t>ITEM</t>
  </si>
  <si>
    <t>DESCRIPCIÓN</t>
  </si>
  <si>
    <t>UNIDAD DE MEDIDA</t>
  </si>
  <si>
    <t>CANTIDAD</t>
  </si>
  <si>
    <t>Tiempo/ Meses</t>
  </si>
  <si>
    <t>VALOR UNITARIO (IVA INCLUIDO)</t>
  </si>
  <si>
    <t>VALOR TOTAL</t>
  </si>
  <si>
    <t>VALOR GOBERNACION</t>
  </si>
  <si>
    <t>TALENTO HUMANO</t>
  </si>
  <si>
    <t>1.1</t>
  </si>
  <si>
    <t>Coordinadora Administrativo. Profesional en ciencias sociales y afines con experiencia en atención a víctimas de violencia basada en género o en proyectos con enfoque de género.</t>
  </si>
  <si>
    <t>Unidad</t>
  </si>
  <si>
    <t>1.2</t>
  </si>
  <si>
    <t>Técnico de Apoyo Administrativo</t>
  </si>
  <si>
    <t>1.3</t>
  </si>
  <si>
    <t>Trabajadora Social con experiencia en atención a víctimas de violencia basada en género o en proyectos con enfoque de género.</t>
  </si>
  <si>
    <t>1.4</t>
  </si>
  <si>
    <t>Abogada - Asesor jurídico con experiencia en atención a víctimas de violencia basada en género o en proyectos con enfoque de género.</t>
  </si>
  <si>
    <t>1.5</t>
  </si>
  <si>
    <t>Psicóloga experiencia en atención a víctimas de violencia basada en género o en proyectos con enfoque de género.</t>
  </si>
  <si>
    <t>1.6</t>
  </si>
  <si>
    <t>Enfermera</t>
  </si>
  <si>
    <t>1.7</t>
  </si>
  <si>
    <t>Profesional en Pedagogía, Psicopedagogía, Educación ò Licenciatura.</t>
  </si>
  <si>
    <t>1.8</t>
  </si>
  <si>
    <t>Nutricionista</t>
  </si>
  <si>
    <t>1.9</t>
  </si>
  <si>
    <t>Auxiliar de enfermería (para asistencia 24 horas al dia)</t>
  </si>
  <si>
    <t>1.10</t>
  </si>
  <si>
    <t>Manipuladora de alimentos</t>
  </si>
  <si>
    <t>1.11</t>
  </si>
  <si>
    <t>Auxiliar de servicios generales</t>
  </si>
  <si>
    <t>SUBTOTAL TALENTO HUMANO</t>
  </si>
  <si>
    <t xml:space="preserve">2. </t>
  </si>
  <si>
    <t>ALIMENTACIÓN Y ASEO PERSONAL</t>
  </si>
  <si>
    <t>2.1</t>
  </si>
  <si>
    <t>Unidad (15x30 dias)</t>
  </si>
  <si>
    <t>2.2</t>
  </si>
  <si>
    <t>2.3</t>
  </si>
  <si>
    <t>2.4</t>
  </si>
  <si>
    <t>Unidad (15x2x30 dias)</t>
  </si>
  <si>
    <t>2.5</t>
  </si>
  <si>
    <t>Global</t>
  </si>
  <si>
    <t>2.6</t>
  </si>
  <si>
    <t>SUBTOTAL ALIMENTACIÓN Y ASEO PERSONAL</t>
  </si>
  <si>
    <t xml:space="preserve"> ALOJAMIENTO</t>
  </si>
  <si>
    <t>3.1</t>
  </si>
  <si>
    <t>SUBTOTAL ALOJAMIENTO</t>
  </si>
  <si>
    <t>SERVICIOS COMPLEMENTARIOS</t>
  </si>
  <si>
    <t>4.1</t>
  </si>
  <si>
    <t>GLOBAL/MES</t>
  </si>
  <si>
    <t>4.2</t>
  </si>
  <si>
    <t>4.3</t>
  </si>
  <si>
    <t>Unidad mensual</t>
  </si>
  <si>
    <t>4.4</t>
  </si>
  <si>
    <t>4.5</t>
  </si>
  <si>
    <t>SUBTOTAL SERVICIOS COMPLEMENTARIOS</t>
  </si>
  <si>
    <t>GASTOS ADMINISTRATIVOS</t>
  </si>
  <si>
    <t>5.1</t>
  </si>
  <si>
    <t>5.2</t>
  </si>
  <si>
    <t>5.3</t>
  </si>
  <si>
    <t>SUBTOTAL SERVICIOS GASTOS ADMINISTRATIVOS</t>
  </si>
  <si>
    <t>PRESUPUESTO MENSUAL CASA REFUGIO</t>
  </si>
  <si>
    <t>APORTE GOBERNACION 70%</t>
  </si>
  <si>
    <t>APORTE OPERADOR 30%</t>
  </si>
  <si>
    <t>PRESUPUESTO REFUGIO MUJERES</t>
  </si>
  <si>
    <t>VIGENCIA 2026</t>
  </si>
  <si>
    <r>
      <rPr>
        <b/>
        <i/>
        <sz val="8"/>
        <color theme="1"/>
        <rFont val="Arial Narrow"/>
        <family val="2"/>
      </rPr>
      <t xml:space="preserve">Desayuno  </t>
    </r>
    <r>
      <rPr>
        <sz val="8"/>
        <color theme="1"/>
        <rFont val="Arial Narrow"/>
        <family val="2"/>
      </rPr>
      <t>(de acuerdo con minuta 2005 del ICBF, resolución 3803 de 2026 y Resolución 2674 de 2013)                                                                                                                                                                                                             (Rubro disponible, el cual se legalizará de acuerdo al numero de personas atendidas)</t>
    </r>
  </si>
  <si>
    <r>
      <rPr>
        <b/>
        <i/>
        <sz val="8"/>
        <color theme="1"/>
        <rFont val="Arial Narrow"/>
        <family val="2"/>
      </rPr>
      <t>Almuerzo</t>
    </r>
    <r>
      <rPr>
        <sz val="8"/>
        <color theme="1"/>
        <rFont val="Arial Narrow"/>
        <family val="2"/>
      </rPr>
      <t xml:space="preserve"> (de acuerdo con minuta 2005 del ICBF, resolución 3803 de 2026 y Resolución 2674 de 2013)                                                                                                           (Rubro disponible, el cual se legalizará de acuerdo al numero de personas atendidas)</t>
    </r>
  </si>
  <si>
    <r>
      <rPr>
        <b/>
        <i/>
        <sz val="8"/>
        <color theme="1"/>
        <rFont val="Arial Narrow"/>
        <family val="2"/>
      </rPr>
      <t xml:space="preserve">Cena </t>
    </r>
    <r>
      <rPr>
        <sz val="8"/>
        <color theme="1"/>
        <rFont val="Arial Narrow"/>
        <family val="2"/>
      </rPr>
      <t xml:space="preserve">(de acuerdo con minuta 2005 del ICBF, resolución 3803 de 2026 y Resolución 2674 de 2013) </t>
    </r>
    <r>
      <rPr>
        <i/>
        <sz val="8"/>
        <color theme="1"/>
        <rFont val="Arial Narrow"/>
        <family val="2"/>
      </rPr>
      <t xml:space="preserve">                                                                                                                       (Rubro disponible, el cual se legalizará de acuerdo al numero de personas atendidas)</t>
    </r>
  </si>
  <si>
    <r>
      <rPr>
        <b/>
        <i/>
        <sz val="8"/>
        <color theme="1"/>
        <rFont val="Arial Narrow"/>
        <family val="2"/>
      </rPr>
      <t>Refrigerios</t>
    </r>
    <r>
      <rPr>
        <sz val="8"/>
        <color theme="1"/>
        <rFont val="Arial Narrow"/>
        <family val="2"/>
      </rPr>
      <t xml:space="preserve"> (2 Refrigerios diarios) (de acuerdo con minuta 2005 del ICBF, resolución 3803 de 2026 y Resolución 2674 de 2013)                                                      </t>
    </r>
    <r>
      <rPr>
        <i/>
        <sz val="8"/>
        <color theme="1"/>
        <rFont val="Arial Narrow"/>
        <family val="2"/>
      </rPr>
      <t>(Rubro disponible, el cual se legalizará de acuerdo al numero de personas atendidas)</t>
    </r>
  </si>
  <si>
    <r>
      <rPr>
        <b/>
        <i/>
        <sz val="8"/>
        <color theme="1"/>
        <rFont val="Arial Narrow"/>
        <family val="2"/>
      </rPr>
      <t xml:space="preserve">Alimento  para bebés    </t>
    </r>
    <r>
      <rPr>
        <sz val="8"/>
        <color theme="1"/>
        <rFont val="Arial Narrow"/>
        <family val="2"/>
      </rPr>
      <t xml:space="preserve">                                                                                                       </t>
    </r>
    <r>
      <rPr>
        <i/>
        <sz val="8"/>
        <color theme="1"/>
        <rFont val="Arial Narrow"/>
        <family val="2"/>
      </rPr>
      <t>(Rubro disponible, el cual se legalizará de acuerdo al numero de bebés/niños atendidos y a la necesidad)</t>
    </r>
  </si>
  <si>
    <r>
      <rPr>
        <b/>
        <i/>
        <sz val="8"/>
        <color theme="1"/>
        <rFont val="Arial Narrow"/>
        <family val="2"/>
      </rPr>
      <t>Kit de Aseo personal:</t>
    </r>
    <r>
      <rPr>
        <sz val="8"/>
        <color theme="1"/>
        <rFont val="Arial Narrow"/>
        <family val="2"/>
      </rPr>
      <t xml:space="preserve"> (Jabón de baño, crema dental, cepillo de dientes, desodorante, máquina de afeitar, talco para pies, shampoo pequeño, toallas higiénicas, papel higiénico triple hojas). Si da lugar a ello, se debe incluir un paquete de pañales (adulto y bebé), jabón de bebé y crema antipañalitis), según resolución 595 del año 2020 emitida por el Ministerio de salud. En razón de la pandemia Covid 19, se incluirán los elementos de bioseguridad personal, tales como: alcohol glicerinado al 70%, tapabocas y guantes, en caso de requerir estos últimos.                           </t>
    </r>
    <r>
      <rPr>
        <i/>
        <sz val="8"/>
        <color theme="1"/>
        <rFont val="Arial Narrow"/>
        <family val="2"/>
      </rPr>
      <t>(Rubro disponible, el cual se legalizará de acuerdo al numero de personas atendidas y a la necesidad)</t>
    </r>
  </si>
  <si>
    <r>
      <rPr>
        <b/>
        <i/>
        <sz val="8"/>
        <color theme="1"/>
        <rFont val="Arial Narrow"/>
        <family val="2"/>
      </rPr>
      <t xml:space="preserve">Prestación del servicio de alojamiento por mes. </t>
    </r>
    <r>
      <rPr>
        <sz val="8"/>
        <color theme="1"/>
        <rFont val="Arial Narrow"/>
        <family val="2"/>
      </rPr>
      <t xml:space="preserve">De acuerdo con las condiciones minimas de infraestructura exigidas en el anexo tecnico de la resolucion 595 de 2020.                                                                                                                  En este item se debe contemplar el alquiler del inmueble, menaje, bienes y enseres para habitaciones, cocina, sala, baño y demas areas comunes. </t>
    </r>
  </si>
  <si>
    <r>
      <rPr>
        <b/>
        <i/>
        <sz val="8"/>
        <color theme="1"/>
        <rFont val="Arial Narrow"/>
        <family val="2"/>
      </rPr>
      <t>Talleres ocupacionales:</t>
    </r>
    <r>
      <rPr>
        <sz val="8"/>
        <color theme="1"/>
        <rFont val="Arial Narrow"/>
        <family val="2"/>
      </rPr>
      <t xml:space="preserve"> Dirigidos a las mujeres, incluye Insumos e implementos basicos.</t>
    </r>
  </si>
  <si>
    <r>
      <rPr>
        <b/>
        <i/>
        <sz val="8"/>
        <color theme="1"/>
        <rFont val="Arial Narrow"/>
        <family val="2"/>
      </rPr>
      <t>Servicio de vigilancia</t>
    </r>
    <r>
      <rPr>
        <i/>
        <sz val="8"/>
        <color theme="1"/>
        <rFont val="Arial Narrow"/>
        <family val="2"/>
      </rPr>
      <t>.</t>
    </r>
    <r>
      <rPr>
        <sz val="8"/>
        <color theme="1"/>
        <rFont val="Arial Narrow"/>
        <family val="2"/>
      </rPr>
      <t xml:space="preserve"> Según resolucion 595 de 2020: Contar con personal de seguridad vinculado a una empresa de vigilancia inscrita ante la superintendencia de vigilancia y seguridad privada. Contar con sistema de seguridad fisica (perimetral) e incluir el servicio permanente de seguridad por 24 horas, 7 dias a la semana.</t>
    </r>
  </si>
  <si>
    <r>
      <rPr>
        <b/>
        <i/>
        <sz val="8"/>
        <color theme="1"/>
        <rFont val="Arial Narrow"/>
        <family val="2"/>
      </rPr>
      <t>Servicio de transporte</t>
    </r>
    <r>
      <rPr>
        <sz val="8"/>
        <color theme="1"/>
        <rFont val="Arial Narrow"/>
        <family val="2"/>
      </rPr>
      <t xml:space="preserve"> según los requerimientos descritos en las características de las condiciones del servicio (Alquiler de Vehiculo automovil con conductor, disponibilidad 24 horas) </t>
    </r>
  </si>
  <si>
    <r>
      <rPr>
        <b/>
        <i/>
        <sz val="8"/>
        <color theme="1"/>
        <rFont val="Arial Narrow"/>
        <family val="2"/>
      </rPr>
      <t>Elementos pedagogicos y papelería:</t>
    </r>
    <r>
      <rPr>
        <sz val="8"/>
        <color theme="1"/>
        <rFont val="Arial Narrow"/>
        <family val="2"/>
      </rPr>
      <t xml:space="preserve">                                                                                                                                                       Puede contener entre otros: material didáctico para los niños, colores, crayones, plastilina, pinturas, cartulinas, marcadores permanentes y borrables, block, papel boom, rompe cabezas y juegos didácticos, libros de lecturas infantiles, mándalas, lápices y pinceles, colbones, tijeras punta roma, borradores, tablero acrílico, cafetería. (Rubro disponible, el cual se legalizará de acuerdo a la necesidad)</t>
    </r>
  </si>
  <si>
    <r>
      <rPr>
        <b/>
        <i/>
        <sz val="8"/>
        <color theme="1"/>
        <rFont val="Arial Narrow"/>
        <family val="2"/>
      </rPr>
      <t>Vestuario:</t>
    </r>
    <r>
      <rPr>
        <sz val="8"/>
        <color theme="1"/>
        <rFont val="Arial Narrow"/>
        <family val="2"/>
      </rPr>
      <t xml:space="preserve">
Recurso destinado para el suministro de vestuario (ropa, calzado) para las mujeres y sus hijos cuando ingresen a la modalidad y/o cuando sea necesario por desgaste y deterioro
(Rubro disponible, el cual se legalizará de acuerdo a la necesidad)</t>
    </r>
  </si>
  <si>
    <r>
      <t>S</t>
    </r>
    <r>
      <rPr>
        <b/>
        <i/>
        <sz val="8"/>
        <color theme="1"/>
        <rFont val="Arial Narrow"/>
        <family val="2"/>
      </rPr>
      <t>ervicios publicos:</t>
    </r>
    <r>
      <rPr>
        <sz val="8"/>
        <color theme="1"/>
        <rFont val="Arial Narrow"/>
        <family val="2"/>
      </rPr>
      <t xml:space="preserve"> Se reconoce servicios de agua, energia electrica, gas natural, internet y telefonia. No se reconoce seguros, costo de reconexion, costo por mora en pago y otros costos adicionales que se puedan agregar a los recibos como cuotas de creditos y similares.                                                                                                                             </t>
    </r>
    <r>
      <rPr>
        <b/>
        <sz val="8"/>
        <color theme="1"/>
        <rFont val="Aptos Narrow"/>
        <family val="2"/>
        <scheme val="minor"/>
      </rPr>
      <t/>
    </r>
  </si>
  <si>
    <r>
      <rPr>
        <b/>
        <i/>
        <sz val="8"/>
        <color theme="1"/>
        <rFont val="Arial Narrow"/>
        <family val="2"/>
      </rPr>
      <t xml:space="preserve">Aseo y mantenimiento institucional:    </t>
    </r>
    <r>
      <rPr>
        <b/>
        <sz val="8"/>
        <color theme="1"/>
        <rFont val="Arial Narrow"/>
        <family val="2"/>
      </rPr>
      <t xml:space="preserve">                                                                                                                                            </t>
    </r>
    <r>
      <rPr>
        <sz val="8"/>
        <color theme="1"/>
        <rFont val="Arial Narrow"/>
        <family val="2"/>
      </rPr>
      <t>Contempla gastos por la compra de implementos de aseo, mantenimiento de zonas y actividades de limpieza general.</t>
    </r>
  </si>
  <si>
    <r>
      <rPr>
        <b/>
        <i/>
        <sz val="8"/>
        <color theme="1"/>
        <rFont val="Arial Narrow"/>
        <family val="2"/>
      </rPr>
      <t>Otros gastos diversos:</t>
    </r>
    <r>
      <rPr>
        <b/>
        <sz val="8"/>
        <color theme="1"/>
        <rFont val="Arial Narrow"/>
        <family val="2"/>
      </rPr>
      <t xml:space="preserve">  </t>
    </r>
    <r>
      <rPr>
        <sz val="8"/>
        <color theme="1"/>
        <rFont val="Arial Narrow"/>
        <family val="2"/>
      </rPr>
      <t>Compra de medicamentos de primer nivel, incluye medicamentos que requieran los usuarios de manera urgente, según prescripción médica, durante el periodo de atención, en caso de retrasos en la entrega de los mismos por partes de la EPS.  (Rubro disponible, el cual se legalizará de acuerdo a la necesidad). Otros gastos diversos resultado de situaciones fortuitas o no contempladas en los items anteriores, estos deben ser informados y autorizados por el supervisor.</t>
    </r>
  </si>
  <si>
    <t>APORTE ESAL (mínimo)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</si>
</sst>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
    <numFmt numFmtId="165" formatCode="_-* #,##0_-;\-* #,##0_-;_-* &quot;-&quot;??_-;_-@_-"/>
    <numFmt numFmtId="166" formatCode="_-* #,##0.00_-;\-* #,##0.00_-;_-* &quot;-&quot;_-;_-@_-"/>
  </numFmts>
  <fonts count="11" x14ac:knownFonts="1">
    <font>
      <sz val="11"/>
      <color theme="1"/>
      <name val="Aptos Narrow"/>
      <family val="2"/>
      <scheme val="minor"/>
    </font>
    <font>
      <sz val="11"/>
      <color theme="1"/>
      <name val="Aptos Narrow"/>
      <family val="2"/>
      <scheme val="minor"/>
    </font>
    <font>
      <b/>
      <sz val="8"/>
      <color theme="1"/>
      <name val="Aptos Narrow"/>
      <family val="2"/>
      <scheme val="minor"/>
    </font>
    <font>
      <b/>
      <sz val="11"/>
      <color theme="1"/>
      <name val="Arial Narrow"/>
      <family val="2"/>
    </font>
    <font>
      <sz val="11"/>
      <color theme="1"/>
      <name val="Arial Narrow"/>
      <family val="2"/>
    </font>
    <font>
      <b/>
      <sz val="8"/>
      <color theme="1"/>
      <name val="Arial Narrow"/>
      <family val="2"/>
    </font>
    <font>
      <b/>
      <sz val="8"/>
      <color rgb="FF000000"/>
      <name val="Arial Narrow"/>
      <family val="2"/>
    </font>
    <font>
      <sz val="8"/>
      <name val="Arial Narrow"/>
      <family val="2"/>
    </font>
    <font>
      <sz val="8"/>
      <color theme="1"/>
      <name val="Arial Narrow"/>
      <family val="2"/>
    </font>
    <font>
      <b/>
      <i/>
      <sz val="8"/>
      <color theme="1"/>
      <name val="Arial Narrow"/>
      <family val="2"/>
    </font>
    <font>
      <i/>
      <sz val="8"/>
      <color theme="1"/>
      <name val="Arial Narrow"/>
      <family val="2"/>
    </font>
  </fonts>
  <fills count="5">
    <fill>
      <patternFill patternType="none"/>
    </fill>
    <fill>
      <patternFill patternType="gray125"/>
    </fill>
    <fill>
      <patternFill patternType="solid">
        <fgColor theme="0"/>
        <bgColor indexed="64"/>
      </patternFill>
    </fill>
    <fill>
      <patternFill patternType="solid">
        <fgColor theme="3" tint="0.89999084444715716"/>
        <bgColor indexed="64"/>
      </patternFill>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cellStyleXfs>
  <cellXfs count="63">
    <xf numFmtId="0" fontId="0" fillId="0" borderId="0" xfId="0"/>
    <xf numFmtId="0" fontId="3" fillId="0" borderId="1" xfId="0" applyFont="1" applyBorder="1" applyAlignment="1">
      <alignment horizontal="center"/>
    </xf>
    <xf numFmtId="0" fontId="4" fillId="0" borderId="0" xfId="0" applyFont="1"/>
    <xf numFmtId="164" fontId="3" fillId="0" borderId="1" xfId="0" applyNumberFormat="1" applyFont="1" applyBorder="1" applyAlignment="1">
      <alignment horizontal="center"/>
    </xf>
    <xf numFmtId="42" fontId="4" fillId="0" borderId="0" xfId="3" applyFont="1"/>
    <xf numFmtId="0" fontId="5" fillId="0" borderId="1" xfId="0" applyFont="1" applyBorder="1" applyAlignment="1">
      <alignment horizontal="center" vertical="center"/>
    </xf>
    <xf numFmtId="41" fontId="7" fillId="0" borderId="1" xfId="2" applyFont="1" applyFill="1" applyBorder="1" applyAlignment="1">
      <alignment vertical="center" wrapText="1"/>
    </xf>
    <xf numFmtId="41" fontId="8" fillId="0" borderId="1" xfId="2" applyFont="1" applyBorder="1" applyAlignment="1">
      <alignment horizontal="center" vertical="center" wrapText="1"/>
    </xf>
    <xf numFmtId="41" fontId="8" fillId="0" borderId="1" xfId="2" applyFont="1" applyBorder="1" applyAlignment="1">
      <alignment horizontal="right" vertical="center" wrapText="1"/>
    </xf>
    <xf numFmtId="41" fontId="8" fillId="0" borderId="1" xfId="2" applyFont="1" applyBorder="1" applyAlignment="1">
      <alignment vertical="center"/>
    </xf>
    <xf numFmtId="41" fontId="7" fillId="0" borderId="1" xfId="2" applyFont="1" applyFill="1" applyBorder="1" applyAlignment="1">
      <alignment vertical="top" wrapText="1"/>
    </xf>
    <xf numFmtId="0" fontId="8" fillId="2" borderId="1" xfId="2" applyNumberFormat="1" applyFont="1" applyFill="1" applyBorder="1" applyAlignment="1">
      <alignment vertical="center" wrapText="1"/>
    </xf>
    <xf numFmtId="41" fontId="8" fillId="2" borderId="1" xfId="2" applyFont="1" applyFill="1" applyBorder="1" applyAlignment="1">
      <alignment horizontal="right" vertical="center"/>
    </xf>
    <xf numFmtId="0" fontId="8" fillId="0" borderId="1" xfId="2" applyNumberFormat="1" applyFont="1" applyBorder="1" applyAlignment="1">
      <alignment vertical="top" wrapText="1"/>
    </xf>
    <xf numFmtId="0" fontId="8" fillId="0" borderId="1" xfId="2" applyNumberFormat="1" applyFont="1" applyBorder="1" applyAlignment="1">
      <alignment horizontal="justify" vertical="top" wrapText="1"/>
    </xf>
    <xf numFmtId="41" fontId="8" fillId="2" borderId="1" xfId="2" applyFont="1" applyFill="1" applyBorder="1" applyAlignment="1">
      <alignment horizontal="center" vertical="center" wrapText="1"/>
    </xf>
    <xf numFmtId="0" fontId="8" fillId="0" borderId="1" xfId="0" applyFont="1" applyBorder="1" applyAlignment="1">
      <alignment wrapText="1"/>
    </xf>
    <xf numFmtId="165" fontId="8" fillId="0" borderId="1" xfId="1" applyNumberFormat="1" applyFont="1" applyBorder="1" applyAlignment="1">
      <alignment vertical="center"/>
    </xf>
    <xf numFmtId="0" fontId="8" fillId="2" borderId="1" xfId="2" applyNumberFormat="1" applyFont="1" applyFill="1" applyBorder="1" applyAlignment="1">
      <alignment horizontal="left" vertical="center" wrapText="1"/>
    </xf>
    <xf numFmtId="41" fontId="5" fillId="0" borderId="1" xfId="2" applyFont="1" applyBorder="1" applyAlignment="1">
      <alignment horizontal="justify" vertical="center" wrapText="1"/>
    </xf>
    <xf numFmtId="41" fontId="8" fillId="0" borderId="1" xfId="2" applyFont="1" applyFill="1" applyBorder="1" applyAlignment="1">
      <alignment vertical="center"/>
    </xf>
    <xf numFmtId="0" fontId="8" fillId="0" borderId="1" xfId="2" applyNumberFormat="1" applyFont="1" applyBorder="1" applyAlignment="1">
      <alignment horizontal="left" vertical="center" wrapText="1"/>
    </xf>
    <xf numFmtId="41" fontId="8" fillId="0" borderId="1" xfId="2" applyFont="1" applyBorder="1" applyAlignment="1">
      <alignment horizontal="justify" vertical="center" wrapText="1"/>
    </xf>
    <xf numFmtId="0" fontId="5" fillId="0" borderId="1" xfId="0" applyFont="1" applyBorder="1" applyAlignment="1">
      <alignment wrapText="1"/>
    </xf>
    <xf numFmtId="0" fontId="8" fillId="0" borderId="0" xfId="0" applyFont="1" applyAlignment="1">
      <alignment horizontal="center" vertical="center"/>
    </xf>
    <xf numFmtId="0" fontId="8" fillId="0" borderId="0" xfId="0" applyFont="1" applyAlignment="1">
      <alignment vertical="center"/>
    </xf>
    <xf numFmtId="0" fontId="5" fillId="3" borderId="1" xfId="0" applyFont="1" applyFill="1" applyBorder="1" applyAlignment="1">
      <alignment horizontal="center" vertical="center"/>
    </xf>
    <xf numFmtId="41" fontId="6" fillId="3" borderId="1" xfId="2" applyFont="1" applyFill="1" applyBorder="1" applyAlignment="1">
      <alignment horizontal="center" vertical="center" wrapText="1"/>
    </xf>
    <xf numFmtId="41" fontId="5" fillId="3" borderId="1" xfId="2" applyFont="1" applyFill="1" applyBorder="1" applyAlignment="1">
      <alignment horizontal="center" vertical="center" wrapText="1"/>
    </xf>
    <xf numFmtId="41" fontId="5" fillId="3" borderId="1" xfId="2" applyFont="1" applyFill="1" applyBorder="1" applyAlignment="1">
      <alignment horizontal="center" vertical="center"/>
    </xf>
    <xf numFmtId="41" fontId="5" fillId="3" borderId="1" xfId="2" applyFont="1" applyFill="1" applyBorder="1" applyAlignment="1">
      <alignment horizontal="left"/>
    </xf>
    <xf numFmtId="41" fontId="8" fillId="3" borderId="1" xfId="2" applyFont="1" applyFill="1" applyBorder="1" applyAlignment="1">
      <alignment vertical="center"/>
    </xf>
    <xf numFmtId="41" fontId="5" fillId="3" borderId="1" xfId="2" applyFont="1" applyFill="1" applyBorder="1" applyAlignment="1">
      <alignment horizontal="left" vertical="top" wrapText="1"/>
    </xf>
    <xf numFmtId="41" fontId="5" fillId="3" borderId="1" xfId="2" applyFont="1" applyFill="1" applyBorder="1" applyAlignment="1">
      <alignment vertical="center" wrapText="1"/>
    </xf>
    <xf numFmtId="0" fontId="5" fillId="3" borderId="1" xfId="0" applyFont="1" applyFill="1" applyBorder="1" applyAlignment="1">
      <alignment horizontal="center" vertical="center" wrapText="1"/>
    </xf>
    <xf numFmtId="165" fontId="8" fillId="3" borderId="1" xfId="1" applyNumberFormat="1" applyFont="1" applyFill="1" applyBorder="1" applyAlignment="1">
      <alignment vertical="center"/>
    </xf>
    <xf numFmtId="41" fontId="5" fillId="3" borderId="1" xfId="2" applyFont="1" applyFill="1" applyBorder="1" applyAlignment="1">
      <alignment vertical="center"/>
    </xf>
    <xf numFmtId="41" fontId="8" fillId="3" borderId="1" xfId="2" applyFont="1" applyFill="1" applyBorder="1" applyAlignment="1">
      <alignment horizontal="center" vertical="top" wrapText="1"/>
    </xf>
    <xf numFmtId="41" fontId="8" fillId="3" borderId="1" xfId="2" applyFont="1" applyFill="1" applyBorder="1" applyAlignment="1">
      <alignment horizontal="center"/>
    </xf>
    <xf numFmtId="166" fontId="8" fillId="3" borderId="1" xfId="2" applyNumberFormat="1" applyFont="1" applyFill="1" applyBorder="1" applyAlignment="1">
      <alignment vertical="center"/>
    </xf>
    <xf numFmtId="0" fontId="5" fillId="4" borderId="1" xfId="0" applyFont="1" applyFill="1" applyBorder="1" applyAlignment="1">
      <alignment horizontal="center" vertical="center"/>
    </xf>
    <xf numFmtId="41" fontId="8" fillId="4" borderId="1" xfId="2" applyFont="1" applyFill="1" applyBorder="1" applyAlignment="1">
      <alignment vertical="center"/>
    </xf>
    <xf numFmtId="41" fontId="5" fillId="4" borderId="1" xfId="2" applyFont="1" applyFill="1" applyBorder="1" applyAlignment="1">
      <alignment vertical="center"/>
    </xf>
    <xf numFmtId="41" fontId="6" fillId="4" borderId="1" xfId="2" applyFont="1" applyFill="1" applyBorder="1" applyAlignment="1">
      <alignment vertical="center" wrapText="1"/>
    </xf>
    <xf numFmtId="0" fontId="3" fillId="0" borderId="1" xfId="0" applyFont="1" applyBorder="1" applyAlignment="1">
      <alignment horizontal="right"/>
    </xf>
    <xf numFmtId="44" fontId="8" fillId="0" borderId="0" xfId="4" applyFont="1" applyAlignment="1">
      <alignment vertical="center"/>
    </xf>
    <xf numFmtId="44" fontId="8" fillId="0" borderId="0" xfId="0" applyNumberFormat="1" applyFont="1" applyAlignment="1">
      <alignment vertical="center"/>
    </xf>
    <xf numFmtId="43" fontId="8" fillId="0" borderId="0" xfId="0" applyNumberFormat="1" applyFont="1" applyAlignment="1">
      <alignment vertical="center"/>
    </xf>
    <xf numFmtId="0" fontId="3" fillId="0" borderId="1" xfId="0" applyFont="1" applyBorder="1" applyAlignment="1">
      <alignment horizontal="center"/>
    </xf>
    <xf numFmtId="41" fontId="6" fillId="4" borderId="1" xfId="2" applyFont="1" applyFill="1" applyBorder="1" applyAlignment="1">
      <alignment horizontal="center" vertical="center" wrapText="1"/>
    </xf>
    <xf numFmtId="41" fontId="5" fillId="3" borderId="1" xfId="2" applyFont="1" applyFill="1" applyBorder="1" applyAlignment="1">
      <alignment horizontal="left"/>
    </xf>
    <xf numFmtId="0" fontId="5" fillId="4" borderId="1" xfId="0" applyFont="1" applyFill="1" applyBorder="1" applyAlignment="1">
      <alignment horizontal="center" vertical="center" wrapText="1"/>
    </xf>
    <xf numFmtId="41" fontId="5" fillId="4" borderId="1" xfId="2" applyFont="1" applyFill="1" applyBorder="1" applyAlignment="1">
      <alignment horizontal="center" vertical="center"/>
    </xf>
    <xf numFmtId="41" fontId="8" fillId="0" borderId="1" xfId="2" applyFont="1" applyBorder="1" applyAlignment="1">
      <alignment horizontal="center" vertical="center" wrapText="1"/>
    </xf>
    <xf numFmtId="41" fontId="5" fillId="3" borderId="1" xfId="2" applyFont="1" applyFill="1" applyBorder="1" applyAlignment="1">
      <alignment horizontal="center" vertical="center"/>
    </xf>
    <xf numFmtId="41" fontId="5" fillId="4" borderId="1" xfId="2" applyFont="1" applyFill="1" applyBorder="1" applyAlignment="1">
      <alignment horizontal="center"/>
    </xf>
    <xf numFmtId="41" fontId="5" fillId="3" borderId="1" xfId="2" applyFont="1" applyFill="1" applyBorder="1" applyAlignment="1">
      <alignment horizontal="left" vertical="top" wrapText="1"/>
    </xf>
    <xf numFmtId="41" fontId="5" fillId="4" borderId="1" xfId="2" applyFont="1" applyFill="1" applyBorder="1" applyAlignment="1">
      <alignment horizontal="center" vertical="center" wrapText="1"/>
    </xf>
    <xf numFmtId="0" fontId="5" fillId="3" borderId="1" xfId="0" applyFont="1" applyFill="1" applyBorder="1" applyAlignment="1">
      <alignment horizontal="center" vertical="center" wrapText="1"/>
    </xf>
    <xf numFmtId="41" fontId="5" fillId="3" borderId="1" xfId="2" applyFont="1" applyFill="1" applyBorder="1" applyAlignment="1">
      <alignment horizontal="center" vertical="top" wrapText="1"/>
    </xf>
    <xf numFmtId="41" fontId="8" fillId="3" borderId="1" xfId="2" applyFont="1" applyFill="1" applyBorder="1" applyAlignment="1">
      <alignment horizontal="center" vertical="top" wrapText="1"/>
    </xf>
    <xf numFmtId="41" fontId="5" fillId="3" borderId="1" xfId="2" applyFont="1" applyFill="1" applyBorder="1" applyAlignment="1">
      <alignment horizontal="center"/>
    </xf>
    <xf numFmtId="41" fontId="8" fillId="3" borderId="1" xfId="2" applyFont="1" applyFill="1" applyBorder="1" applyAlignment="1">
      <alignment horizontal="center"/>
    </xf>
  </cellXfs>
  <cellStyles count="5">
    <cellStyle name="Millares" xfId="1" builtinId="3"/>
    <cellStyle name="Millares [0]" xfId="2" builtinId="6"/>
    <cellStyle name="Moneda" xfId="4" builtinId="4"/>
    <cellStyle name="Moneda [0]" xfId="3"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3EE1B-0AFC-411C-A1F8-71996E357EAC}">
  <sheetPr>
    <pageSetUpPr fitToPage="1"/>
  </sheetPr>
  <dimension ref="A1:I48"/>
  <sheetViews>
    <sheetView showGridLines="0" tabSelected="1" zoomScale="130" zoomScaleNormal="130" workbookViewId="0">
      <selection activeCell="L10" sqref="L10"/>
    </sheetView>
  </sheetViews>
  <sheetFormatPr baseColWidth="10" defaultColWidth="11.5703125" defaultRowHeight="16.5" x14ac:dyDescent="0.3"/>
  <cols>
    <col min="1" max="1" width="5.85546875" style="24" customWidth="1"/>
    <col min="2" max="2" width="49.28515625" style="2" customWidth="1"/>
    <col min="3" max="3" width="10.28515625" style="2" bestFit="1" customWidth="1"/>
    <col min="4" max="4" width="7.28515625" style="2" bestFit="1" customWidth="1"/>
    <col min="5" max="5" width="6.85546875" style="2" customWidth="1"/>
    <col min="6" max="6" width="11.42578125" style="25" bestFit="1" customWidth="1"/>
    <col min="7" max="7" width="10.140625" style="25" bestFit="1" customWidth="1"/>
    <col min="8" max="8" width="9.85546875" style="25" customWidth="1"/>
    <col min="9" max="9" width="12.140625" style="25" bestFit="1" customWidth="1"/>
    <col min="10" max="16384" width="11.5703125" style="2"/>
  </cols>
  <sheetData>
    <row r="1" spans="1:9" x14ac:dyDescent="0.3">
      <c r="A1" s="48" t="s">
        <v>66</v>
      </c>
      <c r="B1" s="48"/>
      <c r="C1" s="48"/>
      <c r="D1" s="48"/>
      <c r="E1" s="48"/>
      <c r="F1" s="48"/>
      <c r="G1" s="48"/>
      <c r="H1" s="48"/>
      <c r="I1" s="48"/>
    </row>
    <row r="2" spans="1:9" x14ac:dyDescent="0.3">
      <c r="A2" s="48" t="s">
        <v>67</v>
      </c>
      <c r="B2" s="48"/>
      <c r="C2" s="48"/>
      <c r="D2" s="48"/>
      <c r="E2" s="48"/>
      <c r="F2" s="48"/>
      <c r="G2" s="48"/>
      <c r="H2" s="48"/>
      <c r="I2" s="48"/>
    </row>
    <row r="3" spans="1:9" x14ac:dyDescent="0.3">
      <c r="A3" s="1"/>
      <c r="B3" s="1"/>
      <c r="C3" s="1"/>
      <c r="D3" s="1"/>
      <c r="E3" s="1"/>
      <c r="F3" s="1"/>
      <c r="G3" s="1"/>
      <c r="H3" s="44" t="s">
        <v>0</v>
      </c>
      <c r="I3" s="3">
        <v>7.7</v>
      </c>
    </row>
    <row r="4" spans="1:9" s="4" customFormat="1" ht="38.25" x14ac:dyDescent="0.3">
      <c r="A4" s="26" t="s">
        <v>1</v>
      </c>
      <c r="B4" s="27" t="s">
        <v>2</v>
      </c>
      <c r="C4" s="27" t="s">
        <v>3</v>
      </c>
      <c r="D4" s="27" t="s">
        <v>4</v>
      </c>
      <c r="E4" s="27" t="s">
        <v>5</v>
      </c>
      <c r="F4" s="28" t="s">
        <v>6</v>
      </c>
      <c r="G4" s="29" t="s">
        <v>7</v>
      </c>
      <c r="H4" s="27" t="s">
        <v>8</v>
      </c>
      <c r="I4" s="34" t="s">
        <v>83</v>
      </c>
    </row>
    <row r="5" spans="1:9" s="4" customFormat="1" x14ac:dyDescent="0.3">
      <c r="A5" s="40">
        <v>1</v>
      </c>
      <c r="B5" s="49" t="s">
        <v>9</v>
      </c>
      <c r="C5" s="49"/>
      <c r="D5" s="49"/>
      <c r="E5" s="49"/>
      <c r="F5" s="49"/>
      <c r="G5" s="43"/>
      <c r="H5" s="43"/>
      <c r="I5" s="40"/>
    </row>
    <row r="6" spans="1:9" s="4" customFormat="1" ht="38.25" x14ac:dyDescent="0.3">
      <c r="A6" s="5" t="s">
        <v>10</v>
      </c>
      <c r="B6" s="6" t="s">
        <v>11</v>
      </c>
      <c r="C6" s="7" t="s">
        <v>12</v>
      </c>
      <c r="D6" s="8">
        <v>1</v>
      </c>
      <c r="E6" s="8">
        <v>1</v>
      </c>
      <c r="F6" s="9">
        <v>4700000</v>
      </c>
      <c r="G6" s="9">
        <f t="shared" ref="G6:G16" si="0">+D6*E6*F6*$I$3</f>
        <v>36190000</v>
      </c>
      <c r="H6" s="9">
        <f>F6*I3</f>
        <v>36190000</v>
      </c>
      <c r="I6" s="9">
        <f>+G6-H6</f>
        <v>0</v>
      </c>
    </row>
    <row r="7" spans="1:9" s="4" customFormat="1" x14ac:dyDescent="0.3">
      <c r="A7" s="5" t="s">
        <v>13</v>
      </c>
      <c r="B7" s="6" t="s">
        <v>14</v>
      </c>
      <c r="C7" s="7" t="s">
        <v>12</v>
      </c>
      <c r="D7" s="8">
        <v>1</v>
      </c>
      <c r="E7" s="8">
        <v>1</v>
      </c>
      <c r="F7" s="9">
        <v>3300000</v>
      </c>
      <c r="G7" s="9">
        <f t="shared" si="0"/>
        <v>25410000</v>
      </c>
      <c r="H7" s="9">
        <f>F7*I3</f>
        <v>25410000</v>
      </c>
      <c r="I7" s="9">
        <f t="shared" ref="I7:I16" si="1">+G7-H7</f>
        <v>0</v>
      </c>
    </row>
    <row r="8" spans="1:9" s="4" customFormat="1" ht="25.5" x14ac:dyDescent="0.3">
      <c r="A8" s="5" t="s">
        <v>15</v>
      </c>
      <c r="B8" s="10" t="s">
        <v>16</v>
      </c>
      <c r="C8" s="7" t="s">
        <v>12</v>
      </c>
      <c r="D8" s="8">
        <v>2</v>
      </c>
      <c r="E8" s="8">
        <v>1</v>
      </c>
      <c r="F8" s="9">
        <v>4200000</v>
      </c>
      <c r="G8" s="9">
        <f t="shared" si="0"/>
        <v>64680000</v>
      </c>
      <c r="H8" s="9">
        <f>F8*I3</f>
        <v>32340000</v>
      </c>
      <c r="I8" s="9">
        <f t="shared" si="1"/>
        <v>32340000</v>
      </c>
    </row>
    <row r="9" spans="1:9" s="4" customFormat="1" ht="25.5" x14ac:dyDescent="0.3">
      <c r="A9" s="5" t="s">
        <v>17</v>
      </c>
      <c r="B9" s="10" t="s">
        <v>18</v>
      </c>
      <c r="C9" s="7" t="s">
        <v>12</v>
      </c>
      <c r="D9" s="8">
        <v>1</v>
      </c>
      <c r="E9" s="8">
        <v>1</v>
      </c>
      <c r="F9" s="9">
        <v>4200000</v>
      </c>
      <c r="G9" s="9">
        <f t="shared" si="0"/>
        <v>32340000</v>
      </c>
      <c r="H9" s="9">
        <f>F9*I3</f>
        <v>32340000</v>
      </c>
      <c r="I9" s="9">
        <f t="shared" si="1"/>
        <v>0</v>
      </c>
    </row>
    <row r="10" spans="1:9" s="4" customFormat="1" ht="25.5" x14ac:dyDescent="0.3">
      <c r="A10" s="5" t="s">
        <v>19</v>
      </c>
      <c r="B10" s="10" t="s">
        <v>20</v>
      </c>
      <c r="C10" s="7" t="s">
        <v>12</v>
      </c>
      <c r="D10" s="8">
        <v>2</v>
      </c>
      <c r="E10" s="8">
        <v>1</v>
      </c>
      <c r="F10" s="9">
        <v>4200000</v>
      </c>
      <c r="G10" s="9">
        <f t="shared" si="0"/>
        <v>64680000</v>
      </c>
      <c r="H10" s="9">
        <f>F10*I3</f>
        <v>32340000</v>
      </c>
      <c r="I10" s="9">
        <f t="shared" si="1"/>
        <v>32340000</v>
      </c>
    </row>
    <row r="11" spans="1:9" s="4" customFormat="1" x14ac:dyDescent="0.3">
      <c r="A11" s="5" t="s">
        <v>21</v>
      </c>
      <c r="B11" s="10" t="s">
        <v>22</v>
      </c>
      <c r="C11" s="7" t="s">
        <v>12</v>
      </c>
      <c r="D11" s="8">
        <v>1</v>
      </c>
      <c r="E11" s="8">
        <v>1</v>
      </c>
      <c r="F11" s="9">
        <v>4200000</v>
      </c>
      <c r="G11" s="9">
        <f t="shared" si="0"/>
        <v>32340000</v>
      </c>
      <c r="H11" s="9">
        <f>F11*I3</f>
        <v>32340000</v>
      </c>
      <c r="I11" s="9">
        <f t="shared" si="1"/>
        <v>0</v>
      </c>
    </row>
    <row r="12" spans="1:9" s="4" customFormat="1" x14ac:dyDescent="0.3">
      <c r="A12" s="5" t="s">
        <v>23</v>
      </c>
      <c r="B12" s="10" t="s">
        <v>24</v>
      </c>
      <c r="C12" s="7" t="s">
        <v>12</v>
      </c>
      <c r="D12" s="8">
        <v>2</v>
      </c>
      <c r="E12" s="8">
        <v>1</v>
      </c>
      <c r="F12" s="9">
        <v>4200000</v>
      </c>
      <c r="G12" s="9">
        <f t="shared" si="0"/>
        <v>64680000</v>
      </c>
      <c r="H12" s="9">
        <f>F12*I3</f>
        <v>32340000</v>
      </c>
      <c r="I12" s="9">
        <f t="shared" si="1"/>
        <v>32340000</v>
      </c>
    </row>
    <row r="13" spans="1:9" s="4" customFormat="1" x14ac:dyDescent="0.3">
      <c r="A13" s="5" t="s">
        <v>25</v>
      </c>
      <c r="B13" s="10" t="s">
        <v>26</v>
      </c>
      <c r="C13" s="7" t="s">
        <v>12</v>
      </c>
      <c r="D13" s="8">
        <v>1</v>
      </c>
      <c r="E13" s="8">
        <v>1</v>
      </c>
      <c r="F13" s="9">
        <v>4200000</v>
      </c>
      <c r="G13" s="9">
        <f t="shared" si="0"/>
        <v>32340000</v>
      </c>
      <c r="H13" s="9">
        <f>F13*I3</f>
        <v>32340000</v>
      </c>
      <c r="I13" s="9">
        <f t="shared" si="1"/>
        <v>0</v>
      </c>
    </row>
    <row r="14" spans="1:9" s="4" customFormat="1" x14ac:dyDescent="0.3">
      <c r="A14" s="5" t="s">
        <v>27</v>
      </c>
      <c r="B14" s="10" t="s">
        <v>28</v>
      </c>
      <c r="C14" s="7" t="s">
        <v>12</v>
      </c>
      <c r="D14" s="8">
        <v>4</v>
      </c>
      <c r="E14" s="8">
        <v>1</v>
      </c>
      <c r="F14" s="9">
        <v>3300000</v>
      </c>
      <c r="G14" s="9">
        <f t="shared" si="0"/>
        <v>101640000</v>
      </c>
      <c r="H14" s="9">
        <f>(F14+F14)*I3</f>
        <v>50820000</v>
      </c>
      <c r="I14" s="9">
        <f t="shared" si="1"/>
        <v>50820000</v>
      </c>
    </row>
    <row r="15" spans="1:9" s="4" customFormat="1" x14ac:dyDescent="0.3">
      <c r="A15" s="5" t="s">
        <v>29</v>
      </c>
      <c r="B15" s="10" t="s">
        <v>30</v>
      </c>
      <c r="C15" s="7" t="s">
        <v>12</v>
      </c>
      <c r="D15" s="8">
        <v>2</v>
      </c>
      <c r="E15" s="8">
        <v>1</v>
      </c>
      <c r="F15" s="9">
        <v>3000000</v>
      </c>
      <c r="G15" s="9">
        <f t="shared" si="0"/>
        <v>46200000</v>
      </c>
      <c r="H15" s="9">
        <f>(F15+F15)*I3</f>
        <v>46200000</v>
      </c>
      <c r="I15" s="9">
        <f t="shared" si="1"/>
        <v>0</v>
      </c>
    </row>
    <row r="16" spans="1:9" s="4" customFormat="1" x14ac:dyDescent="0.3">
      <c r="A16" s="5" t="s">
        <v>31</v>
      </c>
      <c r="B16" s="10" t="s">
        <v>32</v>
      </c>
      <c r="C16" s="7" t="s">
        <v>12</v>
      </c>
      <c r="D16" s="8">
        <v>2</v>
      </c>
      <c r="E16" s="8">
        <v>1</v>
      </c>
      <c r="F16" s="9">
        <v>3000000</v>
      </c>
      <c r="G16" s="9">
        <f t="shared" si="0"/>
        <v>46200000</v>
      </c>
      <c r="H16" s="9">
        <f>(F16+F16)*I3</f>
        <v>46200000</v>
      </c>
      <c r="I16" s="9">
        <f t="shared" si="1"/>
        <v>0</v>
      </c>
    </row>
    <row r="17" spans="1:9" s="4" customFormat="1" x14ac:dyDescent="0.3">
      <c r="A17" s="26"/>
      <c r="B17" s="50" t="s">
        <v>33</v>
      </c>
      <c r="C17" s="50"/>
      <c r="D17" s="50"/>
      <c r="E17" s="30"/>
      <c r="F17" s="31"/>
      <c r="G17" s="36">
        <f>SUM(G6:G16)</f>
        <v>546700000</v>
      </c>
      <c r="H17" s="36">
        <f t="shared" ref="H17:I17" si="2">SUM(H6:H16)</f>
        <v>398860000</v>
      </c>
      <c r="I17" s="36">
        <f t="shared" si="2"/>
        <v>147840000</v>
      </c>
    </row>
    <row r="18" spans="1:9" x14ac:dyDescent="0.3">
      <c r="A18" s="40" t="s">
        <v>34</v>
      </c>
      <c r="B18" s="52" t="s">
        <v>35</v>
      </c>
      <c r="C18" s="52"/>
      <c r="D18" s="52"/>
      <c r="E18" s="52"/>
      <c r="F18" s="52"/>
      <c r="G18" s="42"/>
      <c r="H18" s="42"/>
      <c r="I18" s="42"/>
    </row>
    <row r="19" spans="1:9" ht="51" x14ac:dyDescent="0.3">
      <c r="A19" s="5" t="s">
        <v>36</v>
      </c>
      <c r="B19" s="11" t="s">
        <v>68</v>
      </c>
      <c r="C19" s="7" t="s">
        <v>37</v>
      </c>
      <c r="D19" s="12">
        <f>15*30</f>
        <v>450</v>
      </c>
      <c r="E19" s="8">
        <v>1</v>
      </c>
      <c r="F19" s="9">
        <v>17000</v>
      </c>
      <c r="G19" s="9">
        <f>+D19*E19*F19*$I$3</f>
        <v>58905000</v>
      </c>
      <c r="H19" s="9">
        <f>3600000*I3</f>
        <v>27720000</v>
      </c>
      <c r="I19" s="9">
        <f>+G19-H19</f>
        <v>31185000</v>
      </c>
    </row>
    <row r="20" spans="1:9" ht="51" x14ac:dyDescent="0.3">
      <c r="A20" s="5" t="s">
        <v>38</v>
      </c>
      <c r="B20" s="13" t="s">
        <v>69</v>
      </c>
      <c r="C20" s="7" t="s">
        <v>37</v>
      </c>
      <c r="D20" s="12">
        <f>15*30</f>
        <v>450</v>
      </c>
      <c r="E20" s="8">
        <v>1</v>
      </c>
      <c r="F20" s="9">
        <v>22000</v>
      </c>
      <c r="G20" s="9">
        <f>+D20*E20*F20*$I$3</f>
        <v>76230000</v>
      </c>
      <c r="H20" s="9">
        <f>5400000*I3</f>
        <v>41580000</v>
      </c>
      <c r="I20" s="9">
        <f t="shared" ref="I20:I24" si="3">+G20-H20</f>
        <v>34650000</v>
      </c>
    </row>
    <row r="21" spans="1:9" ht="51" x14ac:dyDescent="0.3">
      <c r="A21" s="5" t="s">
        <v>39</v>
      </c>
      <c r="B21" s="13" t="s">
        <v>70</v>
      </c>
      <c r="C21" s="7" t="s">
        <v>37</v>
      </c>
      <c r="D21" s="12">
        <f>15*30</f>
        <v>450</v>
      </c>
      <c r="E21" s="8">
        <v>1</v>
      </c>
      <c r="F21" s="9">
        <v>19000</v>
      </c>
      <c r="G21" s="9">
        <f>+D21*E21*F21*$I$3</f>
        <v>65835000</v>
      </c>
      <c r="H21" s="9">
        <f>6750000*I3</f>
        <v>51975000</v>
      </c>
      <c r="I21" s="9">
        <f t="shared" si="3"/>
        <v>13860000</v>
      </c>
    </row>
    <row r="22" spans="1:9" ht="51" x14ac:dyDescent="0.3">
      <c r="A22" s="5" t="s">
        <v>40</v>
      </c>
      <c r="B22" s="13" t="s">
        <v>71</v>
      </c>
      <c r="C22" s="7" t="s">
        <v>41</v>
      </c>
      <c r="D22" s="8">
        <f>450*2</f>
        <v>900</v>
      </c>
      <c r="E22" s="8">
        <v>1</v>
      </c>
      <c r="F22" s="9">
        <v>10800</v>
      </c>
      <c r="G22" s="9">
        <f>+D22*E22*F22*$I$3</f>
        <v>74844000</v>
      </c>
      <c r="H22" s="9">
        <f>5400000*I3</f>
        <v>41580000</v>
      </c>
      <c r="I22" s="9">
        <f t="shared" si="3"/>
        <v>33264000</v>
      </c>
    </row>
    <row r="23" spans="1:9" ht="38.25" x14ac:dyDescent="0.3">
      <c r="A23" s="5" t="s">
        <v>42</v>
      </c>
      <c r="B23" s="13" t="s">
        <v>72</v>
      </c>
      <c r="C23" s="53" t="s">
        <v>43</v>
      </c>
      <c r="D23" s="53"/>
      <c r="E23" s="8">
        <v>1</v>
      </c>
      <c r="F23" s="9">
        <v>1700000</v>
      </c>
      <c r="G23" s="9">
        <f>+E23*F23*$I$3</f>
        <v>13090000</v>
      </c>
      <c r="H23" s="9">
        <f>1500000*I3</f>
        <v>11550000</v>
      </c>
      <c r="I23" s="9">
        <f t="shared" si="3"/>
        <v>1540000</v>
      </c>
    </row>
    <row r="24" spans="1:9" ht="114.75" x14ac:dyDescent="0.3">
      <c r="A24" s="5" t="s">
        <v>44</v>
      </c>
      <c r="B24" s="14" t="s">
        <v>73</v>
      </c>
      <c r="C24" s="15" t="s">
        <v>12</v>
      </c>
      <c r="D24" s="8">
        <v>15</v>
      </c>
      <c r="E24" s="8">
        <v>1</v>
      </c>
      <c r="F24" s="9">
        <v>280000</v>
      </c>
      <c r="G24" s="9">
        <f>+D24*E24*F24*$I$3</f>
        <v>32340000</v>
      </c>
      <c r="H24" s="9">
        <f>3900000*I3</f>
        <v>30030000</v>
      </c>
      <c r="I24" s="9">
        <f t="shared" si="3"/>
        <v>2310000</v>
      </c>
    </row>
    <row r="25" spans="1:9" x14ac:dyDescent="0.3">
      <c r="A25" s="5"/>
      <c r="B25" s="54" t="s">
        <v>45</v>
      </c>
      <c r="C25" s="54"/>
      <c r="D25" s="54"/>
      <c r="E25" s="29"/>
      <c r="F25" s="36"/>
      <c r="G25" s="36">
        <f>SUM(G19:G24)</f>
        <v>321244000</v>
      </c>
      <c r="H25" s="36">
        <f t="shared" ref="H25:I25" si="4">SUM(H19:H24)</f>
        <v>204435000</v>
      </c>
      <c r="I25" s="36">
        <f t="shared" si="4"/>
        <v>116809000</v>
      </c>
    </row>
    <row r="26" spans="1:9" x14ac:dyDescent="0.3">
      <c r="A26" s="40">
        <v>3</v>
      </c>
      <c r="B26" s="55" t="s">
        <v>46</v>
      </c>
      <c r="C26" s="55"/>
      <c r="D26" s="55"/>
      <c r="E26" s="55"/>
      <c r="F26" s="55"/>
      <c r="G26" s="42"/>
      <c r="H26" s="42"/>
      <c r="I26" s="42"/>
    </row>
    <row r="27" spans="1:9" ht="64.5" x14ac:dyDescent="0.3">
      <c r="A27" s="5" t="s">
        <v>47</v>
      </c>
      <c r="B27" s="16" t="s">
        <v>74</v>
      </c>
      <c r="C27" s="15" t="s">
        <v>12</v>
      </c>
      <c r="D27" s="8">
        <v>1</v>
      </c>
      <c r="E27" s="8">
        <v>1</v>
      </c>
      <c r="F27" s="17">
        <v>12700000</v>
      </c>
      <c r="G27" s="17">
        <f>+D27*E27*F27*$I$3</f>
        <v>97790000</v>
      </c>
      <c r="H27" s="17">
        <f>F27*I3</f>
        <v>97790000</v>
      </c>
      <c r="I27" s="17">
        <f>+G27-H27</f>
        <v>0</v>
      </c>
    </row>
    <row r="28" spans="1:9" x14ac:dyDescent="0.3">
      <c r="A28" s="26"/>
      <c r="B28" s="56" t="s">
        <v>48</v>
      </c>
      <c r="C28" s="56"/>
      <c r="D28" s="56"/>
      <c r="E28" s="32"/>
      <c r="F28" s="33"/>
      <c r="G28" s="33">
        <f>SUM(G27)</f>
        <v>97790000</v>
      </c>
      <c r="H28" s="33">
        <f t="shared" ref="H28:I28" si="5">SUM(H27)</f>
        <v>97790000</v>
      </c>
      <c r="I28" s="33">
        <f t="shared" si="5"/>
        <v>0</v>
      </c>
    </row>
    <row r="29" spans="1:9" x14ac:dyDescent="0.3">
      <c r="A29" s="40">
        <v>4</v>
      </c>
      <c r="B29" s="57" t="s">
        <v>49</v>
      </c>
      <c r="C29" s="57"/>
      <c r="D29" s="57"/>
      <c r="E29" s="57"/>
      <c r="F29" s="57"/>
      <c r="G29" s="41"/>
      <c r="H29" s="41"/>
      <c r="I29" s="41"/>
    </row>
    <row r="30" spans="1:9" ht="25.5" x14ac:dyDescent="0.3">
      <c r="A30" s="5" t="s">
        <v>50</v>
      </c>
      <c r="B30" s="18" t="s">
        <v>75</v>
      </c>
      <c r="C30" s="53" t="s">
        <v>51</v>
      </c>
      <c r="D30" s="53"/>
      <c r="E30" s="19">
        <v>1</v>
      </c>
      <c r="F30" s="9">
        <v>9200000</v>
      </c>
      <c r="G30" s="20">
        <f>E30*F30*$I$3</f>
        <v>70840000</v>
      </c>
      <c r="H30" s="20">
        <f>4000000*I3</f>
        <v>30800000</v>
      </c>
      <c r="I30" s="20">
        <f>+G30-H30</f>
        <v>40040000</v>
      </c>
    </row>
    <row r="31" spans="1:9" ht="67.5" customHeight="1" x14ac:dyDescent="0.3">
      <c r="A31" s="5" t="s">
        <v>52</v>
      </c>
      <c r="B31" s="18" t="s">
        <v>76</v>
      </c>
      <c r="C31" s="53" t="s">
        <v>51</v>
      </c>
      <c r="D31" s="53"/>
      <c r="E31" s="19">
        <v>1</v>
      </c>
      <c r="F31" s="9">
        <v>14700000</v>
      </c>
      <c r="G31" s="20">
        <f>E31*F31*$I$3</f>
        <v>113190000</v>
      </c>
      <c r="H31" s="9">
        <f>F31*I3</f>
        <v>113190000</v>
      </c>
      <c r="I31" s="20">
        <f t="shared" ref="I31:I34" si="6">+G31-H31</f>
        <v>0</v>
      </c>
    </row>
    <row r="32" spans="1:9" ht="38.25" x14ac:dyDescent="0.3">
      <c r="A32" s="5" t="s">
        <v>53</v>
      </c>
      <c r="B32" s="21" t="s">
        <v>77</v>
      </c>
      <c r="C32" s="7" t="s">
        <v>54</v>
      </c>
      <c r="D32" s="22">
        <v>1</v>
      </c>
      <c r="E32" s="19">
        <v>1</v>
      </c>
      <c r="F32" s="9">
        <v>13900000</v>
      </c>
      <c r="G32" s="20">
        <f>E32*F32*$I$3</f>
        <v>107030000</v>
      </c>
      <c r="H32" s="9">
        <f>6000000*I3</f>
        <v>46200000</v>
      </c>
      <c r="I32" s="20">
        <f t="shared" si="6"/>
        <v>60830000</v>
      </c>
    </row>
    <row r="33" spans="1:9" ht="90" x14ac:dyDescent="0.3">
      <c r="A33" s="5" t="s">
        <v>55</v>
      </c>
      <c r="B33" s="16" t="s">
        <v>78</v>
      </c>
      <c r="C33" s="53" t="s">
        <v>51</v>
      </c>
      <c r="D33" s="53"/>
      <c r="E33" s="19">
        <v>1</v>
      </c>
      <c r="F33" s="17">
        <v>5900000</v>
      </c>
      <c r="G33" s="20">
        <f>E33*F33*$I$3</f>
        <v>45430000</v>
      </c>
      <c r="H33" s="9">
        <f>4000000*I3</f>
        <v>30800000</v>
      </c>
      <c r="I33" s="20">
        <f t="shared" si="6"/>
        <v>14630000</v>
      </c>
    </row>
    <row r="34" spans="1:9" ht="64.5" x14ac:dyDescent="0.3">
      <c r="A34" s="5" t="s">
        <v>56</v>
      </c>
      <c r="B34" s="16" t="s">
        <v>79</v>
      </c>
      <c r="C34" s="53" t="s">
        <v>51</v>
      </c>
      <c r="D34" s="53"/>
      <c r="E34" s="19">
        <v>1</v>
      </c>
      <c r="F34" s="17">
        <v>11600000</v>
      </c>
      <c r="G34" s="20">
        <f>E34*F34*$I$3</f>
        <v>89320000</v>
      </c>
      <c r="H34" s="9">
        <f>5000000*I3</f>
        <v>38500000</v>
      </c>
      <c r="I34" s="20">
        <f t="shared" si="6"/>
        <v>50820000</v>
      </c>
    </row>
    <row r="35" spans="1:9" x14ac:dyDescent="0.3">
      <c r="A35" s="26"/>
      <c r="B35" s="58" t="s">
        <v>57</v>
      </c>
      <c r="C35" s="58"/>
      <c r="D35" s="58"/>
      <c r="E35" s="58"/>
      <c r="F35" s="35"/>
      <c r="G35" s="36">
        <f>SUM(G30:G34)</f>
        <v>425810000</v>
      </c>
      <c r="H35" s="36">
        <f t="shared" ref="H35:I35" si="7">SUM(H30:H34)</f>
        <v>259490000</v>
      </c>
      <c r="I35" s="36">
        <f t="shared" si="7"/>
        <v>166320000</v>
      </c>
    </row>
    <row r="36" spans="1:9" x14ac:dyDescent="0.3">
      <c r="A36" s="40">
        <v>5</v>
      </c>
      <c r="B36" s="51" t="s">
        <v>58</v>
      </c>
      <c r="C36" s="51"/>
      <c r="D36" s="51"/>
      <c r="E36" s="51"/>
      <c r="F36" s="51"/>
      <c r="G36" s="41"/>
      <c r="H36" s="41"/>
      <c r="I36" s="41"/>
    </row>
    <row r="37" spans="1:9" ht="51.75" x14ac:dyDescent="0.3">
      <c r="A37" s="5" t="s">
        <v>59</v>
      </c>
      <c r="B37" s="16" t="s">
        <v>80</v>
      </c>
      <c r="C37" s="53" t="s">
        <v>51</v>
      </c>
      <c r="D37" s="53"/>
      <c r="E37" s="19">
        <v>1</v>
      </c>
      <c r="F37" s="17">
        <v>6900000</v>
      </c>
      <c r="G37" s="9">
        <f>E37*F37*$I$3</f>
        <v>53130000</v>
      </c>
      <c r="H37" s="9">
        <f>F37*I3</f>
        <v>53130000</v>
      </c>
      <c r="I37" s="9">
        <f>+G37-H37</f>
        <v>0</v>
      </c>
    </row>
    <row r="38" spans="1:9" ht="39" x14ac:dyDescent="0.3">
      <c r="A38" s="5" t="s">
        <v>60</v>
      </c>
      <c r="B38" s="16" t="s">
        <v>81</v>
      </c>
      <c r="C38" s="53" t="s">
        <v>51</v>
      </c>
      <c r="D38" s="53"/>
      <c r="E38" s="19">
        <v>1</v>
      </c>
      <c r="F38" s="17">
        <v>7900000</v>
      </c>
      <c r="G38" s="9">
        <f>E38*F38*$I$3</f>
        <v>60830000</v>
      </c>
      <c r="H38" s="9">
        <f>3000000*I3</f>
        <v>23100000</v>
      </c>
      <c r="I38" s="9">
        <f t="shared" ref="I38:I39" si="8">+G38-H38</f>
        <v>37730000</v>
      </c>
    </row>
    <row r="39" spans="1:9" ht="90" x14ac:dyDescent="0.3">
      <c r="A39" s="5" t="s">
        <v>61</v>
      </c>
      <c r="B39" s="23" t="s">
        <v>82</v>
      </c>
      <c r="C39" s="53" t="s">
        <v>51</v>
      </c>
      <c r="D39" s="53"/>
      <c r="E39" s="19">
        <v>1</v>
      </c>
      <c r="F39" s="17">
        <v>8561632.7141999993</v>
      </c>
      <c r="G39" s="9">
        <f>E39*F39*$I$3</f>
        <v>65924571.899339996</v>
      </c>
      <c r="H39" s="9">
        <v>19600000</v>
      </c>
      <c r="I39" s="9">
        <f t="shared" si="8"/>
        <v>46324571.899339996</v>
      </c>
    </row>
    <row r="40" spans="1:9" x14ac:dyDescent="0.3">
      <c r="A40" s="26"/>
      <c r="B40" s="59" t="s">
        <v>62</v>
      </c>
      <c r="C40" s="60"/>
      <c r="D40" s="60"/>
      <c r="E40" s="37"/>
      <c r="F40" s="31"/>
      <c r="G40" s="36">
        <f>SUM(G37:G39)</f>
        <v>179884571.89934</v>
      </c>
      <c r="H40" s="36">
        <f t="shared" ref="H40:I40" si="9">SUM(H37:H39)</f>
        <v>95830000</v>
      </c>
      <c r="I40" s="36">
        <f t="shared" si="9"/>
        <v>84054571.899340004</v>
      </c>
    </row>
    <row r="41" spans="1:9" x14ac:dyDescent="0.3">
      <c r="A41" s="26"/>
      <c r="B41" s="61" t="s">
        <v>63</v>
      </c>
      <c r="C41" s="62"/>
      <c r="D41" s="62"/>
      <c r="E41" s="38"/>
      <c r="F41" s="39"/>
      <c r="G41" s="36">
        <f>G40+G35+G28+G25+G17</f>
        <v>1571428571.8993402</v>
      </c>
      <c r="H41" s="36">
        <f>H40+H35+H28+H25+H17</f>
        <v>1056405000</v>
      </c>
      <c r="I41" s="36">
        <f>I40+I35+I28+I25+I17</f>
        <v>515023571.89934003</v>
      </c>
    </row>
    <row r="42" spans="1:9" x14ac:dyDescent="0.3">
      <c r="G42" s="54" t="s">
        <v>64</v>
      </c>
      <c r="H42" s="54"/>
      <c r="I42" s="36">
        <f>G41*70/100</f>
        <v>1100000000.3295381</v>
      </c>
    </row>
    <row r="43" spans="1:9" x14ac:dyDescent="0.3">
      <c r="G43" s="54" t="s">
        <v>65</v>
      </c>
      <c r="H43" s="54"/>
      <c r="I43" s="36">
        <f>G41*30/100</f>
        <v>471428571.56980205</v>
      </c>
    </row>
    <row r="45" spans="1:9" x14ac:dyDescent="0.3">
      <c r="I45" s="45"/>
    </row>
    <row r="46" spans="1:9" x14ac:dyDescent="0.3">
      <c r="I46" s="46"/>
    </row>
    <row r="48" spans="1:9" x14ac:dyDescent="0.3">
      <c r="I48" s="47"/>
    </row>
  </sheetData>
  <mergeCells count="23">
    <mergeCell ref="G43:H43"/>
    <mergeCell ref="C37:D37"/>
    <mergeCell ref="C38:D38"/>
    <mergeCell ref="C39:D39"/>
    <mergeCell ref="B40:D40"/>
    <mergeCell ref="B41:D41"/>
    <mergeCell ref="G42:H42"/>
    <mergeCell ref="A1:I1"/>
    <mergeCell ref="A2:I2"/>
    <mergeCell ref="B5:F5"/>
    <mergeCell ref="B17:D17"/>
    <mergeCell ref="B36:F36"/>
    <mergeCell ref="B18:F18"/>
    <mergeCell ref="C23:D23"/>
    <mergeCell ref="B25:D25"/>
    <mergeCell ref="B26:F26"/>
    <mergeCell ref="B28:D28"/>
    <mergeCell ref="B29:F29"/>
    <mergeCell ref="C30:D30"/>
    <mergeCell ref="C31:D31"/>
    <mergeCell ref="C33:D33"/>
    <mergeCell ref="C34:D34"/>
    <mergeCell ref="B35:E35"/>
  </mergeCells>
  <pageMargins left="0.70866141732283472" right="0.70866141732283472" top="0.74803149606299213" bottom="0.74803149606299213" header="0.31496062992125984" footer="0.31496062992125984"/>
  <pageSetup scale="74"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vt:lpstr>
      <vt:lpstr>Presupuesto!Títulos_a_imprimir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 p</dc:creator>
  <cp:lastModifiedBy>Margarita Rosa Estarita Trucco</cp:lastModifiedBy>
  <cp:lastPrinted>2026-03-11T12:59:25Z</cp:lastPrinted>
  <dcterms:created xsi:type="dcterms:W3CDTF">2026-03-11T12:42:23Z</dcterms:created>
  <dcterms:modified xsi:type="dcterms:W3CDTF">2026-03-18T15:12:59Z</dcterms:modified>
</cp:coreProperties>
</file>