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9"/>
  <workbookPr defaultThemeVersion="202300"/>
  <mc:AlternateContent xmlns:mc="http://schemas.openxmlformats.org/markup-compatibility/2006">
    <mc:Choice Requires="x15">
      <x15ac:absPath xmlns:x15ac="http://schemas.microsoft.com/office/spreadsheetml/2010/11/ac" url="/Users/mariasusanabarroscorrales/Documents/MARIA SUSANA BARROS 2026/SECRETARIA DE SALUD 2026/PROCESO MINIMA PLAN DE MEDIOS/"/>
    </mc:Choice>
  </mc:AlternateContent>
  <xr:revisionPtr revIDLastSave="0" documentId="8_{EE43F12D-0AEE-BE4A-8165-2A03D081E013}" xr6:coauthVersionLast="47" xr6:coauthVersionMax="47" xr10:uidLastSave="{00000000-0000-0000-0000-000000000000}"/>
  <bookViews>
    <workbookView xWindow="0" yWindow="580" windowWidth="20740" windowHeight="11040" xr2:uid="{E19D7E6A-AEBB-46EB-8644-318314B0C17C}"/>
  </bookViews>
  <sheets>
    <sheet name="ESTUDIO DE MERCADO HECTOR" sheetId="1" r:id="rId1"/>
    <sheet name="PRESUPUESTO HECTOR"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6" i="1" l="1"/>
  <c r="O25" i="1"/>
  <c r="O24" i="1"/>
  <c r="O23" i="1"/>
  <c r="O22" i="1"/>
  <c r="O21" i="1"/>
  <c r="O20" i="1"/>
  <c r="O19" i="1"/>
  <c r="O18" i="1"/>
  <c r="O17" i="1"/>
  <c r="O16" i="1"/>
  <c r="O15" i="1"/>
  <c r="O14" i="1"/>
  <c r="O13" i="1"/>
  <c r="O12" i="1"/>
  <c r="O11" i="1"/>
  <c r="O10" i="1"/>
  <c r="N14" i="1"/>
  <c r="G13" i="2"/>
  <c r="G14" i="2"/>
  <c r="G15" i="2"/>
  <c r="G16" i="2"/>
  <c r="G17" i="2"/>
  <c r="G18" i="2"/>
  <c r="G19" i="2"/>
  <c r="G20" i="2"/>
  <c r="G21" i="2"/>
  <c r="G22" i="2"/>
  <c r="G23" i="2"/>
  <c r="G24" i="2"/>
  <c r="G25" i="2"/>
  <c r="G26" i="2"/>
  <c r="G11" i="2"/>
  <c r="G12" i="2"/>
  <c r="G10" i="2"/>
  <c r="Q11" i="1"/>
  <c r="Q12" i="1"/>
  <c r="Q13" i="1"/>
  <c r="Q14" i="1"/>
  <c r="Q15" i="1"/>
  <c r="Q16" i="1"/>
  <c r="Q17" i="1"/>
  <c r="Q18" i="1"/>
  <c r="Q19" i="1"/>
  <c r="Q20" i="1"/>
  <c r="Q21" i="1"/>
  <c r="Q22" i="1"/>
  <c r="Q23" i="1"/>
  <c r="Q24" i="1"/>
  <c r="Q25" i="1"/>
  <c r="Q26" i="1"/>
  <c r="Q10" i="1"/>
  <c r="P11" i="1"/>
  <c r="P12" i="1"/>
  <c r="P13" i="1"/>
  <c r="P14" i="1"/>
  <c r="P15" i="1"/>
  <c r="P16" i="1"/>
  <c r="P17" i="1"/>
  <c r="P18" i="1"/>
  <c r="P19" i="1"/>
  <c r="P20" i="1"/>
  <c r="P21" i="1"/>
  <c r="P22" i="1"/>
  <c r="P23" i="1"/>
  <c r="P24" i="1"/>
  <c r="P25" i="1"/>
  <c r="P26" i="1"/>
  <c r="P10" i="1"/>
  <c r="N27" i="1"/>
  <c r="N26" i="1"/>
  <c r="N25" i="1"/>
  <c r="N24" i="1"/>
  <c r="N23" i="1"/>
  <c r="N22" i="1"/>
  <c r="N21" i="1"/>
  <c r="N20" i="1"/>
  <c r="N19" i="1"/>
  <c r="N18" i="1"/>
  <c r="N17" i="1"/>
  <c r="N15" i="1"/>
  <c r="N13" i="1"/>
  <c r="N12" i="1"/>
  <c r="N11" i="1"/>
  <c r="N10" i="1"/>
  <c r="F38" i="2" l="1"/>
  <c r="E26" i="2"/>
  <c r="C26" i="2"/>
  <c r="B26" i="2"/>
  <c r="A26" i="2"/>
  <c r="E25" i="2"/>
  <c r="C25" i="2"/>
  <c r="B25" i="2"/>
  <c r="A25" i="2"/>
  <c r="E24" i="2"/>
  <c r="C24" i="2"/>
  <c r="B24" i="2"/>
  <c r="A24" i="2"/>
  <c r="E23" i="2"/>
  <c r="C23" i="2"/>
  <c r="B23" i="2"/>
  <c r="A23" i="2"/>
  <c r="E22" i="2"/>
  <c r="C22" i="2"/>
  <c r="B22" i="2"/>
  <c r="A22" i="2"/>
  <c r="E21" i="2"/>
  <c r="C21" i="2"/>
  <c r="B21" i="2"/>
  <c r="A21" i="2"/>
  <c r="E20" i="2"/>
  <c r="C20" i="2"/>
  <c r="B20" i="2"/>
  <c r="A20" i="2"/>
  <c r="E19" i="2"/>
  <c r="C19" i="2"/>
  <c r="B19" i="2"/>
  <c r="A19" i="2"/>
  <c r="E18" i="2"/>
  <c r="C18" i="2"/>
  <c r="B18" i="2"/>
  <c r="A18" i="2"/>
  <c r="E17" i="2"/>
  <c r="C17" i="2"/>
  <c r="B17" i="2"/>
  <c r="A17" i="2"/>
  <c r="E16" i="2"/>
  <c r="C16" i="2"/>
  <c r="B16" i="2"/>
  <c r="A16" i="2"/>
  <c r="E15" i="2"/>
  <c r="C15" i="2"/>
  <c r="B15" i="2"/>
  <c r="A15" i="2"/>
  <c r="E14" i="2"/>
  <c r="C14" i="2"/>
  <c r="B14" i="2"/>
  <c r="A14" i="2"/>
  <c r="E13" i="2"/>
  <c r="C13" i="2"/>
  <c r="B13" i="2"/>
  <c r="A13" i="2"/>
  <c r="E12" i="2"/>
  <c r="C12" i="2"/>
  <c r="B12" i="2"/>
  <c r="A12" i="2"/>
  <c r="E11" i="2"/>
  <c r="C11" i="2"/>
  <c r="B11" i="2"/>
  <c r="A11" i="2"/>
  <c r="G27" i="2"/>
  <c r="E10" i="2"/>
  <c r="C10" i="2"/>
  <c r="B10" i="2"/>
  <c r="A10" i="2"/>
  <c r="U60" i="1"/>
  <c r="T60" i="1"/>
  <c r="S60" i="1"/>
  <c r="U56" i="1"/>
  <c r="U55" i="1"/>
  <c r="T55" i="1"/>
  <c r="S55" i="1"/>
  <c r="M26" i="1"/>
  <c r="K26" i="1"/>
  <c r="I26" i="1"/>
  <c r="G26" i="1"/>
  <c r="M25" i="1"/>
  <c r="K25" i="1"/>
  <c r="I25" i="1"/>
  <c r="G25" i="1"/>
  <c r="M24" i="1"/>
  <c r="K24" i="1"/>
  <c r="I24" i="1"/>
  <c r="G24" i="1"/>
  <c r="M23" i="1"/>
  <c r="K23" i="1"/>
  <c r="I23" i="1"/>
  <c r="G23" i="1"/>
  <c r="M22" i="1"/>
  <c r="K22" i="1"/>
  <c r="I22" i="1"/>
  <c r="G22" i="1"/>
  <c r="M21" i="1"/>
  <c r="K21" i="1"/>
  <c r="I21" i="1"/>
  <c r="G21" i="1"/>
  <c r="M20" i="1"/>
  <c r="K20" i="1"/>
  <c r="I20" i="1"/>
  <c r="G20" i="1"/>
  <c r="M19" i="1"/>
  <c r="K19" i="1"/>
  <c r="I19" i="1"/>
  <c r="G19" i="1"/>
  <c r="M18" i="1"/>
  <c r="K18" i="1"/>
  <c r="I18" i="1"/>
  <c r="G18" i="1"/>
  <c r="M17" i="1"/>
  <c r="K17" i="1"/>
  <c r="I17" i="1"/>
  <c r="G17" i="1"/>
  <c r="M16" i="1"/>
  <c r="K16" i="1"/>
  <c r="I16" i="1"/>
  <c r="G16" i="1"/>
  <c r="M15" i="1"/>
  <c r="K15" i="1"/>
  <c r="I15" i="1"/>
  <c r="G15" i="1"/>
  <c r="M14" i="1"/>
  <c r="K14" i="1"/>
  <c r="I14" i="1"/>
  <c r="G14" i="1"/>
  <c r="M13" i="1"/>
  <c r="K13" i="1"/>
  <c r="I13" i="1"/>
  <c r="G13" i="1"/>
  <c r="M12" i="1"/>
  <c r="K12" i="1"/>
  <c r="I12" i="1"/>
  <c r="G12" i="1"/>
  <c r="M11" i="1"/>
  <c r="K11" i="1"/>
  <c r="I11" i="1"/>
  <c r="G11" i="1"/>
  <c r="M10" i="1"/>
  <c r="K10" i="1"/>
  <c r="I10" i="1"/>
  <c r="G10" i="1"/>
  <c r="U8" i="1"/>
  <c r="I8" i="1"/>
  <c r="H8" i="1"/>
  <c r="Y7" i="1"/>
  <c r="X7" i="1"/>
  <c r="W7" i="1"/>
  <c r="U7" i="1"/>
  <c r="T7" i="1"/>
  <c r="S7" i="1"/>
  <c r="I27" i="1" l="1"/>
  <c r="K27" i="1"/>
  <c r="T56" i="1" s="1"/>
  <c r="O27" i="1"/>
  <c r="Q27" i="1"/>
  <c r="M27" i="1"/>
  <c r="G27" i="1"/>
  <c r="P27" i="1" l="1"/>
  <c r="X8" i="1" s="1"/>
  <c r="T8" i="1"/>
  <c r="T61" i="1"/>
  <c r="S56" i="1"/>
  <c r="S8" i="1"/>
  <c r="W8" i="1"/>
  <c r="S61" i="1"/>
  <c r="U61" i="1"/>
  <c r="Y8" i="1"/>
</calcChain>
</file>

<file path=xl/sharedStrings.xml><?xml version="1.0" encoding="utf-8"?>
<sst xmlns="http://schemas.openxmlformats.org/spreadsheetml/2006/main" count="108" uniqueCount="61">
  <si>
    <t>ALCALDÍA DE VALLEDUPAR</t>
  </si>
  <si>
    <t>SECRETARÍA GENERAL</t>
  </si>
  <si>
    <t>PRESTACIÓN DE SERVICIOS PARA EL DESARROLLO DE LAS ACCIONES DE INFORMACIÓN EN SALUD EN EL MARCO DEL PLAN DE INTERVENCIONES COLECTIVAS (PIC) DE LA SECRETARIA LOCAL DE SALUD DE VALLEDUPAR (CESAR) AÑO 2026</t>
  </si>
  <si>
    <t>ESTUDIO DE MERCADO</t>
  </si>
  <si>
    <t>ITEMS</t>
  </si>
  <si>
    <t>DESCRIPCIÓN</t>
  </si>
  <si>
    <t>UNIDAD</t>
  </si>
  <si>
    <t>CANT. 
COTIZADA</t>
  </si>
  <si>
    <t>CANT. 
REQUERIDA</t>
  </si>
  <si>
    <t>DEPORTES SIN LIMITES S.A.S.</t>
  </si>
  <si>
    <t>MIACOM S.A.S.</t>
  </si>
  <si>
    <t>CANAL 12 EL NUESTRO S.A.S.</t>
  </si>
  <si>
    <t>FULLDEPORTES FDC S.A.S.</t>
  </si>
  <si>
    <t>MÍNIMO</t>
  </si>
  <si>
    <t>PROMEDIO</t>
  </si>
  <si>
    <t>MÁXIMO</t>
  </si>
  <si>
    <t>NIT 901059272-1</t>
  </si>
  <si>
    <t>NIT 900677188-6</t>
  </si>
  <si>
    <t>NIT 900531409</t>
  </si>
  <si>
    <t>NIT 901863721-3</t>
  </si>
  <si>
    <t>VALOR UNITARIO
 IVA INCLUIDO</t>
  </si>
  <si>
    <t>VALOR TOTAL 
IVA INCLUIDO</t>
  </si>
  <si>
    <t>VALOR TOTAL
 IVA INCLUIDO</t>
  </si>
  <si>
    <t>Cuña radial emisora  AM. Hasta de 30 segundos en programas de  lunes a domingo</t>
  </si>
  <si>
    <t>Cuña radial emisora  FM. Hasta de 30 segundos en programas de  lunes a domingo</t>
  </si>
  <si>
    <t>Cuña radial emisora  COMUNITARIA. Hasta de 30 segundos en programas de  lunes a domingo</t>
  </si>
  <si>
    <t>Emisión de comerciales diarios en programas televisivos</t>
  </si>
  <si>
    <t>Emisión del programa institucional en canales televisivos, de lunes a domingo hasta de 5 minutos.</t>
  </si>
  <si>
    <t>Publicación en redes sociales Instagram, X, Facebook y Tiktok</t>
  </si>
  <si>
    <t>Divulgación de contenidos digitales como podcast</t>
  </si>
  <si>
    <t>Aviso prensa escrita ¼ de página - IMPRESOS FULL COLOR</t>
  </si>
  <si>
    <t>Aviso prensa escrita ½  de página - IMPRESOS FULL COLOR</t>
  </si>
  <si>
    <t>Aviso prensa escrita una (1) página - IMPRESOS FULL COLOR</t>
  </si>
  <si>
    <t xml:space="preserve">Impresos: 
Folletos: TIPO  TRÍPTICOS TAMAÑO OFICIO IMPRESOS FULL COLOR AMBAS CARAS EN PROPALCOTE DE 150 GRAMOS </t>
  </si>
  <si>
    <t>Pendones: 1,50 metros de ancho x1 metro de ancho, con mensajes claves de información en salud y sus programas</t>
  </si>
  <si>
    <t xml:space="preserve">Aviso Rompe tráfico: 1,50 metros de ancho x1,20 metros de ancho. </t>
  </si>
  <si>
    <t xml:space="preserve">Afiches: tamaño Tabloide, IMPRESOS FULL COLOR AMBAS CARAS EN PAPEL GLASE DE 150 GRAMOS </t>
  </si>
  <si>
    <t>Publicación Banner institucionales  en portal web de lunes a domingos. De acuerdo al número de visitas del sitio web</t>
  </si>
  <si>
    <t>Valla publicitaria tamaño: 11,60 Mts de ancho x 3,60 Mts de alto, Valor mensual (sujeto a ubicación)</t>
  </si>
  <si>
    <t>Servicio de carro valla y/o publicidad de perifoneo para Valledupar y sus corregimientos, por 8 horas al día (Incluye: Perifoneo, diseño y difusión de Infografia de Entidades Participantes.  (valor hora)</t>
  </si>
  <si>
    <t>TOTAL CON IVA INCLUIDO</t>
  </si>
  <si>
    <t xml:space="preserve">Se deja constancia expresa que los valores unitarios y el presupuesto oficial del presente estudio de mercado INCLUYEN EL IMPUESTO AL VALOR AGREGADO (IVA) a la tarifa general del 19%.
Lo anterior, de conformidad con el Estatuto Tributario Nacional, toda vez que el objeto contractual involucra la prestación de servicios de publicidad, divulgación y espacios en medios de comunicación, actividades que se encuentran gravadas y no gozan de exclusión expresa. </t>
  </si>
  <si>
    <t>GUIDO ANDRÉS CASTILLA GONZÁLEZ</t>
  </si>
  <si>
    <t xml:space="preserve">Secretario General </t>
  </si>
  <si>
    <t>Proyectó:</t>
  </si>
  <si>
    <t>Revisó:</t>
  </si>
  <si>
    <t>Contratistas Equipo Económico Sec. Gral.</t>
  </si>
  <si>
    <t>Contratistas Sec. Gral.</t>
  </si>
  <si>
    <t>PRESUPUESTO</t>
  </si>
  <si>
    <t xml:space="preserve">CANT. 
REQUERIDA </t>
  </si>
  <si>
    <t>MENOR PRECIO COTIZADO</t>
  </si>
  <si>
    <t>TOTAL PRESUPUESTO</t>
  </si>
  <si>
    <t>TOTAL GENERAL PRESUPUESTO</t>
  </si>
  <si>
    <t>VALOR HISTORICO IPC (5.2% 2024)(5.1%2025) INCLUIDO</t>
  </si>
  <si>
    <t>emisora comunitaria el resplandor de la verdad tel: 3113583526</t>
  </si>
  <si>
    <t>cotizacion CNC valledupar</t>
  </si>
  <si>
    <t>HISTORICO</t>
  </si>
  <si>
    <t>HISTORICO + IPC Y COTIZACIONES</t>
  </si>
  <si>
    <t>Hector Medina</t>
  </si>
  <si>
    <t xml:space="preserve">Yerly Anaya  </t>
  </si>
  <si>
    <t xml:space="preserve">Yerly Anaya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</si>
</sst>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240A]\ #,##0"/>
    <numFmt numFmtId="166" formatCode="_-&quot;$&quot;\ * #,##0_-;\-&quot;$&quot;\ * #,##0_-;_-&quot;$&quot;\ * &quot;-&quot;??_-;_-@_-"/>
  </numFmts>
  <fonts count="20" x14ac:knownFonts="1">
    <font>
      <sz val="11"/>
      <color theme="1"/>
      <name val="Aptos Narrow"/>
      <family val="2"/>
      <scheme val="minor"/>
    </font>
    <font>
      <sz val="11"/>
      <color theme="1"/>
      <name val="Aptos Narrow"/>
      <family val="2"/>
      <scheme val="minor"/>
    </font>
    <font>
      <b/>
      <sz val="11"/>
      <color theme="1"/>
      <name val="Aptos Narrow"/>
      <family val="2"/>
      <scheme val="minor"/>
    </font>
    <font>
      <b/>
      <sz val="18"/>
      <color theme="1"/>
      <name val="Aptos Narrow"/>
      <family val="2"/>
      <scheme val="minor"/>
    </font>
    <font>
      <b/>
      <sz val="12"/>
      <color theme="1"/>
      <name val="Aptos Narrow"/>
      <family val="2"/>
      <scheme val="minor"/>
    </font>
    <font>
      <b/>
      <sz val="16"/>
      <color theme="1"/>
      <name val="Aptos Narrow"/>
      <family val="2"/>
      <scheme val="minor"/>
    </font>
    <font>
      <b/>
      <sz val="18"/>
      <color rgb="FF002060"/>
      <name val="Aptos Narrow"/>
      <family val="2"/>
      <scheme val="minor"/>
    </font>
    <font>
      <b/>
      <sz val="16"/>
      <name val="Arial"/>
      <family val="2"/>
    </font>
    <font>
      <b/>
      <sz val="16"/>
      <color rgb="FFFF0000"/>
      <name val="Arial"/>
      <family val="2"/>
    </font>
    <font>
      <b/>
      <i/>
      <sz val="14"/>
      <color theme="1"/>
      <name val="Arial"/>
      <family val="2"/>
    </font>
    <font>
      <b/>
      <sz val="12"/>
      <color theme="1"/>
      <name val="Arial"/>
      <family val="2"/>
    </font>
    <font>
      <sz val="12"/>
      <color theme="0"/>
      <name val="Aptos Narrow"/>
      <family val="2"/>
      <scheme val="minor"/>
    </font>
    <font>
      <sz val="12"/>
      <color theme="1"/>
      <name val="Arial"/>
      <family val="2"/>
    </font>
    <font>
      <sz val="11"/>
      <name val="Aptos Narrow"/>
      <family val="2"/>
      <scheme val="minor"/>
    </font>
    <font>
      <sz val="12"/>
      <color theme="3" tint="-0.499984740745262"/>
      <name val="Arial"/>
      <family val="2"/>
    </font>
    <font>
      <b/>
      <sz val="14"/>
      <color theme="1"/>
      <name val="Arial"/>
      <family val="2"/>
    </font>
    <font>
      <b/>
      <sz val="14"/>
      <color theme="1"/>
      <name val="Aptos Narrow"/>
      <family val="2"/>
      <scheme val="minor"/>
    </font>
    <font>
      <b/>
      <i/>
      <sz val="16"/>
      <color theme="1"/>
      <name val="Aptos Narrow"/>
      <family val="2"/>
      <scheme val="minor"/>
    </font>
    <font>
      <i/>
      <sz val="14"/>
      <color theme="1"/>
      <name val="Aptos Narrow"/>
      <family val="2"/>
      <scheme val="minor"/>
    </font>
    <font>
      <sz val="9"/>
      <color theme="1"/>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59999389629810485"/>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s>
  <cellStyleXfs count="2">
    <xf numFmtId="0" fontId="0" fillId="0" borderId="0"/>
    <xf numFmtId="164" fontId="1" fillId="0" borderId="0" applyFont="0" applyFill="0" applyBorder="0" applyAlignment="0" applyProtection="0"/>
  </cellStyleXfs>
  <cellXfs count="89">
    <xf numFmtId="0" fontId="0" fillId="0" borderId="0" xfId="0"/>
    <xf numFmtId="0" fontId="11" fillId="0" borderId="0" xfId="0" applyFont="1" applyAlignment="1">
      <alignment horizontal="center" vertical="center" wrapText="1"/>
    </xf>
    <xf numFmtId="0" fontId="11" fillId="0" borderId="0" xfId="0" applyFont="1" applyAlignment="1">
      <alignment horizontal="center" vertical="center"/>
    </xf>
    <xf numFmtId="165" fontId="11" fillId="0" borderId="0" xfId="0" applyNumberFormat="1" applyFont="1" applyAlignment="1">
      <alignment horizontal="center" vertical="center"/>
    </xf>
    <xf numFmtId="0" fontId="12" fillId="3" borderId="9" xfId="0" applyFont="1" applyFill="1" applyBorder="1" applyAlignment="1">
      <alignment horizontal="center" vertical="center"/>
    </xf>
    <xf numFmtId="0" fontId="13" fillId="0" borderId="9" xfId="0" applyFont="1" applyBorder="1" applyAlignment="1">
      <alignment horizontal="left" vertical="center" wrapText="1"/>
    </xf>
    <xf numFmtId="0" fontId="13" fillId="0" borderId="13" xfId="0" applyFont="1" applyBorder="1" applyAlignment="1" applyProtection="1">
      <alignment horizontal="center" vertical="center" wrapText="1"/>
      <protection locked="0"/>
    </xf>
    <xf numFmtId="0" fontId="12" fillId="3" borderId="9" xfId="0" applyFont="1" applyFill="1" applyBorder="1" applyAlignment="1">
      <alignment horizontal="center" vertical="center" wrapText="1"/>
    </xf>
    <xf numFmtId="0" fontId="14" fillId="0" borderId="9" xfId="0" applyFont="1" applyBorder="1" applyAlignment="1">
      <alignment horizontal="center" vertical="center" wrapText="1"/>
    </xf>
    <xf numFmtId="165" fontId="12" fillId="0" borderId="9" xfId="1" applyNumberFormat="1" applyFont="1" applyBorder="1" applyAlignment="1">
      <alignment horizontal="right" vertical="center" wrapText="1"/>
    </xf>
    <xf numFmtId="165" fontId="12" fillId="0" borderId="9" xfId="1" applyNumberFormat="1" applyFont="1" applyFill="1" applyBorder="1" applyAlignment="1">
      <alignment horizontal="right" vertical="center"/>
    </xf>
    <xf numFmtId="165" fontId="12" fillId="0" borderId="9" xfId="0" applyNumberFormat="1" applyFont="1" applyBorder="1" applyAlignment="1">
      <alignment horizontal="right" vertical="center"/>
    </xf>
    <xf numFmtId="165" fontId="12" fillId="3" borderId="9" xfId="0" applyNumberFormat="1" applyFont="1" applyFill="1" applyBorder="1" applyAlignment="1">
      <alignment horizontal="right" vertical="center"/>
    </xf>
    <xf numFmtId="165" fontId="12" fillId="4" borderId="9" xfId="1" applyNumberFormat="1" applyFont="1" applyFill="1" applyBorder="1" applyAlignment="1">
      <alignment horizontal="right" vertical="center"/>
    </xf>
    <xf numFmtId="165" fontId="12" fillId="0" borderId="9" xfId="1" applyNumberFormat="1" applyFont="1" applyBorder="1" applyAlignment="1">
      <alignment horizontal="right" vertical="center"/>
    </xf>
    <xf numFmtId="0" fontId="13" fillId="0" borderId="6" xfId="0" applyFont="1" applyBorder="1" applyAlignment="1">
      <alignment horizontal="left" vertical="center" wrapText="1"/>
    </xf>
    <xf numFmtId="165" fontId="10" fillId="2" borderId="9" xfId="0" applyNumberFormat="1" applyFont="1" applyFill="1" applyBorder="1" applyAlignment="1">
      <alignment horizontal="right"/>
    </xf>
    <xf numFmtId="165" fontId="10" fillId="2" borderId="9" xfId="1" applyNumberFormat="1" applyFont="1" applyFill="1" applyBorder="1" applyAlignment="1">
      <alignment horizontal="right" vertical="center"/>
    </xf>
    <xf numFmtId="165" fontId="10" fillId="2" borderId="9" xfId="0" applyNumberFormat="1" applyFont="1" applyFill="1" applyBorder="1" applyAlignment="1">
      <alignment horizontal="right" vertical="center"/>
    </xf>
    <xf numFmtId="165" fontId="15" fillId="2" borderId="9" xfId="1" applyNumberFormat="1" applyFont="1" applyFill="1" applyBorder="1" applyAlignment="1">
      <alignment horizontal="right" vertical="center"/>
    </xf>
    <xf numFmtId="0" fontId="12" fillId="0" borderId="0" xfId="0" applyFont="1" applyAlignment="1">
      <alignment horizontal="left" vertical="center"/>
    </xf>
    <xf numFmtId="0" fontId="12" fillId="0" borderId="0" xfId="0" applyFont="1"/>
    <xf numFmtId="165" fontId="12" fillId="0" borderId="0" xfId="1" applyNumberFormat="1" applyFont="1" applyFill="1" applyBorder="1" applyAlignment="1">
      <alignment horizontal="right" vertical="center"/>
    </xf>
    <xf numFmtId="165" fontId="12" fillId="0" borderId="0" xfId="0" applyNumberFormat="1" applyFont="1"/>
    <xf numFmtId="0" fontId="0" fillId="0" borderId="0" xfId="0" applyAlignment="1">
      <alignment horizontal="left" vertical="center"/>
    </xf>
    <xf numFmtId="0" fontId="0" fillId="0" borderId="0" xfId="0" applyAlignment="1">
      <alignment horizontal="center"/>
    </xf>
    <xf numFmtId="165" fontId="0" fillId="0" borderId="0" xfId="0" applyNumberFormat="1"/>
    <xf numFmtId="165" fontId="11" fillId="0" borderId="0" xfId="0" applyNumberFormat="1" applyFont="1"/>
    <xf numFmtId="0" fontId="11" fillId="0" borderId="0" xfId="0" applyFont="1"/>
    <xf numFmtId="0" fontId="18" fillId="0" borderId="9" xfId="0" applyFont="1" applyBorder="1" applyAlignment="1">
      <alignment horizontal="center" vertical="center"/>
    </xf>
    <xf numFmtId="0" fontId="18" fillId="0" borderId="9" xfId="0" applyFont="1" applyBorder="1" applyAlignment="1">
      <alignment horizontal="left" vertical="center" wrapText="1"/>
    </xf>
    <xf numFmtId="0" fontId="13" fillId="0" borderId="13" xfId="0" applyFont="1" applyBorder="1" applyAlignment="1">
      <alignment horizontal="center" vertical="center" wrapText="1"/>
    </xf>
    <xf numFmtId="166" fontId="4" fillId="2" borderId="13" xfId="1" applyNumberFormat="1" applyFont="1" applyFill="1" applyBorder="1" applyAlignment="1">
      <alignment horizontal="right" vertical="center"/>
    </xf>
    <xf numFmtId="0" fontId="0" fillId="0" borderId="0" xfId="0" applyAlignment="1">
      <alignment vertical="center" wrapText="1"/>
    </xf>
    <xf numFmtId="165" fontId="16" fillId="2" borderId="9" xfId="0" applyNumberFormat="1" applyFont="1" applyFill="1" applyBorder="1" applyAlignment="1">
      <alignment vertical="center"/>
    </xf>
    <xf numFmtId="0" fontId="0" fillId="0" borderId="0" xfId="0" applyAlignment="1">
      <alignment wrapText="1"/>
    </xf>
    <xf numFmtId="0" fontId="19" fillId="2" borderId="11"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9"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7"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0" borderId="9" xfId="0" applyFont="1" applyBorder="1" applyAlignment="1">
      <alignment horizontal="center" vertical="center" wrapText="1"/>
    </xf>
    <xf numFmtId="0" fontId="19" fillId="3" borderId="9" xfId="0" applyFont="1" applyFill="1" applyBorder="1" applyAlignment="1">
      <alignment horizontal="center" vertical="center" wrapText="1"/>
    </xf>
    <xf numFmtId="0" fontId="10" fillId="2" borderId="10" xfId="0" applyFont="1" applyFill="1" applyBorder="1" applyAlignment="1">
      <alignment horizontal="left" vertical="center"/>
    </xf>
    <xf numFmtId="0" fontId="10" fillId="2" borderId="14" xfId="0" applyFont="1" applyFill="1" applyBorder="1" applyAlignment="1">
      <alignment horizontal="left" vertical="center"/>
    </xf>
    <xf numFmtId="0" fontId="10" fillId="2" borderId="11" xfId="0" applyFont="1" applyFill="1" applyBorder="1" applyAlignment="1">
      <alignment horizontal="left" vertical="center"/>
    </xf>
    <xf numFmtId="0" fontId="19" fillId="0" borderId="2" xfId="0" applyFont="1" applyBorder="1" applyAlignment="1">
      <alignment horizontal="left" vertical="center" wrapText="1"/>
    </xf>
    <xf numFmtId="0" fontId="19" fillId="0" borderId="0" xfId="0" applyFont="1" applyAlignment="1">
      <alignment horizontal="left" vertical="center" wrapText="1"/>
    </xf>
    <xf numFmtId="0" fontId="4" fillId="0" borderId="0" xfId="0" applyFont="1" applyAlignment="1">
      <alignment horizontal="center"/>
    </xf>
    <xf numFmtId="0" fontId="0" fillId="0" borderId="0" xfId="0" applyAlignment="1">
      <alignment horizontal="center"/>
    </xf>
    <xf numFmtId="0" fontId="19" fillId="3" borderId="12" xfId="0" applyFont="1" applyFill="1" applyBorder="1" applyAlignment="1">
      <alignment horizontal="center" vertical="center" wrapText="1"/>
    </xf>
    <xf numFmtId="0" fontId="19" fillId="3" borderId="13" xfId="0" applyFont="1" applyFill="1" applyBorder="1" applyAlignment="1">
      <alignment horizontal="center" vertical="center" wrapText="1"/>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9"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16" fillId="2" borderId="9" xfId="0" applyFont="1" applyFill="1" applyBorder="1" applyAlignment="1">
      <alignment horizontal="right" vertical="center"/>
    </xf>
    <xf numFmtId="0" fontId="0" fillId="0" borderId="0" xfId="0"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213411</xdr:colOff>
      <xdr:row>0</xdr:row>
      <xdr:rowOff>0</xdr:rowOff>
    </xdr:from>
    <xdr:to>
      <xdr:col>1</xdr:col>
      <xdr:colOff>1442137</xdr:colOff>
      <xdr:row>3</xdr:row>
      <xdr:rowOff>133350</xdr:rowOff>
    </xdr:to>
    <xdr:pic>
      <xdr:nvPicPr>
        <xdr:cNvPr id="2" name="Image 1">
          <a:extLst>
            <a:ext uri="{FF2B5EF4-FFF2-40B4-BE49-F238E27FC236}">
              <a16:creationId xmlns:a16="http://schemas.microsoft.com/office/drawing/2014/main" id="{4873B741-4F5D-49E1-A3C4-583EAED162E0}"/>
            </a:ext>
          </a:extLst>
        </xdr:cNvPr>
        <xdr:cNvPicPr>
          <a:picLocks noChangeArrowheads="1"/>
        </xdr:cNvPicPr>
      </xdr:nvPicPr>
      <xdr:blipFill>
        <a:blip xmlns:r="http://schemas.openxmlformats.org/officeDocument/2006/relationships" r:embed="rId1">
          <a:clrChange>
            <a:clrFrom>
              <a:srgbClr val="FBFBFB"/>
            </a:clrFrom>
            <a:clrTo>
              <a:srgbClr val="FBFBFB">
                <a:alpha val="0"/>
              </a:srgbClr>
            </a:clrTo>
          </a:clrChange>
          <a:extLst>
            <a:ext uri="{28A0092B-C50C-407E-A947-70E740481C1C}">
              <a14:useLocalDpi xmlns:a14="http://schemas.microsoft.com/office/drawing/2010/main" val="0"/>
            </a:ext>
          </a:extLst>
        </a:blip>
        <a:srcRect/>
        <a:stretch>
          <a:fillRect/>
        </a:stretch>
      </xdr:blipFill>
      <xdr:spPr bwMode="auto">
        <a:xfrm>
          <a:off x="213411" y="0"/>
          <a:ext cx="221694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180974</xdr:colOff>
      <xdr:row>0</xdr:row>
      <xdr:rowOff>85724</xdr:rowOff>
    </xdr:from>
    <xdr:to>
      <xdr:col>1</xdr:col>
      <xdr:colOff>1047750</xdr:colOff>
      <xdr:row>2</xdr:row>
      <xdr:rowOff>304800</xdr:rowOff>
    </xdr:to>
    <xdr:pic>
      <xdr:nvPicPr>
        <xdr:cNvPr id="3" name="Image 1">
          <a:extLst>
            <a:ext uri="{FF2B5EF4-FFF2-40B4-BE49-F238E27FC236}">
              <a16:creationId xmlns:a16="http://schemas.microsoft.com/office/drawing/2014/main" id="{87C48B93-0FF4-4F10-B2EA-CFBF0B4FE78F}"/>
            </a:ext>
          </a:extLst>
        </xdr:cNvPr>
        <xdr:cNvPicPr>
          <a:picLocks noChangeArrowheads="1"/>
        </xdr:cNvPicPr>
      </xdr:nvPicPr>
      <xdr:blipFill>
        <a:blip xmlns:r="http://schemas.openxmlformats.org/officeDocument/2006/relationships" r:embed="rId1">
          <a:clrChange>
            <a:clrFrom>
              <a:srgbClr val="FBFBFB"/>
            </a:clrFrom>
            <a:clrTo>
              <a:srgbClr val="FBFBFB">
                <a:alpha val="0"/>
              </a:srgbClr>
            </a:clrTo>
          </a:clrChange>
          <a:extLst>
            <a:ext uri="{28A0092B-C50C-407E-A947-70E740481C1C}">
              <a14:useLocalDpi xmlns:a14="http://schemas.microsoft.com/office/drawing/2010/main" val="0"/>
            </a:ext>
          </a:extLst>
        </a:blip>
        <a:srcRect/>
        <a:stretch>
          <a:fillRect/>
        </a:stretch>
      </xdr:blipFill>
      <xdr:spPr bwMode="auto">
        <a:xfrm>
          <a:off x="180974" y="85724"/>
          <a:ext cx="1276351" cy="790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franc/Downloads/ESTUDIO%20DE%20MERCADO%20plan%20de%20medios%20sec%20salud.xlsm" TargetMode="External"/><Relationship Id="rId1" Type="http://schemas.openxmlformats.org/officeDocument/2006/relationships/externalLinkPath" Target="file:///C:/Users/franc/Downloads/ESTUDIO%20DE%20MERCADO%20plan%20de%20medios%20sec%20salu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DE MERCADO"/>
      <sheetName val="PRESUPUESTO"/>
    </sheetNames>
    <sheetDataSet>
      <sheetData sheetId="0">
        <row r="10">
          <cell r="A10">
            <v>1</v>
          </cell>
          <cell r="B10" t="str">
            <v>Cuña radial emisora  AM. Hasta de 30 segundos en programas de  lunes a domingo</v>
          </cell>
          <cell r="C10" t="str">
            <v>UNIDAD</v>
          </cell>
          <cell r="E10">
            <v>1</v>
          </cell>
        </row>
        <row r="11">
          <cell r="A11">
            <v>2</v>
          </cell>
          <cell r="B11" t="str">
            <v>Cuña radial emisora  FM. Hasta de 30 segundos en programas de  lunes a domingo</v>
          </cell>
          <cell r="C11" t="str">
            <v>UNIDAD</v>
          </cell>
          <cell r="E11">
            <v>1</v>
          </cell>
        </row>
        <row r="12">
          <cell r="A12">
            <v>3</v>
          </cell>
          <cell r="B12" t="str">
            <v>Cuña radial emisora  COMUNITARIA. Hasta de 30 segundos en programas de  lunes a domingo</v>
          </cell>
          <cell r="C12" t="str">
            <v>UNIDAD</v>
          </cell>
          <cell r="E12">
            <v>1</v>
          </cell>
        </row>
        <row r="13">
          <cell r="A13">
            <v>4</v>
          </cell>
          <cell r="B13" t="str">
            <v>Emisión de comerciales diarios en programas televisivos</v>
          </cell>
          <cell r="C13" t="str">
            <v>UNIDAD</v>
          </cell>
          <cell r="E13">
            <v>1</v>
          </cell>
        </row>
        <row r="14">
          <cell r="A14">
            <v>5</v>
          </cell>
          <cell r="B14" t="str">
            <v>Emisión del programa institucional en canales televisivos, de lunes a domingo hasta de 5 minutos.</v>
          </cell>
          <cell r="C14" t="str">
            <v>UNIDAD</v>
          </cell>
          <cell r="E14">
            <v>1</v>
          </cell>
        </row>
        <row r="15">
          <cell r="A15">
            <v>6</v>
          </cell>
          <cell r="B15" t="str">
            <v>Publicación en redes sociales Instagram, X, Facebook y Tiktok</v>
          </cell>
          <cell r="C15" t="str">
            <v>UNIDAD</v>
          </cell>
          <cell r="E15">
            <v>1</v>
          </cell>
        </row>
        <row r="16">
          <cell r="A16">
            <v>7</v>
          </cell>
          <cell r="B16" t="str">
            <v>Divulgación de contenidos digitales como podcast</v>
          </cell>
          <cell r="C16" t="str">
            <v>UNIDAD</v>
          </cell>
          <cell r="E16">
            <v>1</v>
          </cell>
        </row>
        <row r="17">
          <cell r="A17">
            <v>8</v>
          </cell>
          <cell r="B17" t="str">
            <v>Aviso prensa escrita ¼ de página - IMPRESOS FULL COLOR</v>
          </cell>
          <cell r="C17" t="str">
            <v>UNIDAD</v>
          </cell>
          <cell r="E17">
            <v>1</v>
          </cell>
        </row>
        <row r="18">
          <cell r="A18">
            <v>9</v>
          </cell>
          <cell r="B18" t="str">
            <v>Aviso prensa escrita ½  de página - IMPRESOS FULL COLOR</v>
          </cell>
          <cell r="C18" t="str">
            <v>UNIDAD</v>
          </cell>
          <cell r="E18">
            <v>1</v>
          </cell>
        </row>
        <row r="19">
          <cell r="A19">
            <v>10</v>
          </cell>
          <cell r="B19" t="str">
            <v>Aviso prensa escrita una (1) página - IMPRESOS FULL COLOR</v>
          </cell>
          <cell r="C19" t="str">
            <v>UNIDAD</v>
          </cell>
          <cell r="E19">
            <v>1</v>
          </cell>
        </row>
        <row r="20">
          <cell r="A20">
            <v>11</v>
          </cell>
          <cell r="B20" t="str">
            <v xml:space="preserve">Impresos: 
Folletos: TIPO  TRÍPTICOS TAMAÑO OFICIO IMPRESOS FULL COLOR AMBAS CARAS EN PROPALCOTE DE 150 GRAMOS </v>
          </cell>
          <cell r="C20" t="str">
            <v>UNIDAD</v>
          </cell>
          <cell r="E20">
            <v>1</v>
          </cell>
        </row>
        <row r="21">
          <cell r="A21">
            <v>12</v>
          </cell>
          <cell r="B21" t="str">
            <v>Pendones: 1,50 metros de ancho x1 metro de ancho, con mensajes claves de información en salud y sus programas</v>
          </cell>
          <cell r="C21" t="str">
            <v>UNIDAD</v>
          </cell>
          <cell r="E21">
            <v>1</v>
          </cell>
        </row>
        <row r="22">
          <cell r="A22">
            <v>13</v>
          </cell>
          <cell r="B22" t="str">
            <v xml:space="preserve">Aviso Rompe tráfico: 1,50 metros de ancho x1,20 metros de ancho. </v>
          </cell>
          <cell r="C22" t="str">
            <v>UNIDAD</v>
          </cell>
          <cell r="E22">
            <v>1</v>
          </cell>
        </row>
        <row r="23">
          <cell r="A23">
            <v>14</v>
          </cell>
          <cell r="B23" t="str">
            <v xml:space="preserve">Afiches: tamaño Tabloide, IMPRESOS FULL COLOR AMBAS CARAS EN PAPEL GLASE DE 150 GRAMOS </v>
          </cell>
          <cell r="C23" t="str">
            <v>UNIDAD</v>
          </cell>
          <cell r="E23">
            <v>1</v>
          </cell>
        </row>
        <row r="24">
          <cell r="A24">
            <v>15</v>
          </cell>
          <cell r="B24" t="str">
            <v>Publicación Banner institucionales  en portal web de lunes a domingos. De acuerdo al número de visitas del sitio web</v>
          </cell>
          <cell r="C24" t="str">
            <v>UNIDAD</v>
          </cell>
          <cell r="E24">
            <v>1</v>
          </cell>
        </row>
        <row r="25">
          <cell r="A25">
            <v>16</v>
          </cell>
          <cell r="B25" t="str">
            <v>Valla publicitaria tamaño: 11,60 Mts de ancho x 3,60 Mts de alto, Valor mensual (sujeto a ubicación)</v>
          </cell>
          <cell r="C25" t="str">
            <v>UNIDAD</v>
          </cell>
          <cell r="E25">
            <v>1</v>
          </cell>
        </row>
        <row r="26">
          <cell r="A26">
            <v>17</v>
          </cell>
          <cell r="B26" t="str">
            <v>Servicio de carro valla y/o publicidad de perifoneo para Valledupar y sus corregimientos, por 8 horas al día (Incluye: Perifoneo, diseño y difusión de Infografia de Entidades Participantes.  (valor hora)</v>
          </cell>
          <cell r="C26" t="str">
            <v>UNIDAD</v>
          </cell>
          <cell r="E26">
            <v>1</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BE98C-8F0C-4D8A-86C8-7070B2D29BDC}">
  <dimension ref="A1:Y61"/>
  <sheetViews>
    <sheetView tabSelected="1" view="pageBreakPreview" topLeftCell="F20" zoomScale="85" zoomScaleNormal="80" zoomScaleSheetLayoutView="85" workbookViewId="0">
      <selection activeCell="P35" sqref="P35"/>
    </sheetView>
  </sheetViews>
  <sheetFormatPr baseColWidth="10" defaultColWidth="26" defaultRowHeight="15" x14ac:dyDescent="0.2"/>
  <cols>
    <col min="1" max="1" width="14.83203125" customWidth="1"/>
    <col min="3" max="3" width="8.33203125" customWidth="1"/>
    <col min="4" max="4" width="7.33203125" customWidth="1"/>
    <col min="5" max="5" width="8.1640625" customWidth="1"/>
    <col min="6" max="6" width="18" customWidth="1"/>
    <col min="7" max="7" width="20.6640625" customWidth="1"/>
    <col min="8" max="8" width="16.83203125" customWidth="1"/>
    <col min="9" max="9" width="20" customWidth="1"/>
    <col min="10" max="10" width="16.1640625" customWidth="1"/>
    <col min="11" max="11" width="21" customWidth="1"/>
    <col min="12" max="12" width="18.6640625" customWidth="1"/>
    <col min="13" max="13" width="19.5" customWidth="1"/>
    <col min="14" max="14" width="26.6640625" customWidth="1"/>
  </cols>
  <sheetData>
    <row r="1" spans="1:25" ht="15.5" customHeight="1" x14ac:dyDescent="0.2">
      <c r="A1" s="39"/>
      <c r="B1" s="40"/>
      <c r="C1" s="40"/>
      <c r="D1" s="40"/>
      <c r="E1" s="40"/>
      <c r="F1" s="40"/>
      <c r="G1" s="40"/>
      <c r="H1" s="40"/>
      <c r="I1" s="40"/>
      <c r="J1" s="40"/>
      <c r="K1" s="40"/>
      <c r="L1" s="40"/>
      <c r="M1" s="40"/>
      <c r="N1" s="40"/>
      <c r="O1" s="40"/>
      <c r="P1" s="40"/>
      <c r="Q1" s="41"/>
    </row>
    <row r="2" spans="1:25" ht="21" customHeight="1" x14ac:dyDescent="0.2">
      <c r="A2" s="42" t="s">
        <v>1</v>
      </c>
      <c r="B2" s="43"/>
      <c r="C2" s="43"/>
      <c r="D2" s="43"/>
      <c r="E2" s="43"/>
      <c r="F2" s="43"/>
      <c r="G2" s="43"/>
      <c r="H2" s="43"/>
      <c r="I2" s="43"/>
      <c r="J2" s="43"/>
      <c r="K2" s="43"/>
      <c r="L2" s="43"/>
      <c r="M2" s="43"/>
      <c r="N2" s="43"/>
      <c r="O2" s="43"/>
      <c r="P2" s="43"/>
      <c r="Q2" s="44"/>
    </row>
    <row r="3" spans="1:25" ht="21" customHeight="1" x14ac:dyDescent="0.2">
      <c r="A3" s="45"/>
      <c r="B3" s="46"/>
      <c r="C3" s="46"/>
      <c r="D3" s="46"/>
      <c r="E3" s="46"/>
      <c r="F3" s="46"/>
      <c r="G3" s="46"/>
      <c r="H3" s="46"/>
      <c r="I3" s="46"/>
      <c r="J3" s="46"/>
      <c r="K3" s="46"/>
      <c r="L3" s="46"/>
      <c r="M3" s="46"/>
      <c r="N3" s="46"/>
      <c r="O3" s="46"/>
      <c r="P3" s="46"/>
      <c r="Q3" s="47"/>
    </row>
    <row r="4" spans="1:25" ht="35.5" customHeight="1" x14ac:dyDescent="0.2">
      <c r="A4" s="48" t="s">
        <v>2</v>
      </c>
      <c r="B4" s="49"/>
      <c r="C4" s="49"/>
      <c r="D4" s="49"/>
      <c r="E4" s="49"/>
      <c r="F4" s="49"/>
      <c r="G4" s="49"/>
      <c r="H4" s="49"/>
      <c r="I4" s="49"/>
      <c r="J4" s="49"/>
      <c r="K4" s="49"/>
      <c r="L4" s="49"/>
      <c r="M4" s="49"/>
      <c r="N4" s="49"/>
      <c r="O4" s="49"/>
      <c r="P4" s="49"/>
      <c r="Q4" s="50"/>
    </row>
    <row r="5" spans="1:25" ht="29" customHeight="1" x14ac:dyDescent="0.2">
      <c r="A5" s="51" t="s">
        <v>3</v>
      </c>
      <c r="B5" s="51"/>
      <c r="C5" s="51"/>
      <c r="D5" s="51"/>
      <c r="E5" s="51"/>
      <c r="F5" s="51"/>
      <c r="G5" s="51"/>
      <c r="H5" s="51"/>
      <c r="I5" s="51"/>
      <c r="J5" s="51"/>
      <c r="K5" s="51"/>
      <c r="L5" s="51"/>
      <c r="M5" s="51"/>
      <c r="N5" s="51"/>
      <c r="O5" s="51"/>
      <c r="P5" s="51"/>
      <c r="Q5" s="51"/>
    </row>
    <row r="6" spans="1:25" ht="47.5" customHeight="1" x14ac:dyDescent="0.2">
      <c r="A6" s="37" t="s">
        <v>4</v>
      </c>
      <c r="B6" s="37" t="s">
        <v>5</v>
      </c>
      <c r="C6" s="37" t="s">
        <v>6</v>
      </c>
      <c r="D6" s="38" t="s">
        <v>7</v>
      </c>
      <c r="E6" s="38" t="s">
        <v>8</v>
      </c>
      <c r="F6" s="38" t="s">
        <v>9</v>
      </c>
      <c r="G6" s="38"/>
      <c r="H6" s="52" t="s">
        <v>10</v>
      </c>
      <c r="I6" s="53"/>
      <c r="J6" s="38" t="s">
        <v>11</v>
      </c>
      <c r="K6" s="38"/>
      <c r="L6" s="52" t="s">
        <v>12</v>
      </c>
      <c r="M6" s="53"/>
      <c r="N6" s="36" t="s">
        <v>57</v>
      </c>
      <c r="O6" s="37" t="s">
        <v>13</v>
      </c>
      <c r="P6" s="37" t="s">
        <v>14</v>
      </c>
      <c r="Q6" s="37" t="s">
        <v>15</v>
      </c>
    </row>
    <row r="7" spans="1:25" ht="15.75" customHeight="1" x14ac:dyDescent="0.2">
      <c r="A7" s="37"/>
      <c r="B7" s="37"/>
      <c r="C7" s="37"/>
      <c r="D7" s="38"/>
      <c r="E7" s="38"/>
      <c r="F7" s="37" t="s">
        <v>16</v>
      </c>
      <c r="G7" s="37"/>
      <c r="H7" s="65" t="s">
        <v>17</v>
      </c>
      <c r="I7" s="66"/>
      <c r="J7" s="37" t="s">
        <v>18</v>
      </c>
      <c r="K7" s="37"/>
      <c r="L7" s="65" t="s">
        <v>19</v>
      </c>
      <c r="M7" s="66"/>
      <c r="N7" s="36"/>
      <c r="O7" s="37"/>
      <c r="P7" s="37"/>
      <c r="Q7" s="37"/>
      <c r="S7" s="1" t="str">
        <f>F6</f>
        <v>DEPORTES SIN LIMITES S.A.S.</v>
      </c>
      <c r="T7" s="1" t="str">
        <f>J6</f>
        <v>CANAL 12 EL NUESTRO S.A.S.</v>
      </c>
      <c r="U7" s="1" t="e">
        <f>#REF!</f>
        <v>#REF!</v>
      </c>
      <c r="W7" s="2" t="str">
        <f>O6</f>
        <v>MÍNIMO</v>
      </c>
      <c r="X7" s="2" t="str">
        <f>P6</f>
        <v>PROMEDIO</v>
      </c>
      <c r="Y7" s="2" t="str">
        <f>Q6</f>
        <v>MÁXIMO</v>
      </c>
    </row>
    <row r="8" spans="1:25" ht="23.25" customHeight="1" x14ac:dyDescent="0.2">
      <c r="A8" s="37"/>
      <c r="B8" s="37"/>
      <c r="C8" s="37"/>
      <c r="D8" s="38"/>
      <c r="E8" s="38"/>
      <c r="F8" s="54" t="s">
        <v>20</v>
      </c>
      <c r="G8" s="54" t="s">
        <v>21</v>
      </c>
      <c r="H8" s="67" t="str">
        <f>F8</f>
        <v>VALOR UNITARIO
 IVA INCLUIDO</v>
      </c>
      <c r="I8" s="67" t="str">
        <f>G8</f>
        <v>VALOR TOTAL 
IVA INCLUIDO</v>
      </c>
      <c r="J8" s="54" t="s">
        <v>20</v>
      </c>
      <c r="K8" s="54" t="s">
        <v>22</v>
      </c>
      <c r="L8" s="55" t="s">
        <v>20</v>
      </c>
      <c r="M8" s="55" t="s">
        <v>22</v>
      </c>
      <c r="N8" s="63" t="s">
        <v>53</v>
      </c>
      <c r="O8" s="37"/>
      <c r="P8" s="37"/>
      <c r="Q8" s="37"/>
      <c r="S8" s="3">
        <f>G27</f>
        <v>18531224</v>
      </c>
      <c r="T8" s="3">
        <f>K27</f>
        <v>20191554</v>
      </c>
      <c r="U8" s="3" t="e">
        <f>#REF!</f>
        <v>#REF!</v>
      </c>
      <c r="W8" s="3">
        <f>O27</f>
        <v>17910547</v>
      </c>
      <c r="X8" s="3">
        <f>P27</f>
        <v>28700548.311999999</v>
      </c>
      <c r="Y8" s="3">
        <f>Q27</f>
        <v>68213443.5</v>
      </c>
    </row>
    <row r="9" spans="1:25" ht="22.5" customHeight="1" x14ac:dyDescent="0.2">
      <c r="A9" s="37"/>
      <c r="B9" s="37"/>
      <c r="C9" s="37"/>
      <c r="D9" s="38"/>
      <c r="E9" s="38"/>
      <c r="F9" s="54"/>
      <c r="G9" s="54"/>
      <c r="H9" s="68"/>
      <c r="I9" s="68"/>
      <c r="J9" s="54"/>
      <c r="K9" s="54"/>
      <c r="L9" s="55"/>
      <c r="M9" s="55"/>
      <c r="N9" s="64"/>
      <c r="O9" s="37"/>
      <c r="P9" s="37"/>
      <c r="Q9" s="37"/>
    </row>
    <row r="10" spans="1:25" ht="48" x14ac:dyDescent="0.2">
      <c r="A10" s="4">
        <v>1</v>
      </c>
      <c r="B10" s="5" t="s">
        <v>23</v>
      </c>
      <c r="C10" s="6" t="s">
        <v>6</v>
      </c>
      <c r="D10" s="7">
        <v>1</v>
      </c>
      <c r="E10" s="8">
        <v>1</v>
      </c>
      <c r="F10" s="9">
        <v>77115</v>
      </c>
      <c r="G10" s="10">
        <f>F10*E10</f>
        <v>77115</v>
      </c>
      <c r="H10" s="10">
        <v>134470</v>
      </c>
      <c r="I10" s="10">
        <f>H10*E10</f>
        <v>134470</v>
      </c>
      <c r="J10" s="10">
        <v>87115</v>
      </c>
      <c r="K10" s="11">
        <f>J10*E10</f>
        <v>87115</v>
      </c>
      <c r="L10" s="12">
        <v>97115</v>
      </c>
      <c r="M10" s="12">
        <f>L10*E10</f>
        <v>97115</v>
      </c>
      <c r="N10" s="12">
        <f>65120*1.051</f>
        <v>68441.119999999995</v>
      </c>
      <c r="O10" s="13">
        <f t="shared" ref="O10:O26" si="0">MIN(G10,I10,K10,M10)</f>
        <v>77115</v>
      </c>
      <c r="P10" s="14">
        <f>AVERAGE(G10,I10,K10,M10,N10)</f>
        <v>92851.224000000002</v>
      </c>
      <c r="Q10" s="14">
        <f>MAX(G10,I10,K10,M10,N10)</f>
        <v>134470</v>
      </c>
      <c r="R10" t="s">
        <v>56</v>
      </c>
    </row>
    <row r="11" spans="1:25" ht="48" x14ac:dyDescent="0.2">
      <c r="A11" s="4">
        <v>2</v>
      </c>
      <c r="B11" s="5" t="s">
        <v>24</v>
      </c>
      <c r="C11" s="6" t="s">
        <v>6</v>
      </c>
      <c r="D11" s="7">
        <v>1</v>
      </c>
      <c r="E11" s="8">
        <v>1</v>
      </c>
      <c r="F11" s="9">
        <v>94296</v>
      </c>
      <c r="G11" s="10">
        <f t="shared" ref="G11:G26" si="1">F11*E11</f>
        <v>94296</v>
      </c>
      <c r="H11" s="10">
        <v>96390</v>
      </c>
      <c r="I11" s="10">
        <f t="shared" ref="I11:I26" si="2">H11*E11</f>
        <v>96390</v>
      </c>
      <c r="J11" s="10">
        <v>99296</v>
      </c>
      <c r="K11" s="11">
        <f t="shared" ref="K11:K26" si="3">J11*E11</f>
        <v>99296</v>
      </c>
      <c r="L11" s="12">
        <v>110000</v>
      </c>
      <c r="M11" s="12">
        <f t="shared" ref="M11:M26" si="4">L11*E11</f>
        <v>110000</v>
      </c>
      <c r="N11" s="12">
        <f>86160*1.051</f>
        <v>90554.159999999989</v>
      </c>
      <c r="O11" s="13">
        <f t="shared" si="0"/>
        <v>94296</v>
      </c>
      <c r="P11" s="14">
        <f t="shared" ref="P11:P26" si="5">AVERAGE(G11,I11,K11,M11,N11)</f>
        <v>98107.231999999989</v>
      </c>
      <c r="Q11" s="14">
        <f t="shared" ref="Q11:Q26" si="6">MAX(G11,I11,K11,M11,N11)</f>
        <v>110000</v>
      </c>
      <c r="R11" t="s">
        <v>56</v>
      </c>
    </row>
    <row r="12" spans="1:25" ht="64" x14ac:dyDescent="0.2">
      <c r="A12" s="4">
        <v>3</v>
      </c>
      <c r="B12" s="15" t="s">
        <v>25</v>
      </c>
      <c r="C12" s="6" t="s">
        <v>6</v>
      </c>
      <c r="D12" s="7">
        <v>1</v>
      </c>
      <c r="E12" s="8">
        <v>1</v>
      </c>
      <c r="F12" s="9">
        <v>77115</v>
      </c>
      <c r="G12" s="10">
        <f t="shared" si="1"/>
        <v>77115</v>
      </c>
      <c r="H12" s="10">
        <v>168980</v>
      </c>
      <c r="I12" s="10">
        <f t="shared" si="2"/>
        <v>168980</v>
      </c>
      <c r="J12" s="10">
        <v>89115</v>
      </c>
      <c r="K12" s="11">
        <f t="shared" si="3"/>
        <v>89115</v>
      </c>
      <c r="L12" s="12">
        <v>99335</v>
      </c>
      <c r="M12" s="12">
        <f t="shared" si="4"/>
        <v>99335</v>
      </c>
      <c r="N12" s="12">
        <f>42000*1.4</f>
        <v>58799.999999999993</v>
      </c>
      <c r="O12" s="13">
        <f t="shared" si="0"/>
        <v>77115</v>
      </c>
      <c r="P12" s="14">
        <f t="shared" si="5"/>
        <v>98669</v>
      </c>
      <c r="Q12" s="14">
        <f t="shared" si="6"/>
        <v>168980</v>
      </c>
      <c r="R12" t="s">
        <v>54</v>
      </c>
    </row>
    <row r="13" spans="1:25" ht="32" x14ac:dyDescent="0.2">
      <c r="A13" s="4">
        <v>4</v>
      </c>
      <c r="B13" s="15" t="s">
        <v>26</v>
      </c>
      <c r="C13" s="6" t="s">
        <v>6</v>
      </c>
      <c r="D13" s="7">
        <v>1</v>
      </c>
      <c r="E13" s="8">
        <v>1</v>
      </c>
      <c r="F13" s="9">
        <v>205000</v>
      </c>
      <c r="G13" s="10">
        <f t="shared" si="1"/>
        <v>205000</v>
      </c>
      <c r="H13" s="10">
        <v>392700</v>
      </c>
      <c r="I13" s="10">
        <f t="shared" si="2"/>
        <v>392700</v>
      </c>
      <c r="J13" s="10">
        <v>245050</v>
      </c>
      <c r="K13" s="11">
        <f t="shared" si="3"/>
        <v>245050</v>
      </c>
      <c r="L13" s="12">
        <v>263050</v>
      </c>
      <c r="M13" s="12">
        <f t="shared" si="4"/>
        <v>263050</v>
      </c>
      <c r="N13" s="12">
        <f>150000*1.051</f>
        <v>157650</v>
      </c>
      <c r="O13" s="13">
        <f t="shared" si="0"/>
        <v>205000</v>
      </c>
      <c r="P13" s="14">
        <f t="shared" si="5"/>
        <v>252690</v>
      </c>
      <c r="Q13" s="14">
        <f t="shared" si="6"/>
        <v>392700</v>
      </c>
      <c r="R13" t="s">
        <v>56</v>
      </c>
    </row>
    <row r="14" spans="1:25" ht="64" x14ac:dyDescent="0.2">
      <c r="A14" s="4">
        <v>5</v>
      </c>
      <c r="B14" s="15" t="s">
        <v>27</v>
      </c>
      <c r="C14" s="6" t="s">
        <v>6</v>
      </c>
      <c r="D14" s="7">
        <v>1</v>
      </c>
      <c r="E14" s="8">
        <v>1</v>
      </c>
      <c r="F14" s="9">
        <v>450000</v>
      </c>
      <c r="G14" s="10">
        <f t="shared" si="1"/>
        <v>450000</v>
      </c>
      <c r="H14" s="10">
        <v>3927000</v>
      </c>
      <c r="I14" s="10">
        <f t="shared" si="2"/>
        <v>3927000</v>
      </c>
      <c r="J14" s="10">
        <v>500000</v>
      </c>
      <c r="K14" s="11">
        <f t="shared" si="3"/>
        <v>500000</v>
      </c>
      <c r="L14" s="12">
        <v>600000</v>
      </c>
      <c r="M14" s="12">
        <f t="shared" si="4"/>
        <v>600000</v>
      </c>
      <c r="N14" s="12">
        <f>150000*1.4</f>
        <v>210000</v>
      </c>
      <c r="O14" s="13">
        <f t="shared" si="0"/>
        <v>450000</v>
      </c>
      <c r="P14" s="14">
        <f t="shared" si="5"/>
        <v>1137400</v>
      </c>
      <c r="Q14" s="14">
        <f t="shared" si="6"/>
        <v>3927000</v>
      </c>
      <c r="R14" t="s">
        <v>55</v>
      </c>
    </row>
    <row r="15" spans="1:25" ht="32" x14ac:dyDescent="0.2">
      <c r="A15" s="4">
        <v>6</v>
      </c>
      <c r="B15" s="15" t="s">
        <v>28</v>
      </c>
      <c r="C15" s="6" t="s">
        <v>6</v>
      </c>
      <c r="D15" s="7">
        <v>1</v>
      </c>
      <c r="E15" s="8">
        <v>1</v>
      </c>
      <c r="F15" s="9">
        <v>317000</v>
      </c>
      <c r="G15" s="10">
        <f t="shared" si="1"/>
        <v>317000</v>
      </c>
      <c r="H15" s="10">
        <v>10472000</v>
      </c>
      <c r="I15" s="10">
        <f t="shared" si="2"/>
        <v>10472000</v>
      </c>
      <c r="J15" s="10">
        <v>417080</v>
      </c>
      <c r="K15" s="11">
        <f t="shared" si="3"/>
        <v>417080</v>
      </c>
      <c r="L15" s="12">
        <v>436080</v>
      </c>
      <c r="M15" s="12">
        <f t="shared" si="4"/>
        <v>436080</v>
      </c>
      <c r="N15" s="12">
        <f>383000*1.051</f>
        <v>402533</v>
      </c>
      <c r="O15" s="13">
        <f t="shared" si="0"/>
        <v>317000</v>
      </c>
      <c r="P15" s="14">
        <f t="shared" si="5"/>
        <v>2408938.6</v>
      </c>
      <c r="Q15" s="14">
        <f t="shared" si="6"/>
        <v>10472000</v>
      </c>
      <c r="R15" t="s">
        <v>56</v>
      </c>
    </row>
    <row r="16" spans="1:25" ht="46.5" customHeight="1" x14ac:dyDescent="0.2">
      <c r="A16" s="4">
        <v>7</v>
      </c>
      <c r="B16" s="15" t="s">
        <v>29</v>
      </c>
      <c r="C16" s="6" t="s">
        <v>6</v>
      </c>
      <c r="D16" s="7">
        <v>1</v>
      </c>
      <c r="E16" s="8">
        <v>1</v>
      </c>
      <c r="F16" s="9">
        <v>80000</v>
      </c>
      <c r="G16" s="10">
        <f t="shared" si="1"/>
        <v>80000</v>
      </c>
      <c r="H16" s="10">
        <v>5236000</v>
      </c>
      <c r="I16" s="10">
        <f t="shared" si="2"/>
        <v>5236000</v>
      </c>
      <c r="J16" s="10">
        <v>90000</v>
      </c>
      <c r="K16" s="11">
        <f t="shared" si="3"/>
        <v>90000</v>
      </c>
      <c r="L16" s="12">
        <v>98000</v>
      </c>
      <c r="M16" s="12">
        <f t="shared" si="4"/>
        <v>98000</v>
      </c>
      <c r="N16" s="12">
        <v>100000</v>
      </c>
      <c r="O16" s="13">
        <f t="shared" si="0"/>
        <v>80000</v>
      </c>
      <c r="P16" s="14">
        <f t="shared" si="5"/>
        <v>1120800</v>
      </c>
      <c r="Q16" s="14">
        <f t="shared" si="6"/>
        <v>5236000</v>
      </c>
      <c r="R16" t="s">
        <v>55</v>
      </c>
    </row>
    <row r="17" spans="1:18" ht="32" x14ac:dyDescent="0.2">
      <c r="A17" s="4">
        <v>8</v>
      </c>
      <c r="B17" s="15" t="s">
        <v>30</v>
      </c>
      <c r="C17" s="6" t="s">
        <v>6</v>
      </c>
      <c r="D17" s="7">
        <v>1</v>
      </c>
      <c r="E17" s="8">
        <v>1</v>
      </c>
      <c r="F17" s="9">
        <v>2164359</v>
      </c>
      <c r="G17" s="10">
        <f t="shared" si="1"/>
        <v>2164359</v>
      </c>
      <c r="H17" s="10">
        <v>3627120</v>
      </c>
      <c r="I17" s="10">
        <f t="shared" si="2"/>
        <v>3627120</v>
      </c>
      <c r="J17" s="10">
        <v>2464959</v>
      </c>
      <c r="K17" s="11">
        <f t="shared" si="3"/>
        <v>2464959</v>
      </c>
      <c r="L17" s="12">
        <v>2524959</v>
      </c>
      <c r="M17" s="12">
        <f t="shared" si="4"/>
        <v>2524959</v>
      </c>
      <c r="N17" s="12">
        <f>1578000*1.051</f>
        <v>1658478</v>
      </c>
      <c r="O17" s="13">
        <f t="shared" si="0"/>
        <v>2164359</v>
      </c>
      <c r="P17" s="14">
        <f t="shared" si="5"/>
        <v>2487975</v>
      </c>
      <c r="Q17" s="14">
        <f t="shared" si="6"/>
        <v>3627120</v>
      </c>
      <c r="R17" t="s">
        <v>56</v>
      </c>
    </row>
    <row r="18" spans="1:18" ht="32" x14ac:dyDescent="0.2">
      <c r="A18" s="4">
        <v>9</v>
      </c>
      <c r="B18" s="15" t="s">
        <v>31</v>
      </c>
      <c r="C18" s="6" t="s">
        <v>6</v>
      </c>
      <c r="D18" s="7">
        <v>1</v>
      </c>
      <c r="E18" s="8">
        <v>1</v>
      </c>
      <c r="F18" s="9">
        <v>3303643</v>
      </c>
      <c r="G18" s="10">
        <f t="shared" si="1"/>
        <v>3303643</v>
      </c>
      <c r="H18" s="10">
        <v>7254240</v>
      </c>
      <c r="I18" s="10">
        <f t="shared" si="2"/>
        <v>7254240</v>
      </c>
      <c r="J18" s="10">
        <v>3703343</v>
      </c>
      <c r="K18" s="11">
        <f t="shared" si="3"/>
        <v>3703343</v>
      </c>
      <c r="L18" s="12">
        <v>3895343</v>
      </c>
      <c r="M18" s="12">
        <f t="shared" si="4"/>
        <v>3895343</v>
      </c>
      <c r="N18" s="12">
        <f>2630000*1.051</f>
        <v>2764130</v>
      </c>
      <c r="O18" s="13">
        <f t="shared" si="0"/>
        <v>3303643</v>
      </c>
      <c r="P18" s="14">
        <f t="shared" si="5"/>
        <v>4184139.8</v>
      </c>
      <c r="Q18" s="14">
        <f t="shared" si="6"/>
        <v>7254240</v>
      </c>
      <c r="R18" t="s">
        <v>56</v>
      </c>
    </row>
    <row r="19" spans="1:18" ht="32" x14ac:dyDescent="0.2">
      <c r="A19" s="4">
        <v>10</v>
      </c>
      <c r="B19" s="15" t="s">
        <v>32</v>
      </c>
      <c r="C19" s="6" t="s">
        <v>6</v>
      </c>
      <c r="D19" s="7">
        <v>1</v>
      </c>
      <c r="E19" s="8">
        <v>1</v>
      </c>
      <c r="F19" s="9">
        <v>5696420</v>
      </c>
      <c r="G19" s="10">
        <f t="shared" si="1"/>
        <v>5696420</v>
      </c>
      <c r="H19" s="10">
        <v>14508480</v>
      </c>
      <c r="I19" s="10">
        <f t="shared" si="2"/>
        <v>14508480</v>
      </c>
      <c r="J19" s="10">
        <v>5996820</v>
      </c>
      <c r="K19" s="11">
        <f t="shared" si="3"/>
        <v>5996820</v>
      </c>
      <c r="L19" s="12">
        <v>6010820</v>
      </c>
      <c r="M19" s="12">
        <f t="shared" si="4"/>
        <v>6010820</v>
      </c>
      <c r="N19" s="12">
        <f>5260000*1.051</f>
        <v>5528260</v>
      </c>
      <c r="O19" s="13">
        <f t="shared" si="0"/>
        <v>5696420</v>
      </c>
      <c r="P19" s="14">
        <f t="shared" si="5"/>
        <v>7548160</v>
      </c>
      <c r="Q19" s="14">
        <f t="shared" si="6"/>
        <v>14508480</v>
      </c>
      <c r="R19" t="s">
        <v>56</v>
      </c>
    </row>
    <row r="20" spans="1:18" ht="80" x14ac:dyDescent="0.2">
      <c r="A20" s="4">
        <v>11</v>
      </c>
      <c r="B20" s="15" t="s">
        <v>33</v>
      </c>
      <c r="C20" s="6" t="s">
        <v>6</v>
      </c>
      <c r="D20" s="7">
        <v>1</v>
      </c>
      <c r="E20" s="8">
        <v>1</v>
      </c>
      <c r="F20" s="9">
        <v>785</v>
      </c>
      <c r="G20" s="10">
        <f t="shared" si="1"/>
        <v>785</v>
      </c>
      <c r="H20" s="10">
        <v>7140</v>
      </c>
      <c r="I20" s="10">
        <f t="shared" si="2"/>
        <v>7140</v>
      </c>
      <c r="J20" s="10">
        <v>985</v>
      </c>
      <c r="K20" s="11">
        <f t="shared" si="3"/>
        <v>985</v>
      </c>
      <c r="L20" s="12">
        <v>890</v>
      </c>
      <c r="M20" s="12">
        <f t="shared" si="4"/>
        <v>890</v>
      </c>
      <c r="N20" s="12">
        <f>680*1.051</f>
        <v>714.68</v>
      </c>
      <c r="O20" s="13">
        <f t="shared" si="0"/>
        <v>785</v>
      </c>
      <c r="P20" s="14">
        <f t="shared" si="5"/>
        <v>2102.9360000000001</v>
      </c>
      <c r="Q20" s="14">
        <f t="shared" si="6"/>
        <v>7140</v>
      </c>
      <c r="R20" t="s">
        <v>56</v>
      </c>
    </row>
    <row r="21" spans="1:18" ht="64" x14ac:dyDescent="0.2">
      <c r="A21" s="4">
        <v>12</v>
      </c>
      <c r="B21" s="15" t="s">
        <v>34</v>
      </c>
      <c r="C21" s="6" t="s">
        <v>6</v>
      </c>
      <c r="D21" s="7">
        <v>1</v>
      </c>
      <c r="E21" s="8">
        <v>1</v>
      </c>
      <c r="F21" s="9">
        <v>249087</v>
      </c>
      <c r="G21" s="10">
        <f t="shared" si="1"/>
        <v>249087</v>
      </c>
      <c r="H21" s="10">
        <v>71400</v>
      </c>
      <c r="I21" s="10">
        <f t="shared" si="2"/>
        <v>71400</v>
      </c>
      <c r="J21" s="10">
        <v>289587</v>
      </c>
      <c r="K21" s="11">
        <f t="shared" si="3"/>
        <v>289587</v>
      </c>
      <c r="L21" s="12">
        <v>298587</v>
      </c>
      <c r="M21" s="12">
        <f t="shared" si="4"/>
        <v>298587</v>
      </c>
      <c r="N21" s="12">
        <f>286000*1.051</f>
        <v>300586</v>
      </c>
      <c r="O21" s="13">
        <f t="shared" si="0"/>
        <v>71400</v>
      </c>
      <c r="P21" s="14">
        <f t="shared" si="5"/>
        <v>241849.4</v>
      </c>
      <c r="Q21" s="14">
        <f t="shared" si="6"/>
        <v>300586</v>
      </c>
      <c r="R21" t="s">
        <v>56</v>
      </c>
    </row>
    <row r="22" spans="1:18" ht="48" x14ac:dyDescent="0.2">
      <c r="A22" s="4">
        <v>13</v>
      </c>
      <c r="B22" s="15" t="s">
        <v>35</v>
      </c>
      <c r="C22" s="6" t="s">
        <v>6</v>
      </c>
      <c r="D22" s="7">
        <v>1</v>
      </c>
      <c r="E22" s="8">
        <v>1</v>
      </c>
      <c r="F22" s="9">
        <v>546520</v>
      </c>
      <c r="G22" s="10">
        <f t="shared" si="1"/>
        <v>546520</v>
      </c>
      <c r="H22" s="10">
        <v>103530</v>
      </c>
      <c r="I22" s="10">
        <f t="shared" si="2"/>
        <v>103530</v>
      </c>
      <c r="J22" s="10">
        <v>686520</v>
      </c>
      <c r="K22" s="11">
        <f t="shared" si="3"/>
        <v>686520</v>
      </c>
      <c r="L22" s="12">
        <v>786520</v>
      </c>
      <c r="M22" s="12">
        <f t="shared" si="4"/>
        <v>786520</v>
      </c>
      <c r="N22" s="12">
        <f>400000*1.051</f>
        <v>420400</v>
      </c>
      <c r="O22" s="13">
        <f t="shared" si="0"/>
        <v>103530</v>
      </c>
      <c r="P22" s="14">
        <f t="shared" si="5"/>
        <v>508698</v>
      </c>
      <c r="Q22" s="14">
        <f t="shared" si="6"/>
        <v>786520</v>
      </c>
      <c r="R22" t="s">
        <v>56</v>
      </c>
    </row>
    <row r="23" spans="1:18" ht="64" x14ac:dyDescent="0.2">
      <c r="A23" s="4">
        <v>14</v>
      </c>
      <c r="B23" s="15" t="s">
        <v>36</v>
      </c>
      <c r="C23" s="6" t="s">
        <v>6</v>
      </c>
      <c r="D23" s="7">
        <v>1</v>
      </c>
      <c r="E23" s="8">
        <v>1</v>
      </c>
      <c r="F23" s="9">
        <v>1471</v>
      </c>
      <c r="G23" s="10">
        <f t="shared" si="1"/>
        <v>1471</v>
      </c>
      <c r="H23" s="10">
        <v>9520</v>
      </c>
      <c r="I23" s="10">
        <f t="shared" si="2"/>
        <v>9520</v>
      </c>
      <c r="J23" s="10">
        <v>2471</v>
      </c>
      <c r="K23" s="11">
        <f t="shared" si="3"/>
        <v>2471</v>
      </c>
      <c r="L23" s="12">
        <v>5471</v>
      </c>
      <c r="M23" s="12">
        <f t="shared" si="4"/>
        <v>5471</v>
      </c>
      <c r="N23" s="12">
        <f>1100*1.051</f>
        <v>1156.0999999999999</v>
      </c>
      <c r="O23" s="13">
        <f t="shared" si="0"/>
        <v>1471</v>
      </c>
      <c r="P23" s="14">
        <f t="shared" si="5"/>
        <v>4017.8199999999997</v>
      </c>
      <c r="Q23" s="14">
        <f t="shared" si="6"/>
        <v>9520</v>
      </c>
      <c r="R23" t="s">
        <v>56</v>
      </c>
    </row>
    <row r="24" spans="1:18" ht="64" x14ac:dyDescent="0.2">
      <c r="A24" s="4">
        <v>15</v>
      </c>
      <c r="B24" s="15" t="s">
        <v>37</v>
      </c>
      <c r="C24" s="6" t="s">
        <v>6</v>
      </c>
      <c r="D24" s="7">
        <v>1</v>
      </c>
      <c r="E24" s="8">
        <v>1</v>
      </c>
      <c r="F24" s="9">
        <v>736000</v>
      </c>
      <c r="G24" s="10">
        <f t="shared" si="1"/>
        <v>736000</v>
      </c>
      <c r="H24" s="10">
        <v>7854000</v>
      </c>
      <c r="I24" s="10">
        <f t="shared" si="2"/>
        <v>7854000</v>
      </c>
      <c r="J24" s="10">
        <v>836000</v>
      </c>
      <c r="K24" s="11">
        <f t="shared" si="3"/>
        <v>836000</v>
      </c>
      <c r="L24" s="12">
        <v>936000</v>
      </c>
      <c r="M24" s="12">
        <f t="shared" si="4"/>
        <v>936000</v>
      </c>
      <c r="N24" s="12">
        <f>600000*1.051</f>
        <v>630600</v>
      </c>
      <c r="O24" s="13">
        <f t="shared" si="0"/>
        <v>736000</v>
      </c>
      <c r="P24" s="14">
        <f t="shared" si="5"/>
        <v>2198520</v>
      </c>
      <c r="Q24" s="14">
        <f t="shared" si="6"/>
        <v>7854000</v>
      </c>
      <c r="R24" t="s">
        <v>56</v>
      </c>
    </row>
    <row r="25" spans="1:18" ht="64" x14ac:dyDescent="0.2">
      <c r="A25" s="4">
        <v>16</v>
      </c>
      <c r="B25" s="15" t="s">
        <v>38</v>
      </c>
      <c r="C25" s="6" t="s">
        <v>6</v>
      </c>
      <c r="D25" s="7">
        <v>1</v>
      </c>
      <c r="E25" s="8">
        <v>1</v>
      </c>
      <c r="F25" s="9">
        <v>4343233</v>
      </c>
      <c r="G25" s="10">
        <f t="shared" si="1"/>
        <v>4343233</v>
      </c>
      <c r="H25" s="10">
        <v>13090000</v>
      </c>
      <c r="I25" s="10">
        <f t="shared" si="2"/>
        <v>13090000</v>
      </c>
      <c r="J25" s="10">
        <v>4453833</v>
      </c>
      <c r="K25" s="11">
        <f t="shared" si="3"/>
        <v>4453833</v>
      </c>
      <c r="L25" s="12">
        <v>4853833</v>
      </c>
      <c r="M25" s="12">
        <f t="shared" si="4"/>
        <v>4853833</v>
      </c>
      <c r="N25" s="12">
        <f>3500000*1.051</f>
        <v>3678500</v>
      </c>
      <c r="O25" s="13">
        <f t="shared" si="0"/>
        <v>4343233</v>
      </c>
      <c r="P25" s="14">
        <f t="shared" si="5"/>
        <v>6083879.7999999998</v>
      </c>
      <c r="Q25" s="14">
        <f t="shared" si="6"/>
        <v>13090000</v>
      </c>
      <c r="R25" t="s">
        <v>56</v>
      </c>
    </row>
    <row r="26" spans="1:18" ht="112" x14ac:dyDescent="0.2">
      <c r="A26" s="4">
        <v>17</v>
      </c>
      <c r="B26" s="15" t="s">
        <v>39</v>
      </c>
      <c r="C26" s="6" t="s">
        <v>6</v>
      </c>
      <c r="D26" s="7">
        <v>1</v>
      </c>
      <c r="E26" s="8">
        <v>1</v>
      </c>
      <c r="F26" s="9">
        <v>189180</v>
      </c>
      <c r="G26" s="10">
        <f t="shared" si="1"/>
        <v>189180</v>
      </c>
      <c r="H26" s="10">
        <v>334687.5</v>
      </c>
      <c r="I26" s="10">
        <f t="shared" si="2"/>
        <v>334687.5</v>
      </c>
      <c r="J26" s="10">
        <v>229380</v>
      </c>
      <c r="K26" s="11">
        <f t="shared" si="3"/>
        <v>229380</v>
      </c>
      <c r="L26" s="12">
        <v>279380</v>
      </c>
      <c r="M26" s="12">
        <f t="shared" si="4"/>
        <v>279380</v>
      </c>
      <c r="N26" s="12">
        <f>120000*1.051</f>
        <v>126119.99999999999</v>
      </c>
      <c r="O26" s="13">
        <f t="shared" si="0"/>
        <v>189180</v>
      </c>
      <c r="P26" s="14">
        <f t="shared" si="5"/>
        <v>231749.5</v>
      </c>
      <c r="Q26" s="14">
        <f t="shared" si="6"/>
        <v>334687.5</v>
      </c>
      <c r="R26" t="s">
        <v>56</v>
      </c>
    </row>
    <row r="27" spans="1:18" ht="21" customHeight="1" x14ac:dyDescent="0.2">
      <c r="A27" s="56" t="s">
        <v>40</v>
      </c>
      <c r="B27" s="57"/>
      <c r="C27" s="57"/>
      <c r="D27" s="57"/>
      <c r="E27" s="58"/>
      <c r="F27" s="16"/>
      <c r="G27" s="17">
        <f>SUM(G10:G26)</f>
        <v>18531224</v>
      </c>
      <c r="H27" s="18"/>
      <c r="I27" s="18">
        <f>SUM(I10:I26)</f>
        <v>67287657.5</v>
      </c>
      <c r="J27" s="18"/>
      <c r="K27" s="18">
        <f>SUM(K10:K26)</f>
        <v>20191554</v>
      </c>
      <c r="L27" s="18"/>
      <c r="M27" s="18">
        <f>SUM(M10:M26)</f>
        <v>21295383</v>
      </c>
      <c r="N27" s="18">
        <f>SUM(N10:N26)</f>
        <v>16196923.060000001</v>
      </c>
      <c r="O27" s="19">
        <f>SUM(O10:O26)</f>
        <v>17910547</v>
      </c>
      <c r="P27" s="19">
        <f>SUM(P10:P26)</f>
        <v>28700548.311999999</v>
      </c>
      <c r="Q27" s="19">
        <f>SUM(Q10:Q26)</f>
        <v>68213443.5</v>
      </c>
    </row>
    <row r="28" spans="1:18" ht="15" customHeight="1" x14ac:dyDescent="0.2">
      <c r="A28" s="59" t="s">
        <v>41</v>
      </c>
      <c r="B28" s="59"/>
      <c r="C28" s="20"/>
      <c r="D28" s="20"/>
      <c r="E28" s="20"/>
      <c r="F28" s="21"/>
      <c r="G28" s="22"/>
      <c r="H28" s="21"/>
      <c r="I28" s="21"/>
      <c r="J28" s="21"/>
      <c r="K28" s="21"/>
      <c r="L28" s="21"/>
      <c r="M28" s="21"/>
      <c r="N28" s="21"/>
      <c r="O28" s="23"/>
      <c r="P28" s="23"/>
      <c r="Q28" s="23"/>
    </row>
    <row r="29" spans="1:18" ht="15" customHeight="1" x14ac:dyDescent="0.2">
      <c r="A29" s="60"/>
      <c r="B29" s="60"/>
      <c r="C29" s="24"/>
      <c r="D29" s="24"/>
      <c r="E29" s="24"/>
      <c r="F29" s="24"/>
      <c r="G29" s="24"/>
      <c r="H29" s="24"/>
      <c r="I29" s="24"/>
      <c r="J29" s="24"/>
      <c r="K29" s="24"/>
      <c r="L29" s="24"/>
      <c r="M29" s="24"/>
      <c r="N29" s="24"/>
      <c r="O29" s="24"/>
      <c r="P29" s="24"/>
      <c r="Q29" s="24"/>
    </row>
    <row r="30" spans="1:18" ht="15" customHeight="1" x14ac:dyDescent="0.2">
      <c r="A30" s="60"/>
      <c r="B30" s="60"/>
      <c r="C30" s="24"/>
      <c r="D30" s="24"/>
      <c r="E30" s="24"/>
      <c r="F30" s="24"/>
      <c r="G30" s="24"/>
      <c r="H30" s="24"/>
      <c r="I30" s="24"/>
      <c r="J30" s="24"/>
      <c r="K30" s="24"/>
      <c r="L30" s="24"/>
      <c r="M30" s="24"/>
      <c r="N30" s="24"/>
      <c r="O30" s="24"/>
      <c r="P30" s="24"/>
      <c r="Q30" s="24"/>
    </row>
    <row r="31" spans="1:18" ht="96" customHeight="1" x14ac:dyDescent="0.2">
      <c r="A31" s="60"/>
      <c r="B31" s="60"/>
      <c r="F31" s="24"/>
      <c r="G31" s="24"/>
      <c r="H31" s="24"/>
      <c r="I31" s="24"/>
      <c r="J31" s="24"/>
      <c r="K31" s="24"/>
      <c r="L31" s="24"/>
      <c r="M31" s="24"/>
      <c r="N31" s="24"/>
      <c r="O31" s="24"/>
      <c r="P31" s="24"/>
      <c r="Q31" s="24"/>
    </row>
    <row r="32" spans="1:18" ht="15" customHeight="1" x14ac:dyDescent="0.2">
      <c r="A32" s="61" t="s">
        <v>42</v>
      </c>
      <c r="B32" s="61"/>
      <c r="C32" s="61"/>
      <c r="D32" s="61"/>
      <c r="E32" s="61"/>
      <c r="F32" s="61"/>
      <c r="G32" s="61"/>
      <c r="H32" s="61"/>
      <c r="I32" s="61"/>
      <c r="J32" s="61"/>
      <c r="K32" s="61"/>
      <c r="L32" s="61"/>
      <c r="M32" s="61"/>
      <c r="N32" s="61"/>
      <c r="O32" s="61"/>
      <c r="P32" s="61"/>
      <c r="Q32" s="61"/>
    </row>
    <row r="33" spans="1:17" ht="15" customHeight="1" x14ac:dyDescent="0.2">
      <c r="A33" s="62" t="s">
        <v>43</v>
      </c>
      <c r="B33" s="62"/>
      <c r="C33" s="62"/>
      <c r="D33" s="62"/>
      <c r="E33" s="62"/>
      <c r="F33" s="62"/>
      <c r="G33" s="62"/>
      <c r="H33" s="62"/>
      <c r="I33" s="62"/>
      <c r="J33" s="62"/>
      <c r="K33" s="62"/>
      <c r="L33" s="62"/>
      <c r="M33" s="62"/>
      <c r="N33" s="62"/>
      <c r="O33" s="62"/>
      <c r="P33" s="62"/>
      <c r="Q33" s="62"/>
    </row>
    <row r="34" spans="1:17" ht="15" customHeight="1" x14ac:dyDescent="0.2">
      <c r="A34" t="s">
        <v>44</v>
      </c>
      <c r="F34" s="25"/>
      <c r="G34" s="25"/>
      <c r="H34" s="25"/>
      <c r="I34" s="25"/>
      <c r="J34" s="25"/>
      <c r="K34" s="25"/>
      <c r="L34" s="25"/>
      <c r="M34" s="25"/>
      <c r="N34" s="25"/>
      <c r="O34" s="25"/>
      <c r="P34" s="25"/>
      <c r="Q34" s="25"/>
    </row>
    <row r="35" spans="1:17" ht="15" customHeight="1" x14ac:dyDescent="0.2">
      <c r="O35" t="s">
        <v>45</v>
      </c>
    </row>
    <row r="36" spans="1:17" ht="15" customHeight="1" x14ac:dyDescent="0.2">
      <c r="A36" t="s">
        <v>58</v>
      </c>
    </row>
    <row r="37" spans="1:17" ht="15" customHeight="1" x14ac:dyDescent="0.2">
      <c r="A37" t="s">
        <v>46</v>
      </c>
      <c r="O37" t="s">
        <v>59</v>
      </c>
    </row>
    <row r="38" spans="1:17" ht="15" customHeight="1" x14ac:dyDescent="0.2">
      <c r="O38" t="s">
        <v>47</v>
      </c>
    </row>
    <row r="39" spans="1:17" ht="15" customHeight="1" x14ac:dyDescent="0.2"/>
    <row r="40" spans="1:17" ht="15" customHeight="1" x14ac:dyDescent="0.2"/>
    <row r="41" spans="1:17" ht="15" customHeight="1" x14ac:dyDescent="0.2"/>
    <row r="42" spans="1:17" ht="15" customHeight="1" x14ac:dyDescent="0.2"/>
    <row r="43" spans="1:17" ht="15" customHeight="1" x14ac:dyDescent="0.2"/>
    <row r="44" spans="1:17" ht="15" customHeight="1" x14ac:dyDescent="0.2"/>
    <row r="45" spans="1:17" ht="15" customHeight="1" x14ac:dyDescent="0.2"/>
    <row r="46" spans="1:17" ht="15" customHeight="1" x14ac:dyDescent="0.2"/>
    <row r="47" spans="1:17" ht="15" customHeight="1" x14ac:dyDescent="0.2"/>
    <row r="48" spans="1:17" ht="15" customHeight="1" x14ac:dyDescent="0.2"/>
    <row r="49" spans="18:22" ht="15" customHeight="1" x14ac:dyDescent="0.2"/>
    <row r="50" spans="18:22" ht="15" customHeight="1" x14ac:dyDescent="0.2"/>
    <row r="51" spans="18:22" ht="15.5" customHeight="1" x14ac:dyDescent="0.2"/>
    <row r="55" spans="18:22" ht="15.5" customHeight="1" x14ac:dyDescent="0.2">
      <c r="R55" s="26"/>
      <c r="S55" s="27" t="str">
        <f>F6</f>
        <v>DEPORTES SIN LIMITES S.A.S.</v>
      </c>
      <c r="T55" s="28" t="str">
        <f>J6</f>
        <v>CANAL 12 EL NUESTRO S.A.S.</v>
      </c>
      <c r="U55" s="28" t="e">
        <f>#REF!</f>
        <v>#REF!</v>
      </c>
      <c r="V55" s="28"/>
    </row>
    <row r="56" spans="18:22" ht="24" customHeight="1" x14ac:dyDescent="0.2">
      <c r="S56" s="27">
        <f>G27</f>
        <v>18531224</v>
      </c>
      <c r="T56" s="27">
        <f>K27</f>
        <v>20191554</v>
      </c>
      <c r="U56" s="27" t="e">
        <f>#REF!</f>
        <v>#REF!</v>
      </c>
      <c r="V56" s="28"/>
    </row>
    <row r="57" spans="18:22" ht="15.5" customHeight="1" x14ac:dyDescent="0.2">
      <c r="S57" s="28"/>
      <c r="T57" s="28"/>
      <c r="U57" s="28"/>
      <c r="V57" s="28"/>
    </row>
    <row r="58" spans="18:22" ht="15.5" customHeight="1" x14ac:dyDescent="0.2">
      <c r="S58" s="28"/>
      <c r="T58" s="28"/>
      <c r="U58" s="28"/>
      <c r="V58" s="28"/>
    </row>
    <row r="59" spans="18:22" ht="15.5" customHeight="1" x14ac:dyDescent="0.2">
      <c r="S59" s="28"/>
      <c r="T59" s="28"/>
      <c r="U59" s="28"/>
      <c r="V59" s="28"/>
    </row>
    <row r="60" spans="18:22" ht="15.5" customHeight="1" x14ac:dyDescent="0.2">
      <c r="S60" s="28" t="str">
        <f>O6</f>
        <v>MÍNIMO</v>
      </c>
      <c r="T60" s="28" t="str">
        <f>P6</f>
        <v>PROMEDIO</v>
      </c>
      <c r="U60" s="28" t="str">
        <f>Q6</f>
        <v>MÁXIMO</v>
      </c>
      <c r="V60" s="28"/>
    </row>
    <row r="61" spans="18:22" ht="15.5" customHeight="1" x14ac:dyDescent="0.2">
      <c r="S61" s="27">
        <f>O27</f>
        <v>17910547</v>
      </c>
      <c r="T61" s="27">
        <f>P27</f>
        <v>28700548.311999999</v>
      </c>
      <c r="U61" s="27">
        <f>Q27</f>
        <v>68213443.5</v>
      </c>
      <c r="V61" s="28"/>
    </row>
  </sheetData>
  <mergeCells count="34">
    <mergeCell ref="A27:E27"/>
    <mergeCell ref="A28:B31"/>
    <mergeCell ref="A32:Q32"/>
    <mergeCell ref="A33:Q33"/>
    <mergeCell ref="N8:N9"/>
    <mergeCell ref="Q6:Q9"/>
    <mergeCell ref="F7:G7"/>
    <mergeCell ref="H7:I7"/>
    <mergeCell ref="J7:K7"/>
    <mergeCell ref="L7:M7"/>
    <mergeCell ref="F8:F9"/>
    <mergeCell ref="G8:G9"/>
    <mergeCell ref="H8:H9"/>
    <mergeCell ref="I8:I9"/>
    <mergeCell ref="J8:J9"/>
    <mergeCell ref="F6:G6"/>
    <mergeCell ref="H6:I6"/>
    <mergeCell ref="J6:K6"/>
    <mergeCell ref="L6:M6"/>
    <mergeCell ref="O6:O9"/>
    <mergeCell ref="P6:P9"/>
    <mergeCell ref="K8:K9"/>
    <mergeCell ref="L8:L9"/>
    <mergeCell ref="M8:M9"/>
    <mergeCell ref="A1:Q1"/>
    <mergeCell ref="A2:Q2"/>
    <mergeCell ref="A3:Q3"/>
    <mergeCell ref="A4:Q4"/>
    <mergeCell ref="A5:Q5"/>
    <mergeCell ref="A6:A9"/>
    <mergeCell ref="B6:B9"/>
    <mergeCell ref="C6:C9"/>
    <mergeCell ref="D6:D9"/>
    <mergeCell ref="E6:E9"/>
  </mergeCells>
  <conditionalFormatting sqref="R27">
    <cfRule type="iconSet" priority="1">
      <iconSet iconSet="3Arrows">
        <cfvo type="percent" val="0"/>
        <cfvo type="percent" val="33"/>
        <cfvo type="percent" val="67"/>
      </iconSet>
    </cfRule>
  </conditionalFormatting>
  <pageMargins left="1.1023622047244095" right="0.31496062992125984" top="0.74803149606299213" bottom="0.74803149606299213" header="0.31496062992125984" footer="0.31496062992125984"/>
  <pageSetup scale="30" orientation="landscape" r:id="rId1"/>
  <rowBreaks count="1" manualBreakCount="1">
    <brk id="41" max="16383" man="1"/>
  </rowBreaks>
  <colBreaks count="1" manualBreakCount="1">
    <brk id="17" max="6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AA4ED-A6BB-4DBF-8EEF-B64BF808CE4B}">
  <dimension ref="A1:I53"/>
  <sheetViews>
    <sheetView view="pageBreakPreview" topLeftCell="A26" zoomScale="60" zoomScaleNormal="100" workbookViewId="0">
      <selection activeCell="B38" sqref="B38"/>
    </sheetView>
  </sheetViews>
  <sheetFormatPr baseColWidth="10" defaultRowHeight="15" x14ac:dyDescent="0.2"/>
  <cols>
    <col min="1" max="1" width="6.1640625" customWidth="1"/>
    <col min="2" max="2" width="101.5" customWidth="1"/>
    <col min="3" max="3" width="10.83203125" customWidth="1"/>
    <col min="4" max="4" width="11" bestFit="1" customWidth="1"/>
    <col min="5" max="5" width="12.33203125" bestFit="1" customWidth="1"/>
    <col min="6" max="6" width="19.33203125" customWidth="1"/>
    <col min="7" max="7" width="23" customWidth="1"/>
  </cols>
  <sheetData>
    <row r="1" spans="1:9" ht="15.5" customHeight="1" x14ac:dyDescent="0.2">
      <c r="A1" s="69" t="s">
        <v>0</v>
      </c>
      <c r="B1" s="70"/>
      <c r="C1" s="70"/>
      <c r="D1" s="70"/>
      <c r="E1" s="70"/>
      <c r="F1" s="70"/>
      <c r="G1" s="71"/>
    </row>
    <row r="2" spans="1:9" ht="30.5" customHeight="1" x14ac:dyDescent="0.2">
      <c r="A2" s="72" t="s">
        <v>1</v>
      </c>
      <c r="B2" s="43"/>
      <c r="C2" s="43"/>
      <c r="D2" s="43"/>
      <c r="E2" s="43"/>
      <c r="F2" s="43"/>
      <c r="G2" s="73"/>
    </row>
    <row r="3" spans="1:9" ht="33" customHeight="1" x14ac:dyDescent="0.2">
      <c r="A3" s="74"/>
      <c r="B3" s="46"/>
      <c r="C3" s="46"/>
      <c r="D3" s="46"/>
      <c r="E3" s="46"/>
      <c r="F3" s="46"/>
      <c r="G3" s="75"/>
    </row>
    <row r="4" spans="1:9" ht="39" customHeight="1" thickBot="1" x14ac:dyDescent="0.25">
      <c r="A4" s="76" t="s">
        <v>2</v>
      </c>
      <c r="B4" s="77"/>
      <c r="C4" s="77"/>
      <c r="D4" s="77"/>
      <c r="E4" s="77"/>
      <c r="F4" s="77"/>
      <c r="G4" s="78"/>
    </row>
    <row r="5" spans="1:9" ht="23" customHeight="1" thickBot="1" x14ac:dyDescent="0.25">
      <c r="A5" s="79" t="s">
        <v>48</v>
      </c>
      <c r="B5" s="80"/>
      <c r="C5" s="80"/>
      <c r="D5" s="80"/>
      <c r="E5" s="80"/>
      <c r="F5" s="81"/>
      <c r="G5" s="82"/>
    </row>
    <row r="6" spans="1:9" ht="11" customHeight="1" x14ac:dyDescent="0.2">
      <c r="A6" s="83" t="s">
        <v>4</v>
      </c>
      <c r="B6" s="83" t="s">
        <v>5</v>
      </c>
      <c r="C6" s="83" t="s">
        <v>6</v>
      </c>
      <c r="D6" s="84" t="s">
        <v>7</v>
      </c>
      <c r="E6" s="84" t="s">
        <v>49</v>
      </c>
      <c r="F6" s="85" t="s">
        <v>50</v>
      </c>
      <c r="G6" s="85" t="s">
        <v>51</v>
      </c>
    </row>
    <row r="7" spans="1:9" ht="21.5" customHeight="1" x14ac:dyDescent="0.2">
      <c r="A7" s="83"/>
      <c r="B7" s="83"/>
      <c r="C7" s="83"/>
      <c r="D7" s="84"/>
      <c r="E7" s="84"/>
      <c r="F7" s="85"/>
      <c r="G7" s="85"/>
    </row>
    <row r="8" spans="1:9" ht="4.25" customHeight="1" x14ac:dyDescent="0.2">
      <c r="A8" s="83"/>
      <c r="B8" s="83"/>
      <c r="C8" s="83"/>
      <c r="D8" s="84"/>
      <c r="E8" s="84"/>
      <c r="F8" s="85"/>
      <c r="G8" s="85"/>
    </row>
    <row r="9" spans="1:9" ht="23" customHeight="1" x14ac:dyDescent="0.2">
      <c r="A9" s="83"/>
      <c r="B9" s="83"/>
      <c r="C9" s="83"/>
      <c r="D9" s="84"/>
      <c r="E9" s="84"/>
      <c r="F9" s="86"/>
      <c r="G9" s="86"/>
    </row>
    <row r="10" spans="1:9" ht="20" x14ac:dyDescent="0.2">
      <c r="A10" s="29">
        <f>'[1]ESTUDIO DE MERCADO'!A10</f>
        <v>1</v>
      </c>
      <c r="B10" s="30" t="str">
        <f>'[1]ESTUDIO DE MERCADO'!B10</f>
        <v>Cuña radial emisora  AM. Hasta de 30 segundos en programas de  lunes a domingo</v>
      </c>
      <c r="C10" s="6" t="str">
        <f>'[1]ESTUDIO DE MERCADO'!C10</f>
        <v>UNIDAD</v>
      </c>
      <c r="D10" s="31">
        <v>1</v>
      </c>
      <c r="E10" s="29">
        <f>'[1]ESTUDIO DE MERCADO'!E10</f>
        <v>1</v>
      </c>
      <c r="F10" s="9">
        <v>77115</v>
      </c>
      <c r="G10" s="32">
        <f>F10</f>
        <v>77115</v>
      </c>
      <c r="I10" s="33"/>
    </row>
    <row r="11" spans="1:9" ht="20" x14ac:dyDescent="0.2">
      <c r="A11" s="29">
        <f>'[1]ESTUDIO DE MERCADO'!A11</f>
        <v>2</v>
      </c>
      <c r="B11" s="30" t="str">
        <f>'[1]ESTUDIO DE MERCADO'!B11</f>
        <v>Cuña radial emisora  FM. Hasta de 30 segundos en programas de  lunes a domingo</v>
      </c>
      <c r="C11" s="6" t="str">
        <f>'[1]ESTUDIO DE MERCADO'!C11</f>
        <v>UNIDAD</v>
      </c>
      <c r="D11" s="31">
        <v>1</v>
      </c>
      <c r="E11" s="29">
        <f>'[1]ESTUDIO DE MERCADO'!E11</f>
        <v>1</v>
      </c>
      <c r="F11" s="9">
        <v>94296</v>
      </c>
      <c r="G11" s="32">
        <f t="shared" ref="G11:G26" si="0">F11</f>
        <v>94296</v>
      </c>
    </row>
    <row r="12" spans="1:9" ht="20" x14ac:dyDescent="0.2">
      <c r="A12" s="29">
        <f>'[1]ESTUDIO DE MERCADO'!A12</f>
        <v>3</v>
      </c>
      <c r="B12" s="30" t="str">
        <f>'[1]ESTUDIO DE MERCADO'!B12</f>
        <v>Cuña radial emisora  COMUNITARIA. Hasta de 30 segundos en programas de  lunes a domingo</v>
      </c>
      <c r="C12" s="6" t="str">
        <f>'[1]ESTUDIO DE MERCADO'!C12</f>
        <v>UNIDAD</v>
      </c>
      <c r="D12" s="31">
        <v>1</v>
      </c>
      <c r="E12" s="29">
        <f>'[1]ESTUDIO DE MERCADO'!E12</f>
        <v>1</v>
      </c>
      <c r="F12" s="9">
        <v>77115</v>
      </c>
      <c r="G12" s="32">
        <f t="shared" si="0"/>
        <v>77115</v>
      </c>
    </row>
    <row r="13" spans="1:9" ht="20" x14ac:dyDescent="0.2">
      <c r="A13" s="29">
        <f>'[1]ESTUDIO DE MERCADO'!A13</f>
        <v>4</v>
      </c>
      <c r="B13" s="30" t="str">
        <f>'[1]ESTUDIO DE MERCADO'!B13</f>
        <v>Emisión de comerciales diarios en programas televisivos</v>
      </c>
      <c r="C13" s="6" t="str">
        <f>'[1]ESTUDIO DE MERCADO'!C13</f>
        <v>UNIDAD</v>
      </c>
      <c r="D13" s="31">
        <v>1</v>
      </c>
      <c r="E13" s="29">
        <f>'[1]ESTUDIO DE MERCADO'!E13</f>
        <v>1</v>
      </c>
      <c r="F13" s="9">
        <v>205000</v>
      </c>
      <c r="G13" s="32">
        <f t="shared" si="0"/>
        <v>205000</v>
      </c>
    </row>
    <row r="14" spans="1:9" ht="20" x14ac:dyDescent="0.2">
      <c r="A14" s="29">
        <f>'[1]ESTUDIO DE MERCADO'!A14</f>
        <v>5</v>
      </c>
      <c r="B14" s="30" t="str">
        <f>'[1]ESTUDIO DE MERCADO'!B14</f>
        <v>Emisión del programa institucional en canales televisivos, de lunes a domingo hasta de 5 minutos.</v>
      </c>
      <c r="C14" s="6" t="str">
        <f>'[1]ESTUDIO DE MERCADO'!C14</f>
        <v>UNIDAD</v>
      </c>
      <c r="D14" s="31">
        <v>1</v>
      </c>
      <c r="E14" s="29">
        <f>'[1]ESTUDIO DE MERCADO'!E14</f>
        <v>1</v>
      </c>
      <c r="F14" s="9">
        <v>450000</v>
      </c>
      <c r="G14" s="32">
        <f t="shared" si="0"/>
        <v>450000</v>
      </c>
    </row>
    <row r="15" spans="1:9" ht="20" x14ac:dyDescent="0.2">
      <c r="A15" s="29">
        <f>'[1]ESTUDIO DE MERCADO'!A15</f>
        <v>6</v>
      </c>
      <c r="B15" s="30" t="str">
        <f>'[1]ESTUDIO DE MERCADO'!B15</f>
        <v>Publicación en redes sociales Instagram, X, Facebook y Tiktok</v>
      </c>
      <c r="C15" s="6" t="str">
        <f>'[1]ESTUDIO DE MERCADO'!C15</f>
        <v>UNIDAD</v>
      </c>
      <c r="D15" s="31">
        <v>1</v>
      </c>
      <c r="E15" s="29">
        <f>'[1]ESTUDIO DE MERCADO'!E15</f>
        <v>1</v>
      </c>
      <c r="F15" s="9">
        <v>317000</v>
      </c>
      <c r="G15" s="32">
        <f t="shared" si="0"/>
        <v>317000</v>
      </c>
    </row>
    <row r="16" spans="1:9" ht="20" x14ac:dyDescent="0.2">
      <c r="A16" s="29">
        <f>'[1]ESTUDIO DE MERCADO'!A16</f>
        <v>7</v>
      </c>
      <c r="B16" s="30" t="str">
        <f>'[1]ESTUDIO DE MERCADO'!B16</f>
        <v>Divulgación de contenidos digitales como podcast</v>
      </c>
      <c r="C16" s="6" t="str">
        <f>'[1]ESTUDIO DE MERCADO'!C16</f>
        <v>UNIDAD</v>
      </c>
      <c r="D16" s="31">
        <v>1</v>
      </c>
      <c r="E16" s="29">
        <f>'[1]ESTUDIO DE MERCADO'!E16</f>
        <v>1</v>
      </c>
      <c r="F16" s="9">
        <v>80000</v>
      </c>
      <c r="G16" s="32">
        <f t="shared" si="0"/>
        <v>80000</v>
      </c>
    </row>
    <row r="17" spans="1:9" ht="20" x14ac:dyDescent="0.2">
      <c r="A17" s="29">
        <f>'[1]ESTUDIO DE MERCADO'!A17</f>
        <v>8</v>
      </c>
      <c r="B17" s="30" t="str">
        <f>'[1]ESTUDIO DE MERCADO'!B17</f>
        <v>Aviso prensa escrita ¼ de página - IMPRESOS FULL COLOR</v>
      </c>
      <c r="C17" s="6" t="str">
        <f>'[1]ESTUDIO DE MERCADO'!C17</f>
        <v>UNIDAD</v>
      </c>
      <c r="D17" s="31">
        <v>1</v>
      </c>
      <c r="E17" s="29">
        <f>'[1]ESTUDIO DE MERCADO'!E17</f>
        <v>1</v>
      </c>
      <c r="F17" s="9">
        <v>2164359</v>
      </c>
      <c r="G17" s="32">
        <f t="shared" si="0"/>
        <v>2164359</v>
      </c>
    </row>
    <row r="18" spans="1:9" ht="20" x14ac:dyDescent="0.2">
      <c r="A18" s="29">
        <f>'[1]ESTUDIO DE MERCADO'!A18</f>
        <v>9</v>
      </c>
      <c r="B18" s="30" t="str">
        <f>'[1]ESTUDIO DE MERCADO'!B18</f>
        <v>Aviso prensa escrita ½  de página - IMPRESOS FULL COLOR</v>
      </c>
      <c r="C18" s="6" t="str">
        <f>'[1]ESTUDIO DE MERCADO'!C18</f>
        <v>UNIDAD</v>
      </c>
      <c r="D18" s="31">
        <v>1</v>
      </c>
      <c r="E18" s="29">
        <f>'[1]ESTUDIO DE MERCADO'!E18</f>
        <v>1</v>
      </c>
      <c r="F18" s="9">
        <v>3303643</v>
      </c>
      <c r="G18" s="32">
        <f t="shared" si="0"/>
        <v>3303643</v>
      </c>
    </row>
    <row r="19" spans="1:9" ht="20" x14ac:dyDescent="0.2">
      <c r="A19" s="29">
        <f>'[1]ESTUDIO DE MERCADO'!A19</f>
        <v>10</v>
      </c>
      <c r="B19" s="30" t="str">
        <f>'[1]ESTUDIO DE MERCADO'!B19</f>
        <v>Aviso prensa escrita una (1) página - IMPRESOS FULL COLOR</v>
      </c>
      <c r="C19" s="6" t="str">
        <f>'[1]ESTUDIO DE MERCADO'!C19</f>
        <v>UNIDAD</v>
      </c>
      <c r="D19" s="31">
        <v>1</v>
      </c>
      <c r="E19" s="29">
        <f>'[1]ESTUDIO DE MERCADO'!E19</f>
        <v>1</v>
      </c>
      <c r="F19" s="9">
        <v>5696420</v>
      </c>
      <c r="G19" s="32">
        <f t="shared" si="0"/>
        <v>5696420</v>
      </c>
    </row>
    <row r="20" spans="1:9" ht="60" x14ac:dyDescent="0.2">
      <c r="A20" s="29">
        <f>'[1]ESTUDIO DE MERCADO'!A20</f>
        <v>11</v>
      </c>
      <c r="B20" s="30" t="str">
        <f>'[1]ESTUDIO DE MERCADO'!B20</f>
        <v xml:space="preserve">Impresos: 
Folletos: TIPO  TRÍPTICOS TAMAÑO OFICIO IMPRESOS FULL COLOR AMBAS CARAS EN PROPALCOTE DE 150 GRAMOS </v>
      </c>
      <c r="C20" s="6" t="str">
        <f>'[1]ESTUDIO DE MERCADO'!C20</f>
        <v>UNIDAD</v>
      </c>
      <c r="D20" s="31">
        <v>1</v>
      </c>
      <c r="E20" s="29">
        <f>'[1]ESTUDIO DE MERCADO'!E20</f>
        <v>1</v>
      </c>
      <c r="F20" s="9">
        <v>785</v>
      </c>
      <c r="G20" s="32">
        <f t="shared" si="0"/>
        <v>785</v>
      </c>
    </row>
    <row r="21" spans="1:9" ht="40" x14ac:dyDescent="0.2">
      <c r="A21" s="29">
        <f>'[1]ESTUDIO DE MERCADO'!A21</f>
        <v>12</v>
      </c>
      <c r="B21" s="30" t="str">
        <f>'[1]ESTUDIO DE MERCADO'!B21</f>
        <v>Pendones: 1,50 metros de ancho x1 metro de ancho, con mensajes claves de información en salud y sus programas</v>
      </c>
      <c r="C21" s="6" t="str">
        <f>'[1]ESTUDIO DE MERCADO'!C21</f>
        <v>UNIDAD</v>
      </c>
      <c r="D21" s="31">
        <v>1</v>
      </c>
      <c r="E21" s="29">
        <f>'[1]ESTUDIO DE MERCADO'!E21</f>
        <v>1</v>
      </c>
      <c r="F21" s="9">
        <v>249087</v>
      </c>
      <c r="G21" s="32">
        <f t="shared" si="0"/>
        <v>249087</v>
      </c>
    </row>
    <row r="22" spans="1:9" ht="20" x14ac:dyDescent="0.2">
      <c r="A22" s="29">
        <f>'[1]ESTUDIO DE MERCADO'!A22</f>
        <v>13</v>
      </c>
      <c r="B22" s="30" t="str">
        <f>'[1]ESTUDIO DE MERCADO'!B22</f>
        <v xml:space="preserve">Aviso Rompe tráfico: 1,50 metros de ancho x1,20 metros de ancho. </v>
      </c>
      <c r="C22" s="6" t="str">
        <f>'[1]ESTUDIO DE MERCADO'!C22</f>
        <v>UNIDAD</v>
      </c>
      <c r="D22" s="31">
        <v>1</v>
      </c>
      <c r="E22" s="29">
        <f>'[1]ESTUDIO DE MERCADO'!E22</f>
        <v>1</v>
      </c>
      <c r="F22" s="9">
        <v>546520</v>
      </c>
      <c r="G22" s="32">
        <f t="shared" si="0"/>
        <v>546520</v>
      </c>
    </row>
    <row r="23" spans="1:9" ht="20" x14ac:dyDescent="0.2">
      <c r="A23" s="29">
        <f>'[1]ESTUDIO DE MERCADO'!A23</f>
        <v>14</v>
      </c>
      <c r="B23" s="30" t="str">
        <f>'[1]ESTUDIO DE MERCADO'!B23</f>
        <v xml:space="preserve">Afiches: tamaño Tabloide, IMPRESOS FULL COLOR AMBAS CARAS EN PAPEL GLASE DE 150 GRAMOS </v>
      </c>
      <c r="C23" s="6" t="str">
        <f>'[1]ESTUDIO DE MERCADO'!C23</f>
        <v>UNIDAD</v>
      </c>
      <c r="D23" s="31">
        <v>1</v>
      </c>
      <c r="E23" s="29">
        <f>'[1]ESTUDIO DE MERCADO'!E23</f>
        <v>1</v>
      </c>
      <c r="F23" s="9">
        <v>1471</v>
      </c>
      <c r="G23" s="32">
        <f t="shared" si="0"/>
        <v>1471</v>
      </c>
    </row>
    <row r="24" spans="1:9" ht="40" x14ac:dyDescent="0.2">
      <c r="A24" s="29">
        <f>'[1]ESTUDIO DE MERCADO'!A24</f>
        <v>15</v>
      </c>
      <c r="B24" s="30" t="str">
        <f>'[1]ESTUDIO DE MERCADO'!B24</f>
        <v>Publicación Banner institucionales  en portal web de lunes a domingos. De acuerdo al número de visitas del sitio web</v>
      </c>
      <c r="C24" s="6" t="str">
        <f>'[1]ESTUDIO DE MERCADO'!C24</f>
        <v>UNIDAD</v>
      </c>
      <c r="D24" s="31">
        <v>1</v>
      </c>
      <c r="E24" s="29">
        <f>'[1]ESTUDIO DE MERCADO'!E24</f>
        <v>1</v>
      </c>
      <c r="F24" s="9">
        <v>736000</v>
      </c>
      <c r="G24" s="32">
        <f t="shared" si="0"/>
        <v>736000</v>
      </c>
    </row>
    <row r="25" spans="1:9" ht="20" x14ac:dyDescent="0.2">
      <c r="A25" s="29">
        <f>'[1]ESTUDIO DE MERCADO'!A25</f>
        <v>16</v>
      </c>
      <c r="B25" s="30" t="str">
        <f>'[1]ESTUDIO DE MERCADO'!B25</f>
        <v>Valla publicitaria tamaño: 11,60 Mts de ancho x 3,60 Mts de alto, Valor mensual (sujeto a ubicación)</v>
      </c>
      <c r="C25" s="6" t="str">
        <f>'[1]ESTUDIO DE MERCADO'!C25</f>
        <v>UNIDAD</v>
      </c>
      <c r="D25" s="31">
        <v>1</v>
      </c>
      <c r="E25" s="29">
        <f>'[1]ESTUDIO DE MERCADO'!E25</f>
        <v>1</v>
      </c>
      <c r="F25" s="9">
        <v>4343233</v>
      </c>
      <c r="G25" s="32">
        <f t="shared" si="0"/>
        <v>4343233</v>
      </c>
    </row>
    <row r="26" spans="1:9" ht="40" x14ac:dyDescent="0.2">
      <c r="A26" s="29">
        <f>'[1]ESTUDIO DE MERCADO'!A26</f>
        <v>17</v>
      </c>
      <c r="B26" s="30" t="str">
        <f>'[1]ESTUDIO DE MERCADO'!B26</f>
        <v>Servicio de carro valla y/o publicidad de perifoneo para Valledupar y sus corregimientos, por 8 horas al día (Incluye: Perifoneo, diseño y difusión de Infografia de Entidades Participantes.  (valor hora)</v>
      </c>
      <c r="C26" s="6" t="str">
        <f>'[1]ESTUDIO DE MERCADO'!C26</f>
        <v>UNIDAD</v>
      </c>
      <c r="D26" s="31">
        <v>1</v>
      </c>
      <c r="E26" s="29">
        <f>'[1]ESTUDIO DE MERCADO'!E26</f>
        <v>1</v>
      </c>
      <c r="F26" s="9">
        <v>189180</v>
      </c>
      <c r="G26" s="32">
        <f t="shared" si="0"/>
        <v>189180</v>
      </c>
    </row>
    <row r="27" spans="1:9" ht="24.5" customHeight="1" x14ac:dyDescent="0.2">
      <c r="A27" s="87" t="s">
        <v>52</v>
      </c>
      <c r="B27" s="87"/>
      <c r="C27" s="87"/>
      <c r="D27" s="87"/>
      <c r="E27" s="87"/>
      <c r="F27" s="87"/>
      <c r="G27" s="34">
        <f>SUM(G10:G26)</f>
        <v>18531224</v>
      </c>
      <c r="I27" s="28"/>
    </row>
    <row r="28" spans="1:9" ht="16" x14ac:dyDescent="0.2">
      <c r="I28" s="28"/>
    </row>
    <row r="29" spans="1:9" ht="54" customHeight="1" x14ac:dyDescent="0.2">
      <c r="A29" s="88" t="s">
        <v>41</v>
      </c>
      <c r="B29" s="88"/>
      <c r="C29" s="88"/>
      <c r="D29" s="88"/>
      <c r="E29" s="88"/>
      <c r="F29" s="88"/>
      <c r="G29" s="88"/>
      <c r="I29" s="28"/>
    </row>
    <row r="30" spans="1:9" ht="16" x14ac:dyDescent="0.2">
      <c r="A30" s="24"/>
      <c r="B30" s="24"/>
      <c r="C30" s="24"/>
      <c r="D30" s="24"/>
      <c r="E30" s="24"/>
      <c r="F30" s="24"/>
      <c r="G30" s="24"/>
      <c r="I30" s="28"/>
    </row>
    <row r="31" spans="1:9" ht="16" x14ac:dyDescent="0.2">
      <c r="I31" s="28"/>
    </row>
    <row r="32" spans="1:9" ht="33.5" customHeight="1" x14ac:dyDescent="0.2">
      <c r="A32" s="61" t="s">
        <v>42</v>
      </c>
      <c r="B32" s="61"/>
      <c r="C32" s="61"/>
      <c r="D32" s="61"/>
      <c r="E32" s="61"/>
      <c r="F32" s="61"/>
      <c r="G32" s="61"/>
      <c r="I32" s="28"/>
    </row>
    <row r="33" spans="1:7" ht="22.25" customHeight="1" x14ac:dyDescent="0.2">
      <c r="A33" s="62" t="s">
        <v>43</v>
      </c>
      <c r="B33" s="62"/>
      <c r="C33" s="62"/>
      <c r="D33" s="62"/>
      <c r="E33" s="62"/>
      <c r="F33" s="62"/>
      <c r="G33" s="62"/>
    </row>
    <row r="34" spans="1:7" ht="22.25" customHeight="1" x14ac:dyDescent="0.2">
      <c r="A34" s="25"/>
      <c r="B34" s="25"/>
      <c r="C34" s="25"/>
      <c r="D34" s="25"/>
      <c r="E34" s="25"/>
      <c r="F34" s="25"/>
      <c r="G34" s="25"/>
    </row>
    <row r="35" spans="1:7" x14ac:dyDescent="0.2">
      <c r="A35" t="s">
        <v>44</v>
      </c>
      <c r="F35" t="s">
        <v>45</v>
      </c>
    </row>
    <row r="37" spans="1:7" x14ac:dyDescent="0.2">
      <c r="A37" t="s">
        <v>58</v>
      </c>
      <c r="F37" t="s">
        <v>60</v>
      </c>
    </row>
    <row r="38" spans="1:7" x14ac:dyDescent="0.2">
      <c r="A38" t="s">
        <v>46</v>
      </c>
      <c r="F38" t="str">
        <f>A38</f>
        <v>Contratistas Equipo Económico Sec. Gral.</v>
      </c>
    </row>
    <row r="53" spans="2:3" x14ac:dyDescent="0.2">
      <c r="B53" s="35"/>
      <c r="C53" s="35"/>
    </row>
  </sheetData>
  <mergeCells count="16">
    <mergeCell ref="A33:G33"/>
    <mergeCell ref="A1:G1"/>
    <mergeCell ref="A2:G2"/>
    <mergeCell ref="A3:G3"/>
    <mergeCell ref="A4:G4"/>
    <mergeCell ref="A5:G5"/>
    <mergeCell ref="A6:A9"/>
    <mergeCell ref="B6:B9"/>
    <mergeCell ref="C6:C9"/>
    <mergeCell ref="D6:D9"/>
    <mergeCell ref="E6:E9"/>
    <mergeCell ref="F6:F9"/>
    <mergeCell ref="G6:G9"/>
    <mergeCell ref="A27:F27"/>
    <mergeCell ref="A29:G29"/>
    <mergeCell ref="A32:G32"/>
  </mergeCells>
  <pageMargins left="0.7" right="0.7" top="0.75" bottom="0.75" header="0.3" footer="0.3"/>
  <pageSetup scale="4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HECTOR</vt:lpstr>
      <vt:lpstr>PRESUPUESTO HECTOR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Daza Hurtado</dc:creator>
  <cp:lastModifiedBy>Maria Susana Barros Corrales</cp:lastModifiedBy>
  <cp:lastPrinted>2026-02-20T05:53:08Z</cp:lastPrinted>
  <dcterms:created xsi:type="dcterms:W3CDTF">2026-02-12T15:56:24Z</dcterms:created>
  <dcterms:modified xsi:type="dcterms:W3CDTF">2026-02-25T19:40:03Z</dcterms:modified>
</cp:coreProperties>
</file>