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MARTIRES AMBIENTAL\INFORMES\INFORME 5\"/>
    </mc:Choice>
  </mc:AlternateContent>
  <xr:revisionPtr revIDLastSave="0" documentId="13_ncr:1_{230F5A6B-80B8-4A10-ABCB-D4FFE19DEE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" l="1"/>
  <c r="C44" i="1"/>
  <c r="R2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4" i="1"/>
  <c r="Q36" i="1" s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4" i="1"/>
  <c r="M2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5" i="1"/>
  <c r="M26" i="1"/>
  <c r="M27" i="1"/>
  <c r="M28" i="1"/>
  <c r="M29" i="1"/>
  <c r="M30" i="1"/>
  <c r="M31" i="1"/>
  <c r="M32" i="1"/>
  <c r="M33" i="1"/>
  <c r="M34" i="1"/>
  <c r="M35" i="1"/>
  <c r="M4" i="1"/>
  <c r="O36" i="1" l="1"/>
  <c r="C43" i="1" s="1"/>
  <c r="M36" i="1"/>
  <c r="C42" i="1" s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4" i="1"/>
  <c r="K25" i="1"/>
  <c r="K26" i="1"/>
  <c r="K27" i="1"/>
  <c r="K28" i="1"/>
  <c r="K29" i="1"/>
  <c r="K30" i="1"/>
  <c r="K31" i="1"/>
  <c r="K32" i="1"/>
  <c r="K33" i="1"/>
  <c r="K34" i="1"/>
  <c r="K35" i="1"/>
  <c r="K4" i="1"/>
  <c r="K36" i="1" l="1"/>
  <c r="C41" i="1"/>
  <c r="I5" i="1"/>
  <c r="R5" i="1" s="1"/>
  <c r="I6" i="1"/>
  <c r="R6" i="1" s="1"/>
  <c r="I7" i="1"/>
  <c r="R7" i="1" s="1"/>
  <c r="I8" i="1"/>
  <c r="R8" i="1" s="1"/>
  <c r="I9" i="1"/>
  <c r="R9" i="1" s="1"/>
  <c r="I10" i="1"/>
  <c r="R10" i="1" s="1"/>
  <c r="I11" i="1"/>
  <c r="R11" i="1" s="1"/>
  <c r="I12" i="1"/>
  <c r="R12" i="1" s="1"/>
  <c r="I13" i="1"/>
  <c r="R13" i="1" s="1"/>
  <c r="I14" i="1"/>
  <c r="R14" i="1" s="1"/>
  <c r="I15" i="1"/>
  <c r="R15" i="1" s="1"/>
  <c r="I16" i="1"/>
  <c r="R16" i="1" s="1"/>
  <c r="I17" i="1"/>
  <c r="R17" i="1" s="1"/>
  <c r="I18" i="1"/>
  <c r="R18" i="1" s="1"/>
  <c r="I19" i="1"/>
  <c r="R19" i="1" s="1"/>
  <c r="I20" i="1"/>
  <c r="R20" i="1" s="1"/>
  <c r="I21" i="1"/>
  <c r="R21" i="1" s="1"/>
  <c r="I22" i="1"/>
  <c r="R22" i="1" s="1"/>
  <c r="I24" i="1"/>
  <c r="R24" i="1" s="1"/>
  <c r="I25" i="1"/>
  <c r="R25" i="1" s="1"/>
  <c r="I26" i="1"/>
  <c r="R26" i="1" s="1"/>
  <c r="I27" i="1"/>
  <c r="R27" i="1" s="1"/>
  <c r="I28" i="1"/>
  <c r="R28" i="1" s="1"/>
  <c r="I29" i="1"/>
  <c r="R29" i="1" s="1"/>
  <c r="I30" i="1"/>
  <c r="R30" i="1" s="1"/>
  <c r="I31" i="1"/>
  <c r="R31" i="1" s="1"/>
  <c r="I32" i="1"/>
  <c r="R32" i="1" s="1"/>
  <c r="I33" i="1"/>
  <c r="R33" i="1" s="1"/>
  <c r="I34" i="1"/>
  <c r="R34" i="1" s="1"/>
  <c r="I35" i="1"/>
  <c r="R35" i="1" s="1"/>
  <c r="I4" i="1"/>
  <c r="R4" i="1" s="1"/>
  <c r="C45" i="1"/>
  <c r="C39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4" i="1"/>
  <c r="I36" i="1" l="1"/>
  <c r="C40" i="1" s="1"/>
  <c r="G35" i="1"/>
  <c r="S35" i="1" s="1"/>
  <c r="G25" i="1"/>
  <c r="S25" i="1" s="1"/>
  <c r="G26" i="1"/>
  <c r="G27" i="1"/>
  <c r="S27" i="1" s="1"/>
  <c r="G28" i="1"/>
  <c r="S28" i="1" s="1"/>
  <c r="G29" i="1"/>
  <c r="G30" i="1"/>
  <c r="S30" i="1" s="1"/>
  <c r="G31" i="1"/>
  <c r="S31" i="1" s="1"/>
  <c r="G32" i="1"/>
  <c r="S32" i="1" s="1"/>
  <c r="G33" i="1"/>
  <c r="S33" i="1" s="1"/>
  <c r="G34" i="1"/>
  <c r="S34" i="1" s="1"/>
  <c r="G24" i="1"/>
  <c r="G5" i="1"/>
  <c r="S5" i="1" s="1"/>
  <c r="G6" i="1"/>
  <c r="S6" i="1" s="1"/>
  <c r="G7" i="1"/>
  <c r="S7" i="1" s="1"/>
  <c r="G8" i="1"/>
  <c r="S8" i="1" s="1"/>
  <c r="G9" i="1"/>
  <c r="S9" i="1" s="1"/>
  <c r="G10" i="1"/>
  <c r="S10" i="1" s="1"/>
  <c r="G11" i="1"/>
  <c r="S11" i="1" s="1"/>
  <c r="G12" i="1"/>
  <c r="S12" i="1" s="1"/>
  <c r="G13" i="1"/>
  <c r="G14" i="1"/>
  <c r="S14" i="1" s="1"/>
  <c r="G15" i="1"/>
  <c r="S15" i="1" s="1"/>
  <c r="G16" i="1"/>
  <c r="S16" i="1" s="1"/>
  <c r="G17" i="1"/>
  <c r="S17" i="1" s="1"/>
  <c r="G18" i="1"/>
  <c r="S18" i="1" s="1"/>
  <c r="G19" i="1"/>
  <c r="S19" i="1" s="1"/>
  <c r="G20" i="1"/>
  <c r="S20" i="1" s="1"/>
  <c r="G21" i="1"/>
  <c r="S21" i="1" s="1"/>
  <c r="G22" i="1"/>
  <c r="S22" i="1" s="1"/>
  <c r="G4" i="1"/>
  <c r="S4" i="1" s="1"/>
  <c r="S24" i="1" l="1"/>
  <c r="S26" i="1"/>
  <c r="S29" i="1"/>
  <c r="S13" i="1"/>
  <c r="R36" i="1"/>
  <c r="C47" i="1" s="1"/>
</calcChain>
</file>

<file path=xl/sharedStrings.xml><?xml version="1.0" encoding="utf-8"?>
<sst xmlns="http://schemas.openxmlformats.org/spreadsheetml/2006/main" count="129" uniqueCount="84">
  <si>
    <t>ELEMENTO</t>
  </si>
  <si>
    <t>TIPO DE RECURSO</t>
  </si>
  <si>
    <t>DETALLE</t>
  </si>
  <si>
    <t>CANTIDAD</t>
  </si>
  <si>
    <t>Material</t>
  </si>
  <si>
    <t xml:space="preserve">Papeleria </t>
  </si>
  <si>
    <t xml:space="preserve">Material </t>
  </si>
  <si>
    <t>Marcador</t>
  </si>
  <si>
    <t>Tecnico</t>
  </si>
  <si>
    <t>Proyector</t>
  </si>
  <si>
    <t>Espacio</t>
  </si>
  <si>
    <t>Lugar</t>
  </si>
  <si>
    <t>Insumo</t>
  </si>
  <si>
    <t>Agua</t>
  </si>
  <si>
    <t>Afiche 45*30 cm</t>
  </si>
  <si>
    <t>Calcomania 7*7 cm</t>
  </si>
  <si>
    <t>Formatos de asistencia</t>
  </si>
  <si>
    <t>Certificados de asistencia y cumplimiento a la capacitación 28*21 cm</t>
  </si>
  <si>
    <t>Trofeo</t>
  </si>
  <si>
    <t>Kit bolsas</t>
  </si>
  <si>
    <t>Kit de bolsas organicas para residuos 70*90cm</t>
  </si>
  <si>
    <t>Agenda ecologica 23*17 cm</t>
  </si>
  <si>
    <t>Punto ecologico 3 puestos</t>
  </si>
  <si>
    <t xml:space="preserve">Contenedor de residuos indsutrial </t>
  </si>
  <si>
    <t>Contenedor para aceite usado</t>
  </si>
  <si>
    <t>Tablero acrilico 1.20 * 2.40</t>
  </si>
  <si>
    <t>Medalla</t>
  </si>
  <si>
    <t>Medallas para los eventos para los eventos en parques</t>
  </si>
  <si>
    <t>Formato de Encuesta material reciclado</t>
  </si>
  <si>
    <t>Contenedor de residuos indsutrial de 770 litros para residuos solidos</t>
  </si>
  <si>
    <t>Contenedor de 1000 litros compuesto de doble casco en acero el exterior y polietileno el interior para liquidos (aceites)</t>
  </si>
  <si>
    <t>Canecas para residuos con sus respetivos coleres de 40 litros</t>
  </si>
  <si>
    <t>VALOR UNITARIO IVA INCLUIDO</t>
  </si>
  <si>
    <t>VALOR TOTAL IVA INCLUIDO</t>
  </si>
  <si>
    <t xml:space="preserve"> Proyector Para realización de capacitación</t>
  </si>
  <si>
    <t>Lugar Para realización de capacitación</t>
  </si>
  <si>
    <t xml:space="preserve">Agua para las caravanas en barrios y obras de teatro agua en botella de 300 ml </t>
  </si>
  <si>
    <t>Trofeo en material Reciclado de 70 cm - 50 cm - 30 cm para los diferentes eventos</t>
  </si>
  <si>
    <t>PROFESIONAL REQUERIDO</t>
  </si>
  <si>
    <t>Recurso Humano</t>
  </si>
  <si>
    <t>Ingeniero Ambiental con postgrado a nivel de especialización en recursos hidrulicos o el área ambiental</t>
  </si>
  <si>
    <t>Coordinador Proyecto</t>
  </si>
  <si>
    <t>Profesional en gestión y desarrollo urbanos o biología con postgrado a nivel de especialización en el área ambiental</t>
  </si>
  <si>
    <t xml:space="preserve">Capacitador </t>
  </si>
  <si>
    <t>Biologo con postgrado a nivel de especialización en planeación ambiental y manejo integral de los recursos naturales</t>
  </si>
  <si>
    <t>Tecnico de apoyo Ambiental</t>
  </si>
  <si>
    <t>Administrador de empresas con postgrado a nivel de especialización en administración financiera</t>
  </si>
  <si>
    <t>Tecnico de apoyo administrativo</t>
  </si>
  <si>
    <t>Ingeniero catastral y geodesta con postgrado a nivel de especialización en sistemas de información geográfica</t>
  </si>
  <si>
    <t>Profesional de apoyo SIG</t>
  </si>
  <si>
    <t>Profesional en trabajo social</t>
  </si>
  <si>
    <t>Profesional de apoyo social</t>
  </si>
  <si>
    <t>Ingeniero ambiental con postgrado a nivel de especialización en el área ambiental</t>
  </si>
  <si>
    <t>Profesional de apoyo en gestión ambiental</t>
  </si>
  <si>
    <t>Bachiller 1</t>
  </si>
  <si>
    <t>Auxiliares de campo</t>
  </si>
  <si>
    <t>Bachiller 2</t>
  </si>
  <si>
    <t>Bachiller 3</t>
  </si>
  <si>
    <t>Bachiller 4</t>
  </si>
  <si>
    <t>VALOR TOTAL</t>
  </si>
  <si>
    <t>Bachiller 5</t>
  </si>
  <si>
    <t>INFORME FINANCIERO CPS 164 DE 2022</t>
  </si>
  <si>
    <t xml:space="preserve">VALOR UNITARIO SIN IVA </t>
  </si>
  <si>
    <t>PERIODO 1 
24 FEB/31 MAR</t>
  </si>
  <si>
    <t>EJECUCION ACOMULADA</t>
  </si>
  <si>
    <t>%DE EJECUCION</t>
  </si>
  <si>
    <t xml:space="preserve">CONTROL DE PAGOS </t>
  </si>
  <si>
    <t>VALOR TOTAL DEL CONTRATO</t>
  </si>
  <si>
    <t>PRIMER PAGO CONFORME A INFORME 1</t>
  </si>
  <si>
    <t>VALOR EJECUTADO ACUMULADO</t>
  </si>
  <si>
    <t>SALDO POR EJECUTAR</t>
  </si>
  <si>
    <t xml:space="preserve">Nombre: Geynner Oswaldo González Ramos  </t>
  </si>
  <si>
    <t xml:space="preserve">Cargo: Representante Legal </t>
  </si>
  <si>
    <t xml:space="preserve">Documento de Identidad: 80.082.039 de Bogotá </t>
  </si>
  <si>
    <t xml:space="preserve">PERIODO 2 
1 ABR/30 ABR </t>
  </si>
  <si>
    <t>VALRO TOTAL</t>
  </si>
  <si>
    <t xml:space="preserve">SEGUNDO PAGO CONFORME A INFORME 2 </t>
  </si>
  <si>
    <t xml:space="preserve">PERIODO 3 
1 MAY/31MAY </t>
  </si>
  <si>
    <t xml:space="preserve">TERCER PAGO CONFORME A INFORME 3 </t>
  </si>
  <si>
    <t xml:space="preserve">PERIODO 4 
1 JUN/30 JUN </t>
  </si>
  <si>
    <t xml:space="preserve">CUARTO PAGO POR COBRAR CONFORME A INFORME 4 </t>
  </si>
  <si>
    <t xml:space="preserve">VALOR TOTAL </t>
  </si>
  <si>
    <t xml:space="preserve">QUINTO INFORME POR COBRAR CONFORME A INFORME 5 </t>
  </si>
  <si>
    <t>PERIODO 5 
1 JUL/ 31 JUL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</si>
</sst>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rgb="FF3B3838"/>
      <name val="Garamond"/>
      <family val="1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vertical="justify"/>
    </xf>
    <xf numFmtId="0" fontId="0" fillId="2" borderId="1" xfId="0" applyFill="1" applyBorder="1" applyAlignment="1">
      <alignment vertical="justify"/>
    </xf>
    <xf numFmtId="0" fontId="0" fillId="0" borderId="1" xfId="0" applyBorder="1" applyAlignment="1">
      <alignment vertical="top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1" fillId="3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4" fontId="0" fillId="0" borderId="0" xfId="1" applyNumberFormat="1" applyFont="1"/>
    <xf numFmtId="164" fontId="1" fillId="3" borderId="1" xfId="1" applyNumberFormat="1" applyFont="1" applyFill="1" applyBorder="1" applyAlignment="1"/>
    <xf numFmtId="164" fontId="0" fillId="0" borderId="1" xfId="0" applyNumberFormat="1" applyBorder="1" applyAlignment="1">
      <alignment horizontal="center"/>
    </xf>
    <xf numFmtId="164" fontId="1" fillId="3" borderId="2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Border="1"/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2" fillId="4" borderId="0" xfId="0" applyFont="1" applyFill="1" applyAlignment="1">
      <alignment horizontal="center"/>
    </xf>
    <xf numFmtId="44" fontId="0" fillId="0" borderId="1" xfId="0" applyNumberFormat="1" applyBorder="1"/>
    <xf numFmtId="42" fontId="0" fillId="0" borderId="1" xfId="0" applyNumberFormat="1" applyBorder="1"/>
    <xf numFmtId="0" fontId="0" fillId="0" borderId="0" xfId="0" applyAlignment="1">
      <alignment vertical="center"/>
    </xf>
    <xf numFmtId="0" fontId="1" fillId="0" borderId="1" xfId="0" applyFont="1" applyBorder="1"/>
    <xf numFmtId="164" fontId="0" fillId="5" borderId="1" xfId="0" applyNumberFormat="1" applyFill="1" applyBorder="1"/>
    <xf numFmtId="164" fontId="1" fillId="0" borderId="1" xfId="0" applyNumberFormat="1" applyFont="1" applyBorder="1"/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 wrapText="1"/>
    </xf>
    <xf numFmtId="164" fontId="0" fillId="6" borderId="1" xfId="0" applyNumberFormat="1" applyFill="1" applyBorder="1"/>
    <xf numFmtId="42" fontId="1" fillId="0" borderId="1" xfId="0" applyNumberFormat="1" applyFont="1" applyBorder="1"/>
    <xf numFmtId="0" fontId="1" fillId="7" borderId="1" xfId="0" applyFont="1" applyFill="1" applyBorder="1" applyAlignment="1">
      <alignment horizontal="center" vertical="center" wrapText="1"/>
    </xf>
    <xf numFmtId="164" fontId="0" fillId="7" borderId="1" xfId="0" applyNumberFormat="1" applyFill="1" applyBorder="1"/>
    <xf numFmtId="42" fontId="0" fillId="0" borderId="1" xfId="0" applyNumberFormat="1" applyFont="1" applyBorder="1"/>
    <xf numFmtId="0" fontId="1" fillId="8" borderId="1" xfId="0" applyFont="1" applyFill="1" applyBorder="1" applyAlignment="1">
      <alignment horizontal="center" vertical="center" wrapText="1"/>
    </xf>
    <xf numFmtId="164" fontId="0" fillId="8" borderId="1" xfId="0" applyNumberFormat="1" applyFill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wrapText="1"/>
    </xf>
    <xf numFmtId="0" fontId="1" fillId="7" borderId="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wrapText="1"/>
    </xf>
    <xf numFmtId="0" fontId="1" fillId="8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9" fontId="1" fillId="2" borderId="1" xfId="2" applyFont="1" applyFill="1" applyBorder="1" applyAlignment="1">
      <alignment horizontal="center" vertical="center" wrapText="1"/>
    </xf>
    <xf numFmtId="164" fontId="0" fillId="2" borderId="1" xfId="0" applyNumberFormat="1" applyFill="1" applyBorder="1"/>
    <xf numFmtId="9" fontId="0" fillId="2" borderId="1" xfId="2" applyFont="1" applyFill="1" applyBorder="1"/>
    <xf numFmtId="164" fontId="1" fillId="2" borderId="1" xfId="0" applyNumberFormat="1" applyFont="1" applyFill="1" applyBorder="1"/>
    <xf numFmtId="44" fontId="1" fillId="2" borderId="1" xfId="1" applyFont="1" applyFill="1" applyBorder="1"/>
    <xf numFmtId="44" fontId="0" fillId="2" borderId="1" xfId="1" applyFont="1" applyFill="1" applyBorder="1"/>
    <xf numFmtId="0" fontId="0" fillId="2" borderId="0" xfId="0" applyFill="1"/>
    <xf numFmtId="9" fontId="0" fillId="2" borderId="0" xfId="2" applyFont="1" applyFill="1"/>
    <xf numFmtId="44" fontId="0" fillId="2" borderId="0" xfId="1" applyFont="1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694594</xdr:colOff>
      <xdr:row>38</xdr:row>
      <xdr:rowOff>170796</xdr:rowOff>
    </xdr:from>
    <xdr:to>
      <xdr:col>5</xdr:col>
      <xdr:colOff>465667</xdr:colOff>
      <xdr:row>45</xdr:row>
      <xdr:rowOff>17072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427" y="12108796"/>
          <a:ext cx="1432657" cy="1158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="90" zoomScaleNormal="90" workbookViewId="0">
      <selection activeCell="C3" sqref="C3"/>
    </sheetView>
  </sheetViews>
  <sheetFormatPr baseColWidth="10" defaultRowHeight="15" x14ac:dyDescent="0.25"/>
  <cols>
    <col min="1" max="1" width="14.42578125" customWidth="1"/>
    <col min="2" max="2" width="19.5703125" customWidth="1"/>
    <col min="3" max="3" width="30.42578125" bestFit="1" customWidth="1"/>
    <col min="4" max="4" width="10.7109375" customWidth="1"/>
    <col min="5" max="5" width="14.140625" customWidth="1"/>
    <col min="6" max="6" width="13.28515625" style="19" customWidth="1"/>
    <col min="7" max="7" width="18.28515625" style="19" customWidth="1"/>
    <col min="8" max="8" width="13.7109375" hidden="1" customWidth="1"/>
    <col min="9" max="9" width="15" hidden="1" customWidth="1"/>
    <col min="10" max="10" width="13.28515625" hidden="1" customWidth="1"/>
    <col min="11" max="11" width="15.7109375" hidden="1" customWidth="1"/>
    <col min="12" max="12" width="13.28515625" hidden="1" customWidth="1"/>
    <col min="13" max="15" width="14.85546875" hidden="1" customWidth="1"/>
    <col min="16" max="17" width="14.85546875" style="88" customWidth="1"/>
    <col min="18" max="18" width="17.28515625" style="88" customWidth="1"/>
    <col min="19" max="19" width="15.28515625" style="89" customWidth="1"/>
  </cols>
  <sheetData>
    <row r="1" spans="1:19" ht="23.25" x14ac:dyDescent="0.35">
      <c r="A1" s="50" t="s">
        <v>61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ht="30.75" customHeight="1" x14ac:dyDescent="0.35">
      <c r="A2" s="26"/>
      <c r="B2" s="26"/>
      <c r="C2" s="26"/>
      <c r="D2" s="26"/>
      <c r="E2" s="26"/>
      <c r="F2" s="26"/>
      <c r="G2" s="26"/>
      <c r="H2" s="75" t="s">
        <v>63</v>
      </c>
      <c r="I2" s="76"/>
      <c r="J2" s="69" t="s">
        <v>74</v>
      </c>
      <c r="K2" s="70"/>
      <c r="L2" s="71" t="s">
        <v>77</v>
      </c>
      <c r="M2" s="72"/>
      <c r="N2" s="73" t="s">
        <v>79</v>
      </c>
      <c r="O2" s="74"/>
      <c r="P2" s="77" t="s">
        <v>83</v>
      </c>
      <c r="Q2" s="78"/>
      <c r="R2" s="79"/>
      <c r="S2" s="80"/>
    </row>
    <row r="3" spans="1:19" ht="45" x14ac:dyDescent="0.25">
      <c r="A3" s="11" t="s">
        <v>0</v>
      </c>
      <c r="B3" s="11" t="s">
        <v>1</v>
      </c>
      <c r="C3" s="11" t="s">
        <v>2</v>
      </c>
      <c r="D3" s="11" t="s">
        <v>3</v>
      </c>
      <c r="E3" s="12" t="s">
        <v>62</v>
      </c>
      <c r="F3" s="17" t="s">
        <v>32</v>
      </c>
      <c r="G3" s="22" t="s">
        <v>33</v>
      </c>
      <c r="H3" s="24" t="s">
        <v>3</v>
      </c>
      <c r="I3" s="24" t="s">
        <v>59</v>
      </c>
      <c r="J3" s="42" t="s">
        <v>3</v>
      </c>
      <c r="K3" s="42" t="s">
        <v>75</v>
      </c>
      <c r="L3" s="45" t="s">
        <v>3</v>
      </c>
      <c r="M3" s="45" t="s">
        <v>59</v>
      </c>
      <c r="N3" s="48" t="s">
        <v>3</v>
      </c>
      <c r="O3" s="48" t="s">
        <v>59</v>
      </c>
      <c r="P3" s="81" t="s">
        <v>3</v>
      </c>
      <c r="Q3" s="81" t="s">
        <v>81</v>
      </c>
      <c r="R3" s="81" t="s">
        <v>64</v>
      </c>
      <c r="S3" s="82" t="s">
        <v>65</v>
      </c>
    </row>
    <row r="4" spans="1:19" ht="30" x14ac:dyDescent="0.25">
      <c r="A4" s="1" t="s">
        <v>4</v>
      </c>
      <c r="B4" s="1" t="s">
        <v>5</v>
      </c>
      <c r="C4" s="3" t="s">
        <v>28</v>
      </c>
      <c r="D4" s="4">
        <v>200</v>
      </c>
      <c r="E4" s="21">
        <f>F4/1.19</f>
        <v>1260.5042016806724</v>
      </c>
      <c r="F4" s="18">
        <v>1500</v>
      </c>
      <c r="G4" s="23">
        <f>+F4*D4</f>
        <v>300000</v>
      </c>
      <c r="H4" s="25"/>
      <c r="I4" s="31">
        <f>H4*F4</f>
        <v>0</v>
      </c>
      <c r="J4" s="43">
        <v>200</v>
      </c>
      <c r="K4" s="43">
        <f>J4*F4</f>
        <v>300000</v>
      </c>
      <c r="L4" s="46"/>
      <c r="M4" s="46">
        <f>F4*L4</f>
        <v>0</v>
      </c>
      <c r="N4" s="49"/>
      <c r="O4" s="49">
        <f>F4*N4</f>
        <v>0</v>
      </c>
      <c r="P4" s="83"/>
      <c r="Q4" s="83">
        <f>P4*F4</f>
        <v>0</v>
      </c>
      <c r="R4" s="83">
        <f>I4+K4+M4+O4+Q4</f>
        <v>300000</v>
      </c>
      <c r="S4" s="84">
        <f>R4/G4</f>
        <v>1</v>
      </c>
    </row>
    <row r="5" spans="1:19" x14ac:dyDescent="0.25">
      <c r="A5" s="1" t="s">
        <v>4</v>
      </c>
      <c r="B5" s="1" t="s">
        <v>5</v>
      </c>
      <c r="C5" s="2" t="s">
        <v>21</v>
      </c>
      <c r="D5" s="4">
        <v>200</v>
      </c>
      <c r="E5" s="21">
        <f t="shared" ref="E5:E22" si="0">F5/1.19</f>
        <v>13445.378151260506</v>
      </c>
      <c r="F5" s="18">
        <v>16000</v>
      </c>
      <c r="G5" s="23">
        <f t="shared" ref="G5:G22" si="1">+F5*D5</f>
        <v>3200000</v>
      </c>
      <c r="H5" s="25"/>
      <c r="I5" s="31">
        <f t="shared" ref="I5:I35" si="2">H5*F5</f>
        <v>0</v>
      </c>
      <c r="J5" s="43"/>
      <c r="K5" s="43">
        <f t="shared" ref="K5:K35" si="3">J5*F5</f>
        <v>0</v>
      </c>
      <c r="L5" s="46"/>
      <c r="M5" s="46">
        <f t="shared" ref="M5:M35" si="4">F5*L5</f>
        <v>0</v>
      </c>
      <c r="N5" s="49"/>
      <c r="O5" s="49">
        <f t="shared" ref="O5:O35" si="5">F5*N5</f>
        <v>0</v>
      </c>
      <c r="P5" s="83"/>
      <c r="Q5" s="83">
        <f t="shared" ref="Q5:Q35" si="6">P5*F5</f>
        <v>0</v>
      </c>
      <c r="R5" s="83">
        <f t="shared" ref="R5:R35" si="7">I5+K5+M5+O5+Q5</f>
        <v>0</v>
      </c>
      <c r="S5" s="84">
        <f t="shared" ref="S5:S35" si="8">R5/G5</f>
        <v>0</v>
      </c>
    </row>
    <row r="6" spans="1:19" x14ac:dyDescent="0.25">
      <c r="A6" s="1" t="s">
        <v>4</v>
      </c>
      <c r="B6" s="1" t="s">
        <v>5</v>
      </c>
      <c r="C6" s="1" t="s">
        <v>25</v>
      </c>
      <c r="D6" s="4">
        <v>1</v>
      </c>
      <c r="E6" s="21">
        <f t="shared" si="0"/>
        <v>52941.176470588238</v>
      </c>
      <c r="F6" s="18">
        <v>63000</v>
      </c>
      <c r="G6" s="23">
        <f t="shared" si="1"/>
        <v>63000</v>
      </c>
      <c r="H6" s="25"/>
      <c r="I6" s="31">
        <f t="shared" si="2"/>
        <v>0</v>
      </c>
      <c r="J6" s="43"/>
      <c r="K6" s="43">
        <f t="shared" si="3"/>
        <v>0</v>
      </c>
      <c r="L6" s="46"/>
      <c r="M6" s="46">
        <f t="shared" si="4"/>
        <v>0</v>
      </c>
      <c r="N6" s="49"/>
      <c r="O6" s="49">
        <f t="shared" si="5"/>
        <v>0</v>
      </c>
      <c r="P6" s="83"/>
      <c r="Q6" s="83">
        <f t="shared" si="6"/>
        <v>0</v>
      </c>
      <c r="R6" s="83">
        <f t="shared" si="7"/>
        <v>0</v>
      </c>
      <c r="S6" s="84">
        <f t="shared" si="8"/>
        <v>0</v>
      </c>
    </row>
    <row r="7" spans="1:19" x14ac:dyDescent="0.25">
      <c r="A7" s="1" t="s">
        <v>6</v>
      </c>
      <c r="B7" s="1" t="s">
        <v>5</v>
      </c>
      <c r="C7" s="1" t="s">
        <v>7</v>
      </c>
      <c r="D7" s="4">
        <v>10</v>
      </c>
      <c r="E7" s="21">
        <f t="shared" si="0"/>
        <v>3613.4453781512607</v>
      </c>
      <c r="F7" s="18">
        <v>4300</v>
      </c>
      <c r="G7" s="23">
        <f t="shared" si="1"/>
        <v>43000</v>
      </c>
      <c r="H7" s="25"/>
      <c r="I7" s="31">
        <f t="shared" si="2"/>
        <v>0</v>
      </c>
      <c r="J7" s="43"/>
      <c r="K7" s="43">
        <f t="shared" si="3"/>
        <v>0</v>
      </c>
      <c r="L7" s="46"/>
      <c r="M7" s="46">
        <f t="shared" si="4"/>
        <v>0</v>
      </c>
      <c r="N7" s="49"/>
      <c r="O7" s="49">
        <f t="shared" si="5"/>
        <v>0</v>
      </c>
      <c r="P7" s="83"/>
      <c r="Q7" s="83">
        <f t="shared" si="6"/>
        <v>0</v>
      </c>
      <c r="R7" s="83">
        <f t="shared" si="7"/>
        <v>0</v>
      </c>
      <c r="S7" s="84">
        <f t="shared" si="8"/>
        <v>0</v>
      </c>
    </row>
    <row r="8" spans="1:19" ht="30" x14ac:dyDescent="0.25">
      <c r="A8" s="1" t="s">
        <v>8</v>
      </c>
      <c r="B8" s="1" t="s">
        <v>9</v>
      </c>
      <c r="C8" s="8" t="s">
        <v>34</v>
      </c>
      <c r="D8" s="4">
        <v>1</v>
      </c>
      <c r="E8" s="21">
        <f t="shared" si="0"/>
        <v>3445378.1512605045</v>
      </c>
      <c r="F8" s="18">
        <v>4100000</v>
      </c>
      <c r="G8" s="23">
        <f t="shared" si="1"/>
        <v>4100000</v>
      </c>
      <c r="H8" s="25"/>
      <c r="I8" s="31">
        <f t="shared" si="2"/>
        <v>0</v>
      </c>
      <c r="J8" s="43"/>
      <c r="K8" s="43">
        <f t="shared" si="3"/>
        <v>0</v>
      </c>
      <c r="L8" s="46"/>
      <c r="M8" s="46">
        <f t="shared" si="4"/>
        <v>0</v>
      </c>
      <c r="N8" s="49"/>
      <c r="O8" s="49">
        <f t="shared" si="5"/>
        <v>0</v>
      </c>
      <c r="P8" s="83"/>
      <c r="Q8" s="83">
        <f t="shared" si="6"/>
        <v>0</v>
      </c>
      <c r="R8" s="83">
        <f t="shared" si="7"/>
        <v>0</v>
      </c>
      <c r="S8" s="84">
        <f t="shared" si="8"/>
        <v>0</v>
      </c>
    </row>
    <row r="9" spans="1:19" ht="30" x14ac:dyDescent="0.25">
      <c r="A9" s="5" t="s">
        <v>10</v>
      </c>
      <c r="B9" s="5" t="s">
        <v>11</v>
      </c>
      <c r="C9" s="9" t="s">
        <v>35</v>
      </c>
      <c r="D9" s="6">
        <v>4</v>
      </c>
      <c r="E9" s="21">
        <f t="shared" si="0"/>
        <v>1008403.3613445378</v>
      </c>
      <c r="F9" s="18">
        <v>1200000</v>
      </c>
      <c r="G9" s="23">
        <f t="shared" si="1"/>
        <v>4800000</v>
      </c>
      <c r="H9" s="25"/>
      <c r="I9" s="31">
        <f t="shared" si="2"/>
        <v>0</v>
      </c>
      <c r="J9" s="43"/>
      <c r="K9" s="43">
        <f t="shared" si="3"/>
        <v>0</v>
      </c>
      <c r="L9" s="46"/>
      <c r="M9" s="46">
        <f t="shared" si="4"/>
        <v>0</v>
      </c>
      <c r="N9" s="49">
        <v>4</v>
      </c>
      <c r="O9" s="49">
        <f t="shared" si="5"/>
        <v>4800000</v>
      </c>
      <c r="P9" s="83"/>
      <c r="Q9" s="83">
        <f t="shared" si="6"/>
        <v>0</v>
      </c>
      <c r="R9" s="83">
        <f t="shared" si="7"/>
        <v>4800000</v>
      </c>
      <c r="S9" s="84">
        <f t="shared" si="8"/>
        <v>1</v>
      </c>
    </row>
    <row r="10" spans="1:19" ht="45" x14ac:dyDescent="0.25">
      <c r="A10" s="1" t="s">
        <v>12</v>
      </c>
      <c r="B10" s="1" t="s">
        <v>13</v>
      </c>
      <c r="C10" s="7" t="s">
        <v>36</v>
      </c>
      <c r="D10" s="4">
        <v>500</v>
      </c>
      <c r="E10" s="21">
        <f t="shared" si="0"/>
        <v>924.36974789915973</v>
      </c>
      <c r="F10" s="18">
        <v>1100</v>
      </c>
      <c r="G10" s="23">
        <f t="shared" si="1"/>
        <v>550000</v>
      </c>
      <c r="H10" s="25"/>
      <c r="I10" s="31">
        <f t="shared" si="2"/>
        <v>0</v>
      </c>
      <c r="J10" s="43"/>
      <c r="K10" s="43">
        <f t="shared" si="3"/>
        <v>0</v>
      </c>
      <c r="L10" s="46"/>
      <c r="M10" s="46">
        <f t="shared" si="4"/>
        <v>0</v>
      </c>
      <c r="N10" s="49"/>
      <c r="O10" s="49">
        <f t="shared" si="5"/>
        <v>0</v>
      </c>
      <c r="P10" s="83"/>
      <c r="Q10" s="83">
        <f t="shared" si="6"/>
        <v>0</v>
      </c>
      <c r="R10" s="83">
        <f t="shared" si="7"/>
        <v>0</v>
      </c>
      <c r="S10" s="84">
        <f t="shared" si="8"/>
        <v>0</v>
      </c>
    </row>
    <row r="11" spans="1:19" x14ac:dyDescent="0.25">
      <c r="A11" s="1" t="s">
        <v>4</v>
      </c>
      <c r="B11" s="1" t="s">
        <v>5</v>
      </c>
      <c r="C11" s="2" t="s">
        <v>14</v>
      </c>
      <c r="D11" s="4">
        <v>200</v>
      </c>
      <c r="E11" s="21">
        <f t="shared" si="0"/>
        <v>1260.5042016806724</v>
      </c>
      <c r="F11" s="18">
        <v>1500</v>
      </c>
      <c r="G11" s="23">
        <f t="shared" si="1"/>
        <v>300000</v>
      </c>
      <c r="H11" s="25"/>
      <c r="I11" s="31">
        <f t="shared" si="2"/>
        <v>0</v>
      </c>
      <c r="J11" s="43"/>
      <c r="K11" s="43">
        <f t="shared" si="3"/>
        <v>0</v>
      </c>
      <c r="L11" s="46"/>
      <c r="M11" s="46">
        <f t="shared" si="4"/>
        <v>0</v>
      </c>
      <c r="N11" s="49"/>
      <c r="O11" s="49">
        <f t="shared" si="5"/>
        <v>0</v>
      </c>
      <c r="P11" s="83"/>
      <c r="Q11" s="83">
        <f t="shared" si="6"/>
        <v>0</v>
      </c>
      <c r="R11" s="83">
        <f t="shared" si="7"/>
        <v>0</v>
      </c>
      <c r="S11" s="84">
        <f t="shared" si="8"/>
        <v>0</v>
      </c>
    </row>
    <row r="12" spans="1:19" x14ac:dyDescent="0.25">
      <c r="A12" s="1" t="s">
        <v>4</v>
      </c>
      <c r="B12" s="1" t="s">
        <v>5</v>
      </c>
      <c r="C12" s="2" t="s">
        <v>15</v>
      </c>
      <c r="D12" s="4">
        <v>200</v>
      </c>
      <c r="E12" s="21">
        <f t="shared" si="0"/>
        <v>294.11764705882354</v>
      </c>
      <c r="F12" s="18">
        <v>350</v>
      </c>
      <c r="G12" s="23">
        <f t="shared" si="1"/>
        <v>70000</v>
      </c>
      <c r="H12" s="25"/>
      <c r="I12" s="31">
        <f t="shared" si="2"/>
        <v>0</v>
      </c>
      <c r="J12" s="43"/>
      <c r="K12" s="43">
        <f t="shared" si="3"/>
        <v>0</v>
      </c>
      <c r="L12" s="46"/>
      <c r="M12" s="46">
        <f t="shared" si="4"/>
        <v>0</v>
      </c>
      <c r="N12" s="49"/>
      <c r="O12" s="49">
        <f t="shared" si="5"/>
        <v>0</v>
      </c>
      <c r="P12" s="83"/>
      <c r="Q12" s="83">
        <f t="shared" si="6"/>
        <v>0</v>
      </c>
      <c r="R12" s="83">
        <f t="shared" si="7"/>
        <v>0</v>
      </c>
      <c r="S12" s="84">
        <f t="shared" si="8"/>
        <v>0</v>
      </c>
    </row>
    <row r="13" spans="1:19" x14ac:dyDescent="0.25">
      <c r="A13" s="1" t="s">
        <v>6</v>
      </c>
      <c r="B13" s="1" t="s">
        <v>5</v>
      </c>
      <c r="C13" s="1" t="s">
        <v>16</v>
      </c>
      <c r="D13" s="4">
        <v>200</v>
      </c>
      <c r="E13" s="21">
        <f t="shared" si="0"/>
        <v>1512.6050420168067</v>
      </c>
      <c r="F13" s="18">
        <v>1800</v>
      </c>
      <c r="G13" s="23">
        <f t="shared" si="1"/>
        <v>360000</v>
      </c>
      <c r="H13" s="25">
        <v>200</v>
      </c>
      <c r="I13" s="31">
        <f t="shared" si="2"/>
        <v>360000</v>
      </c>
      <c r="J13" s="43"/>
      <c r="K13" s="43">
        <f t="shared" si="3"/>
        <v>0</v>
      </c>
      <c r="L13" s="46"/>
      <c r="M13" s="46">
        <f t="shared" si="4"/>
        <v>0</v>
      </c>
      <c r="N13" s="49"/>
      <c r="O13" s="49">
        <f t="shared" si="5"/>
        <v>0</v>
      </c>
      <c r="P13" s="83"/>
      <c r="Q13" s="83">
        <f t="shared" si="6"/>
        <v>0</v>
      </c>
      <c r="R13" s="83">
        <f t="shared" si="7"/>
        <v>360000</v>
      </c>
      <c r="S13" s="84">
        <f t="shared" si="8"/>
        <v>1</v>
      </c>
    </row>
    <row r="14" spans="1:19" ht="45" x14ac:dyDescent="0.25">
      <c r="A14" s="1" t="s">
        <v>6</v>
      </c>
      <c r="B14" s="1" t="s">
        <v>5</v>
      </c>
      <c r="C14" s="7" t="s">
        <v>17</v>
      </c>
      <c r="D14" s="4">
        <v>200</v>
      </c>
      <c r="E14" s="21">
        <f t="shared" si="0"/>
        <v>1848.7394957983195</v>
      </c>
      <c r="F14" s="18">
        <v>2200</v>
      </c>
      <c r="G14" s="23">
        <f t="shared" si="1"/>
        <v>440000</v>
      </c>
      <c r="H14" s="25"/>
      <c r="I14" s="31">
        <f t="shared" si="2"/>
        <v>0</v>
      </c>
      <c r="J14" s="43"/>
      <c r="K14" s="43">
        <f t="shared" si="3"/>
        <v>0</v>
      </c>
      <c r="L14" s="46"/>
      <c r="M14" s="46">
        <f t="shared" si="4"/>
        <v>0</v>
      </c>
      <c r="N14" s="49"/>
      <c r="O14" s="49">
        <f t="shared" si="5"/>
        <v>0</v>
      </c>
      <c r="P14" s="83"/>
      <c r="Q14" s="83">
        <f t="shared" si="6"/>
        <v>0</v>
      </c>
      <c r="R14" s="83">
        <f t="shared" si="7"/>
        <v>0</v>
      </c>
      <c r="S14" s="84">
        <f t="shared" si="8"/>
        <v>0</v>
      </c>
    </row>
    <row r="15" spans="1:19" ht="45" x14ac:dyDescent="0.25">
      <c r="A15" s="53" t="s">
        <v>4</v>
      </c>
      <c r="B15" s="53" t="s">
        <v>18</v>
      </c>
      <c r="C15" s="10" t="s">
        <v>37</v>
      </c>
      <c r="D15" s="4">
        <v>4</v>
      </c>
      <c r="E15" s="21">
        <f t="shared" si="0"/>
        <v>121848.73949579832</v>
      </c>
      <c r="F15" s="18">
        <v>145000</v>
      </c>
      <c r="G15" s="23">
        <f t="shared" si="1"/>
        <v>580000</v>
      </c>
      <c r="H15" s="25"/>
      <c r="I15" s="31">
        <f t="shared" si="2"/>
        <v>0</v>
      </c>
      <c r="J15" s="43"/>
      <c r="K15" s="43">
        <f t="shared" si="3"/>
        <v>0</v>
      </c>
      <c r="L15" s="46"/>
      <c r="M15" s="46">
        <f t="shared" si="4"/>
        <v>0</v>
      </c>
      <c r="N15" s="49"/>
      <c r="O15" s="49">
        <f t="shared" si="5"/>
        <v>0</v>
      </c>
      <c r="P15" s="83"/>
      <c r="Q15" s="83">
        <f t="shared" si="6"/>
        <v>0</v>
      </c>
      <c r="R15" s="83">
        <f t="shared" si="7"/>
        <v>0</v>
      </c>
      <c r="S15" s="84">
        <f t="shared" si="8"/>
        <v>0</v>
      </c>
    </row>
    <row r="16" spans="1:19" ht="45" x14ac:dyDescent="0.25">
      <c r="A16" s="53"/>
      <c r="B16" s="53"/>
      <c r="C16" s="10" t="s">
        <v>37</v>
      </c>
      <c r="D16" s="4">
        <v>4</v>
      </c>
      <c r="E16" s="21">
        <f t="shared" si="0"/>
        <v>109243.6974789916</v>
      </c>
      <c r="F16" s="18">
        <v>130000</v>
      </c>
      <c r="G16" s="23">
        <f t="shared" si="1"/>
        <v>520000</v>
      </c>
      <c r="H16" s="25"/>
      <c r="I16" s="31">
        <f t="shared" si="2"/>
        <v>0</v>
      </c>
      <c r="J16" s="43"/>
      <c r="K16" s="43">
        <f t="shared" si="3"/>
        <v>0</v>
      </c>
      <c r="L16" s="46"/>
      <c r="M16" s="46">
        <f t="shared" si="4"/>
        <v>0</v>
      </c>
      <c r="N16" s="49"/>
      <c r="O16" s="49">
        <f t="shared" si="5"/>
        <v>0</v>
      </c>
      <c r="P16" s="83"/>
      <c r="Q16" s="83">
        <f t="shared" si="6"/>
        <v>0</v>
      </c>
      <c r="R16" s="83">
        <f t="shared" si="7"/>
        <v>0</v>
      </c>
      <c r="S16" s="84">
        <f t="shared" si="8"/>
        <v>0</v>
      </c>
    </row>
    <row r="17" spans="1:19" ht="45" x14ac:dyDescent="0.25">
      <c r="A17" s="53"/>
      <c r="B17" s="53"/>
      <c r="C17" s="10" t="s">
        <v>37</v>
      </c>
      <c r="D17" s="4">
        <v>4</v>
      </c>
      <c r="E17" s="21">
        <f t="shared" si="0"/>
        <v>75630.252100840342</v>
      </c>
      <c r="F17" s="18">
        <v>90000</v>
      </c>
      <c r="G17" s="23">
        <f t="shared" si="1"/>
        <v>360000</v>
      </c>
      <c r="H17" s="25"/>
      <c r="I17" s="31">
        <f t="shared" si="2"/>
        <v>0</v>
      </c>
      <c r="J17" s="43"/>
      <c r="K17" s="43">
        <f t="shared" si="3"/>
        <v>0</v>
      </c>
      <c r="L17" s="46"/>
      <c r="M17" s="46">
        <f t="shared" si="4"/>
        <v>0</v>
      </c>
      <c r="N17" s="49"/>
      <c r="O17" s="49">
        <f t="shared" si="5"/>
        <v>0</v>
      </c>
      <c r="P17" s="83"/>
      <c r="Q17" s="83">
        <f t="shared" si="6"/>
        <v>0</v>
      </c>
      <c r="R17" s="83">
        <f t="shared" si="7"/>
        <v>0</v>
      </c>
      <c r="S17" s="84">
        <f t="shared" si="8"/>
        <v>0</v>
      </c>
    </row>
    <row r="18" spans="1:19" ht="30" x14ac:dyDescent="0.25">
      <c r="A18" s="1" t="s">
        <v>4</v>
      </c>
      <c r="B18" s="1" t="s">
        <v>26</v>
      </c>
      <c r="C18" s="3" t="s">
        <v>27</v>
      </c>
      <c r="D18" s="4">
        <v>10</v>
      </c>
      <c r="E18" s="21">
        <f t="shared" si="0"/>
        <v>16806.722689075632</v>
      </c>
      <c r="F18" s="18">
        <v>20000</v>
      </c>
      <c r="G18" s="23">
        <f t="shared" si="1"/>
        <v>200000</v>
      </c>
      <c r="H18" s="25"/>
      <c r="I18" s="31">
        <f t="shared" si="2"/>
        <v>0</v>
      </c>
      <c r="J18" s="43"/>
      <c r="K18" s="43">
        <f t="shared" si="3"/>
        <v>0</v>
      </c>
      <c r="L18" s="46"/>
      <c r="M18" s="46">
        <f t="shared" si="4"/>
        <v>0</v>
      </c>
      <c r="N18" s="49"/>
      <c r="O18" s="49">
        <f t="shared" si="5"/>
        <v>0</v>
      </c>
      <c r="P18" s="83"/>
      <c r="Q18" s="83">
        <f t="shared" si="6"/>
        <v>0</v>
      </c>
      <c r="R18" s="83">
        <f t="shared" si="7"/>
        <v>0</v>
      </c>
      <c r="S18" s="84">
        <f t="shared" si="8"/>
        <v>0</v>
      </c>
    </row>
    <row r="19" spans="1:19" ht="30" x14ac:dyDescent="0.25">
      <c r="A19" s="1" t="s">
        <v>6</v>
      </c>
      <c r="B19" s="1" t="s">
        <v>19</v>
      </c>
      <c r="C19" s="7" t="s">
        <v>20</v>
      </c>
      <c r="D19" s="4">
        <v>400</v>
      </c>
      <c r="E19" s="21">
        <f t="shared" si="0"/>
        <v>252.10084033613447</v>
      </c>
      <c r="F19" s="18">
        <v>300</v>
      </c>
      <c r="G19" s="23">
        <f t="shared" si="1"/>
        <v>120000</v>
      </c>
      <c r="H19" s="25"/>
      <c r="I19" s="31">
        <f t="shared" si="2"/>
        <v>0</v>
      </c>
      <c r="J19" s="43"/>
      <c r="K19" s="43">
        <f t="shared" si="3"/>
        <v>0</v>
      </c>
      <c r="L19" s="46"/>
      <c r="M19" s="46">
        <f t="shared" si="4"/>
        <v>0</v>
      </c>
      <c r="N19" s="49"/>
      <c r="O19" s="49">
        <f t="shared" si="5"/>
        <v>0</v>
      </c>
      <c r="P19" s="83"/>
      <c r="Q19" s="83">
        <f t="shared" si="6"/>
        <v>0</v>
      </c>
      <c r="R19" s="83">
        <f t="shared" si="7"/>
        <v>0</v>
      </c>
      <c r="S19" s="84">
        <f t="shared" si="8"/>
        <v>0</v>
      </c>
    </row>
    <row r="20" spans="1:19" ht="30" x14ac:dyDescent="0.25">
      <c r="A20" s="1" t="s">
        <v>6</v>
      </c>
      <c r="B20" s="3" t="s">
        <v>22</v>
      </c>
      <c r="C20" s="7" t="s">
        <v>31</v>
      </c>
      <c r="D20" s="4">
        <v>21</v>
      </c>
      <c r="E20" s="21">
        <f t="shared" si="0"/>
        <v>235294.11764705883</v>
      </c>
      <c r="F20" s="18">
        <v>280000</v>
      </c>
      <c r="G20" s="23">
        <f t="shared" si="1"/>
        <v>5880000</v>
      </c>
      <c r="H20" s="25"/>
      <c r="I20" s="31">
        <f t="shared" si="2"/>
        <v>0</v>
      </c>
      <c r="J20" s="43"/>
      <c r="K20" s="43">
        <f t="shared" si="3"/>
        <v>0</v>
      </c>
      <c r="L20" s="46"/>
      <c r="M20" s="46">
        <f t="shared" si="4"/>
        <v>0</v>
      </c>
      <c r="N20" s="49"/>
      <c r="O20" s="49">
        <f t="shared" si="5"/>
        <v>0</v>
      </c>
      <c r="P20" s="83"/>
      <c r="Q20" s="83">
        <f t="shared" si="6"/>
        <v>0</v>
      </c>
      <c r="R20" s="83">
        <f t="shared" si="7"/>
        <v>0</v>
      </c>
      <c r="S20" s="84">
        <f t="shared" si="8"/>
        <v>0</v>
      </c>
    </row>
    <row r="21" spans="1:19" ht="45" x14ac:dyDescent="0.25">
      <c r="A21" s="1" t="s">
        <v>4</v>
      </c>
      <c r="B21" s="3" t="s">
        <v>23</v>
      </c>
      <c r="C21" s="7" t="s">
        <v>29</v>
      </c>
      <c r="D21" s="4">
        <v>2</v>
      </c>
      <c r="E21" s="21">
        <f t="shared" si="0"/>
        <v>2521008.4033613447</v>
      </c>
      <c r="F21" s="18">
        <v>3000000</v>
      </c>
      <c r="G21" s="23">
        <f t="shared" si="1"/>
        <v>6000000</v>
      </c>
      <c r="H21" s="25"/>
      <c r="I21" s="31">
        <f t="shared" si="2"/>
        <v>0</v>
      </c>
      <c r="J21" s="43"/>
      <c r="K21" s="43">
        <f t="shared" si="3"/>
        <v>0</v>
      </c>
      <c r="L21" s="46"/>
      <c r="M21" s="46">
        <f t="shared" si="4"/>
        <v>0</v>
      </c>
      <c r="N21" s="49"/>
      <c r="O21" s="49">
        <f t="shared" si="5"/>
        <v>0</v>
      </c>
      <c r="P21" s="83"/>
      <c r="Q21" s="83">
        <f t="shared" si="6"/>
        <v>0</v>
      </c>
      <c r="R21" s="83">
        <f t="shared" si="7"/>
        <v>0</v>
      </c>
      <c r="S21" s="84">
        <f t="shared" si="8"/>
        <v>0</v>
      </c>
    </row>
    <row r="22" spans="1:19" ht="60" x14ac:dyDescent="0.25">
      <c r="A22" s="1" t="s">
        <v>6</v>
      </c>
      <c r="B22" s="3" t="s">
        <v>24</v>
      </c>
      <c r="C22" s="7" t="s">
        <v>30</v>
      </c>
      <c r="D22" s="4">
        <v>2</v>
      </c>
      <c r="E22" s="21">
        <f t="shared" si="0"/>
        <v>2941176.4705882357</v>
      </c>
      <c r="F22" s="18">
        <v>3500000</v>
      </c>
      <c r="G22" s="23">
        <f t="shared" si="1"/>
        <v>7000000</v>
      </c>
      <c r="H22" s="25"/>
      <c r="I22" s="31">
        <f t="shared" si="2"/>
        <v>0</v>
      </c>
      <c r="J22" s="43"/>
      <c r="K22" s="43">
        <f t="shared" si="3"/>
        <v>0</v>
      </c>
      <c r="L22" s="46"/>
      <c r="M22" s="46">
        <f t="shared" si="4"/>
        <v>0</v>
      </c>
      <c r="N22" s="49"/>
      <c r="O22" s="49">
        <f t="shared" si="5"/>
        <v>0</v>
      </c>
      <c r="P22" s="83"/>
      <c r="Q22" s="83">
        <f t="shared" si="6"/>
        <v>0</v>
      </c>
      <c r="R22" s="83">
        <f t="shared" si="7"/>
        <v>0</v>
      </c>
      <c r="S22" s="84">
        <f t="shared" si="8"/>
        <v>0</v>
      </c>
    </row>
    <row r="23" spans="1:19" x14ac:dyDescent="0.25">
      <c r="A23" s="52" t="s">
        <v>38</v>
      </c>
      <c r="B23" s="52"/>
      <c r="C23" s="52"/>
      <c r="D23" s="52"/>
      <c r="E23" s="52"/>
      <c r="F23" s="52"/>
      <c r="G23" s="68"/>
      <c r="H23" s="25"/>
      <c r="I23" s="31"/>
      <c r="J23" s="43"/>
      <c r="K23" s="43"/>
      <c r="L23" s="46"/>
      <c r="M23" s="46">
        <f t="shared" si="4"/>
        <v>0</v>
      </c>
      <c r="N23" s="49"/>
      <c r="O23" s="49">
        <f t="shared" si="5"/>
        <v>0</v>
      </c>
      <c r="P23" s="83"/>
      <c r="Q23" s="83">
        <f t="shared" si="6"/>
        <v>0</v>
      </c>
      <c r="R23" s="83">
        <f t="shared" si="7"/>
        <v>0</v>
      </c>
      <c r="S23" s="84"/>
    </row>
    <row r="24" spans="1:19" x14ac:dyDescent="0.25">
      <c r="A24" s="1" t="s">
        <v>39</v>
      </c>
      <c r="B24" s="1" t="s">
        <v>40</v>
      </c>
      <c r="C24" s="1" t="s">
        <v>41</v>
      </c>
      <c r="D24" s="4">
        <v>6</v>
      </c>
      <c r="E24" s="21"/>
      <c r="F24" s="18">
        <v>6800000</v>
      </c>
      <c r="G24" s="23">
        <f>+F24*D24</f>
        <v>40800000</v>
      </c>
      <c r="H24" s="25">
        <v>1</v>
      </c>
      <c r="I24" s="31">
        <f t="shared" si="2"/>
        <v>6800000</v>
      </c>
      <c r="J24" s="43">
        <v>1</v>
      </c>
      <c r="K24" s="43">
        <f t="shared" si="3"/>
        <v>6800000</v>
      </c>
      <c r="L24" s="46">
        <v>1</v>
      </c>
      <c r="M24" s="46">
        <f t="shared" si="4"/>
        <v>6800000</v>
      </c>
      <c r="N24" s="49">
        <v>1</v>
      </c>
      <c r="O24" s="49">
        <f t="shared" si="5"/>
        <v>6800000</v>
      </c>
      <c r="P24" s="83">
        <v>1</v>
      </c>
      <c r="Q24" s="83">
        <f t="shared" si="6"/>
        <v>6800000</v>
      </c>
      <c r="R24" s="83">
        <f t="shared" si="7"/>
        <v>34000000</v>
      </c>
      <c r="S24" s="84">
        <f t="shared" si="8"/>
        <v>0.83333333333333337</v>
      </c>
    </row>
    <row r="25" spans="1:19" x14ac:dyDescent="0.25">
      <c r="A25" s="1" t="s">
        <v>39</v>
      </c>
      <c r="B25" s="1" t="s">
        <v>42</v>
      </c>
      <c r="C25" s="1" t="s">
        <v>43</v>
      </c>
      <c r="D25" s="4">
        <v>4</v>
      </c>
      <c r="E25" s="16"/>
      <c r="F25" s="18">
        <v>4400000</v>
      </c>
      <c r="G25" s="23">
        <f t="shared" ref="G25:G34" si="9">+F25*D25</f>
        <v>17600000</v>
      </c>
      <c r="H25" s="25"/>
      <c r="I25" s="31">
        <f t="shared" si="2"/>
        <v>0</v>
      </c>
      <c r="J25" s="43"/>
      <c r="K25" s="43">
        <f t="shared" si="3"/>
        <v>0</v>
      </c>
      <c r="L25" s="46">
        <v>1</v>
      </c>
      <c r="M25" s="46">
        <f t="shared" si="4"/>
        <v>4400000</v>
      </c>
      <c r="N25" s="49">
        <v>1</v>
      </c>
      <c r="O25" s="49">
        <f t="shared" si="5"/>
        <v>4400000</v>
      </c>
      <c r="P25" s="83">
        <v>1</v>
      </c>
      <c r="Q25" s="83">
        <f t="shared" si="6"/>
        <v>4400000</v>
      </c>
      <c r="R25" s="83">
        <f t="shared" si="7"/>
        <v>13200000</v>
      </c>
      <c r="S25" s="84">
        <f t="shared" si="8"/>
        <v>0.75</v>
      </c>
    </row>
    <row r="26" spans="1:19" x14ac:dyDescent="0.25">
      <c r="A26" s="1" t="s">
        <v>39</v>
      </c>
      <c r="B26" s="1" t="s">
        <v>44</v>
      </c>
      <c r="C26" s="1" t="s">
        <v>45</v>
      </c>
      <c r="D26" s="4">
        <v>6</v>
      </c>
      <c r="E26" s="16"/>
      <c r="F26" s="18">
        <v>2700000</v>
      </c>
      <c r="G26" s="23">
        <f t="shared" si="9"/>
        <v>16200000</v>
      </c>
      <c r="H26" s="25">
        <v>1</v>
      </c>
      <c r="I26" s="31">
        <f t="shared" si="2"/>
        <v>2700000</v>
      </c>
      <c r="J26" s="43">
        <v>1</v>
      </c>
      <c r="K26" s="43">
        <f t="shared" si="3"/>
        <v>2700000</v>
      </c>
      <c r="L26" s="46">
        <v>1</v>
      </c>
      <c r="M26" s="46">
        <f t="shared" si="4"/>
        <v>2700000</v>
      </c>
      <c r="N26" s="49">
        <v>1</v>
      </c>
      <c r="O26" s="49">
        <f t="shared" si="5"/>
        <v>2700000</v>
      </c>
      <c r="P26" s="83">
        <v>1</v>
      </c>
      <c r="Q26" s="83">
        <f t="shared" si="6"/>
        <v>2700000</v>
      </c>
      <c r="R26" s="83">
        <f t="shared" si="7"/>
        <v>13500000</v>
      </c>
      <c r="S26" s="84">
        <f t="shared" si="8"/>
        <v>0.83333333333333337</v>
      </c>
    </row>
    <row r="27" spans="1:19" x14ac:dyDescent="0.25">
      <c r="A27" s="1" t="s">
        <v>39</v>
      </c>
      <c r="B27" s="1" t="s">
        <v>46</v>
      </c>
      <c r="C27" s="1" t="s">
        <v>47</v>
      </c>
      <c r="D27" s="4">
        <v>6</v>
      </c>
      <c r="E27" s="16"/>
      <c r="F27" s="18">
        <v>2700000</v>
      </c>
      <c r="G27" s="23">
        <f t="shared" si="9"/>
        <v>16200000</v>
      </c>
      <c r="H27" s="25">
        <v>1</v>
      </c>
      <c r="I27" s="31">
        <f t="shared" si="2"/>
        <v>2700000</v>
      </c>
      <c r="J27" s="43">
        <v>1</v>
      </c>
      <c r="K27" s="43">
        <f t="shared" si="3"/>
        <v>2700000</v>
      </c>
      <c r="L27" s="46">
        <v>1</v>
      </c>
      <c r="M27" s="46">
        <f t="shared" si="4"/>
        <v>2700000</v>
      </c>
      <c r="N27" s="49">
        <v>1</v>
      </c>
      <c r="O27" s="49">
        <f t="shared" si="5"/>
        <v>2700000</v>
      </c>
      <c r="P27" s="83">
        <v>1</v>
      </c>
      <c r="Q27" s="83">
        <f t="shared" si="6"/>
        <v>2700000</v>
      </c>
      <c r="R27" s="83">
        <f t="shared" si="7"/>
        <v>13500000</v>
      </c>
      <c r="S27" s="84">
        <f t="shared" si="8"/>
        <v>0.83333333333333337</v>
      </c>
    </row>
    <row r="28" spans="1:19" x14ac:dyDescent="0.25">
      <c r="A28" s="1" t="s">
        <v>39</v>
      </c>
      <c r="B28" s="1" t="s">
        <v>48</v>
      </c>
      <c r="C28" s="1" t="s">
        <v>49</v>
      </c>
      <c r="D28" s="4">
        <v>2</v>
      </c>
      <c r="E28" s="16"/>
      <c r="F28" s="18">
        <v>5100000</v>
      </c>
      <c r="G28" s="23">
        <f t="shared" si="9"/>
        <v>10200000</v>
      </c>
      <c r="H28" s="25"/>
      <c r="I28" s="31">
        <f t="shared" si="2"/>
        <v>0</v>
      </c>
      <c r="J28" s="43"/>
      <c r="K28" s="43">
        <f t="shared" si="3"/>
        <v>0</v>
      </c>
      <c r="L28" s="46"/>
      <c r="M28" s="46">
        <f t="shared" si="4"/>
        <v>0</v>
      </c>
      <c r="N28" s="49"/>
      <c r="O28" s="49">
        <f t="shared" si="5"/>
        <v>0</v>
      </c>
      <c r="P28" s="83"/>
      <c r="Q28" s="83">
        <f t="shared" si="6"/>
        <v>0</v>
      </c>
      <c r="R28" s="83">
        <f t="shared" si="7"/>
        <v>0</v>
      </c>
      <c r="S28" s="84">
        <f t="shared" si="8"/>
        <v>0</v>
      </c>
    </row>
    <row r="29" spans="1:19" x14ac:dyDescent="0.25">
      <c r="A29" s="1" t="s">
        <v>39</v>
      </c>
      <c r="B29" s="1" t="s">
        <v>50</v>
      </c>
      <c r="C29" s="1" t="s">
        <v>51</v>
      </c>
      <c r="D29" s="4">
        <v>6</v>
      </c>
      <c r="E29" s="16"/>
      <c r="F29" s="18">
        <v>5100000</v>
      </c>
      <c r="G29" s="23">
        <f t="shared" si="9"/>
        <v>30600000</v>
      </c>
      <c r="H29" s="25">
        <v>1</v>
      </c>
      <c r="I29" s="31">
        <f t="shared" si="2"/>
        <v>5100000</v>
      </c>
      <c r="J29" s="43">
        <v>1</v>
      </c>
      <c r="K29" s="43">
        <f t="shared" si="3"/>
        <v>5100000</v>
      </c>
      <c r="L29" s="46">
        <v>1</v>
      </c>
      <c r="M29" s="46">
        <f t="shared" si="4"/>
        <v>5100000</v>
      </c>
      <c r="N29" s="49">
        <v>1</v>
      </c>
      <c r="O29" s="49">
        <f t="shared" si="5"/>
        <v>5100000</v>
      </c>
      <c r="P29" s="83">
        <v>1</v>
      </c>
      <c r="Q29" s="83">
        <f t="shared" si="6"/>
        <v>5100000</v>
      </c>
      <c r="R29" s="83">
        <f t="shared" si="7"/>
        <v>25500000</v>
      </c>
      <c r="S29" s="84">
        <f t="shared" si="8"/>
        <v>0.83333333333333337</v>
      </c>
    </row>
    <row r="30" spans="1:19" x14ac:dyDescent="0.25">
      <c r="A30" s="1" t="s">
        <v>39</v>
      </c>
      <c r="B30" s="1" t="s">
        <v>52</v>
      </c>
      <c r="C30" s="1" t="s">
        <v>53</v>
      </c>
      <c r="D30" s="4">
        <v>4</v>
      </c>
      <c r="E30" s="16"/>
      <c r="F30" s="18">
        <v>5100000</v>
      </c>
      <c r="G30" s="23">
        <f t="shared" si="9"/>
        <v>20400000</v>
      </c>
      <c r="H30" s="25"/>
      <c r="I30" s="31">
        <f t="shared" si="2"/>
        <v>0</v>
      </c>
      <c r="J30" s="43"/>
      <c r="K30" s="43">
        <f t="shared" si="3"/>
        <v>0</v>
      </c>
      <c r="L30" s="46">
        <v>1</v>
      </c>
      <c r="M30" s="46">
        <f t="shared" si="4"/>
        <v>5100000</v>
      </c>
      <c r="N30" s="49">
        <v>1</v>
      </c>
      <c r="O30" s="49">
        <f t="shared" si="5"/>
        <v>5100000</v>
      </c>
      <c r="P30" s="83">
        <v>1</v>
      </c>
      <c r="Q30" s="83">
        <f t="shared" si="6"/>
        <v>5100000</v>
      </c>
      <c r="R30" s="83">
        <f t="shared" si="7"/>
        <v>15300000</v>
      </c>
      <c r="S30" s="84">
        <f t="shared" si="8"/>
        <v>0.75</v>
      </c>
    </row>
    <row r="31" spans="1:19" x14ac:dyDescent="0.25">
      <c r="A31" s="1" t="s">
        <v>39</v>
      </c>
      <c r="B31" s="1" t="s">
        <v>54</v>
      </c>
      <c r="C31" s="1" t="s">
        <v>55</v>
      </c>
      <c r="D31" s="4">
        <v>4</v>
      </c>
      <c r="E31" s="16"/>
      <c r="F31" s="18">
        <v>1900000</v>
      </c>
      <c r="G31" s="23">
        <f t="shared" si="9"/>
        <v>7600000</v>
      </c>
      <c r="H31" s="25"/>
      <c r="I31" s="31">
        <f t="shared" si="2"/>
        <v>0</v>
      </c>
      <c r="J31" s="43">
        <v>1</v>
      </c>
      <c r="K31" s="43">
        <f t="shared" si="3"/>
        <v>1900000</v>
      </c>
      <c r="L31" s="46">
        <v>1</v>
      </c>
      <c r="M31" s="46">
        <f t="shared" si="4"/>
        <v>1900000</v>
      </c>
      <c r="N31" s="49">
        <v>1</v>
      </c>
      <c r="O31" s="49">
        <f t="shared" si="5"/>
        <v>1900000</v>
      </c>
      <c r="P31" s="83">
        <v>1</v>
      </c>
      <c r="Q31" s="83">
        <f t="shared" si="6"/>
        <v>1900000</v>
      </c>
      <c r="R31" s="83">
        <f t="shared" si="7"/>
        <v>7600000</v>
      </c>
      <c r="S31" s="84">
        <f t="shared" si="8"/>
        <v>1</v>
      </c>
    </row>
    <row r="32" spans="1:19" x14ac:dyDescent="0.25">
      <c r="A32" s="1" t="s">
        <v>39</v>
      </c>
      <c r="B32" s="1" t="s">
        <v>56</v>
      </c>
      <c r="C32" s="1" t="s">
        <v>55</v>
      </c>
      <c r="D32" s="4">
        <v>4</v>
      </c>
      <c r="E32" s="16"/>
      <c r="F32" s="18">
        <v>1900000</v>
      </c>
      <c r="G32" s="23">
        <f t="shared" si="9"/>
        <v>7600000</v>
      </c>
      <c r="H32" s="25"/>
      <c r="I32" s="31">
        <f t="shared" si="2"/>
        <v>0</v>
      </c>
      <c r="J32" s="43">
        <v>1</v>
      </c>
      <c r="K32" s="43">
        <f t="shared" si="3"/>
        <v>1900000</v>
      </c>
      <c r="L32" s="46">
        <v>1</v>
      </c>
      <c r="M32" s="46">
        <f t="shared" si="4"/>
        <v>1900000</v>
      </c>
      <c r="N32" s="49">
        <v>1</v>
      </c>
      <c r="O32" s="49">
        <f t="shared" si="5"/>
        <v>1900000</v>
      </c>
      <c r="P32" s="83">
        <v>1</v>
      </c>
      <c r="Q32" s="83">
        <f t="shared" si="6"/>
        <v>1900000</v>
      </c>
      <c r="R32" s="83">
        <f t="shared" si="7"/>
        <v>7600000</v>
      </c>
      <c r="S32" s="84">
        <f t="shared" si="8"/>
        <v>1</v>
      </c>
    </row>
    <row r="33" spans="1:19" x14ac:dyDescent="0.25">
      <c r="A33" s="1" t="s">
        <v>39</v>
      </c>
      <c r="B33" s="1" t="s">
        <v>57</v>
      </c>
      <c r="C33" s="1" t="s">
        <v>55</v>
      </c>
      <c r="D33" s="4">
        <v>4</v>
      </c>
      <c r="E33" s="16"/>
      <c r="F33" s="18">
        <v>1900000</v>
      </c>
      <c r="G33" s="23">
        <f t="shared" si="9"/>
        <v>7600000</v>
      </c>
      <c r="H33" s="25"/>
      <c r="I33" s="31">
        <f t="shared" si="2"/>
        <v>0</v>
      </c>
      <c r="J33" s="43">
        <v>1</v>
      </c>
      <c r="K33" s="43">
        <f t="shared" si="3"/>
        <v>1900000</v>
      </c>
      <c r="L33" s="46">
        <v>1</v>
      </c>
      <c r="M33" s="46">
        <f t="shared" si="4"/>
        <v>1900000</v>
      </c>
      <c r="N33" s="49">
        <v>1</v>
      </c>
      <c r="O33" s="49">
        <f t="shared" si="5"/>
        <v>1900000</v>
      </c>
      <c r="P33" s="83">
        <v>1</v>
      </c>
      <c r="Q33" s="83">
        <f t="shared" si="6"/>
        <v>1900000</v>
      </c>
      <c r="R33" s="83">
        <f t="shared" si="7"/>
        <v>7600000</v>
      </c>
      <c r="S33" s="84">
        <f t="shared" si="8"/>
        <v>1</v>
      </c>
    </row>
    <row r="34" spans="1:19" x14ac:dyDescent="0.25">
      <c r="A34" s="1" t="s">
        <v>39</v>
      </c>
      <c r="B34" s="1" t="s">
        <v>58</v>
      </c>
      <c r="C34" s="1" t="s">
        <v>55</v>
      </c>
      <c r="D34" s="4">
        <v>4</v>
      </c>
      <c r="E34" s="16"/>
      <c r="F34" s="18">
        <v>1900000</v>
      </c>
      <c r="G34" s="23">
        <f t="shared" si="9"/>
        <v>7600000</v>
      </c>
      <c r="H34" s="25"/>
      <c r="I34" s="31">
        <f t="shared" si="2"/>
        <v>0</v>
      </c>
      <c r="J34" s="43">
        <v>1</v>
      </c>
      <c r="K34" s="43">
        <f t="shared" si="3"/>
        <v>1900000</v>
      </c>
      <c r="L34" s="46">
        <v>1</v>
      </c>
      <c r="M34" s="46">
        <f t="shared" si="4"/>
        <v>1900000</v>
      </c>
      <c r="N34" s="49">
        <v>1</v>
      </c>
      <c r="O34" s="49">
        <f t="shared" si="5"/>
        <v>1900000</v>
      </c>
      <c r="P34" s="83">
        <v>1</v>
      </c>
      <c r="Q34" s="83">
        <f t="shared" si="6"/>
        <v>1900000</v>
      </c>
      <c r="R34" s="83">
        <f t="shared" si="7"/>
        <v>7600000</v>
      </c>
      <c r="S34" s="84">
        <f t="shared" si="8"/>
        <v>1</v>
      </c>
    </row>
    <row r="35" spans="1:19" x14ac:dyDescent="0.25">
      <c r="A35" s="1" t="s">
        <v>39</v>
      </c>
      <c r="B35" s="1" t="s">
        <v>60</v>
      </c>
      <c r="C35" s="1" t="s">
        <v>55</v>
      </c>
      <c r="D35" s="4">
        <v>4</v>
      </c>
      <c r="E35" s="16"/>
      <c r="F35" s="18">
        <v>1900000</v>
      </c>
      <c r="G35" s="23">
        <f>+F35*D35</f>
        <v>7600000</v>
      </c>
      <c r="H35" s="25"/>
      <c r="I35" s="31">
        <f t="shared" si="2"/>
        <v>0</v>
      </c>
      <c r="J35" s="43">
        <v>1</v>
      </c>
      <c r="K35" s="43">
        <f t="shared" si="3"/>
        <v>1900000</v>
      </c>
      <c r="L35" s="46">
        <v>1</v>
      </c>
      <c r="M35" s="46">
        <f t="shared" si="4"/>
        <v>1900000</v>
      </c>
      <c r="N35" s="49">
        <v>1</v>
      </c>
      <c r="O35" s="49">
        <f t="shared" si="5"/>
        <v>1900000</v>
      </c>
      <c r="P35" s="83">
        <v>1</v>
      </c>
      <c r="Q35" s="83">
        <f t="shared" si="6"/>
        <v>1900000</v>
      </c>
      <c r="R35" s="83">
        <f t="shared" si="7"/>
        <v>7600000</v>
      </c>
      <c r="S35" s="84">
        <f t="shared" si="8"/>
        <v>1</v>
      </c>
    </row>
    <row r="36" spans="1:19" x14ac:dyDescent="0.25">
      <c r="A36" s="52" t="s">
        <v>59</v>
      </c>
      <c r="B36" s="52"/>
      <c r="C36" s="52"/>
      <c r="D36" s="52"/>
      <c r="E36" s="52"/>
      <c r="F36" s="52"/>
      <c r="G36" s="20">
        <v>224886000</v>
      </c>
      <c r="H36" s="30"/>
      <c r="I36" s="32">
        <f>SUM(I4:I35)</f>
        <v>17660000</v>
      </c>
      <c r="J36" s="32"/>
      <c r="K36" s="32">
        <f>SUM(K4:K35)</f>
        <v>27100000</v>
      </c>
      <c r="L36" s="32"/>
      <c r="M36" s="32">
        <f>SUM(M24:M35)</f>
        <v>36300000</v>
      </c>
      <c r="N36" s="32"/>
      <c r="O36" s="32">
        <f>SUM(O4:O35)</f>
        <v>41100000</v>
      </c>
      <c r="P36" s="85"/>
      <c r="Q36" s="85">
        <f>SUM(Q4:Q35)</f>
        <v>36300000</v>
      </c>
      <c r="R36" s="86">
        <f>SUM(R4:R35)</f>
        <v>158460000</v>
      </c>
      <c r="S36" s="87"/>
    </row>
    <row r="37" spans="1:19" ht="15.75" thickBot="1" x14ac:dyDescent="0.3"/>
    <row r="38" spans="1:19" ht="15" customHeight="1" x14ac:dyDescent="0.25">
      <c r="A38" s="66" t="s">
        <v>66</v>
      </c>
      <c r="B38" s="66"/>
      <c r="C38" s="66"/>
      <c r="E38" s="33"/>
      <c r="F38" s="34"/>
      <c r="G38" s="34"/>
      <c r="H38" s="35"/>
      <c r="R38" s="90"/>
    </row>
    <row r="39" spans="1:19" ht="15" customHeight="1" x14ac:dyDescent="0.25">
      <c r="A39" s="60" t="s">
        <v>67</v>
      </c>
      <c r="B39" s="60"/>
      <c r="C39" s="27">
        <f>G36</f>
        <v>224886000</v>
      </c>
      <c r="E39" s="36"/>
      <c r="F39" s="37"/>
      <c r="G39" s="37"/>
      <c r="H39" s="38"/>
      <c r="R39" s="90"/>
    </row>
    <row r="40" spans="1:19" ht="26.25" customHeight="1" x14ac:dyDescent="0.25">
      <c r="A40" s="67" t="s">
        <v>68</v>
      </c>
      <c r="B40" s="67"/>
      <c r="C40" s="28">
        <f>I36</f>
        <v>17660000</v>
      </c>
      <c r="E40" s="36"/>
      <c r="F40" s="37"/>
      <c r="G40" s="37"/>
      <c r="H40" s="38"/>
    </row>
    <row r="41" spans="1:19" ht="23.25" customHeight="1" x14ac:dyDescent="0.25">
      <c r="A41" s="62" t="s">
        <v>76</v>
      </c>
      <c r="B41" s="63"/>
      <c r="C41" s="47">
        <f>K36</f>
        <v>27100000</v>
      </c>
      <c r="E41" s="36"/>
      <c r="F41" s="37"/>
      <c r="G41" s="37"/>
      <c r="H41" s="38"/>
    </row>
    <row r="42" spans="1:19" ht="23.25" customHeight="1" x14ac:dyDescent="0.25">
      <c r="A42" s="64" t="s">
        <v>78</v>
      </c>
      <c r="B42" s="65"/>
      <c r="C42" s="47">
        <f>M36</f>
        <v>36300000</v>
      </c>
      <c r="E42" s="36"/>
      <c r="F42" s="37"/>
      <c r="G42" s="37"/>
      <c r="H42" s="38"/>
    </row>
    <row r="43" spans="1:19" ht="23.25" customHeight="1" x14ac:dyDescent="0.25">
      <c r="A43" s="62" t="s">
        <v>80</v>
      </c>
      <c r="B43" s="63"/>
      <c r="C43" s="47">
        <f>O36</f>
        <v>41100000</v>
      </c>
      <c r="E43" s="36"/>
      <c r="F43" s="37"/>
      <c r="G43" s="37"/>
      <c r="H43" s="38"/>
    </row>
    <row r="44" spans="1:19" ht="23.25" customHeight="1" x14ac:dyDescent="0.25">
      <c r="A44" s="64" t="s">
        <v>82</v>
      </c>
      <c r="B44" s="65"/>
      <c r="C44" s="44">
        <f>Q36</f>
        <v>36300000</v>
      </c>
      <c r="E44" s="36"/>
      <c r="F44" s="37"/>
      <c r="G44" s="37"/>
      <c r="H44" s="38"/>
    </row>
    <row r="45" spans="1:19" ht="15" customHeight="1" x14ac:dyDescent="0.25">
      <c r="A45" s="60" t="s">
        <v>67</v>
      </c>
      <c r="B45" s="60"/>
      <c r="C45" s="27">
        <f>G36</f>
        <v>224886000</v>
      </c>
      <c r="E45" s="39" t="s">
        <v>71</v>
      </c>
      <c r="F45" s="40"/>
      <c r="G45" s="40"/>
      <c r="H45" s="41"/>
    </row>
    <row r="46" spans="1:19" ht="15.75" x14ac:dyDescent="0.25">
      <c r="A46" s="60" t="s">
        <v>69</v>
      </c>
      <c r="B46" s="60"/>
      <c r="C46" s="28">
        <f>C40+C41+C42+C43+C44</f>
        <v>158460000</v>
      </c>
      <c r="E46" s="54" t="s">
        <v>72</v>
      </c>
      <c r="F46" s="55"/>
      <c r="G46" s="55"/>
      <c r="H46" s="56"/>
    </row>
    <row r="47" spans="1:19" ht="16.5" thickBot="1" x14ac:dyDescent="0.3">
      <c r="A47" s="61" t="s">
        <v>70</v>
      </c>
      <c r="B47" s="61"/>
      <c r="C47" s="27">
        <f>C45-C46</f>
        <v>66426000</v>
      </c>
      <c r="E47" s="57" t="s">
        <v>73</v>
      </c>
      <c r="F47" s="58"/>
      <c r="G47" s="58"/>
      <c r="H47" s="59"/>
    </row>
    <row r="48" spans="1:19" x14ac:dyDescent="0.25">
      <c r="A48" s="29"/>
    </row>
    <row r="49" spans="1:3" x14ac:dyDescent="0.25">
      <c r="A49" s="51"/>
      <c r="B49" s="51"/>
      <c r="C49" s="51"/>
    </row>
    <row r="50" spans="1:3" x14ac:dyDescent="0.25">
      <c r="A50" s="51"/>
      <c r="B50" s="51"/>
      <c r="C50" s="51"/>
    </row>
    <row r="51" spans="1:3" x14ac:dyDescent="0.25">
      <c r="A51" s="51"/>
      <c r="B51" s="51"/>
      <c r="C51" s="51"/>
    </row>
    <row r="52" spans="1:3" x14ac:dyDescent="0.25">
      <c r="A52" s="51"/>
      <c r="B52" s="51"/>
      <c r="C52" s="51"/>
    </row>
    <row r="53" spans="1:3" x14ac:dyDescent="0.25">
      <c r="A53" s="14"/>
      <c r="B53" s="15"/>
      <c r="C53" s="15"/>
    </row>
    <row r="55" spans="1:3" x14ac:dyDescent="0.25">
      <c r="A55" s="13"/>
    </row>
  </sheetData>
  <mergeCells count="27">
    <mergeCell ref="R2:S2"/>
    <mergeCell ref="A38:C38"/>
    <mergeCell ref="A39:B39"/>
    <mergeCell ref="A43:B43"/>
    <mergeCell ref="A42:B42"/>
    <mergeCell ref="A40:B40"/>
    <mergeCell ref="A23:G23"/>
    <mergeCell ref="J2:K2"/>
    <mergeCell ref="L2:M2"/>
    <mergeCell ref="N2:O2"/>
    <mergeCell ref="H2:I2"/>
    <mergeCell ref="A1:S1"/>
    <mergeCell ref="A52:C52"/>
    <mergeCell ref="A49:C49"/>
    <mergeCell ref="A50:C50"/>
    <mergeCell ref="A36:F36"/>
    <mergeCell ref="A15:A17"/>
    <mergeCell ref="B15:B17"/>
    <mergeCell ref="A51:C51"/>
    <mergeCell ref="E46:H46"/>
    <mergeCell ref="E47:H47"/>
    <mergeCell ref="A45:B45"/>
    <mergeCell ref="A46:B46"/>
    <mergeCell ref="A47:B47"/>
    <mergeCell ref="A41:B41"/>
    <mergeCell ref="P2:Q2"/>
    <mergeCell ref="A44:B4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Alexander Neira Sanchez</dc:creator>
  <cp:lastModifiedBy>user</cp:lastModifiedBy>
  <cp:lastPrinted>2023-12-01T06:46:00Z</cp:lastPrinted>
  <dcterms:created xsi:type="dcterms:W3CDTF">2022-06-28T17:07:02Z</dcterms:created>
  <dcterms:modified xsi:type="dcterms:W3CDTF">2023-12-01T06:47:48Z</dcterms:modified>
</cp:coreProperties>
</file>