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C:\Users\analista.economico\Documents\VIGENCIA 2026\liciencia nessus\"/>
    </mc:Choice>
  </mc:AlternateContent>
  <xr:revisionPtr revIDLastSave="0" documentId="13_ncr:1_{F8F1EECA-ABAE-4FE0-8EC1-D6C10B95044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STUDIO DE MERCADO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6" i="3" l="1"/>
  <c r="T6" i="3"/>
  <c r="S6" i="3"/>
  <c r="R6" i="3"/>
  <c r="Q6" i="3"/>
  <c r="O6" i="3"/>
  <c r="P6" i="3" s="1"/>
  <c r="K6" i="3" l="1"/>
  <c r="L6" i="3" s="1"/>
  <c r="G6" i="3"/>
  <c r="H6" i="3" s="1"/>
  <c r="X6" i="3" l="1"/>
  <c r="V6" i="3"/>
  <c r="W6" i="3" s="1"/>
  <c r="Y6" i="3"/>
  <c r="Z6" i="3"/>
  <c r="AB6" i="3" l="1"/>
  <c r="AC6" i="3" s="1"/>
  <c r="AD6" i="3" l="1"/>
  <c r="AD7" i="3" s="1"/>
</calcChain>
</file>

<file path=xl/sharedStrings.xml><?xml version="1.0" encoding="utf-8"?>
<sst xmlns="http://schemas.openxmlformats.org/spreadsheetml/2006/main" count="38" uniqueCount="29">
  <si>
    <t>ITEMS</t>
  </si>
  <si>
    <t>DESCRIPCION DEL PRODUCTO</t>
  </si>
  <si>
    <t>UN/MED</t>
  </si>
  <si>
    <t>CANT</t>
  </si>
  <si>
    <t>% IVA</t>
  </si>
  <si>
    <t>VALOR IVA</t>
  </si>
  <si>
    <t>PROMEDIO</t>
  </si>
  <si>
    <t xml:space="preserve">VALOR DE REFERENCIA UNITARIO  </t>
  </si>
  <si>
    <t xml:space="preserve">CRITERIO </t>
  </si>
  <si>
    <t>VALOR DE REFERENCIA UNITARIO ANTES DE IVA</t>
  </si>
  <si>
    <t xml:space="preserve">VALOR IVA </t>
  </si>
  <si>
    <t>VALOR DE REFERENCIA UNITARIO INCLUIDO IVA</t>
  </si>
  <si>
    <t xml:space="preserve">VALOR </t>
  </si>
  <si>
    <t xml:space="preserve">V/R TOTAL UNITARIO </t>
  </si>
  <si>
    <t>VALOR TOTAL</t>
  </si>
  <si>
    <t xml:space="preserve">MEDIA GEOMETRICA </t>
  </si>
  <si>
    <t>PRECIO TECHO DE REFERENCIA</t>
  </si>
  <si>
    <t xml:space="preserve">MENOR VALOR </t>
  </si>
  <si>
    <t>MAYOR VALOR</t>
  </si>
  <si>
    <t xml:space="preserve">ESTUDIO DE MERCADO </t>
  </si>
  <si>
    <t>MEDIANA</t>
  </si>
  <si>
    <t xml:space="preserve">VALOR TOTAL </t>
  </si>
  <si>
    <t>servicio</t>
  </si>
  <si>
    <t xml:space="preserve">LICENCIA Nessus Pro por un (01) año. </t>
  </si>
  <si>
    <t>APROVISIONAR SOLUCIONES S.A.S</t>
  </si>
  <si>
    <t>CCD Compañía de Ciberseguridad y Defensa S.A.S</t>
  </si>
  <si>
    <t xml:space="preserve">DESVIASIÓN </t>
  </si>
  <si>
    <t>DISPERSIÓN</t>
  </si>
  <si>
    <t>CENTRALTIC 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</si>
</sst>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64" formatCode="_-* #,##0.00_-;\-* #,##0.00_-;_-* &quot;-&quot;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 Narrow"/>
      <family val="2"/>
    </font>
    <font>
      <sz val="8"/>
      <name val="Arial Narrow"/>
      <family val="2"/>
    </font>
    <font>
      <b/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i/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1" fontId="1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3">
    <xf numFmtId="0" fontId="0" fillId="0" borderId="0" xfId="0"/>
    <xf numFmtId="0" fontId="3" fillId="2" borderId="1" xfId="2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64" fontId="0" fillId="0" borderId="1" xfId="1" applyNumberFormat="1" applyFont="1" applyBorder="1" applyAlignment="1">
      <alignment vertical="center"/>
    </xf>
    <xf numFmtId="9" fontId="0" fillId="0" borderId="1" xfId="0" applyNumberFormat="1" applyBorder="1" applyAlignment="1">
      <alignment vertical="center"/>
    </xf>
    <xf numFmtId="43" fontId="0" fillId="0" borderId="1" xfId="0" applyNumberFormat="1" applyBorder="1" applyAlignment="1">
      <alignment vertical="center"/>
    </xf>
    <xf numFmtId="164" fontId="0" fillId="0" borderId="1" xfId="0" applyNumberFormat="1" applyBorder="1" applyAlignment="1">
      <alignment vertical="center"/>
    </xf>
    <xf numFmtId="43" fontId="0" fillId="0" borderId="0" xfId="4" applyFont="1"/>
    <xf numFmtId="164" fontId="3" fillId="2" borderId="1" xfId="1" applyNumberFormat="1" applyFont="1" applyFill="1" applyBorder="1" applyAlignment="1">
      <alignment horizontal="center" vertical="center" wrapText="1"/>
    </xf>
    <xf numFmtId="43" fontId="3" fillId="2" borderId="1" xfId="4" applyFont="1" applyFill="1" applyBorder="1" applyAlignment="1">
      <alignment horizontal="center" vertical="center" wrapText="1"/>
    </xf>
    <xf numFmtId="41" fontId="0" fillId="0" borderId="1" xfId="1" applyFont="1" applyBorder="1" applyAlignment="1">
      <alignment vertical="center"/>
    </xf>
    <xf numFmtId="41" fontId="0" fillId="0" borderId="1" xfId="0" applyNumberFormat="1" applyBorder="1" applyAlignment="1">
      <alignment vertical="center"/>
    </xf>
    <xf numFmtId="0" fontId="3" fillId="2" borderId="2" xfId="2" applyFont="1" applyFill="1" applyBorder="1" applyAlignment="1">
      <alignment horizontal="center" vertical="center" wrapText="1"/>
    </xf>
    <xf numFmtId="164" fontId="4" fillId="0" borderId="2" xfId="3" applyNumberFormat="1" applyFont="1" applyFill="1" applyBorder="1" applyAlignment="1">
      <alignment horizontal="center" vertical="center" wrapText="1"/>
    </xf>
    <xf numFmtId="0" fontId="4" fillId="0" borderId="4" xfId="2" applyFont="1" applyBorder="1" applyAlignment="1">
      <alignment horizontal="center" vertical="center"/>
    </xf>
    <xf numFmtId="0" fontId="3" fillId="2" borderId="3" xfId="2" applyFont="1" applyFill="1" applyBorder="1" applyAlignment="1">
      <alignment horizontal="center" vertical="center" wrapText="1"/>
    </xf>
    <xf numFmtId="0" fontId="3" fillId="2" borderId="4" xfId="2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 wrapText="1"/>
    </xf>
    <xf numFmtId="43" fontId="0" fillId="0" borderId="1" xfId="4" applyFont="1" applyBorder="1" applyAlignment="1">
      <alignment vertical="center"/>
    </xf>
    <xf numFmtId="0" fontId="0" fillId="0" borderId="0" xfId="0" applyAlignment="1">
      <alignment vertical="center"/>
    </xf>
    <xf numFmtId="43" fontId="5" fillId="0" borderId="0" xfId="0" applyNumberFormat="1" applyFont="1" applyAlignment="1">
      <alignment vertical="center"/>
    </xf>
    <xf numFmtId="43" fontId="3" fillId="2" borderId="4" xfId="4" applyFont="1" applyFill="1" applyBorder="1" applyAlignment="1">
      <alignment horizontal="center" vertical="center" wrapText="1"/>
    </xf>
    <xf numFmtId="164" fontId="3" fillId="2" borderId="3" xfId="1" applyNumberFormat="1" applyFont="1" applyFill="1" applyBorder="1" applyAlignment="1">
      <alignment horizontal="center" vertical="center" wrapText="1"/>
    </xf>
    <xf numFmtId="9" fontId="0" fillId="0" borderId="1" xfId="5" applyFont="1" applyBorder="1" applyAlignment="1">
      <alignment vertical="center"/>
    </xf>
    <xf numFmtId="0" fontId="3" fillId="2" borderId="2" xfId="2" applyFont="1" applyFill="1" applyBorder="1" applyAlignment="1">
      <alignment horizontal="center" vertical="center" wrapText="1"/>
    </xf>
    <xf numFmtId="0" fontId="3" fillId="2" borderId="3" xfId="2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/>
    </xf>
    <xf numFmtId="0" fontId="3" fillId="2" borderId="2" xfId="2" applyFont="1" applyFill="1" applyBorder="1" applyAlignment="1">
      <alignment horizontal="center" vertical="center"/>
    </xf>
    <xf numFmtId="0" fontId="3" fillId="2" borderId="3" xfId="2" applyFont="1" applyFill="1" applyBorder="1" applyAlignment="1">
      <alignment horizontal="center" vertical="center"/>
    </xf>
    <xf numFmtId="0" fontId="3" fillId="2" borderId="4" xfId="2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3" fillId="2" borderId="1" xfId="2" applyFont="1" applyFill="1" applyBorder="1" applyAlignment="1">
      <alignment horizontal="center" vertical="center"/>
    </xf>
  </cellXfs>
  <cellStyles count="6">
    <cellStyle name="Millares" xfId="4" builtinId="3"/>
    <cellStyle name="Millares [0]" xfId="1" builtinId="6"/>
    <cellStyle name="Millares [0] 2" xfId="3" xr:uid="{00000000-0005-0000-0000-000001000000}"/>
    <cellStyle name="Normal" xfId="0" builtinId="0"/>
    <cellStyle name="Normal 2" xfId="2" xr:uid="{00000000-0005-0000-0000-000003000000}"/>
    <cellStyle name="Porcentaje" xfId="5" builtinId="5"/>
  </cellStyles>
  <dxfs count="0"/>
  <tableStyles count="0" defaultTableStyle="TableStyleMedium2" defaultPivotStyle="PivotStyleLight16"/>
  <colors>
    <mruColors>
      <color rgb="FFCD03B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EEB76A-E4A0-4A44-8B6D-1E565DBB23CA}">
  <dimension ref="A1:AD9"/>
  <sheetViews>
    <sheetView tabSelected="1" topLeftCell="A2" zoomScaleNormal="100" workbookViewId="0">
      <selection activeCell="G19" sqref="G19"/>
    </sheetView>
  </sheetViews>
  <sheetFormatPr baseColWidth="10" defaultRowHeight="15" x14ac:dyDescent="0.25"/>
  <cols>
    <col min="2" max="2" width="30.85546875" customWidth="1"/>
    <col min="3" max="4" width="11.42578125" customWidth="1"/>
    <col min="5" max="5" width="14.140625" customWidth="1"/>
    <col min="6" max="6" width="4.85546875" customWidth="1"/>
    <col min="7" max="7" width="13.140625" customWidth="1"/>
    <col min="8" max="8" width="15" customWidth="1"/>
    <col min="9" max="9" width="14.140625" customWidth="1"/>
    <col min="10" max="10" width="4.85546875" customWidth="1"/>
    <col min="11" max="11" width="10.5703125" customWidth="1"/>
    <col min="12" max="16" width="15" customWidth="1"/>
    <col min="17" max="20" width="14.140625" customWidth="1"/>
    <col min="21" max="21" width="14.85546875" customWidth="1"/>
    <col min="22" max="22" width="13.140625" customWidth="1"/>
    <col min="23" max="23" width="9.28515625" customWidth="1"/>
    <col min="24" max="25" width="14.7109375" customWidth="1"/>
    <col min="26" max="26" width="14.140625" style="7" customWidth="1"/>
    <col min="27" max="27" width="4.85546875" bestFit="1" customWidth="1"/>
    <col min="28" max="28" width="15.5703125" customWidth="1"/>
    <col min="29" max="29" width="16.28515625" customWidth="1"/>
    <col min="30" max="30" width="14.140625" bestFit="1" customWidth="1"/>
    <col min="31" max="31" width="13.140625" bestFit="1" customWidth="1"/>
  </cols>
  <sheetData>
    <row r="1" spans="1:30" hidden="1" x14ac:dyDescent="0.25"/>
    <row r="4" spans="1:30" x14ac:dyDescent="0.25">
      <c r="A4" s="31"/>
      <c r="B4" s="31"/>
      <c r="C4" s="31"/>
      <c r="D4" s="31"/>
      <c r="E4" s="32" t="s">
        <v>24</v>
      </c>
      <c r="F4" s="32"/>
      <c r="G4" s="32"/>
      <c r="H4" s="32"/>
      <c r="I4" s="32" t="s">
        <v>25</v>
      </c>
      <c r="J4" s="32"/>
      <c r="K4" s="32"/>
      <c r="L4" s="32"/>
      <c r="M4" s="28" t="s">
        <v>28</v>
      </c>
      <c r="N4" s="29"/>
      <c r="O4" s="29"/>
      <c r="P4" s="29"/>
      <c r="Q4" s="28" t="s">
        <v>19</v>
      </c>
      <c r="R4" s="29"/>
      <c r="S4" s="29"/>
      <c r="T4" s="29"/>
      <c r="U4" s="29"/>
      <c r="V4" s="29"/>
      <c r="W4" s="29"/>
      <c r="X4" s="29"/>
      <c r="Y4" s="30"/>
      <c r="Z4" s="27" t="s">
        <v>16</v>
      </c>
      <c r="AA4" s="27"/>
      <c r="AB4" s="27"/>
      <c r="AC4" s="27"/>
      <c r="AD4" s="27"/>
    </row>
    <row r="5" spans="1:30" ht="51" x14ac:dyDescent="0.25">
      <c r="A5" s="1" t="s">
        <v>0</v>
      </c>
      <c r="B5" s="1" t="s">
        <v>1</v>
      </c>
      <c r="C5" s="1" t="s">
        <v>2</v>
      </c>
      <c r="D5" s="1" t="s">
        <v>3</v>
      </c>
      <c r="E5" s="1" t="s">
        <v>12</v>
      </c>
      <c r="F5" s="1" t="s">
        <v>4</v>
      </c>
      <c r="G5" s="1" t="s">
        <v>5</v>
      </c>
      <c r="H5" s="1" t="s">
        <v>13</v>
      </c>
      <c r="I5" s="1" t="s">
        <v>12</v>
      </c>
      <c r="J5" s="1" t="s">
        <v>4</v>
      </c>
      <c r="K5" s="1" t="s">
        <v>5</v>
      </c>
      <c r="L5" s="1" t="s">
        <v>13</v>
      </c>
      <c r="M5" s="1" t="s">
        <v>12</v>
      </c>
      <c r="N5" s="1" t="s">
        <v>4</v>
      </c>
      <c r="O5" s="1" t="s">
        <v>5</v>
      </c>
      <c r="P5" s="1" t="s">
        <v>13</v>
      </c>
      <c r="Q5" s="1" t="s">
        <v>17</v>
      </c>
      <c r="R5" s="1" t="s">
        <v>18</v>
      </c>
      <c r="S5" s="1" t="s">
        <v>6</v>
      </c>
      <c r="T5" s="1" t="s">
        <v>20</v>
      </c>
      <c r="U5" s="1" t="s">
        <v>15</v>
      </c>
      <c r="V5" s="1" t="s">
        <v>26</v>
      </c>
      <c r="W5" s="1" t="s">
        <v>27</v>
      </c>
      <c r="X5" s="1" t="s">
        <v>7</v>
      </c>
      <c r="Y5" s="12" t="s">
        <v>8</v>
      </c>
      <c r="Z5" s="8" t="s">
        <v>9</v>
      </c>
      <c r="AA5" s="1" t="s">
        <v>4</v>
      </c>
      <c r="AB5" s="1" t="s">
        <v>10</v>
      </c>
      <c r="AC5" s="1" t="s">
        <v>11</v>
      </c>
      <c r="AD5" s="9" t="s">
        <v>14</v>
      </c>
    </row>
    <row r="6" spans="1:30" x14ac:dyDescent="0.25">
      <c r="A6" s="2">
        <v>1</v>
      </c>
      <c r="B6" s="17" t="s">
        <v>23</v>
      </c>
      <c r="C6" s="18" t="s">
        <v>22</v>
      </c>
      <c r="D6" s="14">
        <v>1</v>
      </c>
      <c r="E6" s="3">
        <v>28842716</v>
      </c>
      <c r="F6" s="4">
        <v>0.19</v>
      </c>
      <c r="G6" s="3">
        <f>+E6*F6</f>
        <v>5480116.04</v>
      </c>
      <c r="H6" s="5">
        <f>+E6+G6</f>
        <v>34322832.039999999</v>
      </c>
      <c r="I6" s="3">
        <v>29600000</v>
      </c>
      <c r="J6" s="4">
        <v>0.19</v>
      </c>
      <c r="K6" s="10">
        <f>+I6*J6</f>
        <v>5624000</v>
      </c>
      <c r="L6" s="11">
        <f>+I6+K6</f>
        <v>35224000</v>
      </c>
      <c r="M6" s="3">
        <v>26050420</v>
      </c>
      <c r="N6" s="4">
        <v>0.19</v>
      </c>
      <c r="O6" s="3">
        <f>+M6*N6</f>
        <v>4949579.8</v>
      </c>
      <c r="P6" s="5">
        <f>+M6+O6</f>
        <v>30999999.800000001</v>
      </c>
      <c r="Q6" s="3">
        <f>+MIN(H6,L6,P6)</f>
        <v>30999999.800000001</v>
      </c>
      <c r="R6" s="3">
        <f>+MAX(H6,L6,P6)</f>
        <v>35224000</v>
      </c>
      <c r="S6" s="5">
        <f>+AVERAGE(H6,L6,P6)</f>
        <v>33515610.61333333</v>
      </c>
      <c r="T6" s="5">
        <f>+MEDIAN(H6,L6,P6)</f>
        <v>34322832.039999999</v>
      </c>
      <c r="U6" s="3">
        <f>+GEOMEAN(H6,L6,P6)</f>
        <v>33465282.297345206</v>
      </c>
      <c r="V6" s="3">
        <f>STDEVA(Q6,S6)</f>
        <v>1778805.4649342031</v>
      </c>
      <c r="W6" s="24">
        <f>V6/Q6</f>
        <v>5.7380821819689273E-2</v>
      </c>
      <c r="X6" s="6">
        <f>+Q6</f>
        <v>30999999.800000001</v>
      </c>
      <c r="Y6" s="13" t="str">
        <f>IF(X6=Q6,"MENOR VALOR","MEDIANA")</f>
        <v>MENOR VALOR</v>
      </c>
      <c r="Z6" s="19">
        <f>+X6/1.19</f>
        <v>26050420</v>
      </c>
      <c r="AA6" s="4">
        <v>0.19</v>
      </c>
      <c r="AB6" s="3">
        <f>+Z6*AA6</f>
        <v>4949579.8</v>
      </c>
      <c r="AC6" s="6">
        <f>+Z6+AB6</f>
        <v>30999999.800000001</v>
      </c>
      <c r="AD6" s="19">
        <f>+AC6*D6</f>
        <v>30999999.800000001</v>
      </c>
    </row>
    <row r="7" spans="1:30" x14ac:dyDescent="0.25">
      <c r="A7" s="25" t="s">
        <v>21</v>
      </c>
      <c r="B7" s="26"/>
      <c r="C7" s="26"/>
      <c r="D7" s="26"/>
      <c r="E7" s="12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23"/>
      <c r="AA7" s="15"/>
      <c r="AB7" s="15"/>
      <c r="AC7" s="16"/>
      <c r="AD7" s="22">
        <f>+AD6</f>
        <v>30999999.800000001</v>
      </c>
    </row>
    <row r="8" spans="1:30" x14ac:dyDescent="0.25">
      <c r="AD8" s="21"/>
    </row>
    <row r="9" spans="1:30" x14ac:dyDescent="0.25">
      <c r="AD9" s="20"/>
    </row>
  </sheetData>
  <mergeCells count="7">
    <mergeCell ref="A7:D7"/>
    <mergeCell ref="Z4:AD4"/>
    <mergeCell ref="Q4:Y4"/>
    <mergeCell ref="A4:D4"/>
    <mergeCell ref="E4:H4"/>
    <mergeCell ref="I4:L4"/>
    <mergeCell ref="M4:P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 MERCADO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OPS NATALIA CONTRERAS JIMENEZ</dc:creator>
  <cp:lastModifiedBy>Natalia Stefany Contreras Jimenez</cp:lastModifiedBy>
  <dcterms:created xsi:type="dcterms:W3CDTF">2024-02-15T22:35:54Z</dcterms:created>
  <dcterms:modified xsi:type="dcterms:W3CDTF">2026-02-27T12:46:57Z</dcterms:modified>
</cp:coreProperties>
</file>