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OneDrive\Desktop\Entrega 6 - Papelería\"/>
    </mc:Choice>
  </mc:AlternateContent>
  <bookViews>
    <workbookView xWindow="0" yWindow="0" windowWidth="23040" windowHeight="9072"/>
  </bookViews>
  <sheets>
    <sheet name="NECESIDAD" sheetId="5" r:id="rId1"/>
    <sheet name="RUBROS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H40" i="5" l="1"/>
  <c r="AD6" i="5" l="1"/>
  <c r="AC6" i="5"/>
  <c r="AB6" i="5"/>
  <c r="AA6" i="5"/>
  <c r="AA24" i="5"/>
  <c r="X24" i="5"/>
  <c r="W24" i="5"/>
  <c r="Y24" i="5"/>
  <c r="AC24" i="5"/>
  <c r="AD24" i="5"/>
  <c r="AE24" i="5"/>
  <c r="AB24" i="5"/>
  <c r="AA25" i="5"/>
  <c r="AD5" i="5"/>
  <c r="I7" i="5" l="1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6" i="5"/>
  <c r="I5" i="5"/>
  <c r="W39" i="5" l="1"/>
  <c r="W38" i="5"/>
  <c r="W37" i="5"/>
  <c r="W36" i="5"/>
  <c r="W35" i="5"/>
  <c r="W34" i="5"/>
  <c r="W33" i="5"/>
  <c r="W32" i="5"/>
  <c r="W31" i="5"/>
  <c r="W30" i="5"/>
  <c r="W29" i="5"/>
  <c r="W28" i="5"/>
  <c r="W27" i="5"/>
  <c r="W26" i="5"/>
  <c r="W25" i="5"/>
  <c r="W23" i="5"/>
  <c r="W22" i="5"/>
  <c r="W21" i="5"/>
  <c r="W20" i="5"/>
  <c r="W19" i="5"/>
  <c r="W18" i="5"/>
  <c r="W17" i="5"/>
  <c r="W16" i="5"/>
  <c r="W15" i="5"/>
  <c r="W14" i="5"/>
  <c r="W13" i="5"/>
  <c r="W12" i="5"/>
  <c r="W10" i="5"/>
  <c r="W9" i="5"/>
  <c r="W8" i="5"/>
  <c r="W7" i="5"/>
  <c r="W6" i="5"/>
  <c r="W5" i="5"/>
  <c r="X39" i="5" l="1"/>
  <c r="Y39" i="5" s="1"/>
  <c r="Z39" i="5" s="1"/>
  <c r="X7" i="5"/>
  <c r="Y7" i="5" s="1"/>
  <c r="W11" i="5"/>
  <c r="Z24" i="5" l="1"/>
  <c r="Z7" i="5"/>
  <c r="X38" i="5"/>
  <c r="Y38" i="5" s="1"/>
  <c r="X37" i="5"/>
  <c r="Y37" i="5" s="1"/>
  <c r="X36" i="5"/>
  <c r="Y36" i="5" s="1"/>
  <c r="X35" i="5"/>
  <c r="Y35" i="5" s="1"/>
  <c r="X34" i="5"/>
  <c r="Y34" i="5" s="1"/>
  <c r="X33" i="5"/>
  <c r="Y33" i="5" s="1"/>
  <c r="X32" i="5"/>
  <c r="Y32" i="5" s="1"/>
  <c r="X31" i="5"/>
  <c r="Y31" i="5" s="1"/>
  <c r="X30" i="5"/>
  <c r="Y30" i="5" s="1"/>
  <c r="X29" i="5"/>
  <c r="Y29" i="5" s="1"/>
  <c r="X28" i="5"/>
  <c r="Y28" i="5" s="1"/>
  <c r="X27" i="5"/>
  <c r="Y27" i="5" s="1"/>
  <c r="X26" i="5"/>
  <c r="Y26" i="5" s="1"/>
  <c r="X25" i="5"/>
  <c r="Y25" i="5" s="1"/>
  <c r="X23" i="5"/>
  <c r="Y23" i="5" s="1"/>
  <c r="X22" i="5"/>
  <c r="Y22" i="5" s="1"/>
  <c r="X21" i="5"/>
  <c r="Y21" i="5" s="1"/>
  <c r="X20" i="5"/>
  <c r="Y20" i="5" s="1"/>
  <c r="X19" i="5"/>
  <c r="Y19" i="5" s="1"/>
  <c r="X18" i="5"/>
  <c r="Y18" i="5" s="1"/>
  <c r="X17" i="5"/>
  <c r="Y17" i="5" s="1"/>
  <c r="X16" i="5"/>
  <c r="Y16" i="5" s="1"/>
  <c r="X15" i="5"/>
  <c r="Y15" i="5" s="1"/>
  <c r="X14" i="5"/>
  <c r="Y14" i="5" s="1"/>
  <c r="X13" i="5"/>
  <c r="Y13" i="5" s="1"/>
  <c r="X12" i="5"/>
  <c r="Y12" i="5" s="1"/>
  <c r="X11" i="5"/>
  <c r="Y11" i="5" s="1"/>
  <c r="X10" i="5"/>
  <c r="Y10" i="5" s="1"/>
  <c r="X9" i="5"/>
  <c r="Y9" i="5" s="1"/>
  <c r="X8" i="5"/>
  <c r="Y8" i="5" s="1"/>
  <c r="X6" i="5"/>
  <c r="Y6" i="5" s="1"/>
  <c r="X5" i="5"/>
  <c r="Y5" i="5" s="1"/>
  <c r="Z38" i="5" l="1"/>
  <c r="Z37" i="5"/>
  <c r="Z36" i="5"/>
  <c r="Z35" i="5"/>
  <c r="Z34" i="5"/>
  <c r="Z33" i="5"/>
  <c r="Z32" i="5"/>
  <c r="Z31" i="5"/>
  <c r="Z30" i="5"/>
  <c r="Z29" i="5"/>
  <c r="Z28" i="5"/>
  <c r="Z27" i="5"/>
  <c r="Z26" i="5"/>
  <c r="Z25" i="5"/>
  <c r="Z23" i="5"/>
  <c r="Z22" i="5"/>
  <c r="Z21" i="5"/>
  <c r="Z20" i="5"/>
  <c r="Z19" i="5"/>
  <c r="Z18" i="5"/>
  <c r="Z17" i="5"/>
  <c r="Z16" i="5"/>
  <c r="Z15" i="5"/>
  <c r="Z14" i="5"/>
  <c r="Z13" i="5"/>
  <c r="Z12" i="5"/>
  <c r="Z11" i="5"/>
  <c r="Z10" i="5"/>
  <c r="Z9" i="5"/>
  <c r="Z8" i="5"/>
  <c r="Z6" i="5"/>
  <c r="Z5" i="5"/>
  <c r="T26" i="5"/>
  <c r="U26" i="5" s="1"/>
  <c r="T27" i="5"/>
  <c r="U27" i="5" s="1"/>
  <c r="V27" i="5" s="1"/>
  <c r="T28" i="5"/>
  <c r="U28" i="5" s="1"/>
  <c r="V28" i="5" s="1"/>
  <c r="T29" i="5"/>
  <c r="U29" i="5" s="1"/>
  <c r="V29" i="5" s="1"/>
  <c r="T30" i="5"/>
  <c r="U30" i="5" s="1"/>
  <c r="V30" i="5" s="1"/>
  <c r="T31" i="5"/>
  <c r="U31" i="5" s="1"/>
  <c r="V31" i="5" s="1"/>
  <c r="T32" i="5"/>
  <c r="U32" i="5" s="1"/>
  <c r="V32" i="5" s="1"/>
  <c r="T33" i="5"/>
  <c r="U33" i="5" s="1"/>
  <c r="P26" i="5"/>
  <c r="Q26" i="5"/>
  <c r="P27" i="5"/>
  <c r="Q27" i="5" s="1"/>
  <c r="P28" i="5"/>
  <c r="Q28" i="5" s="1"/>
  <c r="P29" i="5"/>
  <c r="Q29" i="5"/>
  <c r="R29" i="5" s="1"/>
  <c r="P30" i="5"/>
  <c r="Q30" i="5" s="1"/>
  <c r="P31" i="5"/>
  <c r="Q31" i="5" s="1"/>
  <c r="P32" i="5"/>
  <c r="Q32" i="5" s="1"/>
  <c r="P33" i="5"/>
  <c r="Q33" i="5" s="1"/>
  <c r="P34" i="5"/>
  <c r="Q34" i="5" s="1"/>
  <c r="P35" i="5"/>
  <c r="Q35" i="5" s="1"/>
  <c r="P36" i="5"/>
  <c r="Q36" i="5" s="1"/>
  <c r="L26" i="5"/>
  <c r="L27" i="5"/>
  <c r="M27" i="5" s="1"/>
  <c r="L28" i="5"/>
  <c r="M28" i="5" s="1"/>
  <c r="L29" i="5"/>
  <c r="M29" i="5" s="1"/>
  <c r="L30" i="5"/>
  <c r="M30" i="5" s="1"/>
  <c r="L31" i="5"/>
  <c r="M31" i="5" s="1"/>
  <c r="L32" i="5"/>
  <c r="M32" i="5" s="1"/>
  <c r="L33" i="5"/>
  <c r="M33" i="5" s="1"/>
  <c r="N33" i="5" s="1"/>
  <c r="L34" i="5"/>
  <c r="M34" i="5" s="1"/>
  <c r="L35" i="5"/>
  <c r="M35" i="5" s="1"/>
  <c r="L36" i="5"/>
  <c r="M36" i="5" s="1"/>
  <c r="N36" i="5" s="1"/>
  <c r="L37" i="5"/>
  <c r="M37" i="5" s="1"/>
  <c r="N37" i="5" s="1"/>
  <c r="L38" i="5"/>
  <c r="M38" i="5" s="1"/>
  <c r="L39" i="5"/>
  <c r="M39" i="5" s="1"/>
  <c r="N35" i="5" l="1"/>
  <c r="AD35" i="5"/>
  <c r="AE35" i="5" s="1"/>
  <c r="N38" i="5"/>
  <c r="N32" i="5"/>
  <c r="AD32" i="5"/>
  <c r="AE32" i="5" s="1"/>
  <c r="N34" i="5"/>
  <c r="AD34" i="5"/>
  <c r="AE34" i="5" s="1"/>
  <c r="N28" i="5"/>
  <c r="AD28" i="5"/>
  <c r="AE28" i="5" s="1"/>
  <c r="V26" i="5"/>
  <c r="N29" i="5"/>
  <c r="AD29" i="5"/>
  <c r="AE29" i="5" s="1"/>
  <c r="AA29" i="5"/>
  <c r="AC29" i="5" s="1"/>
  <c r="N31" i="5"/>
  <c r="AD31" i="5"/>
  <c r="AE31" i="5" s="1"/>
  <c r="N27" i="5"/>
  <c r="AD27" i="5"/>
  <c r="AE27" i="5" s="1"/>
  <c r="N39" i="5"/>
  <c r="N30" i="5"/>
  <c r="AD30" i="5"/>
  <c r="AE30" i="5" s="1"/>
  <c r="M26" i="5"/>
  <c r="AD26" i="5" s="1"/>
  <c r="AE26" i="5" s="1"/>
  <c r="V33" i="5"/>
  <c r="AD33" i="5"/>
  <c r="AE33" i="5" s="1"/>
  <c r="R36" i="5"/>
  <c r="R35" i="5"/>
  <c r="R34" i="5"/>
  <c r="R33" i="5"/>
  <c r="AA33" i="5"/>
  <c r="R32" i="5"/>
  <c r="AA32" i="5"/>
  <c r="R31" i="5"/>
  <c r="AA31" i="5"/>
  <c r="R30" i="5"/>
  <c r="AA30" i="5"/>
  <c r="Z40" i="5"/>
  <c r="R28" i="5"/>
  <c r="AA28" i="5"/>
  <c r="R27" i="5"/>
  <c r="AA27" i="5"/>
  <c r="R26" i="5"/>
  <c r="AB29" i="5" l="1"/>
  <c r="N26" i="5"/>
  <c r="AA26" i="5"/>
  <c r="AC26" i="5" s="1"/>
  <c r="AB33" i="5"/>
  <c r="AC33" i="5"/>
  <c r="AB32" i="5"/>
  <c r="AC32" i="5"/>
  <c r="AC31" i="5"/>
  <c r="AB31" i="5"/>
  <c r="AB30" i="5"/>
  <c r="AC30" i="5"/>
  <c r="AC28" i="5"/>
  <c r="AB28" i="5"/>
  <c r="AC27" i="5"/>
  <c r="AB27" i="5"/>
  <c r="AB26" i="5"/>
  <c r="T6" i="5"/>
  <c r="U6" i="5" s="1"/>
  <c r="V6" i="5" s="1"/>
  <c r="T7" i="5"/>
  <c r="U7" i="5" s="1"/>
  <c r="V7" i="5" s="1"/>
  <c r="T8" i="5"/>
  <c r="U8" i="5" s="1"/>
  <c r="V8" i="5" s="1"/>
  <c r="T9" i="5"/>
  <c r="U9" i="5" s="1"/>
  <c r="V9" i="5" s="1"/>
  <c r="T10" i="5"/>
  <c r="U10" i="5" s="1"/>
  <c r="V10" i="5" s="1"/>
  <c r="T11" i="5"/>
  <c r="U11" i="5" s="1"/>
  <c r="V11" i="5" s="1"/>
  <c r="T12" i="5"/>
  <c r="U12" i="5" s="1"/>
  <c r="V12" i="5" s="1"/>
  <c r="T13" i="5"/>
  <c r="U13" i="5" s="1"/>
  <c r="V13" i="5" s="1"/>
  <c r="T14" i="5"/>
  <c r="U14" i="5" s="1"/>
  <c r="V14" i="5" s="1"/>
  <c r="T15" i="5"/>
  <c r="U15" i="5" s="1"/>
  <c r="V15" i="5" s="1"/>
  <c r="T16" i="5"/>
  <c r="U16" i="5" s="1"/>
  <c r="T17" i="5"/>
  <c r="U17" i="5" s="1"/>
  <c r="V17" i="5" s="1"/>
  <c r="T18" i="5"/>
  <c r="U18" i="5" s="1"/>
  <c r="V18" i="5" s="1"/>
  <c r="T19" i="5"/>
  <c r="U19" i="5" s="1"/>
  <c r="V19" i="5" s="1"/>
  <c r="T20" i="5"/>
  <c r="U20" i="5" s="1"/>
  <c r="V20" i="5" s="1"/>
  <c r="T21" i="5"/>
  <c r="U21" i="5" s="1"/>
  <c r="V21" i="5" s="1"/>
  <c r="T22" i="5"/>
  <c r="U22" i="5" s="1"/>
  <c r="V22" i="5" s="1"/>
  <c r="T23" i="5"/>
  <c r="U23" i="5" s="1"/>
  <c r="V23" i="5" s="1"/>
  <c r="T24" i="5"/>
  <c r="U24" i="5" s="1"/>
  <c r="V24" i="5" s="1"/>
  <c r="T25" i="5"/>
  <c r="T34" i="5"/>
  <c r="U34" i="5" s="1"/>
  <c r="T35" i="5"/>
  <c r="U35" i="5" s="1"/>
  <c r="T36" i="5"/>
  <c r="U36" i="5" s="1"/>
  <c r="T37" i="5"/>
  <c r="U37" i="5" s="1"/>
  <c r="V37" i="5" s="1"/>
  <c r="T38" i="5"/>
  <c r="U38" i="5" s="1"/>
  <c r="V38" i="5" s="1"/>
  <c r="T39" i="5"/>
  <c r="U39" i="5" s="1"/>
  <c r="T5" i="5"/>
  <c r="U5" i="5" s="1"/>
  <c r="V5" i="5" s="1"/>
  <c r="P23" i="5"/>
  <c r="Q23" i="5" s="1"/>
  <c r="P6" i="5"/>
  <c r="Q6" i="5" s="1"/>
  <c r="P7" i="5"/>
  <c r="Q7" i="5" s="1"/>
  <c r="P8" i="5"/>
  <c r="Q8" i="5" s="1"/>
  <c r="P9" i="5"/>
  <c r="Q9" i="5" s="1"/>
  <c r="P10" i="5"/>
  <c r="Q10" i="5" s="1"/>
  <c r="P11" i="5"/>
  <c r="Q11" i="5" s="1"/>
  <c r="P12" i="5"/>
  <c r="Q12" i="5" s="1"/>
  <c r="P13" i="5"/>
  <c r="Q13" i="5" s="1"/>
  <c r="P14" i="5"/>
  <c r="Q14" i="5" s="1"/>
  <c r="P15" i="5"/>
  <c r="Q15" i="5" s="1"/>
  <c r="P16" i="5"/>
  <c r="Q16" i="5" s="1"/>
  <c r="P17" i="5"/>
  <c r="Q17" i="5" s="1"/>
  <c r="P18" i="5"/>
  <c r="Q18" i="5" s="1"/>
  <c r="P19" i="5"/>
  <c r="Q19" i="5" s="1"/>
  <c r="AD19" i="5" s="1"/>
  <c r="AE19" i="5" s="1"/>
  <c r="P20" i="5"/>
  <c r="Q20" i="5" s="1"/>
  <c r="P21" i="5"/>
  <c r="Q21" i="5" s="1"/>
  <c r="P22" i="5"/>
  <c r="Q22" i="5" s="1"/>
  <c r="P24" i="5"/>
  <c r="Q24" i="5" s="1"/>
  <c r="R24" i="5" s="1"/>
  <c r="P25" i="5"/>
  <c r="Q25" i="5" s="1"/>
  <c r="R25" i="5" s="1"/>
  <c r="P37" i="5"/>
  <c r="Q37" i="5" s="1"/>
  <c r="AD37" i="5" s="1"/>
  <c r="AE37" i="5" s="1"/>
  <c r="P38" i="5"/>
  <c r="Q38" i="5" s="1"/>
  <c r="AD38" i="5" s="1"/>
  <c r="AE38" i="5" s="1"/>
  <c r="P39" i="5"/>
  <c r="Q39" i="5" s="1"/>
  <c r="P5" i="5"/>
  <c r="Q5" i="5" s="1"/>
  <c r="L21" i="5"/>
  <c r="M21" i="5" s="1"/>
  <c r="L6" i="5"/>
  <c r="M6" i="5" s="1"/>
  <c r="N6" i="5" s="1"/>
  <c r="L7" i="5"/>
  <c r="M7" i="5" s="1"/>
  <c r="L8" i="5"/>
  <c r="M8" i="5" s="1"/>
  <c r="N8" i="5" s="1"/>
  <c r="L9" i="5"/>
  <c r="M9" i="5" s="1"/>
  <c r="L10" i="5"/>
  <c r="M10" i="5" s="1"/>
  <c r="L11" i="5"/>
  <c r="M11" i="5" s="1"/>
  <c r="L12" i="5"/>
  <c r="M12" i="5" s="1"/>
  <c r="L13" i="5"/>
  <c r="M13" i="5" s="1"/>
  <c r="L14" i="5"/>
  <c r="M14" i="5" s="1"/>
  <c r="L15" i="5"/>
  <c r="M15" i="5" s="1"/>
  <c r="L16" i="5"/>
  <c r="M16" i="5" s="1"/>
  <c r="N16" i="5" s="1"/>
  <c r="L17" i="5"/>
  <c r="M17" i="5" s="1"/>
  <c r="L18" i="5"/>
  <c r="M18" i="5" s="1"/>
  <c r="L19" i="5"/>
  <c r="M19" i="5" s="1"/>
  <c r="N19" i="5" s="1"/>
  <c r="L20" i="5"/>
  <c r="M20" i="5" s="1"/>
  <c r="N20" i="5" s="1"/>
  <c r="L22" i="5"/>
  <c r="M22" i="5" s="1"/>
  <c r="L23" i="5"/>
  <c r="M23" i="5" s="1"/>
  <c r="N23" i="5" s="1"/>
  <c r="L24" i="5"/>
  <c r="M24" i="5" s="1"/>
  <c r="L25" i="5"/>
  <c r="L5" i="5"/>
  <c r="M5" i="5" s="1"/>
  <c r="AD20" i="5" l="1"/>
  <c r="AE20" i="5" s="1"/>
  <c r="N5" i="5"/>
  <c r="AE5" i="5"/>
  <c r="AD23" i="5"/>
  <c r="AE23" i="5" s="1"/>
  <c r="AD8" i="5"/>
  <c r="AE8" i="5" s="1"/>
  <c r="N14" i="5"/>
  <c r="AD14" i="5"/>
  <c r="AE14" i="5" s="1"/>
  <c r="N22" i="5"/>
  <c r="AD22" i="5"/>
  <c r="AE22" i="5" s="1"/>
  <c r="N17" i="5"/>
  <c r="AD17" i="5"/>
  <c r="AE17" i="5" s="1"/>
  <c r="N13" i="5"/>
  <c r="AD13" i="5"/>
  <c r="AE13" i="5" s="1"/>
  <c r="N9" i="5"/>
  <c r="AD9" i="5"/>
  <c r="AE9" i="5" s="1"/>
  <c r="N21" i="5"/>
  <c r="AD21" i="5"/>
  <c r="AE21" i="5" s="1"/>
  <c r="V39" i="5"/>
  <c r="AD39" i="5"/>
  <c r="AE39" i="5" s="1"/>
  <c r="V35" i="5"/>
  <c r="AA35" i="5"/>
  <c r="V16" i="5"/>
  <c r="AD16" i="5"/>
  <c r="AE16" i="5" s="1"/>
  <c r="N18" i="5"/>
  <c r="AD18" i="5"/>
  <c r="AE18" i="5" s="1"/>
  <c r="N10" i="5"/>
  <c r="AD10" i="5"/>
  <c r="AE10" i="5" s="1"/>
  <c r="AE6" i="5"/>
  <c r="V36" i="5"/>
  <c r="AD36" i="5"/>
  <c r="AE36" i="5" s="1"/>
  <c r="AA36" i="5"/>
  <c r="N12" i="5"/>
  <c r="AD12" i="5"/>
  <c r="AE12" i="5" s="1"/>
  <c r="V34" i="5"/>
  <c r="AA34" i="5"/>
  <c r="M25" i="5"/>
  <c r="AD25" i="5" s="1"/>
  <c r="AE25" i="5" s="1"/>
  <c r="N24" i="5"/>
  <c r="N15" i="5"/>
  <c r="AD15" i="5"/>
  <c r="AE15" i="5" s="1"/>
  <c r="N11" i="5"/>
  <c r="AD11" i="5"/>
  <c r="AE11" i="5" s="1"/>
  <c r="N7" i="5"/>
  <c r="AD7" i="5"/>
  <c r="AE7" i="5" s="1"/>
  <c r="U25" i="5"/>
  <c r="V25" i="5" s="1"/>
  <c r="R39" i="5"/>
  <c r="AA39" i="5"/>
  <c r="R38" i="5"/>
  <c r="AA38" i="5"/>
  <c r="R37" i="5"/>
  <c r="AA37" i="5"/>
  <c r="R23" i="5"/>
  <c r="AA23" i="5"/>
  <c r="R22" i="5"/>
  <c r="AA22" i="5"/>
  <c r="R21" i="5"/>
  <c r="AA21" i="5"/>
  <c r="R20" i="5"/>
  <c r="AA20" i="5"/>
  <c r="R19" i="5"/>
  <c r="AA19" i="5"/>
  <c r="R18" i="5"/>
  <c r="AA18" i="5"/>
  <c r="R17" i="5"/>
  <c r="AA17" i="5"/>
  <c r="R16" i="5"/>
  <c r="AA16" i="5"/>
  <c r="R15" i="5"/>
  <c r="AA15" i="5"/>
  <c r="R14" i="5"/>
  <c r="AA14" i="5"/>
  <c r="R13" i="5"/>
  <c r="AA13" i="5"/>
  <c r="R12" i="5"/>
  <c r="AA12" i="5"/>
  <c r="R11" i="5"/>
  <c r="AA11" i="5"/>
  <c r="R10" i="5"/>
  <c r="AA10" i="5"/>
  <c r="R9" i="5"/>
  <c r="AA9" i="5"/>
  <c r="R8" i="5"/>
  <c r="AA8" i="5"/>
  <c r="R7" i="5"/>
  <c r="AA7" i="5"/>
  <c r="R6" i="5"/>
  <c r="R5" i="5"/>
  <c r="AA5" i="5"/>
  <c r="AC5" i="5" s="1"/>
  <c r="V40" i="5" l="1"/>
  <c r="AE40" i="5"/>
  <c r="R40" i="5"/>
  <c r="AC25" i="5"/>
  <c r="N25" i="5"/>
  <c r="N40" i="5" s="1"/>
  <c r="AB35" i="5"/>
  <c r="AC35" i="5"/>
  <c r="AB34" i="5"/>
  <c r="AC34" i="5"/>
  <c r="AC36" i="5"/>
  <c r="AB36" i="5"/>
  <c r="AB39" i="5"/>
  <c r="AC39" i="5"/>
  <c r="AC38" i="5"/>
  <c r="AB38" i="5"/>
  <c r="AC37" i="5"/>
  <c r="AB37" i="5"/>
  <c r="AC23" i="5"/>
  <c r="AB23" i="5"/>
  <c r="AB22" i="5"/>
  <c r="AC22" i="5"/>
  <c r="AC21" i="5"/>
  <c r="AB21" i="5"/>
  <c r="AB20" i="5"/>
  <c r="AC20" i="5"/>
  <c r="AB19" i="5"/>
  <c r="AC19" i="5"/>
  <c r="AC18" i="5"/>
  <c r="AB18" i="5"/>
  <c r="AC17" i="5"/>
  <c r="AB17" i="5"/>
  <c r="AB16" i="5"/>
  <c r="AC16" i="5"/>
  <c r="AB15" i="5"/>
  <c r="AC15" i="5"/>
  <c r="AB14" i="5"/>
  <c r="AC14" i="5"/>
  <c r="AC13" i="5"/>
  <c r="AB13" i="5"/>
  <c r="AB12" i="5"/>
  <c r="AC12" i="5"/>
  <c r="AB11" i="5"/>
  <c r="AC11" i="5"/>
  <c r="AC10" i="5"/>
  <c r="AB10" i="5"/>
  <c r="AB9" i="5"/>
  <c r="AC9" i="5"/>
  <c r="AC8" i="5"/>
  <c r="AB8" i="5"/>
  <c r="AC7" i="5"/>
  <c r="AB7" i="5"/>
  <c r="AB5" i="5"/>
  <c r="AB25" i="5" l="1"/>
</calcChain>
</file>

<file path=xl/sharedStrings.xml><?xml version="1.0" encoding="utf-8"?>
<sst xmlns="http://schemas.openxmlformats.org/spreadsheetml/2006/main" count="196" uniqueCount="140">
  <si>
    <t xml:space="preserve">ITEM </t>
  </si>
  <si>
    <t>VALOR UNITARIO ANTES DE IVA</t>
  </si>
  <si>
    <t>VALOR UNITARIO + IVA</t>
  </si>
  <si>
    <t>VALOR TOTAL</t>
  </si>
  <si>
    <t>OBJETO</t>
  </si>
  <si>
    <t>MODALIDAD</t>
  </si>
  <si>
    <t>RUBRO</t>
  </si>
  <si>
    <t>DESCRIPCIÓN DEL RUBRO</t>
  </si>
  <si>
    <t>VALOR</t>
  </si>
  <si>
    <t>Selección Abreviada Subasta Inversa</t>
  </si>
  <si>
    <t>Adquisición de consumibles de impresión para las impresoras propiedad de la Contraloría de Bogotá D.C.</t>
  </si>
  <si>
    <t>Cartuchos plásticos para impresora de computador</t>
  </si>
  <si>
    <t>O2120201003063699060</t>
  </si>
  <si>
    <t>IVA (19%)</t>
  </si>
  <si>
    <t>TOTAL</t>
  </si>
  <si>
    <t>ELEMENTO</t>
  </si>
  <si>
    <t>DESCRIPCIÓN</t>
  </si>
  <si>
    <t>BANDAS DE CAUCHO</t>
  </si>
  <si>
    <t xml:space="preserve">BANDERITAS SEÑALIZADOR </t>
  </si>
  <si>
    <t>BISTURÍ PLASTICO GRANDE</t>
  </si>
  <si>
    <t>BISTURÍ PLASTICO PEQUEÑO</t>
  </si>
  <si>
    <t xml:space="preserve">BLOCK PAPEL AMARILLO RAYADO </t>
  </si>
  <si>
    <t>BLOCK PAPEL CUADRICULADO</t>
  </si>
  <si>
    <t>BORRADORES PARA TABLERO</t>
  </si>
  <si>
    <t>CARPETA 4 ALAS PROPALCOTE</t>
  </si>
  <si>
    <t>CINTA EMPAQUE TRANSPARENTE INDUSTRIAL</t>
  </si>
  <si>
    <t>CINTA ENMASCAR 1"</t>
  </si>
  <si>
    <t>CINTA ENMASCARAR 48mm 2"</t>
  </si>
  <si>
    <t>CINTA MAGICA</t>
  </si>
  <si>
    <t>CINTA TRANSPARENTE 12mm 1/2"</t>
  </si>
  <si>
    <t>COSEDORA INDUSTRIAL 210 HOJAS</t>
  </si>
  <si>
    <t>FUNDAS SOBRES PORTA CD DVD FELPA</t>
  </si>
  <si>
    <t>GANCHOS CLIPS ESTANDAR</t>
  </si>
  <si>
    <t>GANCHOS CLIPS MARIPOSA</t>
  </si>
  <si>
    <t>LAPIZ MINA NEGRA No 2</t>
  </si>
  <si>
    <t>LIBROS DE RADICACION</t>
  </si>
  <si>
    <t>MARCADOR BORRASECO</t>
  </si>
  <si>
    <t>MARCADOR PERMANENTE AZUL</t>
  </si>
  <si>
    <t>MARCADOR PERMANENTE COLORES SURTIDOS PUNTA FINA</t>
  </si>
  <si>
    <t>MEMORIAS USB</t>
  </si>
  <si>
    <t>NOTAS AUTOADHESIVAS  REMOVIBLE</t>
  </si>
  <si>
    <t>PAPEL CARTA FOTOCOPIADORA 75 GR</t>
  </si>
  <si>
    <t>PAPEL OPALINA</t>
  </si>
  <si>
    <t>PEGANTE BARRA 40GR</t>
  </si>
  <si>
    <t>PEGANTE LIQUIDO BLANCO SIN GLICERINA</t>
  </si>
  <si>
    <t>PEGANTE LIQUIDO INSTANTANEO 3GR PEGADO ESPECIAL</t>
  </si>
  <si>
    <t>PILAS ALKALINAS "AA"</t>
  </si>
  <si>
    <t>PILAS ALKALINAS "AAA"</t>
  </si>
  <si>
    <t>PLANILLEROS OFICIO PLASTICO</t>
  </si>
  <si>
    <t>REGLAS</t>
  </si>
  <si>
    <t>RESALTADORES</t>
  </si>
  <si>
    <t>PAPEL KIMBERLY</t>
  </si>
  <si>
    <t>UNIDAD DE MEDIDA</t>
  </si>
  <si>
    <t>PAQUETE</t>
  </si>
  <si>
    <t>UNIDAD</t>
  </si>
  <si>
    <t>RESMA</t>
  </si>
  <si>
    <t>PARES</t>
  </si>
  <si>
    <t>1 COT PAPELERÍA BOLIVAR</t>
  </si>
  <si>
    <t>3 COT. SUMIMAS</t>
  </si>
  <si>
    <t>CAJA</t>
  </si>
  <si>
    <t>DESVIACIÓN ESTANDAR</t>
  </si>
  <si>
    <t>DESVIACIÓN MÍNIMA</t>
  </si>
  <si>
    <t>DESVIACIÓN MAXIMA</t>
  </si>
  <si>
    <t>VALOR UNITARIO</t>
  </si>
  <si>
    <t>VALOR PROMEDIO</t>
  </si>
  <si>
    <t xml:space="preserve"> </t>
  </si>
  <si>
    <t>VALOR CON DESV. ESTANDAR</t>
  </si>
  <si>
    <t>CONSUMIBLES DE PAPELERÍA 2026</t>
  </si>
  <si>
    <t>2 COT GRUPO LOS LAGOS</t>
  </si>
  <si>
    <r>
      <rPr>
        <sz val="10"/>
        <color theme="1"/>
        <rFont val="Arial"/>
        <family val="2"/>
      </rPr>
      <t>Bandas elasticas de caucho por 25 gr por caja</t>
    </r>
    <r>
      <rPr>
        <b/>
        <sz val="10"/>
        <color theme="1"/>
        <rFont val="Arial"/>
        <family val="2"/>
      </rPr>
      <t xml:space="preserve"> Ver ficha técnica No. 1</t>
    </r>
  </si>
  <si>
    <r>
      <t xml:space="preserve">Banderitas señalizador 5 X 12 mm x 50 mm aprox. Paquete x 5 colores x 35 hojas cada color </t>
    </r>
    <r>
      <rPr>
        <b/>
        <sz val="10"/>
        <color theme="1"/>
        <rFont val="Arial"/>
        <family val="2"/>
      </rPr>
      <t>ver ficha técnica No. 2</t>
    </r>
  </si>
  <si>
    <r>
      <t xml:space="preserve">Bisturí plastico grande, cuchilla corrediza 18mm  </t>
    </r>
    <r>
      <rPr>
        <b/>
        <sz val="10"/>
        <color theme="1"/>
        <rFont val="Arial"/>
        <family val="2"/>
      </rPr>
      <t xml:space="preserve">Ver ficha técnica No. 3 </t>
    </r>
  </si>
  <si>
    <r>
      <t xml:space="preserve">Bisturí plastico grande, cuchilla corrediza </t>
    </r>
    <r>
      <rPr>
        <b/>
        <sz val="10"/>
        <color theme="1"/>
        <rFont val="Arial"/>
        <family val="2"/>
      </rPr>
      <t>Ver ficha técnica No. 4</t>
    </r>
  </si>
  <si>
    <r>
      <t xml:space="preserve">Block papel amarillo rayado tamaño carta 50 hojas tamaño 21x28,5 cm </t>
    </r>
    <r>
      <rPr>
        <b/>
        <sz val="10"/>
        <color theme="1"/>
        <rFont val="Arial"/>
        <family val="2"/>
      </rPr>
      <t xml:space="preserve"> Ver ficha técnica No. 5</t>
    </r>
  </si>
  <si>
    <r>
      <t xml:space="preserve">Block papel cuadriculado tamaño carta 50 hojas </t>
    </r>
    <r>
      <rPr>
        <b/>
        <sz val="10"/>
        <color theme="1"/>
        <rFont val="Arial"/>
        <family val="2"/>
      </rPr>
      <t xml:space="preserve"> Ver ficha técnica No. 6</t>
    </r>
    <r>
      <rPr>
        <sz val="10"/>
        <color theme="1"/>
        <rFont val="Arial"/>
        <family val="2"/>
      </rPr>
      <t xml:space="preserve"> </t>
    </r>
  </si>
  <si>
    <r>
      <t xml:space="preserve">El borrador de tablero, indispensable para pizarras acrílicas, destaca por su cuerpo de plástico, madera o material ergonómico, incorporando fieltro de alta densidad o microfibra lavable para una limpieza eficiente </t>
    </r>
    <r>
      <rPr>
        <b/>
        <sz val="10"/>
        <color theme="1"/>
        <rFont val="Arial"/>
        <family val="2"/>
      </rPr>
      <t>Ver ficha técnica No. 7</t>
    </r>
  </si>
  <si>
    <r>
      <t xml:space="preserve">Carpeta Multi- Archivo cuatro aletas en propalcote blanco – Capacidad de 100 a 400 folios -PLASTIFICADA </t>
    </r>
    <r>
      <rPr>
        <b/>
        <sz val="10"/>
        <color theme="1"/>
        <rFont val="Arial"/>
        <family val="2"/>
      </rPr>
      <t>Ver ficha técnica No. 8</t>
    </r>
  </si>
  <si>
    <r>
      <t xml:space="preserve">Cinta para empaque, polipropileno, rollo transparente, industrial, 48 milímetros x 100 metros </t>
    </r>
    <r>
      <rPr>
        <b/>
        <sz val="10"/>
        <color theme="1"/>
        <rFont val="Arial"/>
        <family val="2"/>
      </rPr>
      <t>Ver ficha técnica No. 9</t>
    </r>
  </si>
  <si>
    <r>
      <t xml:space="preserve">Cinta enmascarar 1'' </t>
    </r>
    <r>
      <rPr>
        <b/>
        <sz val="10"/>
        <color theme="1"/>
        <rFont val="Arial"/>
        <family val="2"/>
      </rPr>
      <t>Ver ficha técnica No. 10</t>
    </r>
  </si>
  <si>
    <r>
      <t xml:space="preserve">Cinta enmascarar 48 mm 2” </t>
    </r>
    <r>
      <rPr>
        <b/>
        <sz val="10"/>
        <color theme="1"/>
        <rFont val="Arial"/>
        <family val="2"/>
      </rPr>
      <t>Ver ficha técnica No. 11</t>
    </r>
  </si>
  <si>
    <r>
      <t xml:space="preserve">cinta adhesiva transparente y mate que desaparece al aplicarse sobre papel </t>
    </r>
    <r>
      <rPr>
        <b/>
        <sz val="10"/>
        <color theme="1"/>
        <rFont val="Arial"/>
        <family val="2"/>
      </rPr>
      <t>Ver ficha técnica No. 12</t>
    </r>
  </si>
  <si>
    <r>
      <t xml:space="preserve">Cinta adhesiva transparente 12 mm 1/2'' </t>
    </r>
    <r>
      <rPr>
        <b/>
        <sz val="10"/>
        <color theme="1"/>
        <rFont val="Arial"/>
        <family val="2"/>
      </rPr>
      <t>Ver ficha técnica No. 13</t>
    </r>
  </si>
  <si>
    <r>
      <t xml:space="preserve">Cosedora industrial 210 hojas </t>
    </r>
    <r>
      <rPr>
        <b/>
        <sz val="10"/>
        <color theme="1"/>
        <rFont val="Arial"/>
        <family val="2"/>
      </rPr>
      <t>Ver ficha técnica No. 14</t>
    </r>
  </si>
  <si>
    <r>
      <t xml:space="preserve">Fundas sobres porta CD DVD Felpa paquete x 100 unidades </t>
    </r>
    <r>
      <rPr>
        <b/>
        <sz val="10"/>
        <color theme="1"/>
        <rFont val="Arial"/>
        <family val="2"/>
      </rPr>
      <t>Ver ficha técnica No. 15</t>
    </r>
  </si>
  <si>
    <r>
      <t xml:space="preserve">Ganchos Clips estandar metalico caja x 100 unidades </t>
    </r>
    <r>
      <rPr>
        <b/>
        <sz val="10"/>
        <color theme="1"/>
        <rFont val="Arial"/>
        <family val="2"/>
      </rPr>
      <t>Ver ficha técnica No. 16</t>
    </r>
  </si>
  <si>
    <r>
      <t xml:space="preserve">Ganchos clips mariposa metalico caja x 100 unidades </t>
    </r>
    <r>
      <rPr>
        <b/>
        <sz val="10"/>
        <color theme="1"/>
        <rFont val="Arial"/>
        <family val="2"/>
      </rPr>
      <t>Ver ficha técnica No. 17</t>
    </r>
  </si>
  <si>
    <r>
      <t xml:space="preserve">Lapiz Mina negra No 2 </t>
    </r>
    <r>
      <rPr>
        <b/>
        <sz val="10"/>
        <color theme="1"/>
        <rFont val="Arial"/>
        <family val="2"/>
      </rPr>
      <t>Ver ficha técnica No. 18</t>
    </r>
  </si>
  <si>
    <r>
      <t xml:space="preserve">Libros de radicación tamaño estándar, 300 folios </t>
    </r>
    <r>
      <rPr>
        <b/>
        <sz val="10"/>
        <color theme="1"/>
        <rFont val="Arial"/>
        <family val="2"/>
      </rPr>
      <t>Ver ficha técnica No. 19</t>
    </r>
  </si>
  <si>
    <r>
      <t xml:space="preserve">Marcador borrable de varios colores punta gruesa </t>
    </r>
    <r>
      <rPr>
        <b/>
        <sz val="10"/>
        <color theme="1"/>
        <rFont val="Arial"/>
        <family val="2"/>
      </rPr>
      <t>Ver ficha técnica No. 20</t>
    </r>
  </si>
  <si>
    <r>
      <t xml:space="preserve">Marcador permanente puna gruesa </t>
    </r>
    <r>
      <rPr>
        <b/>
        <sz val="10"/>
        <color theme="1"/>
        <rFont val="Arial"/>
        <family val="2"/>
      </rPr>
      <t>Ver ficha técnica No. 21</t>
    </r>
  </si>
  <si>
    <r>
      <t xml:space="preserve">Marcador permanente punta fina colores surtidos </t>
    </r>
    <r>
      <rPr>
        <b/>
        <sz val="10"/>
        <color theme="1"/>
        <rFont val="Arial"/>
        <family val="2"/>
      </rPr>
      <t>Ver ficha técnica No. 22</t>
    </r>
  </si>
  <si>
    <r>
      <t xml:space="preserve">Memorias USB 32GB </t>
    </r>
    <r>
      <rPr>
        <b/>
        <sz val="10"/>
        <color theme="1"/>
        <rFont val="Arial"/>
        <family val="2"/>
      </rPr>
      <t>Ver ficha técnica No. 23</t>
    </r>
  </si>
  <si>
    <r>
      <t xml:space="preserve">Nota autoadhesiva removible, tamaño mediano, bond 75 gramos, 75 x 75MM, taco de 100 hojas, varios colores Color: surtido. </t>
    </r>
    <r>
      <rPr>
        <b/>
        <sz val="10"/>
        <color theme="1"/>
        <rFont val="Arial"/>
        <family val="2"/>
      </rPr>
      <t>Ver ficha técnica No. 24</t>
    </r>
  </si>
  <si>
    <r>
      <t xml:space="preserve">Papel para impresora láser y fotocopiadora, carta 75 gramos, alta blancura. Resma por 500 </t>
    </r>
    <r>
      <rPr>
        <b/>
        <sz val="10"/>
        <color theme="1"/>
        <rFont val="Arial"/>
        <family val="2"/>
      </rPr>
      <t>Ver ficha técnica No. 25</t>
    </r>
  </si>
  <si>
    <r>
      <t xml:space="preserve">Papel opalina blanco y liso, tamaño carta, 100 hojas de 150 gramos, paquete X 100 hojas Ver ficha técnica N°6          </t>
    </r>
    <r>
      <rPr>
        <b/>
        <sz val="10"/>
        <color theme="1"/>
        <rFont val="Arial"/>
        <family val="2"/>
      </rPr>
      <t>Ver ficha técnica No. 26</t>
    </r>
  </si>
  <si>
    <r>
      <t xml:space="preserve"> pegante en barra de 40 gramos </t>
    </r>
    <r>
      <rPr>
        <b/>
        <sz val="10"/>
        <color theme="1"/>
        <rFont val="Arial"/>
        <family val="2"/>
      </rPr>
      <t>Ver ficha técnica No. 27</t>
    </r>
  </si>
  <si>
    <r>
      <t xml:space="preserve">Pegante líquido blanco sin glicerina </t>
    </r>
    <r>
      <rPr>
        <b/>
        <sz val="10"/>
        <color theme="1"/>
        <rFont val="Arial"/>
        <family val="2"/>
      </rPr>
      <t>Ver ficha técnica No. 28</t>
    </r>
  </si>
  <si>
    <r>
      <t xml:space="preserve">Pegante líquido instantaneo 3Gr pegado especial </t>
    </r>
    <r>
      <rPr>
        <b/>
        <sz val="10"/>
        <color theme="1"/>
        <rFont val="Arial"/>
        <family val="2"/>
      </rPr>
      <t>Ver ficha técnica No. 29</t>
    </r>
  </si>
  <si>
    <r>
      <rPr>
        <sz val="10"/>
        <color theme="1"/>
        <rFont val="Arial"/>
        <family val="2"/>
      </rPr>
      <t>Pilas Alkalinas AA voltaje 1.5.  paquete por 2 Und</t>
    </r>
    <r>
      <rPr>
        <b/>
        <sz val="10"/>
        <color theme="1"/>
        <rFont val="Arial"/>
        <family val="2"/>
      </rPr>
      <t xml:space="preserve"> Ver ficha técnica No. 30</t>
    </r>
  </si>
  <si>
    <r>
      <rPr>
        <sz val="10"/>
        <color theme="1"/>
        <rFont val="Arial"/>
        <family val="2"/>
      </rPr>
      <t>Pilas Alkalinas AAA voltaje 1.5.  paquete por 2 Und</t>
    </r>
    <r>
      <rPr>
        <b/>
        <sz val="10"/>
        <color theme="1"/>
        <rFont val="Arial"/>
        <family val="2"/>
      </rPr>
      <t xml:space="preserve"> Ver ficha técnica No. 31</t>
    </r>
  </si>
  <si>
    <r>
      <t xml:space="preserve">Planillero plastico tamaño oficio </t>
    </r>
    <r>
      <rPr>
        <b/>
        <sz val="10"/>
        <color theme="1"/>
        <rFont val="Arial"/>
        <family val="2"/>
      </rPr>
      <t>Ver ficha técnica No. 32</t>
    </r>
  </si>
  <si>
    <r>
      <t xml:space="preserve">Regla plastica de 30 cm  </t>
    </r>
    <r>
      <rPr>
        <b/>
        <sz val="10"/>
        <color theme="1"/>
        <rFont val="Arial"/>
        <family val="2"/>
      </rPr>
      <t>Ver ficha técnica No. 33</t>
    </r>
  </si>
  <si>
    <r>
      <t xml:space="preserve">Resaltador de punta gruesa colores surtidos (amarillo, verde, rosado o celeste) </t>
    </r>
    <r>
      <rPr>
        <b/>
        <sz val="10"/>
        <color theme="1"/>
        <rFont val="Arial"/>
        <family val="2"/>
      </rPr>
      <t>Ver ficha ténica  No. 34</t>
    </r>
  </si>
  <si>
    <r>
      <t xml:space="preserve">Papel Kimberly blanco tamaño carta, paquete x 100 </t>
    </r>
    <r>
      <rPr>
        <b/>
        <sz val="10"/>
        <color theme="1"/>
        <rFont val="Arial"/>
        <family val="2"/>
      </rPr>
      <t>Ver ficha técnica No. 35</t>
    </r>
  </si>
  <si>
    <t>DESCRIPCION DEL RUBRO</t>
  </si>
  <si>
    <t>O2120201003063622004</t>
  </si>
  <si>
    <t>Banditas de caucho</t>
  </si>
  <si>
    <t>O2120201002072791111</t>
  </si>
  <si>
    <t>Banderines y similares</t>
  </si>
  <si>
    <t>O2120201004024291304</t>
  </si>
  <si>
    <t>Navajas y cortaplumas</t>
  </si>
  <si>
    <t>O2120201003023270112</t>
  </si>
  <si>
    <t>Blocs de papel cuadriculado o rayado</t>
  </si>
  <si>
    <t>O2120201003063627018</t>
  </si>
  <si>
    <t>Borradores de caucho</t>
  </si>
  <si>
    <t>O2120201003063699010</t>
  </si>
  <si>
    <t>Tapas para agendas, carpetas o similares en vinilo</t>
  </si>
  <si>
    <t>O2120201003063692002</t>
  </si>
  <si>
    <t>Cinta autoadhesiva</t>
  </si>
  <si>
    <t>O2120201004054516003</t>
  </si>
  <si>
    <t>Engrapadoras para oficina</t>
  </si>
  <si>
    <t>O2120201002092922222</t>
  </si>
  <si>
    <t>Estuches portacasetes, CD y similares, elaborados en cuero artificial</t>
  </si>
  <si>
    <t>O2120201004024294415</t>
  </si>
  <si>
    <t>Ganchos</t>
  </si>
  <si>
    <t>O2120201003083891117</t>
  </si>
  <si>
    <t>Puntas y micropuntas especiales para bolígrafos, marcadores y similares</t>
  </si>
  <si>
    <t>O21201010030505</t>
  </si>
  <si>
    <t>Discos, cintas, dispositivos de almacenamiento en estado sólido no volátiles y otros medios, no grabados</t>
  </si>
  <si>
    <t>O2120201003023212801</t>
  </si>
  <si>
    <t>Papel bond</t>
  </si>
  <si>
    <t>O2120201003053542006</t>
  </si>
  <si>
    <t>Pegantes sintéticos</t>
  </si>
  <si>
    <t>O2120201004064641003</t>
  </si>
  <si>
    <t>Baterías de pilas</t>
  </si>
  <si>
    <t>O2120201003063699002</t>
  </si>
  <si>
    <t>Artículos de material plástico para escritorio y dibujo</t>
  </si>
  <si>
    <t>CANT PRESUPUESTO</t>
  </si>
  <si>
    <t>CANT FALTANTE</t>
  </si>
  <si>
    <t>CANT 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</si>
</sst>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3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124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4" fontId="2" fillId="0" borderId="1" xfId="2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/>
    <xf numFmtId="164" fontId="5" fillId="2" borderId="1" xfId="2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wrapText="1"/>
    </xf>
    <xf numFmtId="164" fontId="5" fillId="2" borderId="2" xfId="2" applyNumberFormat="1" applyFont="1" applyFill="1" applyBorder="1" applyAlignment="1">
      <alignment horizontal="center" vertical="center" wrapText="1"/>
    </xf>
    <xf numFmtId="164" fontId="5" fillId="3" borderId="2" xfId="2" applyNumberFormat="1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 wrapText="1"/>
    </xf>
    <xf numFmtId="164" fontId="5" fillId="3" borderId="6" xfId="2" applyNumberFormat="1" applyFont="1" applyFill="1" applyBorder="1" applyAlignment="1">
      <alignment horizontal="center" vertical="center" wrapText="1"/>
    </xf>
    <xf numFmtId="164" fontId="5" fillId="4" borderId="2" xfId="2" applyNumberFormat="1" applyFont="1" applyFill="1" applyBorder="1" applyAlignment="1">
      <alignment horizontal="center" vertical="center" wrapText="1"/>
    </xf>
    <xf numFmtId="164" fontId="5" fillId="4" borderId="1" xfId="2" applyNumberFormat="1" applyFont="1" applyFill="1" applyBorder="1" applyAlignment="1">
      <alignment horizontal="center" vertical="center" wrapText="1"/>
    </xf>
    <xf numFmtId="164" fontId="5" fillId="4" borderId="6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6" xfId="0" applyFont="1" applyBorder="1" applyAlignment="1"/>
    <xf numFmtId="164" fontId="5" fillId="5" borderId="2" xfId="2" applyNumberFormat="1" applyFont="1" applyFill="1" applyBorder="1" applyAlignment="1">
      <alignment horizontal="center" vertical="center" wrapText="1"/>
    </xf>
    <xf numFmtId="164" fontId="5" fillId="5" borderId="1" xfId="2" applyNumberFormat="1" applyFont="1" applyFill="1" applyBorder="1" applyAlignment="1">
      <alignment horizontal="center" vertical="center" wrapText="1"/>
    </xf>
    <xf numFmtId="164" fontId="5" fillId="5" borderId="6" xfId="2" applyNumberFormat="1" applyFont="1" applyFill="1" applyBorder="1" applyAlignment="1">
      <alignment horizontal="center" vertical="center" wrapText="1"/>
    </xf>
    <xf numFmtId="164" fontId="5" fillId="6" borderId="1" xfId="2" applyNumberFormat="1" applyFont="1" applyFill="1" applyBorder="1" applyAlignment="1">
      <alignment horizontal="center" vertical="center" wrapText="1"/>
    </xf>
    <xf numFmtId="0" fontId="5" fillId="0" borderId="0" xfId="0" applyNumberFormat="1" applyFont="1"/>
    <xf numFmtId="0" fontId="5" fillId="6" borderId="2" xfId="2" applyNumberFormat="1" applyFont="1" applyFill="1" applyBorder="1" applyAlignment="1">
      <alignment horizontal="center" vertical="center" wrapText="1"/>
    </xf>
    <xf numFmtId="164" fontId="4" fillId="0" borderId="10" xfId="0" applyNumberFormat="1" applyFont="1" applyBorder="1"/>
    <xf numFmtId="164" fontId="4" fillId="0" borderId="9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2" borderId="2" xfId="2" applyNumberFormat="1" applyFont="1" applyFill="1" applyBorder="1" applyAlignment="1">
      <alignment horizontal="center" vertical="center" wrapText="1"/>
    </xf>
    <xf numFmtId="164" fontId="3" fillId="2" borderId="1" xfId="2" applyNumberFormat="1" applyFont="1" applyFill="1" applyBorder="1" applyAlignment="1">
      <alignment horizontal="center" vertical="center" wrapText="1"/>
    </xf>
    <xf numFmtId="164" fontId="3" fillId="2" borderId="6" xfId="2" applyNumberFormat="1" applyFont="1" applyFill="1" applyBorder="1" applyAlignment="1">
      <alignment horizontal="center" vertical="center" wrapText="1"/>
    </xf>
    <xf numFmtId="164" fontId="3" fillId="3" borderId="2" xfId="2" applyNumberFormat="1" applyFont="1" applyFill="1" applyBorder="1" applyAlignment="1">
      <alignment horizontal="center" vertical="center" wrapText="1"/>
    </xf>
    <xf numFmtId="164" fontId="3" fillId="3" borderId="1" xfId="2" applyNumberFormat="1" applyFont="1" applyFill="1" applyBorder="1" applyAlignment="1">
      <alignment horizontal="center" vertical="center" wrapText="1"/>
    </xf>
    <xf numFmtId="164" fontId="3" fillId="3" borderId="6" xfId="2" applyNumberFormat="1" applyFont="1" applyFill="1" applyBorder="1" applyAlignment="1">
      <alignment horizontal="center" vertical="center" wrapText="1"/>
    </xf>
    <xf numFmtId="164" fontId="3" fillId="5" borderId="2" xfId="2" applyNumberFormat="1" applyFont="1" applyFill="1" applyBorder="1" applyAlignment="1">
      <alignment horizontal="center" vertical="center" wrapText="1"/>
    </xf>
    <xf numFmtId="164" fontId="3" fillId="5" borderId="1" xfId="2" applyNumberFormat="1" applyFont="1" applyFill="1" applyBorder="1" applyAlignment="1">
      <alignment horizontal="center" vertical="center" wrapText="1"/>
    </xf>
    <xf numFmtId="164" fontId="3" fillId="5" borderId="6" xfId="2" applyNumberFormat="1" applyFont="1" applyFill="1" applyBorder="1" applyAlignment="1">
      <alignment horizontal="center" vertical="center" wrapText="1"/>
    </xf>
    <xf numFmtId="164" fontId="3" fillId="4" borderId="2" xfId="2" applyNumberFormat="1" applyFont="1" applyFill="1" applyBorder="1" applyAlignment="1">
      <alignment horizontal="center" vertical="center" wrapText="1"/>
    </xf>
    <xf numFmtId="164" fontId="3" fillId="4" borderId="1" xfId="2" applyNumberFormat="1" applyFont="1" applyFill="1" applyBorder="1" applyAlignment="1">
      <alignment horizontal="center" vertical="center" wrapText="1"/>
    </xf>
    <xf numFmtId="164" fontId="3" fillId="4" borderId="6" xfId="2" applyNumberFormat="1" applyFont="1" applyFill="1" applyBorder="1" applyAlignment="1">
      <alignment horizontal="center" vertical="center" wrapText="1"/>
    </xf>
    <xf numFmtId="0" fontId="3" fillId="6" borderId="2" xfId="2" applyNumberFormat="1" applyFont="1" applyFill="1" applyBorder="1" applyAlignment="1">
      <alignment horizontal="center" vertical="center" wrapText="1"/>
    </xf>
    <xf numFmtId="0" fontId="3" fillId="6" borderId="1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5" xfId="0" applyFont="1" applyBorder="1" applyAlignment="1"/>
    <xf numFmtId="0" fontId="2" fillId="0" borderId="1" xfId="0" applyFont="1" applyBorder="1" applyAlignment="1">
      <alignment horizontal="center" vertical="center" wrapText="1"/>
    </xf>
    <xf numFmtId="2" fontId="5" fillId="0" borderId="0" xfId="0" applyNumberFormat="1" applyFont="1"/>
    <xf numFmtId="2" fontId="3" fillId="6" borderId="1" xfId="2" applyNumberFormat="1" applyFont="1" applyFill="1" applyBorder="1" applyAlignment="1">
      <alignment horizontal="center" vertical="center" wrapText="1"/>
    </xf>
    <xf numFmtId="2" fontId="5" fillId="6" borderId="1" xfId="2" applyNumberFormat="1" applyFont="1" applyFill="1" applyBorder="1" applyAlignment="1">
      <alignment horizontal="center" vertical="center" wrapText="1"/>
    </xf>
    <xf numFmtId="44" fontId="5" fillId="2" borderId="1" xfId="2" applyNumberFormat="1" applyFont="1" applyFill="1" applyBorder="1" applyAlignment="1">
      <alignment horizontal="center" vertical="center" wrapText="1"/>
    </xf>
    <xf numFmtId="44" fontId="5" fillId="3" borderId="1" xfId="2" applyNumberFormat="1" applyFont="1" applyFill="1" applyBorder="1" applyAlignment="1">
      <alignment horizontal="center" vertical="center" wrapText="1"/>
    </xf>
    <xf numFmtId="44" fontId="5" fillId="0" borderId="0" xfId="0" applyNumberFormat="1" applyFont="1"/>
    <xf numFmtId="44" fontId="5" fillId="2" borderId="6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3" fillId="0" borderId="17" xfId="0" applyFont="1" applyBorder="1" applyAlignment="1"/>
    <xf numFmtId="164" fontId="3" fillId="6" borderId="1" xfId="2" applyNumberFormat="1" applyFont="1" applyFill="1" applyBorder="1" applyAlignment="1">
      <alignment horizontal="center" vertical="center" wrapText="1"/>
    </xf>
    <xf numFmtId="164" fontId="5" fillId="0" borderId="0" xfId="0" applyNumberFormat="1" applyFont="1"/>
    <xf numFmtId="0" fontId="6" fillId="0" borderId="0" xfId="0" applyFont="1" applyAlignment="1">
      <alignment horizontal="left"/>
    </xf>
    <xf numFmtId="0" fontId="6" fillId="0" borderId="17" xfId="0" applyFont="1" applyBorder="1" applyAlignment="1">
      <alignment horizontal="left"/>
    </xf>
    <xf numFmtId="164" fontId="8" fillId="0" borderId="0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wrapText="1"/>
    </xf>
    <xf numFmtId="164" fontId="5" fillId="7" borderId="2" xfId="2" applyNumberFormat="1" applyFont="1" applyFill="1" applyBorder="1" applyAlignment="1">
      <alignment horizontal="center" vertical="center" wrapText="1"/>
    </xf>
    <xf numFmtId="44" fontId="5" fillId="7" borderId="1" xfId="2" applyNumberFormat="1" applyFont="1" applyFill="1" applyBorder="1" applyAlignment="1">
      <alignment horizontal="center" vertical="center" wrapText="1"/>
    </xf>
    <xf numFmtId="164" fontId="5" fillId="7" borderId="1" xfId="2" applyNumberFormat="1" applyFont="1" applyFill="1" applyBorder="1" applyAlignment="1">
      <alignment horizontal="center" vertical="center" wrapText="1"/>
    </xf>
    <xf numFmtId="44" fontId="5" fillId="7" borderId="6" xfId="2" applyNumberFormat="1" applyFont="1" applyFill="1" applyBorder="1" applyAlignment="1">
      <alignment horizontal="center" vertical="center" wrapText="1"/>
    </xf>
    <xf numFmtId="164" fontId="5" fillId="7" borderId="6" xfId="2" applyNumberFormat="1" applyFont="1" applyFill="1" applyBorder="1" applyAlignment="1">
      <alignment horizontal="center" vertical="center" wrapText="1"/>
    </xf>
    <xf numFmtId="0" fontId="5" fillId="7" borderId="2" xfId="2" applyNumberFormat="1" applyFont="1" applyFill="1" applyBorder="1" applyAlignment="1">
      <alignment horizontal="center" vertical="center" wrapText="1"/>
    </xf>
    <xf numFmtId="2" fontId="5" fillId="7" borderId="1" xfId="2" applyNumberFormat="1" applyFont="1" applyFill="1" applyBorder="1" applyAlignment="1">
      <alignment horizontal="center" vertical="center" wrapText="1"/>
    </xf>
    <xf numFmtId="0" fontId="5" fillId="7" borderId="0" xfId="0" applyFont="1" applyFill="1"/>
    <xf numFmtId="0" fontId="2" fillId="7" borderId="6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6" borderId="19" xfId="0" applyNumberFormat="1" applyFont="1" applyFill="1" applyBorder="1" applyAlignment="1">
      <alignment horizontal="center" wrapText="1"/>
    </xf>
    <xf numFmtId="0" fontId="4" fillId="6" borderId="20" xfId="0" applyNumberFormat="1" applyFont="1" applyFill="1" applyBorder="1" applyAlignment="1">
      <alignment horizontal="center" wrapText="1"/>
    </xf>
    <xf numFmtId="0" fontId="4" fillId="6" borderId="2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7" xfId="0" applyFont="1" applyBorder="1" applyAlignment="1"/>
    <xf numFmtId="0" fontId="2" fillId="0" borderId="1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23" xfId="0" applyFont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6">
    <cellStyle name="Moneda" xfId="2" builtinId="4"/>
    <cellStyle name="Moneda 2" xfId="1"/>
    <cellStyle name="Moneda 2 2" xfId="3"/>
    <cellStyle name="Moneda 3" xfId="4"/>
    <cellStyle name="Normal" xfId="0" builtinId="0"/>
    <cellStyle name="Normal 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H40"/>
  <sheetViews>
    <sheetView tabSelected="1" zoomScale="51" zoomScaleNormal="85" workbookViewId="0">
      <selection activeCell="N19" sqref="N19"/>
    </sheetView>
  </sheetViews>
  <sheetFormatPr baseColWidth="10" defaultColWidth="11.44140625" defaultRowHeight="16.8" x14ac:dyDescent="0.3"/>
  <cols>
    <col min="1" max="1" width="11.44140625" style="6"/>
    <col min="2" max="2" width="5.109375" style="5" customWidth="1"/>
    <col min="3" max="3" width="21.5546875" style="5" bestFit="1" customWidth="1"/>
    <col min="4" max="4" width="37.33203125" style="5" customWidth="1"/>
    <col min="5" max="5" width="34.21875" style="68" customWidth="1"/>
    <col min="6" max="6" width="43.5546875" style="63" hidden="1" customWidth="1"/>
    <col min="7" max="7" width="18.33203125" style="63" customWidth="1"/>
    <col min="8" max="8" width="14.33203125" style="46" customWidth="1"/>
    <col min="9" max="9" width="12.6640625" style="46" customWidth="1"/>
    <col min="10" max="10" width="11.33203125" style="46" customWidth="1"/>
    <col min="11" max="11" width="15.6640625" style="6" customWidth="1"/>
    <col min="12" max="12" width="14.44140625" style="6" customWidth="1"/>
    <col min="13" max="13" width="17" style="6" customWidth="1"/>
    <col min="14" max="14" width="21" style="6" customWidth="1"/>
    <col min="15" max="15" width="16.44140625" style="6" hidden="1" customWidth="1"/>
    <col min="16" max="16" width="14.109375" style="6" hidden="1" customWidth="1"/>
    <col min="17" max="17" width="16.33203125" style="6" customWidth="1"/>
    <col min="18" max="18" width="22.5546875" style="6" customWidth="1"/>
    <col min="19" max="19" width="15" style="6" hidden="1" customWidth="1"/>
    <col min="20" max="20" width="14.109375" style="6" hidden="1" customWidth="1"/>
    <col min="21" max="21" width="13.33203125" style="6" customWidth="1"/>
    <col min="22" max="22" width="20.77734375" style="6" customWidth="1"/>
    <col min="23" max="23" width="16.44140625" style="6" hidden="1" customWidth="1"/>
    <col min="24" max="24" width="14.109375" style="6" hidden="1" customWidth="1"/>
    <col min="25" max="25" width="16.33203125" style="6" customWidth="1"/>
    <col min="26" max="26" width="21.5546875" style="6" customWidth="1"/>
    <col min="27" max="27" width="15.44140625" style="23" hidden="1" customWidth="1"/>
    <col min="28" max="28" width="15.109375" style="56" hidden="1" customWidth="1"/>
    <col min="29" max="29" width="15" style="56" hidden="1" customWidth="1"/>
    <col min="30" max="30" width="16.33203125" style="23" customWidth="1"/>
    <col min="31" max="31" width="20.5546875" style="23" customWidth="1"/>
    <col min="32" max="32" width="12.44140625" style="6" bestFit="1" customWidth="1"/>
    <col min="33" max="33" width="11.44140625" style="6"/>
    <col min="34" max="34" width="18.6640625" style="6" bestFit="1" customWidth="1"/>
    <col min="35" max="16384" width="11.44140625" style="6"/>
  </cols>
  <sheetData>
    <row r="1" spans="2:31" x14ac:dyDescent="0.3">
      <c r="Y1" s="6" t="s">
        <v>65</v>
      </c>
    </row>
    <row r="2" spans="2:31" ht="17.399999999999999" thickBot="1" x14ac:dyDescent="0.35"/>
    <row r="3" spans="2:31" s="9" customFormat="1" ht="13.5" customHeight="1" x14ac:dyDescent="0.3">
      <c r="B3" s="111" t="s">
        <v>67</v>
      </c>
      <c r="C3" s="112"/>
      <c r="D3" s="112"/>
      <c r="E3" s="112"/>
      <c r="F3" s="112"/>
      <c r="G3" s="112"/>
      <c r="H3" s="112"/>
      <c r="I3" s="112"/>
      <c r="J3" s="113"/>
      <c r="K3" s="95" t="s">
        <v>57</v>
      </c>
      <c r="L3" s="95"/>
      <c r="M3" s="95"/>
      <c r="N3" s="96"/>
      <c r="O3" s="97" t="s">
        <v>68</v>
      </c>
      <c r="P3" s="97"/>
      <c r="Q3" s="97"/>
      <c r="R3" s="98"/>
      <c r="S3" s="99" t="s">
        <v>58</v>
      </c>
      <c r="T3" s="99"/>
      <c r="U3" s="99"/>
      <c r="V3" s="100"/>
      <c r="W3" s="87" t="s">
        <v>64</v>
      </c>
      <c r="X3" s="87"/>
      <c r="Y3" s="87"/>
      <c r="Z3" s="88"/>
      <c r="AA3" s="102" t="s">
        <v>66</v>
      </c>
      <c r="AB3" s="103"/>
      <c r="AC3" s="103"/>
      <c r="AD3" s="103"/>
      <c r="AE3" s="104"/>
    </row>
    <row r="4" spans="2:31" s="45" customFormat="1" ht="42.75" customHeight="1" x14ac:dyDescent="0.3">
      <c r="B4" s="27" t="s">
        <v>0</v>
      </c>
      <c r="C4" s="119" t="s">
        <v>6</v>
      </c>
      <c r="D4" s="119" t="s">
        <v>104</v>
      </c>
      <c r="E4" s="28" t="s">
        <v>15</v>
      </c>
      <c r="F4" s="17" t="s">
        <v>16</v>
      </c>
      <c r="G4" s="29" t="s">
        <v>137</v>
      </c>
      <c r="H4" s="29" t="s">
        <v>139</v>
      </c>
      <c r="I4" s="29" t="s">
        <v>138</v>
      </c>
      <c r="J4" s="30" t="s">
        <v>52</v>
      </c>
      <c r="K4" s="31" t="s">
        <v>1</v>
      </c>
      <c r="L4" s="32" t="s">
        <v>13</v>
      </c>
      <c r="M4" s="32" t="s">
        <v>2</v>
      </c>
      <c r="N4" s="33" t="s">
        <v>3</v>
      </c>
      <c r="O4" s="34" t="s">
        <v>1</v>
      </c>
      <c r="P4" s="35" t="s">
        <v>13</v>
      </c>
      <c r="Q4" s="35" t="s">
        <v>2</v>
      </c>
      <c r="R4" s="36" t="s">
        <v>3</v>
      </c>
      <c r="S4" s="37" t="s">
        <v>1</v>
      </c>
      <c r="T4" s="38" t="s">
        <v>13</v>
      </c>
      <c r="U4" s="38" t="s">
        <v>2</v>
      </c>
      <c r="V4" s="39" t="s">
        <v>3</v>
      </c>
      <c r="W4" s="40" t="s">
        <v>1</v>
      </c>
      <c r="X4" s="41" t="s">
        <v>13</v>
      </c>
      <c r="Y4" s="41" t="s">
        <v>2</v>
      </c>
      <c r="Z4" s="42" t="s">
        <v>3</v>
      </c>
      <c r="AA4" s="43" t="s">
        <v>60</v>
      </c>
      <c r="AB4" s="57" t="s">
        <v>61</v>
      </c>
      <c r="AC4" s="57" t="s">
        <v>62</v>
      </c>
      <c r="AD4" s="44" t="s">
        <v>63</v>
      </c>
      <c r="AE4" s="66" t="s">
        <v>3</v>
      </c>
    </row>
    <row r="5" spans="2:31" ht="19.2" customHeight="1" x14ac:dyDescent="0.25">
      <c r="B5" s="114">
        <v>1</v>
      </c>
      <c r="C5" s="72" t="s">
        <v>105</v>
      </c>
      <c r="D5" s="71" t="s">
        <v>106</v>
      </c>
      <c r="E5" s="108" t="s">
        <v>17</v>
      </c>
      <c r="F5" s="17" t="s">
        <v>69</v>
      </c>
      <c r="G5" s="49">
        <v>170</v>
      </c>
      <c r="H5" s="47">
        <v>170</v>
      </c>
      <c r="I5" s="47">
        <f>H5-G5</f>
        <v>0</v>
      </c>
      <c r="J5" s="48" t="s">
        <v>59</v>
      </c>
      <c r="K5" s="10">
        <v>800</v>
      </c>
      <c r="L5" s="59">
        <f>K5*19%</f>
        <v>152</v>
      </c>
      <c r="M5" s="7">
        <f>K5+L5</f>
        <v>952</v>
      </c>
      <c r="N5" s="62">
        <f>M5*H5</f>
        <v>161840</v>
      </c>
      <c r="O5" s="11">
        <v>990</v>
      </c>
      <c r="P5" s="60">
        <f>O5*19%</f>
        <v>188.1</v>
      </c>
      <c r="Q5" s="12">
        <f>O5+P5</f>
        <v>1178.0999999999999</v>
      </c>
      <c r="R5" s="13">
        <f t="shared" ref="R5:R25" si="0">Q5*H5</f>
        <v>200276.99999999997</v>
      </c>
      <c r="S5" s="19">
        <v>1600</v>
      </c>
      <c r="T5" s="20">
        <f>S5*19%</f>
        <v>304</v>
      </c>
      <c r="U5" s="20">
        <f>S5+T5</f>
        <v>1904</v>
      </c>
      <c r="V5" s="21">
        <f t="shared" ref="V5:V25" si="1">U5*H5</f>
        <v>323680</v>
      </c>
      <c r="W5" s="14">
        <f t="shared" ref="W5:W10" si="2">AVERAGE(K5,O5,S5)</f>
        <v>1130</v>
      </c>
      <c r="X5" s="15">
        <f>W5*19%</f>
        <v>214.7</v>
      </c>
      <c r="Y5" s="15">
        <f>W5+X5</f>
        <v>1344.7</v>
      </c>
      <c r="Z5" s="16">
        <f>Y5*H5</f>
        <v>228599</v>
      </c>
      <c r="AA5" s="24">
        <f>STDEVA(M5,Q5,U5)</f>
        <v>497.38583614735143</v>
      </c>
      <c r="AB5" s="58">
        <f>Y5-AA5</f>
        <v>847.31416385264856</v>
      </c>
      <c r="AC5" s="58">
        <f>Y5+AA5</f>
        <v>1842.0858361473515</v>
      </c>
      <c r="AD5" s="22">
        <f>AVERAGE(M5,Q5)</f>
        <v>1065.05</v>
      </c>
      <c r="AE5" s="22">
        <f t="shared" ref="AE5:AE39" si="3">AD5*G5</f>
        <v>181058.5</v>
      </c>
    </row>
    <row r="6" spans="2:31" s="84" customFormat="1" ht="18" customHeight="1" x14ac:dyDescent="0.25">
      <c r="B6" s="115">
        <v>2</v>
      </c>
      <c r="C6" s="72" t="s">
        <v>107</v>
      </c>
      <c r="D6" s="71" t="s">
        <v>108</v>
      </c>
      <c r="E6" s="109" t="s">
        <v>18</v>
      </c>
      <c r="F6" s="73" t="s">
        <v>70</v>
      </c>
      <c r="G6" s="74">
        <v>800</v>
      </c>
      <c r="H6" s="75">
        <v>800</v>
      </c>
      <c r="I6" s="75">
        <f>H6-G6</f>
        <v>0</v>
      </c>
      <c r="J6" s="85" t="s">
        <v>53</v>
      </c>
      <c r="K6" s="77">
        <v>1400</v>
      </c>
      <c r="L6" s="78">
        <f t="shared" ref="L6:L39" si="4">K6*19%</f>
        <v>266</v>
      </c>
      <c r="M6" s="79">
        <f t="shared" ref="M6:M24" si="5">K6+L6</f>
        <v>1666</v>
      </c>
      <c r="N6" s="80">
        <f>M6*H6</f>
        <v>1332800</v>
      </c>
      <c r="O6" s="77">
        <v>3500</v>
      </c>
      <c r="P6" s="78">
        <f t="shared" ref="P6:P39" si="6">O6*19%</f>
        <v>665</v>
      </c>
      <c r="Q6" s="79">
        <f t="shared" ref="Q6:Q39" si="7">O6+P6</f>
        <v>4165</v>
      </c>
      <c r="R6" s="81">
        <f t="shared" si="0"/>
        <v>3332000</v>
      </c>
      <c r="S6" s="77">
        <v>4250</v>
      </c>
      <c r="T6" s="79">
        <f t="shared" ref="T6:T39" si="8">S6*19%</f>
        <v>807.5</v>
      </c>
      <c r="U6" s="79">
        <f t="shared" ref="U6:U39" si="9">S6+T6</f>
        <v>5057.5</v>
      </c>
      <c r="V6" s="81">
        <f t="shared" si="1"/>
        <v>4046000</v>
      </c>
      <c r="W6" s="77">
        <f t="shared" si="2"/>
        <v>3050</v>
      </c>
      <c r="X6" s="79">
        <f t="shared" ref="X6:X38" si="10">W6*19%</f>
        <v>579.5</v>
      </c>
      <c r="Y6" s="79">
        <f t="shared" ref="Y6:Y38" si="11">W6+X6</f>
        <v>3629.5</v>
      </c>
      <c r="Z6" s="81">
        <f t="shared" ref="Z6:Z38" si="12">Y6*H6</f>
        <v>2903600</v>
      </c>
      <c r="AA6" s="82">
        <f>STDEVA(M6,Q6,U6)</f>
        <v>1758.0211176206046</v>
      </c>
      <c r="AB6" s="83">
        <f>Y6-AA6</f>
        <v>1871.4788823793954</v>
      </c>
      <c r="AC6" s="83">
        <f>Y6+AA6</f>
        <v>5387.5211176206049</v>
      </c>
      <c r="AD6" s="79">
        <f>AVERAGE(Q6,U6)</f>
        <v>4611.25</v>
      </c>
      <c r="AE6" s="79">
        <f t="shared" si="3"/>
        <v>3689000</v>
      </c>
    </row>
    <row r="7" spans="2:31" ht="18.75" customHeight="1" x14ac:dyDescent="0.25">
      <c r="B7" s="114">
        <v>3</v>
      </c>
      <c r="C7" s="120" t="s">
        <v>109</v>
      </c>
      <c r="D7" s="121" t="s">
        <v>110</v>
      </c>
      <c r="E7" s="108" t="s">
        <v>19</v>
      </c>
      <c r="F7" s="55" t="s">
        <v>71</v>
      </c>
      <c r="G7" s="49">
        <v>150</v>
      </c>
      <c r="H7" s="49">
        <v>150</v>
      </c>
      <c r="I7" s="47">
        <f t="shared" ref="I7:I39" si="13">H7-G7</f>
        <v>0</v>
      </c>
      <c r="J7" s="50" t="s">
        <v>54</v>
      </c>
      <c r="K7" s="10">
        <v>1000</v>
      </c>
      <c r="L7" s="59">
        <f t="shared" si="4"/>
        <v>190</v>
      </c>
      <c r="M7" s="7">
        <f t="shared" si="5"/>
        <v>1190</v>
      </c>
      <c r="N7" s="62">
        <f t="shared" ref="N7:N25" si="14">M7*H7</f>
        <v>178500</v>
      </c>
      <c r="O7" s="11">
        <v>1550</v>
      </c>
      <c r="P7" s="60">
        <f t="shared" si="6"/>
        <v>294.5</v>
      </c>
      <c r="Q7" s="12">
        <f t="shared" si="7"/>
        <v>1844.5</v>
      </c>
      <c r="R7" s="13">
        <f t="shared" si="0"/>
        <v>276675</v>
      </c>
      <c r="S7" s="19">
        <v>3900</v>
      </c>
      <c r="T7" s="20">
        <f t="shared" si="8"/>
        <v>741</v>
      </c>
      <c r="U7" s="20">
        <f t="shared" si="9"/>
        <v>4641</v>
      </c>
      <c r="V7" s="21">
        <f t="shared" si="1"/>
        <v>696150</v>
      </c>
      <c r="W7" s="14">
        <f t="shared" si="2"/>
        <v>2150</v>
      </c>
      <c r="X7" s="15">
        <f>W7*19%</f>
        <v>408.5</v>
      </c>
      <c r="Y7" s="15">
        <f>W7+X7</f>
        <v>2558.5</v>
      </c>
      <c r="Z7" s="16">
        <f t="shared" si="12"/>
        <v>383775</v>
      </c>
      <c r="AA7" s="24">
        <f t="shared" ref="AA7:AA39" si="15">STDEVA(M7,Q7,U7)</f>
        <v>1832.9476942891743</v>
      </c>
      <c r="AB7" s="58">
        <f>Y7-AA7</f>
        <v>725.55230571082575</v>
      </c>
      <c r="AC7" s="58">
        <f>Y7+AA7</f>
        <v>4391.4476942891743</v>
      </c>
      <c r="AD7" s="22">
        <f>AVERAGE(M7,Q7)</f>
        <v>1517.25</v>
      </c>
      <c r="AE7" s="22">
        <f t="shared" si="3"/>
        <v>227587.5</v>
      </c>
    </row>
    <row r="8" spans="2:31" ht="18.75" customHeight="1" x14ac:dyDescent="0.25">
      <c r="B8" s="114">
        <v>4</v>
      </c>
      <c r="C8" s="120"/>
      <c r="D8" s="121"/>
      <c r="E8" s="108" t="s">
        <v>20</v>
      </c>
      <c r="F8" s="55" t="s">
        <v>72</v>
      </c>
      <c r="G8" s="49">
        <v>25</v>
      </c>
      <c r="H8" s="49">
        <v>25</v>
      </c>
      <c r="I8" s="47">
        <f t="shared" si="13"/>
        <v>0</v>
      </c>
      <c r="J8" s="50" t="s">
        <v>54</v>
      </c>
      <c r="K8" s="10">
        <v>800</v>
      </c>
      <c r="L8" s="59">
        <f t="shared" si="4"/>
        <v>152</v>
      </c>
      <c r="M8" s="7">
        <f t="shared" si="5"/>
        <v>952</v>
      </c>
      <c r="N8" s="62">
        <f t="shared" si="14"/>
        <v>23800</v>
      </c>
      <c r="O8" s="11">
        <v>1200</v>
      </c>
      <c r="P8" s="60">
        <f t="shared" si="6"/>
        <v>228</v>
      </c>
      <c r="Q8" s="12">
        <f t="shared" si="7"/>
        <v>1428</v>
      </c>
      <c r="R8" s="13">
        <f t="shared" si="0"/>
        <v>35700</v>
      </c>
      <c r="S8" s="19">
        <v>2900</v>
      </c>
      <c r="T8" s="20">
        <f t="shared" si="8"/>
        <v>551</v>
      </c>
      <c r="U8" s="20">
        <f t="shared" si="9"/>
        <v>3451</v>
      </c>
      <c r="V8" s="21">
        <f t="shared" si="1"/>
        <v>86275</v>
      </c>
      <c r="W8" s="14">
        <f t="shared" si="2"/>
        <v>1633.3333333333333</v>
      </c>
      <c r="X8" s="15">
        <f t="shared" si="10"/>
        <v>310.33333333333331</v>
      </c>
      <c r="Y8" s="15">
        <f t="shared" si="11"/>
        <v>1943.6666666666665</v>
      </c>
      <c r="Z8" s="16">
        <f t="shared" si="12"/>
        <v>48591.666666666664</v>
      </c>
      <c r="AA8" s="24">
        <f t="shared" si="15"/>
        <v>1326.9078089051</v>
      </c>
      <c r="AB8" s="58">
        <f>Y8-AA8</f>
        <v>616.75885776156656</v>
      </c>
      <c r="AC8" s="58">
        <f t="shared" ref="AC8:AC39" si="16">Y8+AA8</f>
        <v>3270.5744755717665</v>
      </c>
      <c r="AD8" s="22">
        <f>AVERAGE(Q8,M8)</f>
        <v>1190</v>
      </c>
      <c r="AE8" s="22">
        <f t="shared" si="3"/>
        <v>29750</v>
      </c>
    </row>
    <row r="9" spans="2:31" ht="23.25" customHeight="1" x14ac:dyDescent="0.25">
      <c r="B9" s="114">
        <v>5</v>
      </c>
      <c r="C9" s="106" t="s">
        <v>111</v>
      </c>
      <c r="D9" s="105" t="s">
        <v>112</v>
      </c>
      <c r="E9" s="108" t="s">
        <v>21</v>
      </c>
      <c r="F9" s="55" t="s">
        <v>73</v>
      </c>
      <c r="G9" s="49">
        <v>200</v>
      </c>
      <c r="H9" s="49">
        <v>200</v>
      </c>
      <c r="I9" s="47">
        <f t="shared" si="13"/>
        <v>0</v>
      </c>
      <c r="J9" s="50" t="s">
        <v>54</v>
      </c>
      <c r="K9" s="10">
        <v>4700</v>
      </c>
      <c r="L9" s="59">
        <f t="shared" si="4"/>
        <v>893</v>
      </c>
      <c r="M9" s="7">
        <f t="shared" si="5"/>
        <v>5593</v>
      </c>
      <c r="N9" s="62">
        <f t="shared" si="14"/>
        <v>1118600</v>
      </c>
      <c r="O9" s="11">
        <v>4990</v>
      </c>
      <c r="P9" s="60">
        <f t="shared" si="6"/>
        <v>948.1</v>
      </c>
      <c r="Q9" s="12">
        <f t="shared" si="7"/>
        <v>5938.1</v>
      </c>
      <c r="R9" s="13">
        <f t="shared" si="0"/>
        <v>1187620</v>
      </c>
      <c r="S9" s="19">
        <v>7000</v>
      </c>
      <c r="T9" s="20">
        <f t="shared" si="8"/>
        <v>1330</v>
      </c>
      <c r="U9" s="20">
        <f t="shared" si="9"/>
        <v>8330</v>
      </c>
      <c r="V9" s="21">
        <f t="shared" si="1"/>
        <v>1666000</v>
      </c>
      <c r="W9" s="14">
        <f t="shared" si="2"/>
        <v>5563.333333333333</v>
      </c>
      <c r="X9" s="15">
        <f t="shared" si="10"/>
        <v>1057.0333333333333</v>
      </c>
      <c r="Y9" s="15">
        <f t="shared" si="11"/>
        <v>6620.3666666666668</v>
      </c>
      <c r="Z9" s="16">
        <f t="shared" si="12"/>
        <v>1324073.3333333333</v>
      </c>
      <c r="AA9" s="24">
        <f t="shared" si="15"/>
        <v>1490.6066225981133</v>
      </c>
      <c r="AB9" s="58">
        <f>Y9-AA9</f>
        <v>5129.7600440685537</v>
      </c>
      <c r="AC9" s="58">
        <f t="shared" si="16"/>
        <v>8110.9732892647799</v>
      </c>
      <c r="AD9" s="22">
        <f>AVERAGE(M9,Q9)</f>
        <v>5765.55</v>
      </c>
      <c r="AE9" s="22">
        <f t="shared" si="3"/>
        <v>1153110</v>
      </c>
    </row>
    <row r="10" spans="2:31" ht="26.4" x14ac:dyDescent="0.25">
      <c r="B10" s="114">
        <v>6</v>
      </c>
      <c r="C10" s="106"/>
      <c r="D10" s="105"/>
      <c r="E10" s="108" t="s">
        <v>22</v>
      </c>
      <c r="F10" s="55" t="s">
        <v>74</v>
      </c>
      <c r="G10" s="49">
        <v>350</v>
      </c>
      <c r="H10" s="51">
        <v>350</v>
      </c>
      <c r="I10" s="47">
        <f t="shared" si="13"/>
        <v>0</v>
      </c>
      <c r="J10" s="50" t="s">
        <v>54</v>
      </c>
      <c r="K10" s="10">
        <v>3900</v>
      </c>
      <c r="L10" s="59">
        <f t="shared" si="4"/>
        <v>741</v>
      </c>
      <c r="M10" s="7">
        <f t="shared" si="5"/>
        <v>4641</v>
      </c>
      <c r="N10" s="62">
        <f t="shared" si="14"/>
        <v>1624350</v>
      </c>
      <c r="O10" s="11">
        <v>4700</v>
      </c>
      <c r="P10" s="60">
        <f t="shared" si="6"/>
        <v>893</v>
      </c>
      <c r="Q10" s="12">
        <f t="shared" si="7"/>
        <v>5593</v>
      </c>
      <c r="R10" s="13">
        <f t="shared" si="0"/>
        <v>1957550</v>
      </c>
      <c r="S10" s="19">
        <v>7000</v>
      </c>
      <c r="T10" s="20">
        <f t="shared" si="8"/>
        <v>1330</v>
      </c>
      <c r="U10" s="20">
        <f t="shared" si="9"/>
        <v>8330</v>
      </c>
      <c r="V10" s="21">
        <f t="shared" si="1"/>
        <v>2915500</v>
      </c>
      <c r="W10" s="14">
        <f t="shared" si="2"/>
        <v>5200</v>
      </c>
      <c r="X10" s="15">
        <f t="shared" si="10"/>
        <v>988</v>
      </c>
      <c r="Y10" s="15">
        <f t="shared" si="11"/>
        <v>6188</v>
      </c>
      <c r="Z10" s="16">
        <f t="shared" si="12"/>
        <v>2165800</v>
      </c>
      <c r="AA10" s="24">
        <f t="shared" si="15"/>
        <v>1915.1237557922987</v>
      </c>
      <c r="AB10" s="58">
        <f t="shared" ref="AB10:AB39" si="17">Y10-AA10</f>
        <v>4272.8762442077013</v>
      </c>
      <c r="AC10" s="58">
        <f t="shared" si="16"/>
        <v>8103.1237557922987</v>
      </c>
      <c r="AD10" s="22">
        <f>AVERAGE(M10,Q10)</f>
        <v>5117</v>
      </c>
      <c r="AE10" s="22">
        <f t="shared" si="3"/>
        <v>1790950</v>
      </c>
    </row>
    <row r="11" spans="2:31" ht="21" customHeight="1" x14ac:dyDescent="0.25">
      <c r="B11" s="114">
        <v>7</v>
      </c>
      <c r="C11" s="72" t="s">
        <v>113</v>
      </c>
      <c r="D11" s="71" t="s">
        <v>114</v>
      </c>
      <c r="E11" s="108" t="s">
        <v>23</v>
      </c>
      <c r="F11" s="55" t="s">
        <v>75</v>
      </c>
      <c r="G11" s="49">
        <v>20</v>
      </c>
      <c r="H11" s="49">
        <v>20</v>
      </c>
      <c r="I11" s="47">
        <f t="shared" si="13"/>
        <v>0</v>
      </c>
      <c r="J11" s="50" t="s">
        <v>54</v>
      </c>
      <c r="K11" s="10">
        <v>1800</v>
      </c>
      <c r="L11" s="59">
        <f t="shared" si="4"/>
        <v>342</v>
      </c>
      <c r="M11" s="7">
        <f t="shared" si="5"/>
        <v>2142</v>
      </c>
      <c r="N11" s="62">
        <f t="shared" si="14"/>
        <v>42840</v>
      </c>
      <c r="O11" s="11">
        <v>2550</v>
      </c>
      <c r="P11" s="60">
        <f t="shared" si="6"/>
        <v>484.5</v>
      </c>
      <c r="Q11" s="12">
        <f t="shared" si="7"/>
        <v>3034.5</v>
      </c>
      <c r="R11" s="13">
        <f t="shared" si="0"/>
        <v>60690</v>
      </c>
      <c r="S11" s="19">
        <v>4600</v>
      </c>
      <c r="T11" s="20">
        <f t="shared" si="8"/>
        <v>874</v>
      </c>
      <c r="U11" s="20">
        <f t="shared" si="9"/>
        <v>5474</v>
      </c>
      <c r="V11" s="21">
        <f t="shared" si="1"/>
        <v>109480</v>
      </c>
      <c r="W11" s="14">
        <f t="shared" ref="W11" si="18">AVERAGE(K11,O11,S11)</f>
        <v>2983.3333333333335</v>
      </c>
      <c r="X11" s="15">
        <f t="shared" si="10"/>
        <v>566.83333333333337</v>
      </c>
      <c r="Y11" s="15">
        <f t="shared" si="11"/>
        <v>3550.166666666667</v>
      </c>
      <c r="Z11" s="16">
        <f t="shared" si="12"/>
        <v>71003.333333333343</v>
      </c>
      <c r="AA11" s="24">
        <f t="shared" si="15"/>
        <v>1724.8159563655863</v>
      </c>
      <c r="AB11" s="58">
        <f t="shared" si="17"/>
        <v>1825.3507103010807</v>
      </c>
      <c r="AC11" s="58">
        <f t="shared" si="16"/>
        <v>5274.9826230322533</v>
      </c>
      <c r="AD11" s="22">
        <f>AVERAGE(M11,Q11)</f>
        <v>2588.25</v>
      </c>
      <c r="AE11" s="22">
        <f t="shared" si="3"/>
        <v>51765</v>
      </c>
    </row>
    <row r="12" spans="2:31" ht="34.200000000000003" customHeight="1" x14ac:dyDescent="0.25">
      <c r="B12" s="114">
        <v>8</v>
      </c>
      <c r="C12" s="72" t="s">
        <v>115</v>
      </c>
      <c r="D12" s="71" t="s">
        <v>116</v>
      </c>
      <c r="E12" s="108" t="s">
        <v>24</v>
      </c>
      <c r="F12" s="55" t="s">
        <v>76</v>
      </c>
      <c r="G12" s="49">
        <v>500</v>
      </c>
      <c r="H12" s="49">
        <v>500</v>
      </c>
      <c r="I12" s="47">
        <f t="shared" si="13"/>
        <v>0</v>
      </c>
      <c r="J12" s="50" t="s">
        <v>54</v>
      </c>
      <c r="K12" s="10">
        <v>2600</v>
      </c>
      <c r="L12" s="59">
        <f t="shared" si="4"/>
        <v>494</v>
      </c>
      <c r="M12" s="7">
        <f t="shared" si="5"/>
        <v>3094</v>
      </c>
      <c r="N12" s="62">
        <f t="shared" si="14"/>
        <v>1547000</v>
      </c>
      <c r="O12" s="11">
        <v>3900</v>
      </c>
      <c r="P12" s="60">
        <f t="shared" si="6"/>
        <v>741</v>
      </c>
      <c r="Q12" s="12">
        <f t="shared" si="7"/>
        <v>4641</v>
      </c>
      <c r="R12" s="13">
        <f t="shared" si="0"/>
        <v>2320500</v>
      </c>
      <c r="S12" s="19">
        <v>7250</v>
      </c>
      <c r="T12" s="20">
        <f t="shared" si="8"/>
        <v>1377.5</v>
      </c>
      <c r="U12" s="20">
        <f t="shared" si="9"/>
        <v>8627.5</v>
      </c>
      <c r="V12" s="21">
        <f t="shared" si="1"/>
        <v>4313750</v>
      </c>
      <c r="W12" s="14">
        <f t="shared" ref="W12:W23" si="19">AVERAGE(K12,O12,S12)</f>
        <v>4583.333333333333</v>
      </c>
      <c r="X12" s="15">
        <f t="shared" si="10"/>
        <v>870.83333333333326</v>
      </c>
      <c r="Y12" s="15">
        <f t="shared" si="11"/>
        <v>5454.1666666666661</v>
      </c>
      <c r="Z12" s="16">
        <f t="shared" si="12"/>
        <v>2727083.333333333</v>
      </c>
      <c r="AA12" s="24">
        <f t="shared" si="15"/>
        <v>2854.9668270110137</v>
      </c>
      <c r="AB12" s="58">
        <f t="shared" si="17"/>
        <v>2599.1998396556523</v>
      </c>
      <c r="AC12" s="58">
        <f t="shared" si="16"/>
        <v>8309.1334936776802</v>
      </c>
      <c r="AD12" s="22">
        <f>AVERAGE(M12,Q12)</f>
        <v>3867.5</v>
      </c>
      <c r="AE12" s="22">
        <f t="shared" si="3"/>
        <v>1933750</v>
      </c>
    </row>
    <row r="13" spans="2:31" ht="39.6" x14ac:dyDescent="0.25">
      <c r="B13" s="116">
        <v>9</v>
      </c>
      <c r="C13" s="106" t="s">
        <v>117</v>
      </c>
      <c r="D13" s="105" t="s">
        <v>118</v>
      </c>
      <c r="E13" s="108" t="s">
        <v>25</v>
      </c>
      <c r="F13" s="55" t="s">
        <v>77</v>
      </c>
      <c r="G13" s="49">
        <v>300</v>
      </c>
      <c r="H13" s="49">
        <v>300</v>
      </c>
      <c r="I13" s="47">
        <f t="shared" si="13"/>
        <v>0</v>
      </c>
      <c r="J13" s="50" t="s">
        <v>54</v>
      </c>
      <c r="K13" s="10">
        <v>6700</v>
      </c>
      <c r="L13" s="59">
        <f t="shared" si="4"/>
        <v>1273</v>
      </c>
      <c r="M13" s="7">
        <f t="shared" si="5"/>
        <v>7973</v>
      </c>
      <c r="N13" s="62">
        <f t="shared" si="14"/>
        <v>2391900</v>
      </c>
      <c r="O13" s="11">
        <v>3990</v>
      </c>
      <c r="P13" s="60">
        <f t="shared" si="6"/>
        <v>758.1</v>
      </c>
      <c r="Q13" s="12">
        <f t="shared" si="7"/>
        <v>4748.1000000000004</v>
      </c>
      <c r="R13" s="13">
        <f t="shared" si="0"/>
        <v>1424430</v>
      </c>
      <c r="S13" s="19">
        <v>7000</v>
      </c>
      <c r="T13" s="20">
        <f t="shared" si="8"/>
        <v>1330</v>
      </c>
      <c r="U13" s="20">
        <f t="shared" si="9"/>
        <v>8330</v>
      </c>
      <c r="V13" s="21">
        <f t="shared" si="1"/>
        <v>2499000</v>
      </c>
      <c r="W13" s="14">
        <f t="shared" si="19"/>
        <v>5896.666666666667</v>
      </c>
      <c r="X13" s="15">
        <f t="shared" si="10"/>
        <v>1120.3666666666668</v>
      </c>
      <c r="Y13" s="15">
        <f t="shared" si="11"/>
        <v>7017.0333333333338</v>
      </c>
      <c r="Z13" s="16">
        <f t="shared" si="12"/>
        <v>2105110</v>
      </c>
      <c r="AA13" s="24">
        <f t="shared" si="15"/>
        <v>1973.0448812263126</v>
      </c>
      <c r="AB13" s="58">
        <f t="shared" si="17"/>
        <v>5043.9884521070217</v>
      </c>
      <c r="AC13" s="58">
        <f t="shared" si="16"/>
        <v>8990.0782145596459</v>
      </c>
      <c r="AD13" s="22">
        <f>AVERAGE(M13,U13)</f>
        <v>8151.5</v>
      </c>
      <c r="AE13" s="22">
        <f t="shared" si="3"/>
        <v>2445450</v>
      </c>
    </row>
    <row r="14" spans="2:31" ht="17.25" customHeight="1" x14ac:dyDescent="0.25">
      <c r="B14" s="116">
        <v>10</v>
      </c>
      <c r="C14" s="106"/>
      <c r="D14" s="105"/>
      <c r="E14" s="108" t="s">
        <v>26</v>
      </c>
      <c r="F14" s="55" t="s">
        <v>78</v>
      </c>
      <c r="G14" s="49">
        <v>80</v>
      </c>
      <c r="H14" s="49">
        <v>80</v>
      </c>
      <c r="I14" s="47">
        <f t="shared" si="13"/>
        <v>0</v>
      </c>
      <c r="J14" s="50" t="s">
        <v>54</v>
      </c>
      <c r="K14" s="10">
        <v>5100</v>
      </c>
      <c r="L14" s="59">
        <f t="shared" si="4"/>
        <v>969</v>
      </c>
      <c r="M14" s="7">
        <f t="shared" si="5"/>
        <v>6069</v>
      </c>
      <c r="N14" s="62">
        <f t="shared" si="14"/>
        <v>485520</v>
      </c>
      <c r="O14" s="11">
        <v>3500</v>
      </c>
      <c r="P14" s="60">
        <f t="shared" si="6"/>
        <v>665</v>
      </c>
      <c r="Q14" s="12">
        <f t="shared" si="7"/>
        <v>4165</v>
      </c>
      <c r="R14" s="13">
        <f t="shared" si="0"/>
        <v>333200</v>
      </c>
      <c r="S14" s="19">
        <v>5100</v>
      </c>
      <c r="T14" s="20">
        <f t="shared" si="8"/>
        <v>969</v>
      </c>
      <c r="U14" s="20">
        <f t="shared" si="9"/>
        <v>6069</v>
      </c>
      <c r="V14" s="21">
        <f t="shared" si="1"/>
        <v>485520</v>
      </c>
      <c r="W14" s="14">
        <f t="shared" si="19"/>
        <v>4566.666666666667</v>
      </c>
      <c r="X14" s="15">
        <f t="shared" si="10"/>
        <v>867.66666666666674</v>
      </c>
      <c r="Y14" s="15">
        <f t="shared" si="11"/>
        <v>5434.3333333333339</v>
      </c>
      <c r="Z14" s="16">
        <f t="shared" si="12"/>
        <v>434746.66666666674</v>
      </c>
      <c r="AA14" s="24">
        <f t="shared" si="15"/>
        <v>1099.2749125370485</v>
      </c>
      <c r="AB14" s="58">
        <f t="shared" si="17"/>
        <v>4335.0584207962856</v>
      </c>
      <c r="AC14" s="58">
        <f t="shared" si="16"/>
        <v>6533.6082458703822</v>
      </c>
      <c r="AD14" s="22">
        <f>AVERAGE(M14,U14)</f>
        <v>6069</v>
      </c>
      <c r="AE14" s="22">
        <f t="shared" si="3"/>
        <v>485520</v>
      </c>
    </row>
    <row r="15" spans="2:31" ht="17.25" customHeight="1" x14ac:dyDescent="0.25">
      <c r="B15" s="116">
        <v>11</v>
      </c>
      <c r="C15" s="106"/>
      <c r="D15" s="105"/>
      <c r="E15" s="108" t="s">
        <v>27</v>
      </c>
      <c r="F15" s="55" t="s">
        <v>79</v>
      </c>
      <c r="G15" s="49">
        <v>130</v>
      </c>
      <c r="H15" s="49">
        <v>130</v>
      </c>
      <c r="I15" s="47">
        <f t="shared" si="13"/>
        <v>0</v>
      </c>
      <c r="J15" s="50" t="s">
        <v>54</v>
      </c>
      <c r="K15" s="10">
        <v>9800</v>
      </c>
      <c r="L15" s="59">
        <f t="shared" si="4"/>
        <v>1862</v>
      </c>
      <c r="M15" s="7">
        <f t="shared" si="5"/>
        <v>11662</v>
      </c>
      <c r="N15" s="62">
        <f t="shared" si="14"/>
        <v>1516060</v>
      </c>
      <c r="O15" s="11">
        <v>7000</v>
      </c>
      <c r="P15" s="60">
        <f t="shared" si="6"/>
        <v>1330</v>
      </c>
      <c r="Q15" s="12">
        <f t="shared" si="7"/>
        <v>8330</v>
      </c>
      <c r="R15" s="13">
        <f t="shared" si="0"/>
        <v>1082900</v>
      </c>
      <c r="S15" s="19">
        <v>9800</v>
      </c>
      <c r="T15" s="20">
        <f t="shared" si="8"/>
        <v>1862</v>
      </c>
      <c r="U15" s="20">
        <f t="shared" si="9"/>
        <v>11662</v>
      </c>
      <c r="V15" s="21">
        <f t="shared" si="1"/>
        <v>1516060</v>
      </c>
      <c r="W15" s="14">
        <f t="shared" si="19"/>
        <v>8866.6666666666661</v>
      </c>
      <c r="X15" s="15">
        <f t="shared" si="10"/>
        <v>1684.6666666666665</v>
      </c>
      <c r="Y15" s="15">
        <f t="shared" si="11"/>
        <v>10551.333333333332</v>
      </c>
      <c r="Z15" s="16">
        <f t="shared" si="12"/>
        <v>1371673.3333333333</v>
      </c>
      <c r="AA15" s="24">
        <f t="shared" si="15"/>
        <v>1923.7310969398357</v>
      </c>
      <c r="AB15" s="58">
        <f t="shared" si="17"/>
        <v>8627.6022363934972</v>
      </c>
      <c r="AC15" s="58">
        <f t="shared" si="16"/>
        <v>12475.064430273167</v>
      </c>
      <c r="AD15" s="22">
        <f>AVERAGE(M15,U15)</f>
        <v>11662</v>
      </c>
      <c r="AE15" s="22">
        <f t="shared" si="3"/>
        <v>1516060</v>
      </c>
    </row>
    <row r="16" spans="2:31" ht="20.25" customHeight="1" x14ac:dyDescent="0.25">
      <c r="B16" s="116">
        <v>12</v>
      </c>
      <c r="C16" s="106"/>
      <c r="D16" s="105"/>
      <c r="E16" s="108" t="s">
        <v>28</v>
      </c>
      <c r="F16" s="55" t="s">
        <v>80</v>
      </c>
      <c r="G16" s="49">
        <v>20</v>
      </c>
      <c r="H16" s="49">
        <v>20</v>
      </c>
      <c r="I16" s="47">
        <f t="shared" si="13"/>
        <v>0</v>
      </c>
      <c r="J16" s="50" t="s">
        <v>54</v>
      </c>
      <c r="K16" s="10">
        <v>14500</v>
      </c>
      <c r="L16" s="59">
        <f t="shared" si="4"/>
        <v>2755</v>
      </c>
      <c r="M16" s="7">
        <f t="shared" si="5"/>
        <v>17255</v>
      </c>
      <c r="N16" s="62">
        <f t="shared" si="14"/>
        <v>345100</v>
      </c>
      <c r="O16" s="11">
        <v>3100</v>
      </c>
      <c r="P16" s="60">
        <f t="shared" si="6"/>
        <v>589</v>
      </c>
      <c r="Q16" s="12">
        <f t="shared" si="7"/>
        <v>3689</v>
      </c>
      <c r="R16" s="13">
        <f t="shared" si="0"/>
        <v>73780</v>
      </c>
      <c r="S16" s="19">
        <v>8000</v>
      </c>
      <c r="T16" s="20">
        <f t="shared" si="8"/>
        <v>1520</v>
      </c>
      <c r="U16" s="20">
        <f t="shared" si="9"/>
        <v>9520</v>
      </c>
      <c r="V16" s="21">
        <f t="shared" si="1"/>
        <v>190400</v>
      </c>
      <c r="W16" s="14">
        <f t="shared" si="19"/>
        <v>8533.3333333333339</v>
      </c>
      <c r="X16" s="15">
        <f t="shared" si="10"/>
        <v>1621.3333333333335</v>
      </c>
      <c r="Y16" s="15">
        <f t="shared" si="11"/>
        <v>10154.666666666668</v>
      </c>
      <c r="Z16" s="16">
        <f t="shared" si="12"/>
        <v>203093.33333333337</v>
      </c>
      <c r="AA16" s="24">
        <f t="shared" si="15"/>
        <v>6805.2325701134814</v>
      </c>
      <c r="AB16" s="58">
        <f t="shared" si="17"/>
        <v>3349.4340965531865</v>
      </c>
      <c r="AC16" s="58">
        <f t="shared" si="16"/>
        <v>16959.899236780147</v>
      </c>
      <c r="AD16" s="22">
        <f>AVERAGE(U16,Q16)</f>
        <v>6604.5</v>
      </c>
      <c r="AE16" s="22">
        <f t="shared" si="3"/>
        <v>132090</v>
      </c>
    </row>
    <row r="17" spans="2:34" ht="26.4" x14ac:dyDescent="0.25">
      <c r="B17" s="116">
        <v>13</v>
      </c>
      <c r="C17" s="106"/>
      <c r="D17" s="105"/>
      <c r="E17" s="108" t="s">
        <v>29</v>
      </c>
      <c r="F17" s="55" t="s">
        <v>81</v>
      </c>
      <c r="G17" s="49">
        <v>200</v>
      </c>
      <c r="H17" s="49">
        <v>200</v>
      </c>
      <c r="I17" s="47">
        <f t="shared" si="13"/>
        <v>0</v>
      </c>
      <c r="J17" s="50" t="s">
        <v>54</v>
      </c>
      <c r="K17" s="10">
        <v>1400</v>
      </c>
      <c r="L17" s="59">
        <f t="shared" si="4"/>
        <v>266</v>
      </c>
      <c r="M17" s="7">
        <f t="shared" si="5"/>
        <v>1666</v>
      </c>
      <c r="N17" s="62">
        <f t="shared" si="14"/>
        <v>333200</v>
      </c>
      <c r="O17" s="11">
        <v>1210</v>
      </c>
      <c r="P17" s="60">
        <f t="shared" si="6"/>
        <v>229.9</v>
      </c>
      <c r="Q17" s="12">
        <f t="shared" si="7"/>
        <v>1439.9</v>
      </c>
      <c r="R17" s="13">
        <f t="shared" si="0"/>
        <v>287980</v>
      </c>
      <c r="S17" s="19">
        <v>2150</v>
      </c>
      <c r="T17" s="20">
        <f t="shared" si="8"/>
        <v>408.5</v>
      </c>
      <c r="U17" s="20">
        <f t="shared" si="9"/>
        <v>2558.5</v>
      </c>
      <c r="V17" s="21">
        <f t="shared" si="1"/>
        <v>511700</v>
      </c>
      <c r="W17" s="14">
        <f t="shared" si="19"/>
        <v>1586.6666666666667</v>
      </c>
      <c r="X17" s="15">
        <f t="shared" si="10"/>
        <v>301.4666666666667</v>
      </c>
      <c r="Y17" s="15">
        <f t="shared" si="11"/>
        <v>1888.1333333333334</v>
      </c>
      <c r="Z17" s="16">
        <f t="shared" si="12"/>
        <v>377626.66666666669</v>
      </c>
      <c r="AA17" s="24">
        <f t="shared" si="15"/>
        <v>591.45913073798624</v>
      </c>
      <c r="AB17" s="58">
        <f t="shared" si="17"/>
        <v>1296.6742025953472</v>
      </c>
      <c r="AC17" s="58">
        <f t="shared" si="16"/>
        <v>2479.5924640713197</v>
      </c>
      <c r="AD17" s="22">
        <f>AVERAGE(M17,Q17)</f>
        <v>1552.95</v>
      </c>
      <c r="AE17" s="22">
        <f t="shared" si="3"/>
        <v>310590</v>
      </c>
    </row>
    <row r="18" spans="2:34" ht="23.25" customHeight="1" x14ac:dyDescent="0.25">
      <c r="B18" s="116">
        <v>14</v>
      </c>
      <c r="C18" s="72" t="s">
        <v>119</v>
      </c>
      <c r="D18" s="71" t="s">
        <v>120</v>
      </c>
      <c r="E18" s="108" t="s">
        <v>30</v>
      </c>
      <c r="F18" s="55" t="s">
        <v>82</v>
      </c>
      <c r="G18" s="51">
        <v>1</v>
      </c>
      <c r="H18" s="49">
        <v>5</v>
      </c>
      <c r="I18" s="47">
        <f t="shared" si="13"/>
        <v>4</v>
      </c>
      <c r="J18" s="50" t="s">
        <v>54</v>
      </c>
      <c r="K18" s="10">
        <v>125000</v>
      </c>
      <c r="L18" s="59">
        <f t="shared" si="4"/>
        <v>23750</v>
      </c>
      <c r="M18" s="7">
        <f t="shared" si="5"/>
        <v>148750</v>
      </c>
      <c r="N18" s="62">
        <f t="shared" si="14"/>
        <v>743750</v>
      </c>
      <c r="O18" s="11">
        <v>59990</v>
      </c>
      <c r="P18" s="60">
        <f t="shared" si="6"/>
        <v>11398.1</v>
      </c>
      <c r="Q18" s="12">
        <f t="shared" si="7"/>
        <v>71388.100000000006</v>
      </c>
      <c r="R18" s="13">
        <f t="shared" si="0"/>
        <v>356940.5</v>
      </c>
      <c r="S18" s="19">
        <v>145000</v>
      </c>
      <c r="T18" s="20">
        <f t="shared" si="8"/>
        <v>27550</v>
      </c>
      <c r="U18" s="20">
        <f t="shared" si="9"/>
        <v>172550</v>
      </c>
      <c r="V18" s="21">
        <f t="shared" si="1"/>
        <v>862750</v>
      </c>
      <c r="W18" s="14">
        <f t="shared" si="19"/>
        <v>109996.66666666667</v>
      </c>
      <c r="X18" s="15">
        <f t="shared" si="10"/>
        <v>20899.366666666669</v>
      </c>
      <c r="Y18" s="15">
        <f t="shared" si="11"/>
        <v>130896.03333333334</v>
      </c>
      <c r="Z18" s="16">
        <f t="shared" si="12"/>
        <v>654480.16666666674</v>
      </c>
      <c r="AA18" s="24">
        <f t="shared" si="15"/>
        <v>52891.451078632119</v>
      </c>
      <c r="AB18" s="58">
        <f t="shared" si="17"/>
        <v>78004.582254701221</v>
      </c>
      <c r="AC18" s="58">
        <f t="shared" si="16"/>
        <v>183787.48441196547</v>
      </c>
      <c r="AD18" s="22">
        <f>AVERAGE(M18,U18)</f>
        <v>160650</v>
      </c>
      <c r="AE18" s="22">
        <f t="shared" si="3"/>
        <v>160650</v>
      </c>
    </row>
    <row r="19" spans="2:34" ht="26.4" x14ac:dyDescent="0.25">
      <c r="B19" s="116">
        <v>15</v>
      </c>
      <c r="C19" s="72" t="s">
        <v>121</v>
      </c>
      <c r="D19" s="71" t="s">
        <v>122</v>
      </c>
      <c r="E19" s="108" t="s">
        <v>31</v>
      </c>
      <c r="F19" s="55" t="s">
        <v>83</v>
      </c>
      <c r="G19" s="51">
        <v>19</v>
      </c>
      <c r="H19" s="49">
        <v>20</v>
      </c>
      <c r="I19" s="47">
        <f t="shared" si="13"/>
        <v>1</v>
      </c>
      <c r="J19" s="50" t="s">
        <v>53</v>
      </c>
      <c r="K19" s="10">
        <v>8200</v>
      </c>
      <c r="L19" s="59">
        <f t="shared" si="4"/>
        <v>1558</v>
      </c>
      <c r="M19" s="7">
        <f t="shared" si="5"/>
        <v>9758</v>
      </c>
      <c r="N19" s="62">
        <f t="shared" si="14"/>
        <v>195160</v>
      </c>
      <c r="O19" s="11">
        <v>11900</v>
      </c>
      <c r="P19" s="60">
        <f t="shared" si="6"/>
        <v>2261</v>
      </c>
      <c r="Q19" s="12">
        <f t="shared" si="7"/>
        <v>14161</v>
      </c>
      <c r="R19" s="13">
        <f t="shared" si="0"/>
        <v>283220</v>
      </c>
      <c r="S19" s="19">
        <v>10200</v>
      </c>
      <c r="T19" s="20">
        <f t="shared" si="8"/>
        <v>1938</v>
      </c>
      <c r="U19" s="20">
        <f t="shared" si="9"/>
        <v>12138</v>
      </c>
      <c r="V19" s="21">
        <f t="shared" si="1"/>
        <v>242760</v>
      </c>
      <c r="W19" s="14">
        <f t="shared" si="19"/>
        <v>10100</v>
      </c>
      <c r="X19" s="15">
        <f t="shared" si="10"/>
        <v>1919</v>
      </c>
      <c r="Y19" s="15">
        <f t="shared" si="11"/>
        <v>12019</v>
      </c>
      <c r="Z19" s="16">
        <f t="shared" si="12"/>
        <v>240380</v>
      </c>
      <c r="AA19" s="24">
        <f t="shared" si="15"/>
        <v>2203.9108421168039</v>
      </c>
      <c r="AB19" s="58">
        <f t="shared" si="17"/>
        <v>9815.0891578831961</v>
      </c>
      <c r="AC19" s="58">
        <f t="shared" si="16"/>
        <v>14222.910842116804</v>
      </c>
      <c r="AD19" s="22">
        <f>AVERAGE(Q19,U19)</f>
        <v>13149.5</v>
      </c>
      <c r="AE19" s="22">
        <f t="shared" si="3"/>
        <v>249840.5</v>
      </c>
    </row>
    <row r="20" spans="2:34" ht="17.25" customHeight="1" x14ac:dyDescent="0.25">
      <c r="B20" s="116">
        <v>16</v>
      </c>
      <c r="C20" s="106" t="s">
        <v>123</v>
      </c>
      <c r="D20" s="105" t="s">
        <v>124</v>
      </c>
      <c r="E20" s="108" t="s">
        <v>32</v>
      </c>
      <c r="F20" s="55" t="s">
        <v>84</v>
      </c>
      <c r="G20" s="51">
        <v>200</v>
      </c>
      <c r="H20" s="49">
        <v>200</v>
      </c>
      <c r="I20" s="47">
        <f t="shared" si="13"/>
        <v>0</v>
      </c>
      <c r="J20" s="50" t="s">
        <v>53</v>
      </c>
      <c r="K20" s="10">
        <v>1100</v>
      </c>
      <c r="L20" s="59">
        <f t="shared" si="4"/>
        <v>209</v>
      </c>
      <c r="M20" s="7">
        <f t="shared" si="5"/>
        <v>1309</v>
      </c>
      <c r="N20" s="62">
        <f t="shared" si="14"/>
        <v>261800</v>
      </c>
      <c r="O20" s="11">
        <v>1320</v>
      </c>
      <c r="P20" s="60">
        <f t="shared" si="6"/>
        <v>250.8</v>
      </c>
      <c r="Q20" s="12">
        <f t="shared" si="7"/>
        <v>1570.8</v>
      </c>
      <c r="R20" s="13">
        <f t="shared" si="0"/>
        <v>314160</v>
      </c>
      <c r="S20" s="19">
        <v>1500</v>
      </c>
      <c r="T20" s="20">
        <f t="shared" si="8"/>
        <v>285</v>
      </c>
      <c r="U20" s="20">
        <f t="shared" si="9"/>
        <v>1785</v>
      </c>
      <c r="V20" s="21">
        <f t="shared" si="1"/>
        <v>357000</v>
      </c>
      <c r="W20" s="14">
        <f t="shared" si="19"/>
        <v>1306.6666666666667</v>
      </c>
      <c r="X20" s="15">
        <f t="shared" si="10"/>
        <v>248.26666666666668</v>
      </c>
      <c r="Y20" s="15">
        <f t="shared" si="11"/>
        <v>1554.9333333333334</v>
      </c>
      <c r="Z20" s="16">
        <f t="shared" si="12"/>
        <v>310986.66666666669</v>
      </c>
      <c r="AA20" s="24">
        <f t="shared" si="15"/>
        <v>238.39633666089028</v>
      </c>
      <c r="AB20" s="58">
        <f t="shared" si="17"/>
        <v>1316.5369966724431</v>
      </c>
      <c r="AC20" s="58">
        <f t="shared" si="16"/>
        <v>1793.3296699942237</v>
      </c>
      <c r="AD20" s="22">
        <f>AVERAGE(Q20,U20)</f>
        <v>1677.9</v>
      </c>
      <c r="AE20" s="22">
        <f t="shared" si="3"/>
        <v>335580</v>
      </c>
      <c r="AH20" s="61"/>
    </row>
    <row r="21" spans="2:34" ht="16.5" customHeight="1" x14ac:dyDescent="0.25">
      <c r="B21" s="116">
        <v>17</v>
      </c>
      <c r="C21" s="106"/>
      <c r="D21" s="105"/>
      <c r="E21" s="108" t="s">
        <v>33</v>
      </c>
      <c r="F21" s="55" t="s">
        <v>85</v>
      </c>
      <c r="G21" s="51">
        <v>270</v>
      </c>
      <c r="H21" s="49">
        <v>270</v>
      </c>
      <c r="I21" s="47">
        <f t="shared" si="13"/>
        <v>0</v>
      </c>
      <c r="J21" s="50" t="s">
        <v>53</v>
      </c>
      <c r="K21" s="10">
        <v>3450</v>
      </c>
      <c r="L21" s="59">
        <f>K21*19%</f>
        <v>655.5</v>
      </c>
      <c r="M21" s="7">
        <f t="shared" si="5"/>
        <v>4105.5</v>
      </c>
      <c r="N21" s="62">
        <f t="shared" si="14"/>
        <v>1108485</v>
      </c>
      <c r="O21" s="11">
        <v>3500</v>
      </c>
      <c r="P21" s="60">
        <f t="shared" si="6"/>
        <v>665</v>
      </c>
      <c r="Q21" s="12">
        <f t="shared" si="7"/>
        <v>4165</v>
      </c>
      <c r="R21" s="13">
        <f t="shared" si="0"/>
        <v>1124550</v>
      </c>
      <c r="S21" s="19">
        <v>4625</v>
      </c>
      <c r="T21" s="20">
        <f t="shared" si="8"/>
        <v>878.75</v>
      </c>
      <c r="U21" s="20">
        <f t="shared" si="9"/>
        <v>5503.75</v>
      </c>
      <c r="V21" s="21">
        <f t="shared" si="1"/>
        <v>1486012.5</v>
      </c>
      <c r="W21" s="14">
        <f t="shared" si="19"/>
        <v>3858.3333333333335</v>
      </c>
      <c r="X21" s="15">
        <f t="shared" si="10"/>
        <v>733.08333333333337</v>
      </c>
      <c r="Y21" s="15">
        <f t="shared" si="11"/>
        <v>4591.416666666667</v>
      </c>
      <c r="Z21" s="16">
        <f t="shared" si="12"/>
        <v>1239682.5</v>
      </c>
      <c r="AA21" s="24">
        <f t="shared" si="15"/>
        <v>790.66373752267918</v>
      </c>
      <c r="AB21" s="58">
        <f t="shared" si="17"/>
        <v>3800.7529291439878</v>
      </c>
      <c r="AC21" s="58">
        <f t="shared" si="16"/>
        <v>5382.0804041893462</v>
      </c>
      <c r="AD21" s="22">
        <f>AVERAGE(M21,Q21)</f>
        <v>4135.25</v>
      </c>
      <c r="AE21" s="22">
        <f t="shared" si="3"/>
        <v>1116517.5</v>
      </c>
    </row>
    <row r="22" spans="2:34" ht="26.4" x14ac:dyDescent="0.25">
      <c r="B22" s="116">
        <v>18</v>
      </c>
      <c r="C22" s="71" t="s">
        <v>125</v>
      </c>
      <c r="D22" s="71" t="s">
        <v>126</v>
      </c>
      <c r="E22" s="108" t="s">
        <v>34</v>
      </c>
      <c r="F22" s="55" t="s">
        <v>86</v>
      </c>
      <c r="G22" s="51">
        <v>1500</v>
      </c>
      <c r="H22" s="49">
        <v>1500</v>
      </c>
      <c r="I22" s="47">
        <f t="shared" si="13"/>
        <v>0</v>
      </c>
      <c r="J22" s="50" t="s">
        <v>54</v>
      </c>
      <c r="K22" s="10">
        <v>400</v>
      </c>
      <c r="L22" s="59">
        <f t="shared" si="4"/>
        <v>76</v>
      </c>
      <c r="M22" s="7">
        <f t="shared" si="5"/>
        <v>476</v>
      </c>
      <c r="N22" s="62">
        <f t="shared" si="14"/>
        <v>714000</v>
      </c>
      <c r="O22" s="11">
        <v>600</v>
      </c>
      <c r="P22" s="60">
        <f t="shared" si="6"/>
        <v>114</v>
      </c>
      <c r="Q22" s="12">
        <f t="shared" si="7"/>
        <v>714</v>
      </c>
      <c r="R22" s="13">
        <f t="shared" si="0"/>
        <v>1071000</v>
      </c>
      <c r="S22" s="19">
        <v>1500</v>
      </c>
      <c r="T22" s="20">
        <f t="shared" si="8"/>
        <v>285</v>
      </c>
      <c r="U22" s="20">
        <f t="shared" si="9"/>
        <v>1785</v>
      </c>
      <c r="V22" s="21">
        <f t="shared" si="1"/>
        <v>2677500</v>
      </c>
      <c r="W22" s="14">
        <f t="shared" si="19"/>
        <v>833.33333333333337</v>
      </c>
      <c r="X22" s="15">
        <f t="shared" si="10"/>
        <v>158.33333333333334</v>
      </c>
      <c r="Y22" s="15">
        <f t="shared" si="11"/>
        <v>991.66666666666674</v>
      </c>
      <c r="Z22" s="16">
        <f t="shared" si="12"/>
        <v>1487500</v>
      </c>
      <c r="AA22" s="24">
        <f t="shared" si="15"/>
        <v>697.27636797279547</v>
      </c>
      <c r="AB22" s="58">
        <f t="shared" si="17"/>
        <v>294.39029869387127</v>
      </c>
      <c r="AC22" s="58">
        <f t="shared" si="16"/>
        <v>1688.9430346394622</v>
      </c>
      <c r="AD22" s="22">
        <f>AVERAGE(M22,Q22)</f>
        <v>595</v>
      </c>
      <c r="AE22" s="22">
        <f t="shared" si="3"/>
        <v>892500</v>
      </c>
    </row>
    <row r="23" spans="2:34" ht="31.5" customHeight="1" x14ac:dyDescent="0.25">
      <c r="B23" s="116">
        <v>19</v>
      </c>
      <c r="C23" s="71" t="s">
        <v>111</v>
      </c>
      <c r="D23" s="71" t="s">
        <v>112</v>
      </c>
      <c r="E23" s="108" t="s">
        <v>35</v>
      </c>
      <c r="F23" s="55" t="s">
        <v>87</v>
      </c>
      <c r="G23" s="51">
        <v>20</v>
      </c>
      <c r="H23" s="49">
        <v>20</v>
      </c>
      <c r="I23" s="47">
        <f t="shared" si="13"/>
        <v>0</v>
      </c>
      <c r="J23" s="50" t="s">
        <v>54</v>
      </c>
      <c r="K23" s="10">
        <v>24000</v>
      </c>
      <c r="L23" s="59">
        <f t="shared" si="4"/>
        <v>4560</v>
      </c>
      <c r="M23" s="7">
        <f t="shared" si="5"/>
        <v>28560</v>
      </c>
      <c r="N23" s="62">
        <f t="shared" si="14"/>
        <v>571200</v>
      </c>
      <c r="O23" s="11">
        <v>26000</v>
      </c>
      <c r="P23" s="60">
        <f>O23*19%</f>
        <v>4940</v>
      </c>
      <c r="Q23" s="12">
        <f>O23+P23</f>
        <v>30940</v>
      </c>
      <c r="R23" s="13">
        <f t="shared" si="0"/>
        <v>618800</v>
      </c>
      <c r="S23" s="19">
        <v>27840</v>
      </c>
      <c r="T23" s="20">
        <f t="shared" si="8"/>
        <v>5289.6</v>
      </c>
      <c r="U23" s="20">
        <f t="shared" si="9"/>
        <v>33129.599999999999</v>
      </c>
      <c r="V23" s="21">
        <f t="shared" si="1"/>
        <v>662592</v>
      </c>
      <c r="W23" s="14">
        <f t="shared" si="19"/>
        <v>25946.666666666668</v>
      </c>
      <c r="X23" s="15">
        <f t="shared" si="10"/>
        <v>4929.8666666666668</v>
      </c>
      <c r="Y23" s="15">
        <f t="shared" si="11"/>
        <v>30876.533333333333</v>
      </c>
      <c r="Z23" s="16">
        <f t="shared" si="12"/>
        <v>617530.66666666663</v>
      </c>
      <c r="AA23" s="24">
        <f t="shared" si="15"/>
        <v>2285.4610154919137</v>
      </c>
      <c r="AB23" s="58">
        <f t="shared" si="17"/>
        <v>28591.072317841419</v>
      </c>
      <c r="AC23" s="58">
        <f t="shared" si="16"/>
        <v>33161.994348825247</v>
      </c>
      <c r="AD23" s="22">
        <f>AVERAGE(Q23,U23)</f>
        <v>32034.799999999999</v>
      </c>
      <c r="AE23" s="22">
        <f t="shared" si="3"/>
        <v>640696</v>
      </c>
    </row>
    <row r="24" spans="2:34" s="84" customFormat="1" ht="19.5" customHeight="1" x14ac:dyDescent="0.25">
      <c r="B24" s="117">
        <v>20</v>
      </c>
      <c r="C24" s="122" t="s">
        <v>125</v>
      </c>
      <c r="D24" s="122" t="s">
        <v>126</v>
      </c>
      <c r="E24" s="109" t="s">
        <v>36</v>
      </c>
      <c r="F24" s="73" t="s">
        <v>88</v>
      </c>
      <c r="G24" s="86">
        <v>700</v>
      </c>
      <c r="H24" s="74">
        <v>700</v>
      </c>
      <c r="I24" s="75">
        <f t="shared" si="13"/>
        <v>0</v>
      </c>
      <c r="J24" s="76" t="s">
        <v>54</v>
      </c>
      <c r="K24" s="77">
        <v>1400</v>
      </c>
      <c r="L24" s="78">
        <f t="shared" si="4"/>
        <v>266</v>
      </c>
      <c r="M24" s="79">
        <f t="shared" si="5"/>
        <v>1666</v>
      </c>
      <c r="N24" s="80">
        <f t="shared" si="14"/>
        <v>1166200</v>
      </c>
      <c r="O24" s="77">
        <v>1550</v>
      </c>
      <c r="P24" s="78">
        <f t="shared" si="6"/>
        <v>294.5</v>
      </c>
      <c r="Q24" s="79">
        <f t="shared" si="7"/>
        <v>1844.5</v>
      </c>
      <c r="R24" s="81">
        <f t="shared" si="0"/>
        <v>1291150</v>
      </c>
      <c r="S24" s="77">
        <v>3100</v>
      </c>
      <c r="T24" s="79">
        <f t="shared" si="8"/>
        <v>589</v>
      </c>
      <c r="U24" s="79">
        <f t="shared" si="9"/>
        <v>3689</v>
      </c>
      <c r="V24" s="81">
        <f t="shared" si="1"/>
        <v>2582300</v>
      </c>
      <c r="W24" s="77">
        <f>AVERAGE(K24,S24,O24)</f>
        <v>2016.6666666666667</v>
      </c>
      <c r="X24" s="79">
        <f>W24*19%</f>
        <v>383.16666666666669</v>
      </c>
      <c r="Y24" s="79">
        <f>W24+X24</f>
        <v>2399.8333333333335</v>
      </c>
      <c r="Z24" s="81">
        <f>Y24*H24</f>
        <v>1679883.3333333335</v>
      </c>
      <c r="AA24" s="82">
        <f>STDEVA(M24,U24,Q24)</f>
        <v>1120.0127603439767</v>
      </c>
      <c r="AB24" s="83">
        <f>Y24-AA24</f>
        <v>1279.8205729893568</v>
      </c>
      <c r="AC24" s="83">
        <f>Y24+AA24</f>
        <v>3519.8460936773099</v>
      </c>
      <c r="AD24" s="79">
        <f>AVERAGE(M24,Q24)</f>
        <v>1755.25</v>
      </c>
      <c r="AE24" s="79">
        <f>AD24*G24</f>
        <v>1228675</v>
      </c>
    </row>
    <row r="25" spans="2:34" ht="16.5" customHeight="1" x14ac:dyDescent="0.25">
      <c r="B25" s="116">
        <v>21</v>
      </c>
      <c r="C25" s="122"/>
      <c r="D25" s="122"/>
      <c r="E25" s="108" t="s">
        <v>37</v>
      </c>
      <c r="F25" s="55" t="s">
        <v>89</v>
      </c>
      <c r="G25" s="51">
        <v>160</v>
      </c>
      <c r="H25" s="49">
        <v>160</v>
      </c>
      <c r="I25" s="47">
        <f t="shared" si="13"/>
        <v>0</v>
      </c>
      <c r="J25" s="50" t="s">
        <v>54</v>
      </c>
      <c r="K25" s="10">
        <v>1300</v>
      </c>
      <c r="L25" s="59">
        <f t="shared" si="4"/>
        <v>247</v>
      </c>
      <c r="M25" s="7">
        <f>K25+L25</f>
        <v>1547</v>
      </c>
      <c r="N25" s="62">
        <f t="shared" si="14"/>
        <v>247520</v>
      </c>
      <c r="O25" s="11">
        <v>1500</v>
      </c>
      <c r="P25" s="60">
        <f t="shared" si="6"/>
        <v>285</v>
      </c>
      <c r="Q25" s="12">
        <f>O25+P25</f>
        <v>1785</v>
      </c>
      <c r="R25" s="13">
        <f t="shared" si="0"/>
        <v>285600</v>
      </c>
      <c r="S25" s="19">
        <v>2900</v>
      </c>
      <c r="T25" s="20">
        <f t="shared" si="8"/>
        <v>551</v>
      </c>
      <c r="U25" s="20">
        <f>S25+T25</f>
        <v>3451</v>
      </c>
      <c r="V25" s="21">
        <f t="shared" si="1"/>
        <v>552160</v>
      </c>
      <c r="W25" s="14">
        <f t="shared" ref="W25:W38" si="20">AVERAGE(K25,O25,S25)</f>
        <v>1900</v>
      </c>
      <c r="X25" s="15">
        <f t="shared" si="10"/>
        <v>361</v>
      </c>
      <c r="Y25" s="15">
        <f t="shared" si="11"/>
        <v>2261</v>
      </c>
      <c r="Z25" s="16">
        <f t="shared" si="12"/>
        <v>361760</v>
      </c>
      <c r="AA25" s="24">
        <f>STDEVA(M25,Q25,U25)</f>
        <v>1037.4179485626803</v>
      </c>
      <c r="AB25" s="58">
        <f t="shared" si="17"/>
        <v>1223.5820514373197</v>
      </c>
      <c r="AC25" s="58">
        <f>Y25+AA25</f>
        <v>3298.4179485626801</v>
      </c>
      <c r="AD25" s="22">
        <f>AVERAGE(M25,Q25)</f>
        <v>1666</v>
      </c>
      <c r="AE25" s="22">
        <f t="shared" si="3"/>
        <v>266560</v>
      </c>
    </row>
    <row r="26" spans="2:34" ht="34.5" customHeight="1" x14ac:dyDescent="0.25">
      <c r="B26" s="116">
        <v>22</v>
      </c>
      <c r="C26" s="122"/>
      <c r="D26" s="122"/>
      <c r="E26" s="108" t="s">
        <v>38</v>
      </c>
      <c r="F26" s="55" t="s">
        <v>90</v>
      </c>
      <c r="G26" s="51">
        <v>830</v>
      </c>
      <c r="H26" s="49">
        <v>830</v>
      </c>
      <c r="I26" s="47">
        <f t="shared" si="13"/>
        <v>0</v>
      </c>
      <c r="J26" s="50" t="s">
        <v>54</v>
      </c>
      <c r="K26" s="10">
        <v>2900</v>
      </c>
      <c r="L26" s="59">
        <f t="shared" si="4"/>
        <v>551</v>
      </c>
      <c r="M26" s="7">
        <f>K26+L26</f>
        <v>3451</v>
      </c>
      <c r="N26" s="62">
        <f t="shared" ref="N26:N39" si="21">M26*H26</f>
        <v>2864330</v>
      </c>
      <c r="O26" s="11">
        <v>1250</v>
      </c>
      <c r="P26" s="60">
        <f t="shared" si="6"/>
        <v>237.5</v>
      </c>
      <c r="Q26" s="12">
        <f t="shared" ref="Q26:Q36" si="22">O26+P26</f>
        <v>1487.5</v>
      </c>
      <c r="R26" s="13">
        <f t="shared" ref="R26:R36" si="23">Q26*H26</f>
        <v>1234625</v>
      </c>
      <c r="S26" s="19">
        <v>3550</v>
      </c>
      <c r="T26" s="20">
        <f t="shared" si="8"/>
        <v>674.5</v>
      </c>
      <c r="U26" s="20">
        <f t="shared" ref="U26:U33" si="24">S26+T26</f>
        <v>4224.5</v>
      </c>
      <c r="V26" s="21">
        <f t="shared" ref="V26:V33" si="25">U26*H26</f>
        <v>3506335</v>
      </c>
      <c r="W26" s="14">
        <f t="shared" si="20"/>
        <v>2566.6666666666665</v>
      </c>
      <c r="X26" s="15">
        <f t="shared" si="10"/>
        <v>487.66666666666663</v>
      </c>
      <c r="Y26" s="15">
        <f t="shared" si="11"/>
        <v>3054.333333333333</v>
      </c>
      <c r="Z26" s="16">
        <f t="shared" si="12"/>
        <v>2535096.6666666665</v>
      </c>
      <c r="AA26" s="24">
        <f t="shared" si="15"/>
        <v>1410.9573286720381</v>
      </c>
      <c r="AB26" s="58">
        <f t="shared" si="17"/>
        <v>1643.3760046612949</v>
      </c>
      <c r="AC26" s="58">
        <f t="shared" si="16"/>
        <v>4465.2906620053709</v>
      </c>
      <c r="AD26" s="22">
        <f>AVERAGE(U26,M26)</f>
        <v>3837.75</v>
      </c>
      <c r="AE26" s="22">
        <f t="shared" si="3"/>
        <v>3185332.5</v>
      </c>
    </row>
    <row r="27" spans="2:34" ht="39.6" x14ac:dyDescent="0.25">
      <c r="B27" s="116">
        <v>23</v>
      </c>
      <c r="C27" s="72" t="s">
        <v>127</v>
      </c>
      <c r="D27" s="71" t="s">
        <v>128</v>
      </c>
      <c r="E27" s="108" t="s">
        <v>39</v>
      </c>
      <c r="F27" s="55" t="s">
        <v>91</v>
      </c>
      <c r="G27" s="51">
        <v>129</v>
      </c>
      <c r="H27" s="49">
        <v>300</v>
      </c>
      <c r="I27" s="47">
        <f t="shared" si="13"/>
        <v>171</v>
      </c>
      <c r="J27" s="50" t="s">
        <v>54</v>
      </c>
      <c r="K27" s="10">
        <v>26000</v>
      </c>
      <c r="L27" s="59">
        <f t="shared" si="4"/>
        <v>4940</v>
      </c>
      <c r="M27" s="7">
        <f t="shared" ref="M27:M39" si="26">K27+L27</f>
        <v>30940</v>
      </c>
      <c r="N27" s="62">
        <f t="shared" si="21"/>
        <v>9282000</v>
      </c>
      <c r="O27" s="11">
        <v>26000</v>
      </c>
      <c r="P27" s="60">
        <f t="shared" si="6"/>
        <v>4940</v>
      </c>
      <c r="Q27" s="12">
        <f t="shared" si="22"/>
        <v>30940</v>
      </c>
      <c r="R27" s="13">
        <f t="shared" si="23"/>
        <v>9282000</v>
      </c>
      <c r="S27" s="19">
        <v>33400</v>
      </c>
      <c r="T27" s="20">
        <f t="shared" si="8"/>
        <v>6346</v>
      </c>
      <c r="U27" s="20">
        <f t="shared" si="24"/>
        <v>39746</v>
      </c>
      <c r="V27" s="21">
        <f t="shared" si="25"/>
        <v>11923800</v>
      </c>
      <c r="W27" s="14">
        <f t="shared" si="20"/>
        <v>28466.666666666668</v>
      </c>
      <c r="X27" s="15">
        <f t="shared" si="10"/>
        <v>5408.666666666667</v>
      </c>
      <c r="Y27" s="15">
        <f t="shared" si="11"/>
        <v>33875.333333333336</v>
      </c>
      <c r="Z27" s="16">
        <f t="shared" si="12"/>
        <v>10162600</v>
      </c>
      <c r="AA27" s="24">
        <f t="shared" si="15"/>
        <v>5084.1464704838363</v>
      </c>
      <c r="AB27" s="58">
        <f t="shared" si="17"/>
        <v>28791.186862849499</v>
      </c>
      <c r="AC27" s="58">
        <f t="shared" si="16"/>
        <v>38959.479803817172</v>
      </c>
      <c r="AD27" s="22">
        <f>AVERAGE(M27,Q27)</f>
        <v>30940</v>
      </c>
      <c r="AE27" s="22">
        <f t="shared" si="3"/>
        <v>3991260</v>
      </c>
    </row>
    <row r="28" spans="2:34" ht="23.25" customHeight="1" x14ac:dyDescent="0.25">
      <c r="B28" s="116">
        <v>24</v>
      </c>
      <c r="C28" s="105" t="s">
        <v>129</v>
      </c>
      <c r="D28" s="105" t="s">
        <v>130</v>
      </c>
      <c r="E28" s="108" t="s">
        <v>40</v>
      </c>
      <c r="F28" s="55" t="s">
        <v>92</v>
      </c>
      <c r="G28" s="51">
        <v>600</v>
      </c>
      <c r="H28" s="49">
        <v>600</v>
      </c>
      <c r="I28" s="47">
        <f t="shared" si="13"/>
        <v>0</v>
      </c>
      <c r="J28" s="50" t="s">
        <v>53</v>
      </c>
      <c r="K28" s="10">
        <v>2400</v>
      </c>
      <c r="L28" s="59">
        <f t="shared" si="4"/>
        <v>456</v>
      </c>
      <c r="M28" s="7">
        <f t="shared" si="26"/>
        <v>2856</v>
      </c>
      <c r="N28" s="62">
        <f t="shared" si="21"/>
        <v>1713600</v>
      </c>
      <c r="O28" s="11">
        <v>2500</v>
      </c>
      <c r="P28" s="60">
        <f t="shared" si="6"/>
        <v>475</v>
      </c>
      <c r="Q28" s="12">
        <f t="shared" si="22"/>
        <v>2975</v>
      </c>
      <c r="R28" s="13">
        <f t="shared" si="23"/>
        <v>1785000</v>
      </c>
      <c r="S28" s="19">
        <v>4750</v>
      </c>
      <c r="T28" s="20">
        <f t="shared" si="8"/>
        <v>902.5</v>
      </c>
      <c r="U28" s="20">
        <f t="shared" si="24"/>
        <v>5652.5</v>
      </c>
      <c r="V28" s="21">
        <f t="shared" si="25"/>
        <v>3391500</v>
      </c>
      <c r="W28" s="14">
        <f t="shared" si="20"/>
        <v>3216.6666666666665</v>
      </c>
      <c r="X28" s="15">
        <f t="shared" si="10"/>
        <v>611.16666666666663</v>
      </c>
      <c r="Y28" s="15">
        <f t="shared" si="11"/>
        <v>3827.833333333333</v>
      </c>
      <c r="Z28" s="16">
        <f t="shared" si="12"/>
        <v>2296700</v>
      </c>
      <c r="AA28" s="24">
        <f t="shared" si="15"/>
        <v>1581.3274750453595</v>
      </c>
      <c r="AB28" s="58">
        <f t="shared" si="17"/>
        <v>2246.5058582879738</v>
      </c>
      <c r="AC28" s="58">
        <f t="shared" si="16"/>
        <v>5409.1608083786923</v>
      </c>
      <c r="AD28" s="22">
        <f>AVERAGE(M28,Q28)</f>
        <v>2915.5</v>
      </c>
      <c r="AE28" s="22">
        <f t="shared" si="3"/>
        <v>1749300</v>
      </c>
    </row>
    <row r="29" spans="2:34" ht="22.5" customHeight="1" x14ac:dyDescent="0.25">
      <c r="B29" s="116">
        <v>25</v>
      </c>
      <c r="C29" s="105"/>
      <c r="D29" s="105"/>
      <c r="E29" s="108" t="s">
        <v>41</v>
      </c>
      <c r="F29" s="55" t="s">
        <v>93</v>
      </c>
      <c r="G29" s="51">
        <v>1450</v>
      </c>
      <c r="H29" s="49">
        <v>1450</v>
      </c>
      <c r="I29" s="47">
        <f t="shared" si="13"/>
        <v>0</v>
      </c>
      <c r="J29" s="50" t="s">
        <v>55</v>
      </c>
      <c r="K29" s="10">
        <v>18400</v>
      </c>
      <c r="L29" s="59">
        <f t="shared" si="4"/>
        <v>3496</v>
      </c>
      <c r="M29" s="7">
        <f t="shared" si="26"/>
        <v>21896</v>
      </c>
      <c r="N29" s="62">
        <f t="shared" si="21"/>
        <v>31749200</v>
      </c>
      <c r="O29" s="11">
        <v>19000</v>
      </c>
      <c r="P29" s="60">
        <f t="shared" si="6"/>
        <v>3610</v>
      </c>
      <c r="Q29" s="12">
        <f t="shared" si="22"/>
        <v>22610</v>
      </c>
      <c r="R29" s="13">
        <f t="shared" si="23"/>
        <v>32784500</v>
      </c>
      <c r="S29" s="19">
        <v>21420</v>
      </c>
      <c r="T29" s="20">
        <f t="shared" si="8"/>
        <v>4069.8</v>
      </c>
      <c r="U29" s="20">
        <f t="shared" si="24"/>
        <v>25489.8</v>
      </c>
      <c r="V29" s="21">
        <f t="shared" si="25"/>
        <v>36960210</v>
      </c>
      <c r="W29" s="14">
        <f t="shared" si="20"/>
        <v>19606.666666666668</v>
      </c>
      <c r="X29" s="15">
        <f t="shared" si="10"/>
        <v>3725.2666666666669</v>
      </c>
      <c r="Y29" s="15">
        <f t="shared" si="11"/>
        <v>23331.933333333334</v>
      </c>
      <c r="Z29" s="16">
        <f t="shared" si="12"/>
        <v>33831303.333333336</v>
      </c>
      <c r="AA29" s="24">
        <f t="shared" si="15"/>
        <v>1902.5615399595704</v>
      </c>
      <c r="AB29" s="58">
        <f t="shared" si="17"/>
        <v>21429.371793373764</v>
      </c>
      <c r="AC29" s="58">
        <f t="shared" si="16"/>
        <v>25234.494873292904</v>
      </c>
      <c r="AD29" s="22">
        <f>AVERAGE(M29,Q29)</f>
        <v>22253</v>
      </c>
      <c r="AE29" s="22">
        <f t="shared" si="3"/>
        <v>32266850</v>
      </c>
    </row>
    <row r="30" spans="2:34" ht="19.5" customHeight="1" x14ac:dyDescent="0.25">
      <c r="B30" s="116">
        <v>26</v>
      </c>
      <c r="C30" s="105"/>
      <c r="D30" s="105"/>
      <c r="E30" s="108" t="s">
        <v>42</v>
      </c>
      <c r="F30" s="55" t="s">
        <v>94</v>
      </c>
      <c r="G30" s="51">
        <v>20</v>
      </c>
      <c r="H30" s="49">
        <v>20</v>
      </c>
      <c r="I30" s="47">
        <f t="shared" si="13"/>
        <v>0</v>
      </c>
      <c r="J30" s="50" t="s">
        <v>53</v>
      </c>
      <c r="K30" s="10">
        <v>36000</v>
      </c>
      <c r="L30" s="59">
        <f t="shared" si="4"/>
        <v>6840</v>
      </c>
      <c r="M30" s="7">
        <f t="shared" si="26"/>
        <v>42840</v>
      </c>
      <c r="N30" s="62">
        <f t="shared" si="21"/>
        <v>856800</v>
      </c>
      <c r="O30" s="11">
        <v>25500</v>
      </c>
      <c r="P30" s="60">
        <f t="shared" si="6"/>
        <v>4845</v>
      </c>
      <c r="Q30" s="12">
        <f t="shared" si="22"/>
        <v>30345</v>
      </c>
      <c r="R30" s="13">
        <f t="shared" si="23"/>
        <v>606900</v>
      </c>
      <c r="S30" s="19">
        <v>63800</v>
      </c>
      <c r="T30" s="20">
        <f t="shared" si="8"/>
        <v>12122</v>
      </c>
      <c r="U30" s="20">
        <f t="shared" si="24"/>
        <v>75922</v>
      </c>
      <c r="V30" s="21">
        <f t="shared" si="25"/>
        <v>1518440</v>
      </c>
      <c r="W30" s="14">
        <f t="shared" si="20"/>
        <v>41766.666666666664</v>
      </c>
      <c r="X30" s="15">
        <f t="shared" si="10"/>
        <v>7935.6666666666661</v>
      </c>
      <c r="Y30" s="15">
        <f t="shared" si="11"/>
        <v>49702.333333333328</v>
      </c>
      <c r="Z30" s="16">
        <f t="shared" si="12"/>
        <v>994046.66666666651</v>
      </c>
      <c r="AA30" s="24">
        <f t="shared" si="15"/>
        <v>23550.678256333373</v>
      </c>
      <c r="AB30" s="58">
        <f t="shared" si="17"/>
        <v>26151.655076999956</v>
      </c>
      <c r="AC30" s="58">
        <f t="shared" si="16"/>
        <v>73253.011589666698</v>
      </c>
      <c r="AD30" s="22">
        <f>AVERAGE(M30,Q30)</f>
        <v>36592.5</v>
      </c>
      <c r="AE30" s="22">
        <f t="shared" si="3"/>
        <v>731850</v>
      </c>
    </row>
    <row r="31" spans="2:34" ht="16.5" customHeight="1" x14ac:dyDescent="0.25">
      <c r="B31" s="116">
        <v>27</v>
      </c>
      <c r="C31" s="106" t="s">
        <v>131</v>
      </c>
      <c r="D31" s="105" t="s">
        <v>132</v>
      </c>
      <c r="E31" s="108" t="s">
        <v>43</v>
      </c>
      <c r="F31" s="55" t="s">
        <v>95</v>
      </c>
      <c r="G31" s="51">
        <v>300</v>
      </c>
      <c r="H31" s="49">
        <v>300</v>
      </c>
      <c r="I31" s="47">
        <f t="shared" si="13"/>
        <v>0</v>
      </c>
      <c r="J31" s="50" t="s">
        <v>54</v>
      </c>
      <c r="K31" s="10">
        <v>3000</v>
      </c>
      <c r="L31" s="59">
        <f t="shared" si="4"/>
        <v>570</v>
      </c>
      <c r="M31" s="7">
        <f t="shared" si="26"/>
        <v>3570</v>
      </c>
      <c r="N31" s="62">
        <f t="shared" si="21"/>
        <v>1071000</v>
      </c>
      <c r="O31" s="11">
        <v>3030</v>
      </c>
      <c r="P31" s="60">
        <f t="shared" si="6"/>
        <v>575.70000000000005</v>
      </c>
      <c r="Q31" s="12">
        <f t="shared" si="22"/>
        <v>3605.7</v>
      </c>
      <c r="R31" s="13">
        <f t="shared" si="23"/>
        <v>1081710</v>
      </c>
      <c r="S31" s="19">
        <v>5500</v>
      </c>
      <c r="T31" s="20">
        <f t="shared" si="8"/>
        <v>1045</v>
      </c>
      <c r="U31" s="20">
        <f t="shared" si="24"/>
        <v>6545</v>
      </c>
      <c r="V31" s="21">
        <f t="shared" si="25"/>
        <v>1963500</v>
      </c>
      <c r="W31" s="14">
        <f t="shared" si="20"/>
        <v>3843.3333333333335</v>
      </c>
      <c r="X31" s="15">
        <f t="shared" si="10"/>
        <v>730.23333333333335</v>
      </c>
      <c r="Y31" s="15">
        <f t="shared" si="11"/>
        <v>4573.5666666666666</v>
      </c>
      <c r="Z31" s="16">
        <f t="shared" si="12"/>
        <v>1372070</v>
      </c>
      <c r="AA31" s="24">
        <f t="shared" si="15"/>
        <v>1707.4046571722038</v>
      </c>
      <c r="AB31" s="58">
        <f t="shared" si="17"/>
        <v>2866.1620094944628</v>
      </c>
      <c r="AC31" s="58">
        <f t="shared" si="16"/>
        <v>6280.9713238388704</v>
      </c>
      <c r="AD31" s="22">
        <f>AVERAGE(M31,Q31)</f>
        <v>3587.85</v>
      </c>
      <c r="AE31" s="22">
        <f t="shared" si="3"/>
        <v>1076355</v>
      </c>
    </row>
    <row r="32" spans="2:34" ht="15.75" customHeight="1" x14ac:dyDescent="0.25">
      <c r="B32" s="116">
        <v>28</v>
      </c>
      <c r="C32" s="106"/>
      <c r="D32" s="105"/>
      <c r="E32" s="108" t="s">
        <v>44</v>
      </c>
      <c r="F32" s="55" t="s">
        <v>96</v>
      </c>
      <c r="G32" s="51">
        <v>70</v>
      </c>
      <c r="H32" s="49">
        <v>70</v>
      </c>
      <c r="I32" s="47">
        <f t="shared" si="13"/>
        <v>0</v>
      </c>
      <c r="J32" s="50" t="s">
        <v>54</v>
      </c>
      <c r="K32" s="10">
        <v>4800</v>
      </c>
      <c r="L32" s="59">
        <f t="shared" si="4"/>
        <v>912</v>
      </c>
      <c r="M32" s="7">
        <f t="shared" si="26"/>
        <v>5712</v>
      </c>
      <c r="N32" s="62">
        <f t="shared" si="21"/>
        <v>399840</v>
      </c>
      <c r="O32" s="11">
        <v>3500</v>
      </c>
      <c r="P32" s="60">
        <f t="shared" si="6"/>
        <v>665</v>
      </c>
      <c r="Q32" s="12">
        <f t="shared" si="22"/>
        <v>4165</v>
      </c>
      <c r="R32" s="13">
        <f t="shared" si="23"/>
        <v>291550</v>
      </c>
      <c r="S32" s="19">
        <v>5750</v>
      </c>
      <c r="T32" s="20">
        <f t="shared" si="8"/>
        <v>1092.5</v>
      </c>
      <c r="U32" s="20">
        <f t="shared" si="24"/>
        <v>6842.5</v>
      </c>
      <c r="V32" s="21">
        <f t="shared" si="25"/>
        <v>478975</v>
      </c>
      <c r="W32" s="14">
        <f t="shared" si="20"/>
        <v>4683.333333333333</v>
      </c>
      <c r="X32" s="15">
        <f t="shared" si="10"/>
        <v>889.83333333333326</v>
      </c>
      <c r="Y32" s="15">
        <f t="shared" si="11"/>
        <v>5573.1666666666661</v>
      </c>
      <c r="Z32" s="16">
        <f t="shared" si="12"/>
        <v>390121.66666666663</v>
      </c>
      <c r="AA32" s="24">
        <f t="shared" si="15"/>
        <v>1344.13823073869</v>
      </c>
      <c r="AB32" s="58">
        <f t="shared" si="17"/>
        <v>4229.0284359279758</v>
      </c>
      <c r="AC32" s="58">
        <f t="shared" si="16"/>
        <v>6917.3048974053563</v>
      </c>
      <c r="AD32" s="22">
        <f>AVERAGE(M32,U32)</f>
        <v>6277.25</v>
      </c>
      <c r="AE32" s="22">
        <f t="shared" si="3"/>
        <v>439407.5</v>
      </c>
    </row>
    <row r="33" spans="2:34" ht="26.4" x14ac:dyDescent="0.25">
      <c r="B33" s="116">
        <v>29</v>
      </c>
      <c r="C33" s="106"/>
      <c r="D33" s="105"/>
      <c r="E33" s="108" t="s">
        <v>45</v>
      </c>
      <c r="F33" s="55" t="s">
        <v>97</v>
      </c>
      <c r="G33" s="51">
        <v>30</v>
      </c>
      <c r="H33" s="49">
        <v>30</v>
      </c>
      <c r="I33" s="47">
        <f t="shared" si="13"/>
        <v>0</v>
      </c>
      <c r="J33" s="50" t="s">
        <v>54</v>
      </c>
      <c r="K33" s="10">
        <v>5950</v>
      </c>
      <c r="L33" s="59">
        <f t="shared" si="4"/>
        <v>1130.5</v>
      </c>
      <c r="M33" s="7">
        <f t="shared" si="26"/>
        <v>7080.5</v>
      </c>
      <c r="N33" s="62">
        <f t="shared" si="21"/>
        <v>212415</v>
      </c>
      <c r="O33" s="11">
        <v>2900</v>
      </c>
      <c r="P33" s="60">
        <f t="shared" si="6"/>
        <v>551</v>
      </c>
      <c r="Q33" s="12">
        <f t="shared" si="22"/>
        <v>3451</v>
      </c>
      <c r="R33" s="13">
        <f t="shared" si="23"/>
        <v>103530</v>
      </c>
      <c r="S33" s="19">
        <v>4840</v>
      </c>
      <c r="T33" s="20">
        <f t="shared" si="8"/>
        <v>919.6</v>
      </c>
      <c r="U33" s="20">
        <f t="shared" si="24"/>
        <v>5759.6</v>
      </c>
      <c r="V33" s="21">
        <f t="shared" si="25"/>
        <v>172788</v>
      </c>
      <c r="W33" s="14">
        <f t="shared" si="20"/>
        <v>4563.333333333333</v>
      </c>
      <c r="X33" s="15">
        <f t="shared" si="10"/>
        <v>867.0333333333333</v>
      </c>
      <c r="Y33" s="15">
        <f t="shared" si="11"/>
        <v>5430.3666666666668</v>
      </c>
      <c r="Z33" s="16">
        <f t="shared" si="12"/>
        <v>162911</v>
      </c>
      <c r="AA33" s="24">
        <f t="shared" si="15"/>
        <v>1837.0121130066971</v>
      </c>
      <c r="AB33" s="58">
        <f t="shared" si="17"/>
        <v>3593.3545536599695</v>
      </c>
      <c r="AC33" s="58">
        <f t="shared" si="16"/>
        <v>7267.3787796733641</v>
      </c>
      <c r="AD33" s="22">
        <f>AVERAGE(U33,M33)</f>
        <v>6420.05</v>
      </c>
      <c r="AE33" s="22">
        <f t="shared" si="3"/>
        <v>192601.5</v>
      </c>
    </row>
    <row r="34" spans="2:34" ht="18.75" customHeight="1" x14ac:dyDescent="0.25">
      <c r="B34" s="116">
        <v>30</v>
      </c>
      <c r="C34" s="106" t="s">
        <v>133</v>
      </c>
      <c r="D34" s="105" t="s">
        <v>134</v>
      </c>
      <c r="E34" s="108" t="s">
        <v>46</v>
      </c>
      <c r="F34" s="17" t="s">
        <v>98</v>
      </c>
      <c r="G34" s="51">
        <v>20</v>
      </c>
      <c r="H34" s="49">
        <v>80</v>
      </c>
      <c r="I34" s="47">
        <f t="shared" si="13"/>
        <v>60</v>
      </c>
      <c r="J34" s="50" t="s">
        <v>56</v>
      </c>
      <c r="K34" s="10">
        <v>4100</v>
      </c>
      <c r="L34" s="59">
        <f t="shared" si="4"/>
        <v>779</v>
      </c>
      <c r="M34" s="7">
        <f t="shared" si="26"/>
        <v>4879</v>
      </c>
      <c r="N34" s="62">
        <f t="shared" si="21"/>
        <v>390320</v>
      </c>
      <c r="O34" s="11">
        <v>4100</v>
      </c>
      <c r="P34" s="60">
        <f t="shared" si="6"/>
        <v>779</v>
      </c>
      <c r="Q34" s="12">
        <f t="shared" si="22"/>
        <v>4879</v>
      </c>
      <c r="R34" s="13">
        <f t="shared" si="23"/>
        <v>390320</v>
      </c>
      <c r="S34" s="19">
        <v>4960</v>
      </c>
      <c r="T34" s="20">
        <f t="shared" si="8"/>
        <v>942.4</v>
      </c>
      <c r="U34" s="20">
        <f t="shared" si="9"/>
        <v>5902.4</v>
      </c>
      <c r="V34" s="21">
        <f t="shared" ref="V34:V39" si="27">U34*H34</f>
        <v>472192</v>
      </c>
      <c r="W34" s="14">
        <f t="shared" si="20"/>
        <v>4386.666666666667</v>
      </c>
      <c r="X34" s="15">
        <f t="shared" si="10"/>
        <v>833.4666666666667</v>
      </c>
      <c r="Y34" s="15">
        <f t="shared" si="11"/>
        <v>5220.1333333333332</v>
      </c>
      <c r="Z34" s="16">
        <f t="shared" si="12"/>
        <v>417610.66666666663</v>
      </c>
      <c r="AA34" s="24">
        <f t="shared" si="15"/>
        <v>590.86026548866278</v>
      </c>
      <c r="AB34" s="58">
        <f t="shared" si="17"/>
        <v>4629.2730678446705</v>
      </c>
      <c r="AC34" s="58">
        <f t="shared" si="16"/>
        <v>5810.9935988219959</v>
      </c>
      <c r="AD34" s="22">
        <f>AVERAGE(M34,Q34)</f>
        <v>4879</v>
      </c>
      <c r="AE34" s="22">
        <f t="shared" si="3"/>
        <v>97580</v>
      </c>
      <c r="AF34" s="67"/>
    </row>
    <row r="35" spans="2:34" ht="18.75" customHeight="1" x14ac:dyDescent="0.25">
      <c r="B35" s="116">
        <v>31</v>
      </c>
      <c r="C35" s="106"/>
      <c r="D35" s="105"/>
      <c r="E35" s="108" t="s">
        <v>47</v>
      </c>
      <c r="F35" s="17" t="s">
        <v>99</v>
      </c>
      <c r="G35" s="51">
        <v>20</v>
      </c>
      <c r="H35" s="49">
        <v>80</v>
      </c>
      <c r="I35" s="47">
        <f t="shared" si="13"/>
        <v>60</v>
      </c>
      <c r="J35" s="50" t="s">
        <v>56</v>
      </c>
      <c r="K35" s="10">
        <v>4100</v>
      </c>
      <c r="L35" s="59">
        <f t="shared" si="4"/>
        <v>779</v>
      </c>
      <c r="M35" s="7">
        <f t="shared" si="26"/>
        <v>4879</v>
      </c>
      <c r="N35" s="62">
        <f t="shared" si="21"/>
        <v>390320</v>
      </c>
      <c r="O35" s="11">
        <v>4100</v>
      </c>
      <c r="P35" s="60">
        <f t="shared" si="6"/>
        <v>779</v>
      </c>
      <c r="Q35" s="12">
        <f t="shared" si="22"/>
        <v>4879</v>
      </c>
      <c r="R35" s="13">
        <f t="shared" si="23"/>
        <v>390320</v>
      </c>
      <c r="S35" s="19">
        <v>4960</v>
      </c>
      <c r="T35" s="20">
        <f t="shared" si="8"/>
        <v>942.4</v>
      </c>
      <c r="U35" s="20">
        <f t="shared" si="9"/>
        <v>5902.4</v>
      </c>
      <c r="V35" s="21">
        <f t="shared" si="27"/>
        <v>472192</v>
      </c>
      <c r="W35" s="14">
        <f t="shared" si="20"/>
        <v>4386.666666666667</v>
      </c>
      <c r="X35" s="15">
        <f t="shared" si="10"/>
        <v>833.4666666666667</v>
      </c>
      <c r="Y35" s="15">
        <f t="shared" si="11"/>
        <v>5220.1333333333332</v>
      </c>
      <c r="Z35" s="16">
        <f t="shared" si="12"/>
        <v>417610.66666666663</v>
      </c>
      <c r="AA35" s="24">
        <f t="shared" si="15"/>
        <v>590.86026548866278</v>
      </c>
      <c r="AB35" s="58">
        <f t="shared" si="17"/>
        <v>4629.2730678446705</v>
      </c>
      <c r="AC35" s="58">
        <f t="shared" si="16"/>
        <v>5810.9935988219959</v>
      </c>
      <c r="AD35" s="22">
        <f>AVERAGE(M35,Q35)</f>
        <v>4879</v>
      </c>
      <c r="AE35" s="22">
        <f t="shared" si="3"/>
        <v>97580</v>
      </c>
    </row>
    <row r="36" spans="2:34" ht="26.4" x14ac:dyDescent="0.25">
      <c r="B36" s="116">
        <v>32</v>
      </c>
      <c r="C36" s="123" t="s">
        <v>135</v>
      </c>
      <c r="D36" s="123" t="s">
        <v>136</v>
      </c>
      <c r="E36" s="108" t="s">
        <v>48</v>
      </c>
      <c r="F36" s="55" t="s">
        <v>100</v>
      </c>
      <c r="G36" s="49">
        <v>10</v>
      </c>
      <c r="H36" s="49">
        <v>10</v>
      </c>
      <c r="I36" s="47">
        <f t="shared" si="13"/>
        <v>0</v>
      </c>
      <c r="J36" s="50" t="s">
        <v>54</v>
      </c>
      <c r="K36" s="10">
        <v>6000</v>
      </c>
      <c r="L36" s="59">
        <f t="shared" si="4"/>
        <v>1140</v>
      </c>
      <c r="M36" s="7">
        <f t="shared" si="26"/>
        <v>7140</v>
      </c>
      <c r="N36" s="62">
        <f t="shared" si="21"/>
        <v>71400</v>
      </c>
      <c r="O36" s="11">
        <v>6900</v>
      </c>
      <c r="P36" s="60">
        <f t="shared" si="6"/>
        <v>1311</v>
      </c>
      <c r="Q36" s="12">
        <f t="shared" si="22"/>
        <v>8211</v>
      </c>
      <c r="R36" s="13">
        <f t="shared" si="23"/>
        <v>82110</v>
      </c>
      <c r="S36" s="19">
        <v>6400</v>
      </c>
      <c r="T36" s="20">
        <f t="shared" si="8"/>
        <v>1216</v>
      </c>
      <c r="U36" s="20">
        <f t="shared" si="9"/>
        <v>7616</v>
      </c>
      <c r="V36" s="21">
        <f t="shared" si="27"/>
        <v>76160</v>
      </c>
      <c r="W36" s="14">
        <f t="shared" si="20"/>
        <v>6433.333333333333</v>
      </c>
      <c r="X36" s="15">
        <f t="shared" si="10"/>
        <v>1222.3333333333333</v>
      </c>
      <c r="Y36" s="15">
        <f t="shared" si="11"/>
        <v>7655.6666666666661</v>
      </c>
      <c r="Z36" s="16">
        <f t="shared" si="12"/>
        <v>76556.666666666657</v>
      </c>
      <c r="AA36" s="24">
        <f t="shared" si="15"/>
        <v>536.60072058592448</v>
      </c>
      <c r="AB36" s="58">
        <f t="shared" si="17"/>
        <v>7119.0659460807419</v>
      </c>
      <c r="AC36" s="58">
        <f t="shared" si="16"/>
        <v>8192.2673872525902</v>
      </c>
      <c r="AD36" s="22">
        <f>AVERAGE(U36,M36)</f>
        <v>7378</v>
      </c>
      <c r="AE36" s="22">
        <f t="shared" si="3"/>
        <v>73780</v>
      </c>
    </row>
    <row r="37" spans="2:34" ht="18.75" customHeight="1" x14ac:dyDescent="0.25">
      <c r="B37" s="116">
        <v>33</v>
      </c>
      <c r="C37" s="123"/>
      <c r="D37" s="123"/>
      <c r="E37" s="108" t="s">
        <v>49</v>
      </c>
      <c r="F37" s="55" t="s">
        <v>101</v>
      </c>
      <c r="G37" s="49">
        <v>70</v>
      </c>
      <c r="H37" s="49">
        <v>70</v>
      </c>
      <c r="I37" s="47">
        <f t="shared" si="13"/>
        <v>0</v>
      </c>
      <c r="J37" s="50" t="s">
        <v>54</v>
      </c>
      <c r="K37" s="10">
        <v>800</v>
      </c>
      <c r="L37" s="59">
        <f t="shared" si="4"/>
        <v>152</v>
      </c>
      <c r="M37" s="7">
        <f t="shared" si="26"/>
        <v>952</v>
      </c>
      <c r="N37" s="62">
        <f t="shared" si="21"/>
        <v>66640</v>
      </c>
      <c r="O37" s="11">
        <v>1000</v>
      </c>
      <c r="P37" s="60">
        <f t="shared" si="6"/>
        <v>190</v>
      </c>
      <c r="Q37" s="12">
        <f t="shared" si="7"/>
        <v>1190</v>
      </c>
      <c r="R37" s="13">
        <f>Q37*H37</f>
        <v>83300</v>
      </c>
      <c r="S37" s="19">
        <v>2000</v>
      </c>
      <c r="T37" s="20">
        <f t="shared" si="8"/>
        <v>380</v>
      </c>
      <c r="U37" s="20">
        <f t="shared" si="9"/>
        <v>2380</v>
      </c>
      <c r="V37" s="21">
        <f t="shared" si="27"/>
        <v>166600</v>
      </c>
      <c r="W37" s="14">
        <f t="shared" si="20"/>
        <v>1266.6666666666667</v>
      </c>
      <c r="X37" s="15">
        <f t="shared" si="10"/>
        <v>240.66666666666669</v>
      </c>
      <c r="Y37" s="15">
        <f t="shared" si="11"/>
        <v>1507.3333333333335</v>
      </c>
      <c r="Z37" s="16">
        <f t="shared" si="12"/>
        <v>105513.33333333334</v>
      </c>
      <c r="AA37" s="24">
        <f t="shared" si="15"/>
        <v>765.06296037210791</v>
      </c>
      <c r="AB37" s="58">
        <f t="shared" si="17"/>
        <v>742.27037296122558</v>
      </c>
      <c r="AC37" s="58">
        <f t="shared" si="16"/>
        <v>2272.3962937054412</v>
      </c>
      <c r="AD37" s="22">
        <f>AVERAGE(Q37,M37)</f>
        <v>1071</v>
      </c>
      <c r="AE37" s="22">
        <f t="shared" si="3"/>
        <v>74970</v>
      </c>
    </row>
    <row r="38" spans="2:34" ht="39.6" x14ac:dyDescent="0.25">
      <c r="B38" s="116">
        <v>34</v>
      </c>
      <c r="C38" s="71" t="s">
        <v>125</v>
      </c>
      <c r="D38" s="71" t="s">
        <v>126</v>
      </c>
      <c r="E38" s="108" t="s">
        <v>50</v>
      </c>
      <c r="F38" s="55" t="s">
        <v>102</v>
      </c>
      <c r="G38" s="49">
        <v>1300</v>
      </c>
      <c r="H38" s="49">
        <v>1300</v>
      </c>
      <c r="I38" s="47">
        <f t="shared" si="13"/>
        <v>0</v>
      </c>
      <c r="J38" s="50" t="s">
        <v>54</v>
      </c>
      <c r="K38" s="10">
        <v>1300</v>
      </c>
      <c r="L38" s="59">
        <f t="shared" si="4"/>
        <v>247</v>
      </c>
      <c r="M38" s="7">
        <f t="shared" si="26"/>
        <v>1547</v>
      </c>
      <c r="N38" s="62">
        <f t="shared" si="21"/>
        <v>2011100</v>
      </c>
      <c r="O38" s="11">
        <v>1706</v>
      </c>
      <c r="P38" s="60">
        <f t="shared" si="6"/>
        <v>324.14</v>
      </c>
      <c r="Q38" s="12">
        <f t="shared" si="7"/>
        <v>2030.1399999999999</v>
      </c>
      <c r="R38" s="13">
        <f>Q38*H38</f>
        <v>2639182</v>
      </c>
      <c r="S38" s="19">
        <v>2800</v>
      </c>
      <c r="T38" s="20">
        <f t="shared" si="8"/>
        <v>532</v>
      </c>
      <c r="U38" s="20">
        <f t="shared" si="9"/>
        <v>3332</v>
      </c>
      <c r="V38" s="21">
        <f t="shared" si="27"/>
        <v>4331600</v>
      </c>
      <c r="W38" s="14">
        <f t="shared" si="20"/>
        <v>1935.3333333333333</v>
      </c>
      <c r="X38" s="15">
        <f t="shared" si="10"/>
        <v>367.71333333333331</v>
      </c>
      <c r="Y38" s="15">
        <f t="shared" si="11"/>
        <v>2303.0466666666666</v>
      </c>
      <c r="Z38" s="16">
        <f t="shared" si="12"/>
        <v>2993960.6666666665</v>
      </c>
      <c r="AA38" s="24">
        <f t="shared" si="15"/>
        <v>923.26311879839227</v>
      </c>
      <c r="AB38" s="58">
        <f t="shared" si="17"/>
        <v>1379.7835478682744</v>
      </c>
      <c r="AC38" s="58">
        <f t="shared" si="16"/>
        <v>3226.3097854650587</v>
      </c>
      <c r="AD38" s="22">
        <f>AVERAGE(M38,Q38)</f>
        <v>1788.57</v>
      </c>
      <c r="AE38" s="22">
        <f t="shared" si="3"/>
        <v>2325141</v>
      </c>
    </row>
    <row r="39" spans="2:34" s="8" customFormat="1" ht="27" thickBot="1" x14ac:dyDescent="0.35">
      <c r="B39" s="118">
        <v>35</v>
      </c>
      <c r="C39" s="71" t="s">
        <v>129</v>
      </c>
      <c r="D39" s="71" t="s">
        <v>130</v>
      </c>
      <c r="E39" s="110" t="s">
        <v>51</v>
      </c>
      <c r="F39" s="64" t="s">
        <v>103</v>
      </c>
      <c r="G39" s="52">
        <v>10</v>
      </c>
      <c r="H39" s="52">
        <v>10</v>
      </c>
      <c r="I39" s="47">
        <f t="shared" si="13"/>
        <v>0</v>
      </c>
      <c r="J39" s="53" t="s">
        <v>53</v>
      </c>
      <c r="K39" s="10">
        <v>45000</v>
      </c>
      <c r="L39" s="59">
        <f t="shared" si="4"/>
        <v>8550</v>
      </c>
      <c r="M39" s="7">
        <f t="shared" si="26"/>
        <v>53550</v>
      </c>
      <c r="N39" s="62">
        <f t="shared" si="21"/>
        <v>535500</v>
      </c>
      <c r="O39" s="11">
        <v>29900</v>
      </c>
      <c r="P39" s="60">
        <f t="shared" si="6"/>
        <v>5681</v>
      </c>
      <c r="Q39" s="12">
        <f t="shared" si="7"/>
        <v>35581</v>
      </c>
      <c r="R39" s="13">
        <f>Q39*H39</f>
        <v>355810</v>
      </c>
      <c r="S39" s="19">
        <v>45000</v>
      </c>
      <c r="T39" s="20">
        <f t="shared" si="8"/>
        <v>8550</v>
      </c>
      <c r="U39" s="20">
        <f t="shared" si="9"/>
        <v>53550</v>
      </c>
      <c r="V39" s="21">
        <f t="shared" si="27"/>
        <v>535500</v>
      </c>
      <c r="W39" s="14">
        <f>AVERAGE(K39,S39,O39)</f>
        <v>39966.666666666664</v>
      </c>
      <c r="X39" s="15">
        <f>W39*19%</f>
        <v>7593.6666666666661</v>
      </c>
      <c r="Y39" s="15">
        <f>W39+X39</f>
        <v>47560.333333333328</v>
      </c>
      <c r="Z39" s="16">
        <f>Y39*H39</f>
        <v>475603.33333333326</v>
      </c>
      <c r="AA39" s="24">
        <f t="shared" si="15"/>
        <v>10374.406987068392</v>
      </c>
      <c r="AB39" s="58">
        <f t="shared" si="17"/>
        <v>37185.92634626494</v>
      </c>
      <c r="AC39" s="58">
        <f t="shared" si="16"/>
        <v>57934.740320401717</v>
      </c>
      <c r="AD39" s="22">
        <f>AVERAGE(M39,U39)</f>
        <v>53550</v>
      </c>
      <c r="AE39" s="22">
        <f t="shared" si="3"/>
        <v>535500</v>
      </c>
    </row>
    <row r="40" spans="2:34" ht="18" thickBot="1" x14ac:dyDescent="0.35">
      <c r="B40" s="18"/>
      <c r="C40" s="107"/>
      <c r="D40" s="107"/>
      <c r="E40" s="69"/>
      <c r="F40" s="65"/>
      <c r="G40" s="65"/>
      <c r="H40" s="54"/>
      <c r="I40" s="54"/>
      <c r="J40" s="54"/>
      <c r="K40" s="101" t="s">
        <v>14</v>
      </c>
      <c r="L40" s="101"/>
      <c r="M40" s="101"/>
      <c r="N40" s="26">
        <f>SUM(N5:N39)</f>
        <v>67724090</v>
      </c>
      <c r="O40" s="89" t="s">
        <v>14</v>
      </c>
      <c r="P40" s="90"/>
      <c r="Q40" s="91"/>
      <c r="R40" s="26">
        <f>SUM(R5:R39)</f>
        <v>69029579.5</v>
      </c>
      <c r="S40" s="89" t="s">
        <v>14</v>
      </c>
      <c r="T40" s="90"/>
      <c r="U40" s="91"/>
      <c r="V40" s="25">
        <f>SUM(V5:V39)</f>
        <v>94752381.5</v>
      </c>
      <c r="W40" s="89" t="s">
        <v>14</v>
      </c>
      <c r="X40" s="90"/>
      <c r="Y40" s="91"/>
      <c r="Z40" s="25">
        <f>SUM(Z5:Z39)</f>
        <v>77168683.666666687</v>
      </c>
      <c r="AA40" s="92" t="s">
        <v>14</v>
      </c>
      <c r="AB40" s="93"/>
      <c r="AC40" s="93"/>
      <c r="AD40" s="94"/>
      <c r="AE40" s="70">
        <f>SUM(AE5:AE39)</f>
        <v>65675207.5</v>
      </c>
      <c r="AH40" s="23">
        <f>AE40/1750905</f>
        <v>37.509292337391237</v>
      </c>
    </row>
  </sheetData>
  <mergeCells count="29">
    <mergeCell ref="C34:C35"/>
    <mergeCell ref="D34:D35"/>
    <mergeCell ref="C36:C37"/>
    <mergeCell ref="D36:D37"/>
    <mergeCell ref="B3:J3"/>
    <mergeCell ref="D24:D26"/>
    <mergeCell ref="C24:C26"/>
    <mergeCell ref="D28:D30"/>
    <mergeCell ref="C28:C30"/>
    <mergeCell ref="C31:C33"/>
    <mergeCell ref="D31:D33"/>
    <mergeCell ref="C13:C17"/>
    <mergeCell ref="D13:D17"/>
    <mergeCell ref="C20:C21"/>
    <mergeCell ref="D20:D21"/>
    <mergeCell ref="W3:Z3"/>
    <mergeCell ref="W40:Y40"/>
    <mergeCell ref="AA40:AD40"/>
    <mergeCell ref="K3:N3"/>
    <mergeCell ref="O3:R3"/>
    <mergeCell ref="S3:V3"/>
    <mergeCell ref="K40:M40"/>
    <mergeCell ref="O40:Q40"/>
    <mergeCell ref="S40:U40"/>
    <mergeCell ref="AA3:AE3"/>
    <mergeCell ref="C7:C8"/>
    <mergeCell ref="D7:D8"/>
    <mergeCell ref="D9:D10"/>
    <mergeCell ref="C9:C10"/>
  </mergeCells>
  <pageMargins left="0.25" right="0.25" top="0.75" bottom="0.75" header="0.3" footer="0.3"/>
  <pageSetup paperSize="9" scale="52" fitToHeight="0" orientation="portrait" r:id="rId1"/>
  <ignoredErrors>
    <ignoredError sqref="P23" evalError="1"/>
    <ignoredError sqref="AD26 AD33 AD8 AD23 W24 AA24 AD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E11"/>
  <sheetViews>
    <sheetView workbookViewId="0">
      <selection activeCell="E20" sqref="E20"/>
    </sheetView>
  </sheetViews>
  <sheetFormatPr baseColWidth="10" defaultRowHeight="14.4" x14ac:dyDescent="0.3"/>
  <cols>
    <col min="3" max="3" width="24.33203125" customWidth="1"/>
    <col min="4" max="4" width="26.33203125" customWidth="1"/>
    <col min="5" max="5" width="16.6640625" bestFit="1" customWidth="1"/>
  </cols>
  <sheetData>
    <row r="8" spans="3:5" ht="45" customHeight="1" x14ac:dyDescent="0.3">
      <c r="C8" s="2" t="s">
        <v>4</v>
      </c>
      <c r="D8" s="105" t="s">
        <v>10</v>
      </c>
      <c r="E8" s="105"/>
    </row>
    <row r="9" spans="3:5" x14ac:dyDescent="0.3">
      <c r="C9" s="2" t="s">
        <v>5</v>
      </c>
      <c r="D9" s="106" t="s">
        <v>9</v>
      </c>
      <c r="E9" s="106"/>
    </row>
    <row r="10" spans="3:5" x14ac:dyDescent="0.3">
      <c r="C10" s="2" t="s">
        <v>6</v>
      </c>
      <c r="D10" s="2" t="s">
        <v>7</v>
      </c>
      <c r="E10" s="2" t="s">
        <v>8</v>
      </c>
    </row>
    <row r="11" spans="3:5" ht="26.4" x14ac:dyDescent="0.3">
      <c r="C11" s="1" t="s">
        <v>12</v>
      </c>
      <c r="D11" s="3" t="s">
        <v>11</v>
      </c>
      <c r="E11" s="4">
        <v>350000000</v>
      </c>
    </row>
  </sheetData>
  <mergeCells count="2">
    <mergeCell ref="D8:E8"/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NECESIDAD</vt:lpstr>
      <vt:lpstr>RUBROS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Lucia</dc:creator>
  <cp:lastModifiedBy>Maria Lucia</cp:lastModifiedBy>
  <cp:lastPrinted>2026-02-03T22:04:28Z</cp:lastPrinted>
  <dcterms:created xsi:type="dcterms:W3CDTF">2025-02-13T20:12:40Z</dcterms:created>
  <dcterms:modified xsi:type="dcterms:W3CDTF">2026-03-17T15:58:05Z</dcterms:modified>
</cp:coreProperties>
</file>