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I:\Mi unidad\PLANEACIÓN\BASE DE DATOS PLANEACIÓN\E_Previos\2026\MINIMA HASTA 49.025.340\4.OBRA\07. MANTENIMIENTO MATADERO\"/>
    </mc:Choice>
  </mc:AlternateContent>
  <xr:revisionPtr revIDLastSave="0" documentId="13_ncr:1_{88AA54C7-2D74-4451-989F-E9AAF3341DEA}" xr6:coauthVersionLast="47" xr6:coauthVersionMax="47" xr10:uidLastSave="{00000000-0000-0000-0000-000000000000}"/>
  <bookViews>
    <workbookView xWindow="-120" yWindow="-120" windowWidth="29040" windowHeight="15840" xr2:uid="{BC558AB6-AD08-4143-BE25-485E56712161}"/>
  </bookViews>
  <sheets>
    <sheet name="INFORMACION" sheetId="2" r:id="rId1"/>
    <sheet name="PRESUPUESTO OFICIAL (entidad)" sheetId="47" r:id="rId2"/>
    <sheet name="PROPUESTA ECONOMICA (proponente" sheetId="49" r:id="rId3"/>
    <sheet name="APU 3.2" sheetId="48" r:id="rId4"/>
    <sheet name="APU 3.3" sheetId="50" r:id="rId5"/>
    <sheet name="1.1" sheetId="4" r:id="rId6"/>
    <sheet name="1.2" sheetId="46" r:id="rId7"/>
    <sheet name="2.1" sheetId="6" r:id="rId8"/>
    <sheet name="3.1" sheetId="36" r:id="rId9"/>
    <sheet name="3.2" sheetId="31" r:id="rId10"/>
    <sheet name="3.3" sheetId="35" r:id="rId11"/>
    <sheet name="3.4" sheetId="37" r:id="rId12"/>
    <sheet name="3.5" sheetId="38" r:id="rId13"/>
    <sheet name="3.6" sheetId="39" r:id="rId14"/>
    <sheet name="3.7" sheetId="40" r:id="rId15"/>
    <sheet name="3.8" sheetId="42" r:id="rId16"/>
    <sheet name="3.9" sheetId="43" r:id="rId17"/>
    <sheet name="3.10" sheetId="44" r:id="rId18"/>
    <sheet name="3.11" sheetId="45" r:id="rId19"/>
    <sheet name="4.1" sheetId="21" r:id="rId20"/>
    <sheet name="5.1" sheetId="26" r:id="rId21"/>
    <sheet name="5.2" sheetId="27" r:id="rId22"/>
    <sheet name="5.3" sheetId="28" r:id="rId23"/>
    <sheet name="5.4" sheetId="29" r:id="rId24"/>
  </sheets>
  <externalReferences>
    <externalReference r:id="rId25"/>
    <externalReference r:id="rId26"/>
    <externalReference r:id="rId27"/>
    <externalReference r:id="rId28"/>
    <externalReference r:id="rId29"/>
  </externalReferences>
  <definedNames>
    <definedName name="_________key2">[1]INST!#REF!</definedName>
    <definedName name="________key2">[2]INST!#REF!</definedName>
    <definedName name="________key3">#REF!</definedName>
    <definedName name="___key2">[2]INST!#REF!</definedName>
    <definedName name="___key3">#REF!</definedName>
    <definedName name="___key31">#REF!</definedName>
    <definedName name="__123Graph_A">#REF!</definedName>
    <definedName name="__123Graph_B">#REF!</definedName>
    <definedName name="__key2">[3]INST!#REF!</definedName>
    <definedName name="__key21">[2]INST!#REF!</definedName>
    <definedName name="__key3">#REF!</definedName>
    <definedName name="__key31">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Fill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[4]INST!#REF!</definedName>
    <definedName name="_Key2">#REF!</definedName>
    <definedName name="_Key21">#REF!</definedName>
    <definedName name="_key3">#REF!</definedName>
    <definedName name="_key31">#REF!</definedName>
    <definedName name="_kjk6">{"TAB1",#N/A,TRUE,"GENERAL";"TAB2",#N/A,TRUE,"GENERAL";"TAB3",#N/A,TRUE,"GENERAL";"TAB4",#N/A,TRUE,"GENERAL";"TAB5",#N/A,TRUE,"GENERAL"}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rse_Out">'[5]7422CW00'!#REF!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ort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[2]INST!#REF!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CD">#REF!</definedName>
    <definedName name="ABCDE">#REF!</definedName>
    <definedName name="AccessDatabase">"C:\C-314\VOLUMENES\volfin4.mdb"</definedName>
    <definedName name="ADFGSDB">{"via1",#N/A,TRUE,"general";"via2",#N/A,TRUE,"general";"via3",#N/A,TRUE,"general"}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qaq">{"TAB1",#N/A,TRUE,"GENERAL";"TAB2",#N/A,TRUE,"GENERAL";"TAB3",#N/A,TRUE,"GENERAL";"TAB4",#N/A,TRUE,"GENERAL";"TAB5",#N/A,TRUE,"GENERAL"}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vfcdx">{"via1",#N/A,TRUE,"general";"via2",#N/A,TRUE,"general";"via3",#N/A,TRUE,"general"}</definedName>
    <definedName name="BLPH1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BWorkbookPriority">-1602700874</definedName>
    <definedName name="ccccc">{"TAB1",#N/A,TRUE,"GENERAL";"TAB2",#N/A,TRUE,"GENERAL";"TAB3",#N/A,TRUE,"GENERAL";"TAB4",#N/A,TRUE,"GENERAL";"TAB5",#N/A,TRUE,"GENERAL"}</definedName>
    <definedName name="cdcdc">{"via1",#N/A,TRUE,"general";"via2",#N/A,TRUE,"general";"via3",#N/A,TRUE,"general"}</definedName>
    <definedName name="cdfgrtfd">#REF!</definedName>
    <definedName name="ceerf">{"TAB1",#N/A,TRUE,"GENERAL";"TAB2",#N/A,TRUE,"GENERAL";"TAB3",#N/A,TRUE,"GENERAL";"TAB4",#N/A,TRUE,"GENERAL";"TAB5",#N/A,TRUE,"GENERAL"}</definedName>
    <definedName name="cjsa">#REF!</definedName>
    <definedName name="costo2">#REF!</definedName>
    <definedName name="CUNET">{"via1",#N/A,TRUE,"general";"via2",#N/A,TRUE,"general";"via3",#N/A,TRUE,"general"}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CSDCTV">{"via1",#N/A,TRUE,"general";"via2",#N/A,TRUE,"general";"via3",#N/A,TRUE,"general"}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jdytj">{"TAB1",#N/A,TRUE,"GENERAL";"TAB2",#N/A,TRUE,"GENERAL";"TAB3",#N/A,TRUE,"GENERAL";"TAB4",#N/A,TRUE,"GENERAL";"TAB5",#N/A,TRUE,"GENERAL"}</definedName>
    <definedName name="dry">{"via1",#N/A,TRUE,"general";"via2",#N/A,TRUE,"general";"via3",#N/A,TRUE,"general"}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rhj">{"via1",#N/A,TRUE,"general";"via2",#N/A,TRUE,"general";"via3",#N/A,TRUE,"general"}</definedName>
    <definedName name="dxfgg">{"via1",#N/A,TRUE,"general";"via2",#N/A,TRUE,"general";"via3",#N/A,TRUE,"general"}</definedName>
    <definedName name="e3e33">{"via1",#N/A,TRUE,"general";"via2",#N/A,TRUE,"general";"via3",#N/A,TRUE,"general"}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qw">{"via1",#N/A,TRUE,"general";"via2",#N/A,TRUE,"general";"via3",#N/A,TRUE,"general"}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TRUCTURA">{#N/A,#N/A,TRUE,"INGENIERIA";#N/A,#N/A,TRUE,"COMPRAS";#N/A,#N/A,TRUE,"DIRECCION";#N/A,#N/A,TRUE,"RESUMEN"}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fda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rfer">{"via1",#N/A,TRUE,"general";"via2",#N/A,TRUE,"general";"via3",#N/A,TRUE,"general"}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ll1">#REF!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tyerh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h9h">{"via1",#N/A,TRUE,"general";"via2",#N/A,TRUE,"general";"via3",#N/A,TRUE,"general"}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n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hdrf">{"TAB1",#N/A,TRUE,"GENERAL";"TAB2",#N/A,TRUE,"GENERAL";"TAB3",#N/A,TRUE,"GENERAL";"TAB4",#N/A,TRUE,"GENERAL";"TAB5",#N/A,TRUE,"GENERAL"}</definedName>
    <definedName name="htryrt7">{"via1",#N/A,TRUE,"general";"via2",#N/A,TRUE,"general";"via3",#N/A,TRUE,"general"}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8i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NGENIERIA1">#REF!</definedName>
    <definedName name="INGENIERIA11">#REF!</definedName>
    <definedName name="irng">#REF!</definedName>
    <definedName name="ITEM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dmfm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rtrk">{"via1",#N/A,TRUE,"general";"via2",#N/A,TRUE,"general";"via3",#N/A,TRUE,"general"}</definedName>
    <definedName name="kyr">{"TAB1",#N/A,TRUE,"GENERAL";"TAB2",#N/A,TRUE,"GENERAL";"TAB3",#N/A,TRUE,"GENERAL";"TAB4",#N/A,TRUE,"GENERAL";"TAB5",#N/A,TRUE,"GENERAL"}</definedName>
    <definedName name="lame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olol">{"TAB1",#N/A,TRUE,"GENERAL";"TAB2",#N/A,TRUE,"GENERAL";"TAB3",#N/A,TRUE,"GENERAL";"TAB4",#N/A,TRUE,"GENERAL";"TAB5",#N/A,TRUE,"GENERAL"}</definedName>
    <definedName name="lplpl">{"via1",#N/A,TRUE,"general";"via2",#N/A,TRUE,"general";"via3",#N/A,TRUE,"general"}</definedName>
    <definedName name="mafdsf">{"via1",#N/A,TRUE,"general";"via2",#N/A,TRUE,"general";"via3",#N/A,TRUE,"general"}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sor">{"via1",#N/A,TRUE,"general";"via2",#N/A,TRUE,"general";"via3",#N/A,TRUE,"general"}</definedName>
    <definedName name="mdd">{"via1",#N/A,TRUE,"general";"via2",#N/A,TRUE,"general";"via3",#N/A,TRUE,"general"}</definedName>
    <definedName name="MDO_LISTA">#REF!</definedName>
    <definedName name="meg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A">{#N/A,#N/A,FALSE,"Hoja1";#N/A,#N/A,FALSE,"Hoja2"}</definedName>
    <definedName name="MODIVejec">{#N/A,#N/A,FALSE,"Hoja1";#N/A,#N/A,FALSE,"Hoja2"}</definedName>
    <definedName name="MOE">{#N/A,#N/A,FALSE,"Hoja1";#N/A,#N/A,FALSE,"Hoja2"}</definedName>
    <definedName name="n">{"via1",#N/A,TRUE,"general";"via2",#N/A,TRUE,"general";"via3",#N/A,TRUE,"general"}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xn">{"via1",#N/A,TRUE,"general";"via2",#N/A,TRUE,"general";"via3",#N/A,TRUE,"general"}</definedName>
    <definedName name="ñpñpñ">{"via1",#N/A,TRUE,"general";"via2",#N/A,TRUE,"general";"via3",#N/A,TRUE,"general"}</definedName>
    <definedName name="o9o9">{"via1",#N/A,TRUE,"general";"via2",#N/A,TRUE,"general";"via3",#N/A,TRUE,"general"}</definedName>
    <definedName name="obras">#REF!</definedName>
    <definedName name="obras11">#REF!</definedName>
    <definedName name="OCTUBRE">{#N/A,#N/A,FALSE,"orthoflow";#N/A,#N/A,FALSE,"Miscelaneos";#N/A,#N/A,FALSE,"Instrumentacio";#N/A,#N/A,FALSE,"Electrico";#N/A,#N/A,FALSE,"Valv. Seguridad"}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RIGINAL">{#N/A,#N/A,FALSE,"orthoflow";#N/A,#N/A,FALSE,"Miscelaneos";#N/A,#N/A,FALSE,"Instrumentacio";#N/A,#N/A,FALSE,"Electrico";#N/A,#N/A,FALSE,"Valv. Seguridad"}</definedName>
    <definedName name="OROZCO">[1]INST!#REF!</definedName>
    <definedName name="p0p0">{"via1",#N/A,TRUE,"general";"via2",#N/A,TRUE,"general";"via3",#N/A,TRUE,"general"}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uig">{"via1",#N/A,TRUE,"general";"via2",#N/A,TRUE,"general";"via3",#N/A,TRUE,"general"}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IMER">{"via1",#N/A,TRUE,"general";"via2",#N/A,TRUE,"general";"via3",#N/A,TRUE,"general"}</definedName>
    <definedName name="PRIMET">{"TAB1",#N/A,TRUE,"GENERAL";"TAB2",#N/A,TRUE,"GENERAL";"TAB3",#N/A,TRUE,"GENERAL";"TAB4",#N/A,TRUE,"GENERAL";"TAB5",#N/A,TRUE,"GENERAL"}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JHE">{"via1",#N/A,TRUE,"general";"via2",#N/A,TRUE,"general";"via3",#N/A,TRUE,"general"}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bgfbgdr">{"via1",#N/A,TRUE,"general";"via2",#N/A,TRUE,"general";"via3",#N/A,TRUE,"general"}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K_1">[4]INST!#REF!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r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jfgjh">{"via1",#N/A,TRUE,"general";"via2",#N/A,TRUE,"general";"via3",#N/A,TRUE,"general"}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ERIA">#REF!</definedName>
    <definedName name="TUBERIA1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j">[3]INST!#REF!</definedName>
    <definedName name="UOUIV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fbgnhyt">{"via1",#N/A,TRUE,"general";"via2",#N/A,TRUE,"general";"via3",#N/A,TRUE,"general"}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cxv">{"TAB1",#N/A,TRUE,"GENERAL";"TAB2",#N/A,TRUE,"GENERAL";"TAB3",#N/A,TRUE,"GENERAL";"TAB4",#N/A,TRUE,"GENERAL";"TAB5",#N/A,TRUE,"GENERAL"}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D">{#N/A,#N/A,FALSE,"orthoflow";#N/A,#N/A,FALSE,"Miscelaneos";#N/A,#N/A,FALSE,"Instrumentacio";#N/A,#N/A,FALSE,"Electrico";#N/A,#N/A,FALSE,"Valv. Seguridad"}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cbvbs">{"TAB1",#N/A,TRUE,"GENERAL";"TAB2",#N/A,TRUE,"GENERAL";"TAB3",#N/A,TRUE,"GENERAL";"TAB4",#N/A,TRUE,"GENERAL";"TAB5",#N/A,TRUE,"GENERAL"}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fg">{"via1",#N/A,TRUE,"general";"via2",#N/A,TRUE,"general";"via3",#N/A,TRUE,"general"}</definedName>
    <definedName name="XXXX">#REF!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29">{"via1",#N/A,TRUE,"general";"via2",#N/A,TRUE,"general";"via3",#N/A,TRUE,"general"}</definedName>
    <definedName name="XZS">#REF!</definedName>
    <definedName name="XZXZV">{"via1",#N/A,TRUE,"general";"via2",#N/A,TRUE,"general";"via3",#N/A,TRUE,"general"}</definedName>
    <definedName name="y6y6">{"via1",#N/A,TRUE,"general";"via2",#N/A,TRUE,"general";"via3",#N/A,TRUE,"general"}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AQ">{#N/A,#N/A,TRUE,"INGENIERIA";#N/A,#N/A,TRUE,"COMPRAS";#N/A,#N/A,TRUE,"DIRECCION";#N/A,#N/A,TRUE,"RESUMEN"}</definedName>
    <definedName name="zdervr">{"via1",#N/A,TRUE,"general";"via2",#N/A,TRUE,"general";"via3",#N/A,TRUE,"general"}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42" roundtripDataChecksum="/B5bOtbZ9A/3EKNysfttKW8RC/Q5vlwG3DfnrmYG0pE="/>
    </ext>
  </extLst>
</workbook>
</file>

<file path=xl/calcChain.xml><?xml version="1.0" encoding="utf-8"?>
<calcChain xmlns="http://schemas.openxmlformats.org/spreadsheetml/2006/main">
  <c r="O67" i="50" l="1"/>
  <c r="O55" i="50"/>
  <c r="O51" i="50"/>
  <c r="O39" i="50"/>
  <c r="O37" i="50"/>
  <c r="O69" i="48"/>
  <c r="O57" i="48"/>
  <c r="O53" i="48"/>
  <c r="O30" i="48"/>
  <c r="O31" i="48"/>
  <c r="O32" i="48"/>
  <c r="O33" i="48"/>
  <c r="O29" i="48"/>
  <c r="O34" i="48" s="1"/>
  <c r="O39" i="48"/>
  <c r="O41" i="48" s="1"/>
  <c r="D11" i="29"/>
  <c r="D10" i="29"/>
  <c r="D14" i="29"/>
  <c r="C14" i="29"/>
  <c r="B14" i="29"/>
  <c r="D11" i="28"/>
  <c r="D10" i="28"/>
  <c r="D14" i="28"/>
  <c r="C14" i="28"/>
  <c r="B14" i="28"/>
  <c r="D14" i="27"/>
  <c r="D11" i="27"/>
  <c r="D10" i="27"/>
  <c r="C14" i="27"/>
  <c r="B14" i="27"/>
  <c r="D11" i="26"/>
  <c r="D10" i="26"/>
  <c r="D14" i="26"/>
  <c r="C14" i="26"/>
  <c r="B14" i="26"/>
  <c r="D11" i="21"/>
  <c r="D10" i="21"/>
  <c r="C14" i="21"/>
  <c r="D14" i="21"/>
  <c r="B14" i="21"/>
  <c r="D11" i="45"/>
  <c r="D10" i="45"/>
  <c r="D14" i="45"/>
  <c r="C14" i="45"/>
  <c r="B14" i="45"/>
  <c r="D11" i="44"/>
  <c r="D10" i="44"/>
  <c r="D14" i="44"/>
  <c r="C14" i="44"/>
  <c r="B14" i="44"/>
  <c r="D11" i="43"/>
  <c r="D10" i="43"/>
  <c r="D14" i="43"/>
  <c r="C14" i="43"/>
  <c r="B14" i="43"/>
  <c r="D11" i="42"/>
  <c r="D10" i="42"/>
  <c r="D14" i="42"/>
  <c r="C14" i="42"/>
  <c r="B14" i="42"/>
  <c r="D11" i="40"/>
  <c r="D10" i="40"/>
  <c r="D14" i="40"/>
  <c r="C14" i="40"/>
  <c r="B14" i="40"/>
  <c r="D11" i="39"/>
  <c r="D10" i="39"/>
  <c r="D14" i="39"/>
  <c r="C14" i="39"/>
  <c r="B14" i="39"/>
  <c r="D11" i="38"/>
  <c r="D10" i="38"/>
  <c r="D14" i="38"/>
  <c r="C14" i="38"/>
  <c r="B14" i="38"/>
  <c r="D11" i="37"/>
  <c r="D10" i="37"/>
  <c r="D14" i="37"/>
  <c r="C14" i="37"/>
  <c r="B14" i="37"/>
  <c r="D11" i="35"/>
  <c r="D10" i="35"/>
  <c r="D14" i="35"/>
  <c r="C14" i="35"/>
  <c r="B14" i="35"/>
  <c r="C14" i="31"/>
  <c r="D14" i="31"/>
  <c r="B14" i="31"/>
  <c r="D11" i="31"/>
  <c r="D10" i="31"/>
  <c r="D11" i="36"/>
  <c r="D10" i="36"/>
  <c r="D14" i="36"/>
  <c r="C14" i="36"/>
  <c r="B14" i="36"/>
  <c r="D11" i="6"/>
  <c r="D10" i="6"/>
  <c r="D14" i="6"/>
  <c r="C14" i="6"/>
  <c r="B14" i="6"/>
  <c r="D11" i="46"/>
  <c r="D10" i="46"/>
  <c r="D14" i="46"/>
  <c r="C14" i="46"/>
  <c r="B14" i="46"/>
  <c r="I40" i="47"/>
  <c r="I39" i="47"/>
  <c r="I38" i="47"/>
  <c r="I37" i="47"/>
  <c r="I34" i="47"/>
  <c r="I31" i="47"/>
  <c r="I30" i="47"/>
  <c r="I29" i="47"/>
  <c r="I28" i="47"/>
  <c r="I27" i="47"/>
  <c r="I26" i="47"/>
  <c r="I25" i="47"/>
  <c r="I24" i="47"/>
  <c r="I23" i="47"/>
  <c r="I22" i="47"/>
  <c r="I21" i="47"/>
  <c r="I18" i="47"/>
  <c r="I15" i="47"/>
  <c r="I14" i="47"/>
  <c r="L14" i="47" s="1"/>
  <c r="D11" i="4"/>
  <c r="D10" i="4"/>
  <c r="D14" i="4"/>
  <c r="C14" i="4"/>
  <c r="B14" i="4"/>
  <c r="L38" i="47"/>
  <c r="L39" i="47"/>
  <c r="L40" i="47"/>
  <c r="L37" i="47"/>
  <c r="L34" i="47"/>
  <c r="L35" i="47" s="1"/>
  <c r="L19" i="47"/>
  <c r="L15" i="47"/>
  <c r="L18" i="47"/>
  <c r="L22" i="47"/>
  <c r="L23" i="47"/>
  <c r="L24" i="47"/>
  <c r="L25" i="47"/>
  <c r="L26" i="47"/>
  <c r="L27" i="47"/>
  <c r="L28" i="47"/>
  <c r="L29" i="47"/>
  <c r="L30" i="47"/>
  <c r="L31" i="47"/>
  <c r="L21" i="47"/>
  <c r="K40" i="47"/>
  <c r="K39" i="47"/>
  <c r="K38" i="47"/>
  <c r="K37" i="47"/>
  <c r="K34" i="47"/>
  <c r="K31" i="47"/>
  <c r="K30" i="47"/>
  <c r="K29" i="47"/>
  <c r="K28" i="47"/>
  <c r="K27" i="47"/>
  <c r="K26" i="47"/>
  <c r="K25" i="47"/>
  <c r="K24" i="47"/>
  <c r="K23" i="47"/>
  <c r="K22" i="47"/>
  <c r="K21" i="47"/>
  <c r="K18" i="47"/>
  <c r="K15" i="47"/>
  <c r="K14" i="47"/>
  <c r="L32" i="47" l="1"/>
  <c r="L16" i="47"/>
  <c r="L41" i="47"/>
  <c r="L42" i="47" l="1"/>
  <c r="L51" i="47" s="1"/>
  <c r="N17" i="6" l="1"/>
  <c r="N33" i="39"/>
  <c r="N18" i="46"/>
  <c r="N17" i="46"/>
  <c r="B39" i="46"/>
  <c r="K38" i="46"/>
  <c r="F38" i="46"/>
  <c r="L13" i="46"/>
  <c r="N9" i="46"/>
  <c r="M9" i="46"/>
  <c r="H9" i="46"/>
  <c r="I6" i="46"/>
  <c r="N33" i="45"/>
  <c r="N18" i="45"/>
  <c r="B38" i="45"/>
  <c r="K37" i="45"/>
  <c r="F37" i="45"/>
  <c r="N25" i="45"/>
  <c r="N22" i="45"/>
  <c r="N20" i="45"/>
  <c r="N19" i="45"/>
  <c r="N17" i="45"/>
  <c r="L13" i="45"/>
  <c r="N9" i="45"/>
  <c r="M9" i="45"/>
  <c r="H9" i="45"/>
  <c r="I6" i="45"/>
  <c r="N34" i="46" l="1"/>
  <c r="N37" i="46" s="1"/>
  <c r="N36" i="45"/>
  <c r="N18" i="36"/>
  <c r="N17" i="36"/>
  <c r="N19" i="31"/>
  <c r="N18" i="31"/>
  <c r="N17" i="44"/>
  <c r="B38" i="44"/>
  <c r="K37" i="44"/>
  <c r="F37" i="44"/>
  <c r="N25" i="44"/>
  <c r="N22" i="44"/>
  <c r="N20" i="44"/>
  <c r="N19" i="44"/>
  <c r="N18" i="44"/>
  <c r="N33" i="44"/>
  <c r="N36" i="44" s="1"/>
  <c r="L13" i="44"/>
  <c r="N9" i="44"/>
  <c r="M9" i="44"/>
  <c r="H9" i="44"/>
  <c r="I6" i="44"/>
  <c r="B38" i="43"/>
  <c r="K37" i="43"/>
  <c r="F37" i="43"/>
  <c r="N25" i="43"/>
  <c r="N22" i="43"/>
  <c r="N20" i="43"/>
  <c r="N19" i="43"/>
  <c r="N18" i="43"/>
  <c r="N17" i="43"/>
  <c r="N33" i="43" s="1"/>
  <c r="N36" i="43" s="1"/>
  <c r="L13" i="43"/>
  <c r="N9" i="43"/>
  <c r="M9" i="43"/>
  <c r="H9" i="43"/>
  <c r="I6" i="43"/>
  <c r="N33" i="36" l="1"/>
  <c r="N18" i="42" l="1"/>
  <c r="N17" i="42"/>
  <c r="N31" i="40"/>
  <c r="N30" i="40"/>
  <c r="N28" i="40"/>
  <c r="N27" i="40"/>
  <c r="N25" i="40"/>
  <c r="N24" i="40"/>
  <c r="N22" i="40"/>
  <c r="N21" i="40"/>
  <c r="N19" i="40"/>
  <c r="N18" i="40"/>
  <c r="N18" i="39"/>
  <c r="N17" i="39"/>
  <c r="N36" i="39" s="1"/>
  <c r="N17" i="38"/>
  <c r="N33" i="38" s="1"/>
  <c r="N36" i="38" s="1"/>
  <c r="N17" i="37"/>
  <c r="N33" i="37" s="1"/>
  <c r="N36" i="37" s="1"/>
  <c r="B38" i="42"/>
  <c r="K37" i="42"/>
  <c r="F37" i="42"/>
  <c r="N25" i="42"/>
  <c r="N22" i="42"/>
  <c r="N20" i="42"/>
  <c r="N19" i="42"/>
  <c r="N33" i="42"/>
  <c r="N36" i="42" s="1"/>
  <c r="L13" i="42"/>
  <c r="N9" i="42"/>
  <c r="M9" i="42"/>
  <c r="H9" i="42"/>
  <c r="I6" i="42"/>
  <c r="B38" i="40"/>
  <c r="K37" i="40"/>
  <c r="F37" i="40"/>
  <c r="N20" i="40"/>
  <c r="N17" i="40"/>
  <c r="L13" i="40"/>
  <c r="N9" i="40"/>
  <c r="M9" i="40"/>
  <c r="H9" i="40"/>
  <c r="I6" i="40"/>
  <c r="B38" i="39"/>
  <c r="K37" i="39"/>
  <c r="F37" i="39"/>
  <c r="N25" i="39"/>
  <c r="N22" i="39"/>
  <c r="N20" i="39"/>
  <c r="N19" i="39"/>
  <c r="L13" i="39"/>
  <c r="N9" i="39"/>
  <c r="M9" i="39"/>
  <c r="H9" i="39"/>
  <c r="I6" i="39"/>
  <c r="B38" i="38"/>
  <c r="K37" i="38"/>
  <c r="F37" i="38"/>
  <c r="N25" i="38"/>
  <c r="N22" i="38"/>
  <c r="N20" i="38"/>
  <c r="N19" i="38"/>
  <c r="N18" i="38"/>
  <c r="L13" i="38"/>
  <c r="N9" i="38"/>
  <c r="M9" i="38"/>
  <c r="H9" i="38"/>
  <c r="I6" i="38"/>
  <c r="B38" i="37"/>
  <c r="K37" i="37"/>
  <c r="F37" i="37"/>
  <c r="N25" i="37"/>
  <c r="N22" i="37"/>
  <c r="N20" i="37"/>
  <c r="N19" i="37"/>
  <c r="N18" i="37"/>
  <c r="L13" i="37"/>
  <c r="N9" i="37"/>
  <c r="M9" i="37"/>
  <c r="H9" i="37"/>
  <c r="I6" i="37"/>
  <c r="N33" i="40" l="1"/>
  <c r="N36" i="40"/>
  <c r="B38" i="36" l="1"/>
  <c r="K37" i="36"/>
  <c r="F37" i="36"/>
  <c r="N25" i="36"/>
  <c r="N22" i="36"/>
  <c r="N20" i="36"/>
  <c r="N19" i="36"/>
  <c r="N36" i="36"/>
  <c r="L13" i="36"/>
  <c r="N9" i="36"/>
  <c r="M9" i="36"/>
  <c r="H9" i="36"/>
  <c r="I6" i="36"/>
  <c r="N17" i="35"/>
  <c r="N33" i="35" s="1"/>
  <c r="N36" i="35" s="1"/>
  <c r="B38" i="35"/>
  <c r="K37" i="35"/>
  <c r="F37" i="35"/>
  <c r="N25" i="35"/>
  <c r="N22" i="35"/>
  <c r="N20" i="35"/>
  <c r="N19" i="35"/>
  <c r="N18" i="35"/>
  <c r="L13" i="35"/>
  <c r="N9" i="35"/>
  <c r="M9" i="35"/>
  <c r="H9" i="35"/>
  <c r="I6" i="35"/>
  <c r="N34" i="6"/>
  <c r="N17" i="4"/>
  <c r="N34" i="4" s="1"/>
  <c r="N17" i="31"/>
  <c r="N33" i="31" s="1"/>
  <c r="N36" i="31" s="1"/>
  <c r="B38" i="31"/>
  <c r="K37" i="31"/>
  <c r="F37" i="31"/>
  <c r="N25" i="31"/>
  <c r="N22" i="31"/>
  <c r="N20" i="31"/>
  <c r="L13" i="31"/>
  <c r="N9" i="31"/>
  <c r="M9" i="31"/>
  <c r="H9" i="31"/>
  <c r="I6" i="31"/>
  <c r="B38" i="29" l="1"/>
  <c r="K37" i="29"/>
  <c r="F37" i="29"/>
  <c r="N17" i="29"/>
  <c r="N33" i="29" s="1"/>
  <c r="N36" i="29" s="1"/>
  <c r="L13" i="29"/>
  <c r="N9" i="29"/>
  <c r="M9" i="29"/>
  <c r="H9" i="29"/>
  <c r="I6" i="29"/>
  <c r="B38" i="28"/>
  <c r="K37" i="28"/>
  <c r="F37" i="28"/>
  <c r="N17" i="28"/>
  <c r="N33" i="28" s="1"/>
  <c r="N36" i="28" s="1"/>
  <c r="L13" i="28"/>
  <c r="N9" i="28"/>
  <c r="M9" i="28"/>
  <c r="H9" i="28"/>
  <c r="I6" i="28"/>
  <c r="B38" i="27"/>
  <c r="K37" i="27"/>
  <c r="F37" i="27"/>
  <c r="N17" i="27"/>
  <c r="N33" i="27" s="1"/>
  <c r="N36" i="27" s="1"/>
  <c r="L13" i="27"/>
  <c r="N9" i="27"/>
  <c r="M9" i="27"/>
  <c r="H9" i="27"/>
  <c r="I6" i="27"/>
  <c r="B38" i="26"/>
  <c r="K37" i="26"/>
  <c r="F37" i="26"/>
  <c r="N17" i="26"/>
  <c r="N33" i="26" s="1"/>
  <c r="N36" i="26" s="1"/>
  <c r="L13" i="26"/>
  <c r="N9" i="26"/>
  <c r="M9" i="26"/>
  <c r="H9" i="26"/>
  <c r="I6" i="26"/>
  <c r="B38" i="21"/>
  <c r="K37" i="21"/>
  <c r="F37" i="21"/>
  <c r="N18" i="21"/>
  <c r="N33" i="21" s="1"/>
  <c r="N36" i="21" s="1"/>
  <c r="N17" i="21"/>
  <c r="L13" i="21"/>
  <c r="N9" i="21"/>
  <c r="M9" i="21"/>
  <c r="H9" i="21"/>
  <c r="I6" i="21"/>
  <c r="B39" i="6"/>
  <c r="K38" i="6"/>
  <c r="F38" i="6"/>
  <c r="N25" i="6"/>
  <c r="N22" i="6"/>
  <c r="N21" i="6"/>
  <c r="N20" i="6"/>
  <c r="N19" i="6"/>
  <c r="N18" i="6"/>
  <c r="L13" i="6"/>
  <c r="N9" i="6"/>
  <c r="M9" i="6"/>
  <c r="H9" i="6"/>
  <c r="I6" i="6"/>
  <c r="B39" i="4"/>
  <c r="K38" i="4"/>
  <c r="F38" i="4"/>
  <c r="N25" i="4"/>
  <c r="N22" i="4"/>
  <c r="N21" i="4"/>
  <c r="N20" i="4"/>
  <c r="N19" i="4"/>
  <c r="N18" i="4"/>
  <c r="L13" i="4"/>
  <c r="N9" i="4"/>
  <c r="M9" i="4"/>
  <c r="H9" i="4"/>
  <c r="I6" i="4"/>
  <c r="N37" i="6" l="1"/>
  <c r="N37" i="4"/>
</calcChain>
</file>

<file path=xl/sharedStrings.xml><?xml version="1.0" encoding="utf-8"?>
<sst xmlns="http://schemas.openxmlformats.org/spreadsheetml/2006/main" count="960" uniqueCount="252">
  <si>
    <t>FORMULARIO 1</t>
  </si>
  <si>
    <t>Nº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</si>
  <si>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</si>
  <si>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</si>
  <si>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</si>
  <si>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</si>
  <si>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</si>
  <si>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</si>
  <si>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</si>
  <si>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</si>
  <si>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</si>
  <si>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</si>
  <si>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</si>
  <si>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</si>
  <si>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</si>
  <si>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ADMINISTRACION</t>
  </si>
  <si>
    <t>A=</t>
  </si>
  <si>
    <t>[Ofrecimiento del Proponente]</t>
  </si>
  <si>
    <t xml:space="preserve">IMPREVISTO
</t>
  </si>
  <si>
    <t>I=</t>
  </si>
  <si>
    <t xml:space="preserve">UTILIDAD
</t>
  </si>
  <si>
    <t>U=</t>
  </si>
  <si>
    <t>TOTAL A.I.U</t>
  </si>
  <si>
    <t>A.I.U.=</t>
  </si>
  <si>
    <t>INFORMACIÓN GENERAL</t>
  </si>
  <si>
    <t>OBJETO :</t>
  </si>
  <si>
    <t>CACULO:</t>
  </si>
  <si>
    <t>Vo.Bo. Secretaria de Planeación</t>
  </si>
  <si>
    <t>Vo.Bo. Secretario de Planeación e Infraestructura</t>
  </si>
  <si>
    <t>Vo.Bo. Supervisión</t>
  </si>
  <si>
    <t>Contratista:</t>
  </si>
  <si>
    <t>N/A</t>
  </si>
  <si>
    <t>Interventor:</t>
  </si>
  <si>
    <t>Fecha:</t>
  </si>
  <si>
    <t xml:space="preserve">  </t>
  </si>
  <si>
    <t>Ubiucacion:</t>
  </si>
  <si>
    <t xml:space="preserve">PLANTA DE BENEFICIO ANIMAL OTANCHE </t>
  </si>
  <si>
    <t xml:space="preserve">         </t>
  </si>
  <si>
    <t>PRESUPUESTO OFICIAL</t>
  </si>
  <si>
    <t>3.03.10</t>
  </si>
  <si>
    <t xml:space="preserve">GOBERNACIÓN </t>
  </si>
  <si>
    <t>EXCAVACIÓN MANUAL EN MATERIAL COMÚN</t>
  </si>
  <si>
    <t>M3</t>
  </si>
  <si>
    <t>M2</t>
  </si>
  <si>
    <t>3.03.12</t>
  </si>
  <si>
    <t>MEJORAMIENTO DE PISO CON MATERIAL DE AFIRMADO COMPACTADO CON PLANCHA VIBRADORA. (INCLUYE ACARREO LIBRE HASTA 5KM.).</t>
  </si>
  <si>
    <t>ML</t>
  </si>
  <si>
    <t>3.13.28</t>
  </si>
  <si>
    <t>SUMINISTRO E INSTALACIÓN DE ESMALTE SINTÉTICO PARA ESTRUCTURA METALICA. (INCLUYE BASE EN ANTICORROSIVO).</t>
  </si>
  <si>
    <t>KG</t>
  </si>
  <si>
    <t>2.08.07</t>
  </si>
  <si>
    <t>SUMINISTRO E INSTALACIÓN DE CUBIERTA GALVANIZADA TRAPEZOIDAL CAL. 30</t>
  </si>
  <si>
    <t>UND</t>
  </si>
  <si>
    <t>2.12.169</t>
  </si>
  <si>
    <t>SUMINISTRO E INSTALACIÓN DE TANQUE DE ALMACENAMIENTO DE 5000L (INCLUYE CONECTOR DE ENTRADA Y SALIDA) (NO INCLUYE FLOTADOR)</t>
  </si>
  <si>
    <t>2.12.167</t>
  </si>
  <si>
    <t>SUMINISTRO E INSTALACIÓN DE TANQUE DE ALMACENAMIENTO DE 1000L (INCLUYE CONECTOR DE ENTRADA Y SALIDA) (NO INCLUYE FLOTADOR)</t>
  </si>
  <si>
    <t>2.12.170</t>
  </si>
  <si>
    <t>SUMINISTRO E INSTALACIÓN DE VÁLVULA CON FLOTADOR PARA TANQUE ELEVADO 1/2", CON FLOTADOR EN BOLA PLÁSTICA</t>
  </si>
  <si>
    <t>2.12.175</t>
  </si>
  <si>
    <t>SUMINISTRO E INSTALACIÓN DE COMBO SANITARIO. INCLUYE GRIFERÍAS Y ACCESORIOS</t>
  </si>
  <si>
    <t>UTILIDAD</t>
  </si>
  <si>
    <t>MEMORIAS DE CALCULO DE CANTIDADES</t>
  </si>
  <si>
    <t xml:space="preserve">MEMORIAS DE CALCULO CANTIDADES </t>
  </si>
  <si>
    <t>PROYECTO:</t>
  </si>
  <si>
    <t>OBJETO:</t>
  </si>
  <si>
    <t>ENTIDAD:</t>
  </si>
  <si>
    <t xml:space="preserve"> ALCALDÍA MUNICIPAL DE OTANCHE - BOYACÁ</t>
  </si>
  <si>
    <t xml:space="preserve">CONTRATISTA:  </t>
  </si>
  <si>
    <t xml:space="preserve">INTERVENTOR: </t>
  </si>
  <si>
    <t>FECHA:</t>
  </si>
  <si>
    <t>CAPITULO:</t>
  </si>
  <si>
    <t>Hoja Nov. de 1</t>
  </si>
  <si>
    <t>ITEM DE PAGO:</t>
  </si>
  <si>
    <t>ITEM</t>
  </si>
  <si>
    <t>UBICACIÓN</t>
  </si>
  <si>
    <t>Localización</t>
  </si>
  <si>
    <t>Dimensiones</t>
  </si>
  <si>
    <t>Total</t>
  </si>
  <si>
    <t>ANCHO</t>
  </si>
  <si>
    <t>LARGO</t>
  </si>
  <si>
    <t>ALTO</t>
  </si>
  <si>
    <t xml:space="preserve">No ELEMENTOS </t>
  </si>
  <si>
    <t>TOTAL PRESENTE ACTA</t>
  </si>
  <si>
    <t>EJECUTADO ACTA 1</t>
  </si>
  <si>
    <t>EJECUTADO ACTA 2</t>
  </si>
  <si>
    <t>EJECUTADO PRESENTE ACTA</t>
  </si>
  <si>
    <t xml:space="preserve">Calculó: </t>
  </si>
  <si>
    <t>Otanche - Boyacá</t>
  </si>
  <si>
    <t>CANT</t>
  </si>
  <si>
    <t>m2</t>
  </si>
  <si>
    <t>No.  Elem.</t>
  </si>
  <si>
    <t>Largo</t>
  </si>
  <si>
    <t>Ancho</t>
  </si>
  <si>
    <t>Alto</t>
  </si>
  <si>
    <t>OBSERVACION</t>
  </si>
  <si>
    <t>cant</t>
  </si>
  <si>
    <t>cubierta1</t>
  </si>
  <si>
    <t>cubierta2</t>
  </si>
  <si>
    <t>cantidad</t>
  </si>
  <si>
    <t xml:space="preserve">SANITARIOS </t>
  </si>
  <si>
    <t>SOLDADURA 60-13 X 1/8¨ CORDON DE  3-5 MM</t>
  </si>
  <si>
    <t>Descripción</t>
  </si>
  <si>
    <t>SOLDADURA 6013 x 1/8``</t>
  </si>
  <si>
    <t>HERRAMIENTA Y EQUIPO MENOR (%M.O.)</t>
  </si>
  <si>
    <t>COMPRESOR DE AIRE PORTÁTIL CON ACCESORIOS</t>
  </si>
  <si>
    <t>PULIDORA</t>
  </si>
  <si>
    <t>TALADRO</t>
  </si>
  <si>
    <t>ADMINISTRACIÓN</t>
  </si>
  <si>
    <t>EQUIPO DE SOLDADURA DE 400 AMP.</t>
  </si>
  <si>
    <t xml:space="preserve"> </t>
  </si>
  <si>
    <t>SOLDADURA  MALLA</t>
  </si>
  <si>
    <t>EXCAVACIÓN MATERIAL CONTAMINADO</t>
  </si>
  <si>
    <t>MEJORAMIENTO PISO</t>
  </si>
  <si>
    <t xml:space="preserve">PARTICULAR </t>
  </si>
  <si>
    <t>3.1</t>
  </si>
  <si>
    <t>3.2</t>
  </si>
  <si>
    <t>3.3</t>
  </si>
  <si>
    <t>5.4</t>
  </si>
  <si>
    <t>3.4</t>
  </si>
  <si>
    <t>3.5</t>
  </si>
  <si>
    <t>3.6</t>
  </si>
  <si>
    <t>3.7</t>
  </si>
  <si>
    <t>3.9</t>
  </si>
  <si>
    <t>2.02.10</t>
  </si>
  <si>
    <t>CONCRETO PARA ZAPATAS DE 21 MPa (3000 PSI) + FORMALETA MADERA</t>
  </si>
  <si>
    <t>2.03.01</t>
  </si>
  <si>
    <t>COLUMNAS Y PEDESTALES EN CONCRETO DE 21 MPa - (3000 PSI), H &lt; 3.00 M. (FORMALETA MADERA)</t>
  </si>
  <si>
    <t>2.01.39</t>
  </si>
  <si>
    <t>DEMOLICIÓN DE PLACAS MACIZAS EN CONCRETO E &lt; = 20 CM. (INCLUYE RETIRO Y ACARREO LIBRE HASTA 5 KM.)</t>
  </si>
  <si>
    <t>3.05.01</t>
  </si>
  <si>
    <t>CONCRETO PARA PAVIMENTO RIGIDO 24.5 MPa - (3500 PSI). (INCLUYE CORTE Y SELLO DE JUNTAS).</t>
  </si>
  <si>
    <t>2.02.35</t>
  </si>
  <si>
    <t>SUMINISTRO, FIGURADA Y AMARRE DE ACERO DE 420 MPa (60000 PSI)</t>
  </si>
  <si>
    <t>2.04.31</t>
  </si>
  <si>
    <t>MURO EN LADRILLO TOLETE COMUN DE E = 0.20 M.</t>
  </si>
  <si>
    <t>ZAPATAS</t>
  </si>
  <si>
    <t>COLUMNAS ACCESO</t>
  </si>
  <si>
    <t xml:space="preserve">PLACAS </t>
  </si>
  <si>
    <t>ACERO REJILLA</t>
  </si>
  <si>
    <t>ACERO HORIZONTAL</t>
  </si>
  <si>
    <t>ACERO VERTICAL</t>
  </si>
  <si>
    <t>ACERO COLUMNAS</t>
  </si>
  <si>
    <t xml:space="preserve">ACERO VERTICAL </t>
  </si>
  <si>
    <t xml:space="preserve">ACERO FLEJES </t>
  </si>
  <si>
    <t>ACERO ZAPATAS</t>
  </si>
  <si>
    <t>ACERO LONGITUDINAL</t>
  </si>
  <si>
    <t xml:space="preserve">ACERO LONGITUDINAL </t>
  </si>
  <si>
    <t>ACERO PLACA 1</t>
  </si>
  <si>
    <t>ACERO PLACA 2</t>
  </si>
  <si>
    <t xml:space="preserve">muro sumidero </t>
  </si>
  <si>
    <t>lateral</t>
  </si>
  <si>
    <t>1.03.12</t>
  </si>
  <si>
    <t>PAÑETE LISO MUROS 1:4</t>
  </si>
  <si>
    <t>3.08.08</t>
  </si>
  <si>
    <t>CONSTRUCCIÓN DE BORDILLO DE 20 X 35 CM. FUNDIDO EN CONCRETO DE 17.5 Mpa. (NO INCLUYE REFUERZO).</t>
  </si>
  <si>
    <t>3.10</t>
  </si>
  <si>
    <t>3.11</t>
  </si>
  <si>
    <t>bordillo</t>
  </si>
  <si>
    <t xml:space="preserve">SOLDADURA PUERTA </t>
  </si>
  <si>
    <t xml:space="preserve">SOLDADURA REJA </t>
  </si>
  <si>
    <t>ESMAL PUERTA</t>
  </si>
  <si>
    <t>PINTURA PUERTA ACCESO</t>
  </si>
  <si>
    <t>SUMINISTRO E INSTALACIÓN DE ESMALTE LÁMINA LLENA 3 MANOS</t>
  </si>
  <si>
    <t>2.07.02</t>
  </si>
  <si>
    <t>VENTANAS</t>
  </si>
  <si>
    <t>3.8</t>
  </si>
  <si>
    <t>PINTURA VENTANA</t>
  </si>
  <si>
    <t>PINTURA PAREDES</t>
  </si>
  <si>
    <t xml:space="preserve">SUMINISTRO E INSTALACIÓN DE ANGEO PLASTICO </t>
  </si>
  <si>
    <t xml:space="preserve">DEMOLICION PLACA </t>
  </si>
  <si>
    <t>DEMOLICION PLACA 2</t>
  </si>
  <si>
    <t>Formulario 1 - Propuesta económica  - Documento tipo de mínima cuantía de obra pública de infraestructura social</t>
  </si>
  <si>
    <t>Versión: 1 de 21 de agosto de 2025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</si>
  <si>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</si>
  <si>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</si>
  <si>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ÍTEM DE PAGO</t>
  </si>
  <si>
    <t>DESCRIPCIÓN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</si>
  <si>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</si>
  <si>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</si>
  <si>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</si>
  <si>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</si>
  <si>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</si>
  <si>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</si>
  <si>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</si>
  <si>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</si>
  <si>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</si>
  <si>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</si>
  <si>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</si>
  <si>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</si>
  <si>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</si>
  <si>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</si>
  <si>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</si>
  <si>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</si>
  <si>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</si>
  <si>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</si>
  <si>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</si>
  <si>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</si>
  <si>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</si>
  <si>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</si>
  <si>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</si>
  <si>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</si>
  <si>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</si>
  <si>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</si>
  <si>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</si>
  <si>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</si>
  <si>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</si>
  <si>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</si>
  <si>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</si>
  <si>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</si>
  <si>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</si>
  <si>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</si>
  <si>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</si>
  <si>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</si>
  <si>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</si>
  <si>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</si>
  <si>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</si>
  <si>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</si>
  <si>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Porcentaje</t>
  </si>
  <si>
    <t>Valor Total</t>
  </si>
  <si>
    <t xml:space="preserve">IMPREVISTOS 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</si>
  <si>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</si>
  <si>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</si>
  <si>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</si>
  <si>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</si>
  <si>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</si>
  <si>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</si>
  <si>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</si>
  <si>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</si>
  <si>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</si>
  <si>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</si>
  <si>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</si>
  <si>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</si>
  <si>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</si>
  <si>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</si>
  <si>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</si>
  <si>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</si>
  <si>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INCREMENTO X TRANSPORTE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</si>
  <si>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INCREMENTO DE TRANSPORTE </t>
    </r>
  </si>
  <si>
    <t>1.PRELIMINARES</t>
  </si>
  <si>
    <t>2.AFIRMADO, SUB BASE, Y BASE</t>
  </si>
  <si>
    <t>3. ESTRUCTURA</t>
  </si>
  <si>
    <t>4. CUBIERTA</t>
  </si>
  <si>
    <t>5. CONEXIONES HIDROSANITARIAS</t>
  </si>
  <si>
    <t>TANQUE</t>
  </si>
  <si>
    <t>FLOTADORES</t>
  </si>
  <si>
    <t>“ADECUACIÓN Y MANTENIMIENTO A LAS INSTALACIONES DE LA PLANTA DE BENEFICIO ANIMAL PARA DAR CUMPLIMIENTO A LA RESOLUCIÓN 240 DE 2013 Y DECRETO 1500 DE 2007 EN FUNCIÓN DE LOS REQUERIMIENTOS TÉCNICOS INVIMA, OTANCHE BOYACA 2026”</t>
  </si>
  <si>
    <t xml:space="preserve">ALCALDIA MUNICIPAL DE OTANCHE </t>
  </si>
  <si>
    <t>CUADRILLA CARPINTERÍA METÁLICA (HH1)</t>
  </si>
  <si>
    <t>SUMINISTRO E INSTALACIÓN DE ANGEO PLASTICO</t>
  </si>
  <si>
    <t>MALLA ANGEO PLASTICA</t>
  </si>
  <si>
    <t>CUADRILLA DE ALBAÑILERIA (AA)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</si>
</sst>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3" formatCode="_-* #,##0.00_-;\-* #,##0.00_-;_-* &quot;-&quot;??_-;_-@_-"/>
    <numFmt numFmtId="164" formatCode="&quot;$&quot;\ #,##0.00_);\(&quot;$&quot;\ #,##0.00\)"/>
    <numFmt numFmtId="165" formatCode="&quot;$&quot;\ #,##0.00"/>
    <numFmt numFmtId="166" formatCode="_-[$$-240A]\ * #,##0.00_ ;_-[$$-240A]\ * \-#,##0.00\ ;_-[$$-240A]\ * &quot;-&quot;??_ ;_-@_ "/>
    <numFmt numFmtId="167" formatCode="_([$$-240A]\ * #,##0.00_);_([$$-240A]\ * \(#,##0.00\);_([$$-240A]\ * &quot;-&quot;??_);_(@_)"/>
    <numFmt numFmtId="168" formatCode="0.0%"/>
    <numFmt numFmtId="169" formatCode="_([$$-240A]\ * #,##0_);_([$$-240A]\ * \(#,##0\);_([$$-240A]\ * &quot;-&quot;??_);_(@_)"/>
    <numFmt numFmtId="170" formatCode="_ [$$-240A]\ * #,##0.00_ ;_ [$$-240A]\ * \-#,##0.00_ ;_ [$$-240A]\ * &quot;-&quot;??_ ;_ @_ "/>
    <numFmt numFmtId="171" formatCode="_ * #,##0_ ;_ * \-#,##0_ ;_ * &quot;-&quot;??_ ;_ @_ "/>
    <numFmt numFmtId="172" formatCode="dd/mm/yy"/>
    <numFmt numFmtId="173" formatCode="_ * #,##0.00_ ;_ * \-#,##0.00_ ;_ * &quot;-&quot;??_ ;_ @_ "/>
    <numFmt numFmtId="174" formatCode="0.0"/>
    <numFmt numFmtId="175" formatCode="_-* #,##0.00_-;\-* #,##0.00_-;_-* &quot;-&quot;??_-;_-@"/>
    <numFmt numFmtId="176" formatCode="_ * #,##0.0_ ;_ * \-#,##0.0_ ;_ * &quot;-&quot;??_ ;_ @_ "/>
    <numFmt numFmtId="177" formatCode="_(&quot;$&quot;\ * #,##0.00_);_(&quot;$&quot;\ * \(#,##0.00\);_(&quot;$&quot;\ * &quot;-&quot;??_);_(@_)"/>
    <numFmt numFmtId="178" formatCode="_(&quot;$&quot;\ * #,##0_);_(&quot;$&quot;\ * \(#,##0\);_(&quot;$&quot;\ * &quot;-&quot;_);_(@_)"/>
    <numFmt numFmtId="179" formatCode="_ &quot;$&quot;&quot; &quot;* #,##0_ ;_ &quot;$&quot;&quot; &quot;* \-#,##0_ ;_ &quot;$&quot;&quot; &quot;* &quot;-&quot;_ ;_ @_ "/>
    <numFmt numFmtId="180" formatCode="_-[$$-240A]* #,##0.00_-;\-[$$-240A]* #,##0.00_-;_-[$$-240A]* &quot;-&quot;??_-;_-@_-"/>
    <numFmt numFmtId="181" formatCode="_-* #,##0.00&quot; &quot;&quot;Pts&quot;_-;\-* #,##0.00&quot; &quot;&quot;Pts&quot;_-;_-* &quot;-&quot;??&quot; &quot;&quot;Pts&quot;_-;_-@_-"/>
    <numFmt numFmtId="182" formatCode="0#.00&quot; &quot;\L\t"/>
    <numFmt numFmtId="183" formatCode="_-* #,##0.00\ _€_-;\-* #,##0.00\ _€_-;_-* &quot;-&quot;??\ _€_-;_-@_-"/>
    <numFmt numFmtId="184" formatCode="&quot; &quot;&quot; &quot;#,##0.00"/>
  </numFmts>
  <fonts count="45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theme="1"/>
      <name val="Arial Narrow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 Narrow"/>
      <family val="2"/>
    </font>
    <font>
      <sz val="8"/>
      <color theme="1"/>
      <name val="Tahoma"/>
      <family val="2"/>
    </font>
    <font>
      <b/>
      <sz val="16"/>
      <color theme="1"/>
      <name val="Arial"/>
      <family val="2"/>
    </font>
    <font>
      <b/>
      <sz val="8"/>
      <color theme="1"/>
      <name val="Tahoma"/>
      <family val="2"/>
    </font>
    <font>
      <b/>
      <sz val="11"/>
      <color theme="1"/>
      <name val="Tahoma"/>
      <family val="2"/>
    </font>
    <font>
      <b/>
      <sz val="11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7"/>
      <color theme="1"/>
      <name val="Tahoma"/>
      <family val="2"/>
    </font>
    <font>
      <sz val="10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10"/>
      <name val="Verdana"/>
      <family val="2"/>
    </font>
    <font>
      <sz val="11"/>
      <name val="Verdana"/>
      <family val="2"/>
    </font>
    <font>
      <u/>
      <sz val="10"/>
      <color indexed="12"/>
      <name val="Arial"/>
      <family val="2"/>
    </font>
    <font>
      <u/>
      <sz val="11"/>
      <name val="Verdana"/>
      <family val="2"/>
    </font>
    <font>
      <b/>
      <sz val="11"/>
      <name val="Verdana"/>
      <family val="2"/>
    </font>
    <font>
      <sz val="10"/>
      <name val="Geneva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b/>
      <sz val="14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AF1DD"/>
        <bgColor rgb="FFEAF1DD"/>
      </patternFill>
    </fill>
    <fill>
      <patternFill patternType="solid">
        <fgColor rgb="FFF2DBDB"/>
        <bgColor rgb="FFF2DBDB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5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26" fillId="0" borderId="7"/>
    <xf numFmtId="173" fontId="26" fillId="0" borderId="7" applyFont="0" applyFill="0" applyBorder="0" applyAlignment="0" applyProtection="0"/>
    <xf numFmtId="177" fontId="26" fillId="0" borderId="7" applyFont="0" applyFill="0" applyBorder="0" applyAlignment="0" applyProtection="0"/>
    <xf numFmtId="0" fontId="2" fillId="0" borderId="7"/>
    <xf numFmtId="178" fontId="2" fillId="0" borderId="7" applyFont="0" applyFill="0" applyBorder="0" applyAlignment="0" applyProtection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" fillId="0" borderId="7"/>
    <xf numFmtId="0" fontId="1" fillId="0" borderId="7"/>
    <xf numFmtId="0" fontId="4" fillId="0" borderId="7"/>
    <xf numFmtId="0" fontId="4" fillId="0" borderId="7"/>
    <xf numFmtId="179" fontId="4" fillId="0" borderId="7" applyFont="0" applyFill="0" applyBorder="0" applyAlignment="0" applyProtection="0"/>
    <xf numFmtId="0" fontId="4" fillId="0" borderId="7"/>
    <xf numFmtId="0" fontId="4" fillId="0" borderId="7"/>
    <xf numFmtId="0" fontId="4" fillId="0" borderId="7"/>
    <xf numFmtId="181" fontId="4" fillId="0" borderId="7" applyFont="0" applyFill="0" applyBorder="0" applyAlignment="0" applyProtection="0"/>
    <xf numFmtId="182" fontId="4" fillId="0" borderId="7" applyFont="0" applyFill="0" applyBorder="0" applyAlignment="0" applyProtection="0"/>
    <xf numFmtId="0" fontId="37" fillId="0" borderId="7" applyNumberFormat="0" applyFill="0" applyBorder="0" applyAlignment="0" applyProtection="0">
      <alignment vertical="top"/>
      <protection locked="0"/>
    </xf>
    <xf numFmtId="0" fontId="40" fillId="0" borderId="7"/>
  </cellStyleXfs>
  <cellXfs count="619"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42" xfId="0" applyFont="1" applyBorder="1" applyAlignment="1">
      <alignment vertical="center"/>
    </xf>
    <xf numFmtId="0" fontId="9" fillId="0" borderId="0" xfId="0" applyFont="1" applyAlignment="1">
      <alignment wrapText="1"/>
    </xf>
    <xf numFmtId="0" fontId="7" fillId="0" borderId="42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vertical="center"/>
    </xf>
    <xf numFmtId="0" fontId="7" fillId="0" borderId="21" xfId="0" applyFont="1" applyBorder="1" applyAlignment="1">
      <alignment vertical="center" wrapText="1"/>
    </xf>
    <xf numFmtId="172" fontId="10" fillId="0" borderId="43" xfId="0" applyNumberFormat="1" applyFont="1" applyBorder="1" applyAlignment="1">
      <alignment horizontal="left" vertical="center"/>
    </xf>
    <xf numFmtId="0" fontId="7" fillId="0" borderId="21" xfId="0" applyFont="1" applyBorder="1"/>
    <xf numFmtId="0" fontId="12" fillId="0" borderId="55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/>
    </xf>
    <xf numFmtId="172" fontId="12" fillId="0" borderId="43" xfId="0" applyNumberFormat="1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176" fontId="7" fillId="4" borderId="50" xfId="0" applyNumberFormat="1" applyFont="1" applyFill="1" applyBorder="1" applyAlignment="1">
      <alignment horizontal="center" vertical="center"/>
    </xf>
    <xf numFmtId="4" fontId="18" fillId="0" borderId="18" xfId="0" applyNumberFormat="1" applyFont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9" fillId="5" borderId="68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51" xfId="0" applyFont="1" applyFill="1" applyBorder="1" applyAlignment="1">
      <alignment horizontal="center" vertical="center" wrapText="1"/>
    </xf>
    <xf numFmtId="0" fontId="20" fillId="0" borderId="28" xfId="0" applyFont="1" applyBorder="1" applyAlignment="1">
      <alignment horizontal="left" vertical="center" wrapText="1"/>
    </xf>
    <xf numFmtId="173" fontId="20" fillId="0" borderId="48" xfId="0" applyNumberFormat="1" applyFont="1" applyBorder="1" applyAlignment="1">
      <alignment vertical="center"/>
    </xf>
    <xf numFmtId="173" fontId="5" fillId="0" borderId="48" xfId="0" applyNumberFormat="1" applyFont="1" applyBorder="1" applyAlignment="1">
      <alignment horizontal="center" vertical="center" wrapText="1"/>
    </xf>
    <xf numFmtId="173" fontId="21" fillId="0" borderId="22" xfId="0" applyNumberFormat="1" applyFont="1" applyBorder="1" applyAlignment="1">
      <alignment horizontal="center" vertical="center"/>
    </xf>
    <xf numFmtId="175" fontId="7" fillId="0" borderId="0" xfId="0" applyNumberFormat="1" applyFont="1"/>
    <xf numFmtId="173" fontId="20" fillId="0" borderId="21" xfId="0" applyNumberFormat="1" applyFont="1" applyBorder="1" applyAlignment="1">
      <alignment vertical="center"/>
    </xf>
    <xf numFmtId="173" fontId="5" fillId="0" borderId="21" xfId="0" applyNumberFormat="1" applyFont="1" applyBorder="1" applyAlignment="1">
      <alignment horizontal="center" vertical="center" wrapText="1"/>
    </xf>
    <xf numFmtId="173" fontId="5" fillId="0" borderId="21" xfId="0" applyNumberFormat="1" applyFont="1" applyBorder="1" applyAlignment="1">
      <alignment horizontal="center" vertical="center"/>
    </xf>
    <xf numFmtId="173" fontId="22" fillId="0" borderId="2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73" fontId="5" fillId="0" borderId="42" xfId="0" applyNumberFormat="1" applyFont="1" applyBorder="1" applyAlignment="1">
      <alignment horizontal="center" vertical="center"/>
    </xf>
    <xf numFmtId="173" fontId="19" fillId="0" borderId="22" xfId="0" applyNumberFormat="1" applyFont="1" applyBorder="1" applyAlignment="1">
      <alignment horizontal="center" vertical="center"/>
    </xf>
    <xf numFmtId="173" fontId="5" fillId="0" borderId="21" xfId="0" applyNumberFormat="1" applyFont="1" applyBorder="1" applyAlignment="1">
      <alignment horizontal="center"/>
    </xf>
    <xf numFmtId="173" fontId="5" fillId="0" borderId="44" xfId="0" applyNumberFormat="1" applyFont="1" applyBorder="1"/>
    <xf numFmtId="0" fontId="5" fillId="0" borderId="9" xfId="0" applyFont="1" applyBorder="1"/>
    <xf numFmtId="173" fontId="5" fillId="0" borderId="46" xfId="0" applyNumberFormat="1" applyFont="1" applyBorder="1" applyAlignment="1">
      <alignment horizontal="center"/>
    </xf>
    <xf numFmtId="173" fontId="5" fillId="0" borderId="46" xfId="0" applyNumberFormat="1" applyFont="1" applyBorder="1" applyAlignment="1">
      <alignment horizontal="center" vertical="center"/>
    </xf>
    <xf numFmtId="173" fontId="5" fillId="0" borderId="58" xfId="0" applyNumberFormat="1" applyFont="1" applyBorder="1" applyAlignment="1">
      <alignment horizontal="center" vertical="center"/>
    </xf>
    <xf numFmtId="173" fontId="23" fillId="0" borderId="55" xfId="0" applyNumberFormat="1" applyFont="1" applyBorder="1" applyAlignment="1">
      <alignment horizontal="center" vertical="center"/>
    </xf>
    <xf numFmtId="173" fontId="23" fillId="0" borderId="71" xfId="0" applyNumberFormat="1" applyFont="1" applyBorder="1" applyAlignment="1">
      <alignment horizontal="center" vertical="center"/>
    </xf>
    <xf numFmtId="173" fontId="23" fillId="0" borderId="72" xfId="0" applyNumberFormat="1" applyFont="1" applyBorder="1" applyAlignment="1">
      <alignment horizontal="center" vertical="center"/>
    </xf>
    <xf numFmtId="173" fontId="23" fillId="0" borderId="73" xfId="0" applyNumberFormat="1" applyFont="1" applyBorder="1" applyAlignment="1">
      <alignment horizontal="center" vertical="center"/>
    </xf>
    <xf numFmtId="173" fontId="5" fillId="0" borderId="44" xfId="0" applyNumberFormat="1" applyFont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173" fontId="19" fillId="0" borderId="25" xfId="0" applyNumberFormat="1" applyFont="1" applyBorder="1" applyAlignment="1">
      <alignment horizontal="center" vertical="center"/>
    </xf>
    <xf numFmtId="173" fontId="5" fillId="0" borderId="25" xfId="0" applyNumberFormat="1" applyFont="1" applyBorder="1" applyAlignment="1">
      <alignment horizontal="center" vertical="center"/>
    </xf>
    <xf numFmtId="2" fontId="7" fillId="4" borderId="50" xfId="0" applyNumberFormat="1" applyFont="1" applyFill="1" applyBorder="1" applyAlignment="1">
      <alignment horizontal="center" vertical="center"/>
    </xf>
    <xf numFmtId="173" fontId="7" fillId="4" borderId="50" xfId="0" applyNumberFormat="1" applyFont="1" applyFill="1" applyBorder="1" applyAlignment="1">
      <alignment horizontal="center" vertical="center"/>
    </xf>
    <xf numFmtId="173" fontId="20" fillId="0" borderId="42" xfId="0" applyNumberFormat="1" applyFont="1" applyBorder="1" applyAlignment="1">
      <alignment vertical="center"/>
    </xf>
    <xf numFmtId="0" fontId="3" fillId="0" borderId="76" xfId="0" applyFont="1" applyBorder="1" applyAlignment="1">
      <alignment horizontal="center" vertical="center"/>
    </xf>
    <xf numFmtId="4" fontId="3" fillId="0" borderId="76" xfId="0" applyNumberFormat="1" applyFont="1" applyBorder="1" applyAlignment="1">
      <alignment horizontal="center" vertical="center"/>
    </xf>
    <xf numFmtId="0" fontId="3" fillId="0" borderId="76" xfId="0" applyFont="1" applyBorder="1" applyAlignment="1">
      <alignment vertical="center"/>
    </xf>
    <xf numFmtId="0" fontId="3" fillId="0" borderId="76" xfId="0" applyFont="1" applyBorder="1" applyAlignment="1">
      <alignment horizontal="left" vertical="center" wrapText="1"/>
    </xf>
    <xf numFmtId="2" fontId="3" fillId="0" borderId="76" xfId="0" applyNumberFormat="1" applyFont="1" applyBorder="1" applyAlignment="1">
      <alignment horizontal="right" vertical="center" wrapText="1"/>
    </xf>
    <xf numFmtId="0" fontId="3" fillId="0" borderId="52" xfId="0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2" fontId="3" fillId="0" borderId="52" xfId="0" applyNumberFormat="1" applyFont="1" applyBorder="1" applyAlignment="1">
      <alignment horizontal="right" vertical="center" wrapText="1"/>
    </xf>
    <xf numFmtId="0" fontId="3" fillId="0" borderId="53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0" fontId="3" fillId="0" borderId="90" xfId="0" applyFont="1" applyBorder="1" applyAlignment="1">
      <alignment vertical="center"/>
    </xf>
    <xf numFmtId="0" fontId="3" fillId="0" borderId="90" xfId="0" applyFont="1" applyBorder="1" applyAlignment="1">
      <alignment horizontal="left" vertical="center" wrapText="1"/>
    </xf>
    <xf numFmtId="2" fontId="3" fillId="0" borderId="90" xfId="0" applyNumberFormat="1" applyFont="1" applyBorder="1" applyAlignment="1">
      <alignment horizontal="right" vertical="center" wrapText="1"/>
    </xf>
    <xf numFmtId="2" fontId="3" fillId="0" borderId="92" xfId="0" applyNumberFormat="1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/>
    </xf>
    <xf numFmtId="0" fontId="3" fillId="0" borderId="52" xfId="0" applyFont="1" applyBorder="1" applyAlignment="1">
      <alignment horizontal="left" vertical="center" wrapText="1"/>
    </xf>
    <xf numFmtId="173" fontId="20" fillId="0" borderId="46" xfId="0" applyNumberFormat="1" applyFont="1" applyBorder="1" applyAlignment="1">
      <alignment vertical="center"/>
    </xf>
    <xf numFmtId="0" fontId="20" fillId="0" borderId="74" xfId="0" applyFont="1" applyBorder="1" applyAlignment="1">
      <alignment horizontal="left" vertical="center" wrapText="1"/>
    </xf>
    <xf numFmtId="173" fontId="21" fillId="0" borderId="27" xfId="0" applyNumberFormat="1" applyFont="1" applyBorder="1" applyAlignment="1">
      <alignment horizontal="center" vertical="center"/>
    </xf>
    <xf numFmtId="0" fontId="20" fillId="0" borderId="76" xfId="0" applyFont="1" applyBorder="1" applyAlignment="1">
      <alignment vertical="center" wrapText="1"/>
    </xf>
    <xf numFmtId="173" fontId="20" fillId="0" borderId="76" xfId="0" applyNumberFormat="1" applyFont="1" applyBorder="1" applyAlignment="1">
      <alignment vertical="center"/>
    </xf>
    <xf numFmtId="0" fontId="4" fillId="0" borderId="76" xfId="0" applyFont="1" applyBorder="1"/>
    <xf numFmtId="173" fontId="21" fillId="0" borderId="76" xfId="0" applyNumberFormat="1" applyFont="1" applyBorder="1" applyAlignment="1">
      <alignment horizontal="center" vertical="center"/>
    </xf>
    <xf numFmtId="0" fontId="27" fillId="7" borderId="76" xfId="0" applyFont="1" applyFill="1" applyBorder="1" applyAlignment="1">
      <alignment vertical="center" wrapText="1"/>
    </xf>
    <xf numFmtId="0" fontId="27" fillId="7" borderId="28" xfId="0" applyFont="1" applyFill="1" applyBorder="1" applyAlignment="1">
      <alignment horizontal="left" vertical="center" wrapText="1"/>
    </xf>
    <xf numFmtId="173" fontId="20" fillId="0" borderId="56" xfId="0" applyNumberFormat="1" applyFont="1" applyBorder="1" applyAlignment="1">
      <alignment vertical="center"/>
    </xf>
    <xf numFmtId="173" fontId="5" fillId="0" borderId="8" xfId="0" applyNumberFormat="1" applyFont="1" applyBorder="1" applyAlignment="1">
      <alignment horizontal="center" vertical="center"/>
    </xf>
    <xf numFmtId="173" fontId="20" fillId="0" borderId="81" xfId="0" applyNumberFormat="1" applyFont="1" applyBorder="1" applyAlignment="1">
      <alignment vertical="center"/>
    </xf>
    <xf numFmtId="0" fontId="4" fillId="0" borderId="81" xfId="0" applyFont="1" applyBorder="1"/>
    <xf numFmtId="0" fontId="28" fillId="0" borderId="94" xfId="0" applyFont="1" applyBorder="1" applyAlignment="1">
      <alignment horizontal="left" vertical="center" wrapText="1"/>
    </xf>
    <xf numFmtId="173" fontId="22" fillId="0" borderId="94" xfId="0" applyNumberFormat="1" applyFont="1" applyBorder="1" applyAlignment="1">
      <alignment horizontal="center" vertical="center"/>
    </xf>
    <xf numFmtId="173" fontId="21" fillId="0" borderId="94" xfId="0" applyNumberFormat="1" applyFont="1" applyBorder="1" applyAlignment="1">
      <alignment horizontal="center" vertical="center"/>
    </xf>
    <xf numFmtId="173" fontId="5" fillId="0" borderId="52" xfId="0" applyNumberFormat="1" applyFont="1" applyBorder="1" applyAlignment="1">
      <alignment horizontal="center"/>
    </xf>
    <xf numFmtId="173" fontId="5" fillId="0" borderId="52" xfId="0" applyNumberFormat="1" applyFont="1" applyBorder="1" applyAlignment="1">
      <alignment horizontal="center" vertical="center"/>
    </xf>
    <xf numFmtId="0" fontId="28" fillId="0" borderId="76" xfId="0" applyFont="1" applyBorder="1" applyAlignment="1">
      <alignment vertical="center" wrapText="1"/>
    </xf>
    <xf numFmtId="173" fontId="5" fillId="0" borderId="76" xfId="0" applyNumberFormat="1" applyFont="1" applyBorder="1" applyAlignment="1">
      <alignment horizontal="center" vertical="center"/>
    </xf>
    <xf numFmtId="0" fontId="28" fillId="0" borderId="28" xfId="0" applyFont="1" applyBorder="1" applyAlignment="1">
      <alignment horizontal="left" vertical="center" wrapText="1"/>
    </xf>
    <xf numFmtId="0" fontId="6" fillId="0" borderId="90" xfId="0" applyFont="1" applyBorder="1" applyAlignment="1">
      <alignment vertical="center"/>
    </xf>
    <xf numFmtId="173" fontId="3" fillId="0" borderId="90" xfId="0" applyNumberFormat="1" applyFont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30" fillId="0" borderId="7" xfId="8" applyFont="1"/>
    <xf numFmtId="0" fontId="30" fillId="0" borderId="7" xfId="8" applyFont="1" applyAlignment="1">
      <alignment horizontal="center"/>
    </xf>
    <xf numFmtId="0" fontId="31" fillId="0" borderId="7" xfId="8" applyFont="1"/>
    <xf numFmtId="0" fontId="31" fillId="0" borderId="7" xfId="8" applyFont="1" applyAlignment="1">
      <alignment horizontal="center"/>
    </xf>
    <xf numFmtId="0" fontId="31" fillId="0" borderId="100" xfId="8" applyFont="1" applyBorder="1"/>
    <xf numFmtId="0" fontId="31" fillId="0" borderId="101" xfId="8" applyFont="1" applyBorder="1"/>
    <xf numFmtId="0" fontId="31" fillId="0" borderId="101" xfId="8" applyFont="1" applyBorder="1" applyAlignment="1">
      <alignment horizontal="center"/>
    </xf>
    <xf numFmtId="0" fontId="31" fillId="0" borderId="102" xfId="8" applyFont="1" applyBorder="1"/>
    <xf numFmtId="0" fontId="31" fillId="0" borderId="103" xfId="8" applyFont="1" applyBorder="1"/>
    <xf numFmtId="0" fontId="31" fillId="0" borderId="104" xfId="8" applyFont="1" applyBorder="1"/>
    <xf numFmtId="0" fontId="31" fillId="6" borderId="7" xfId="8" applyFont="1" applyFill="1"/>
    <xf numFmtId="0" fontId="31" fillId="6" borderId="106" xfId="8" applyFont="1" applyFill="1" applyBorder="1"/>
    <xf numFmtId="0" fontId="31" fillId="6" borderId="104" xfId="8" applyFont="1" applyFill="1" applyBorder="1"/>
    <xf numFmtId="0" fontId="31" fillId="0" borderId="106" xfId="8" applyFont="1" applyBorder="1"/>
    <xf numFmtId="0" fontId="32" fillId="0" borderId="99" xfId="11" applyFont="1" applyBorder="1" applyAlignment="1">
      <alignment horizontal="center" vertical="center" wrapText="1"/>
    </xf>
    <xf numFmtId="0" fontId="32" fillId="0" borderId="114" xfId="11" applyFont="1" applyBorder="1" applyAlignment="1">
      <alignment horizontal="center" vertical="center" wrapText="1"/>
    </xf>
    <xf numFmtId="0" fontId="32" fillId="9" borderId="95" xfId="10" applyFont="1" applyFill="1" applyBorder="1" applyAlignment="1">
      <alignment vertical="center"/>
    </xf>
    <xf numFmtId="0" fontId="32" fillId="9" borderId="96" xfId="10" applyFont="1" applyFill="1" applyBorder="1" applyAlignment="1">
      <alignment vertical="center"/>
    </xf>
    <xf numFmtId="0" fontId="32" fillId="9" borderId="97" xfId="10" applyFont="1" applyFill="1" applyBorder="1" applyAlignment="1">
      <alignment vertical="center"/>
    </xf>
    <xf numFmtId="0" fontId="30" fillId="0" borderId="107" xfId="10" applyFont="1" applyBorder="1" applyAlignment="1">
      <alignment horizontal="center" vertical="center"/>
    </xf>
    <xf numFmtId="0" fontId="30" fillId="0" borderId="76" xfId="11" applyFont="1" applyBorder="1" applyAlignment="1">
      <alignment horizontal="center" vertical="center"/>
    </xf>
    <xf numFmtId="4" fontId="30" fillId="0" borderId="76" xfId="12" applyNumberFormat="1" applyFont="1" applyBorder="1" applyAlignment="1">
      <alignment vertical="center" wrapText="1"/>
    </xf>
    <xf numFmtId="164" fontId="30" fillId="0" borderId="76" xfId="3" applyNumberFormat="1" applyFont="1" applyBorder="1" applyAlignment="1">
      <alignment horizontal="right" vertical="center" wrapText="1"/>
    </xf>
    <xf numFmtId="164" fontId="30" fillId="0" borderId="108" xfId="3" applyNumberFormat="1" applyFont="1" applyBorder="1" applyAlignment="1">
      <alignment horizontal="right" vertical="center" wrapText="1"/>
    </xf>
    <xf numFmtId="0" fontId="30" fillId="0" borderId="111" xfId="10" applyFont="1" applyBorder="1" applyAlignment="1">
      <alignment horizontal="left" vertical="center"/>
    </xf>
    <xf numFmtId="0" fontId="30" fillId="0" borderId="105" xfId="11" applyFont="1" applyBorder="1" applyAlignment="1">
      <alignment horizontal="center" vertical="center"/>
    </xf>
    <xf numFmtId="0" fontId="30" fillId="0" borderId="105" xfId="11" applyFont="1" applyBorder="1" applyAlignment="1">
      <alignment horizontal="left" vertical="center" wrapText="1"/>
    </xf>
    <xf numFmtId="164" fontId="30" fillId="0" borderId="116" xfId="3" applyNumberFormat="1" applyFont="1" applyBorder="1" applyAlignment="1">
      <alignment horizontal="right" vertical="center" wrapText="1"/>
    </xf>
    <xf numFmtId="165" fontId="32" fillId="0" borderId="117" xfId="12" applyNumberFormat="1" applyFont="1" applyBorder="1" applyAlignment="1">
      <alignment horizontal="right" vertical="center"/>
    </xf>
    <xf numFmtId="164" fontId="30" fillId="0" borderId="93" xfId="3" applyNumberFormat="1" applyFont="1" applyBorder="1" applyAlignment="1">
      <alignment horizontal="right" vertical="center" wrapText="1"/>
    </xf>
    <xf numFmtId="0" fontId="30" fillId="0" borderId="76" xfId="13" applyFont="1" applyBorder="1" applyAlignment="1">
      <alignment horizontal="center" vertical="center"/>
    </xf>
    <xf numFmtId="0" fontId="30" fillId="0" borderId="76" xfId="13" applyFont="1" applyBorder="1" applyAlignment="1">
      <alignment horizontal="left" vertical="center"/>
    </xf>
    <xf numFmtId="0" fontId="30" fillId="0" borderId="103" xfId="8" applyFont="1" applyBorder="1"/>
    <xf numFmtId="0" fontId="30" fillId="0" borderId="104" xfId="8" applyFont="1" applyBorder="1"/>
    <xf numFmtId="0" fontId="30" fillId="0" borderId="105" xfId="8" applyFont="1" applyBorder="1"/>
    <xf numFmtId="0" fontId="30" fillId="0" borderId="105" xfId="8" applyFont="1" applyBorder="1" applyAlignment="1">
      <alignment horizontal="center"/>
    </xf>
    <xf numFmtId="0" fontId="30" fillId="0" borderId="76" xfId="10" applyFont="1" applyBorder="1" applyAlignment="1">
      <alignment horizontal="center" vertical="center"/>
    </xf>
    <xf numFmtId="0" fontId="30" fillId="0" borderId="76" xfId="10" applyFont="1" applyBorder="1" applyAlignment="1">
      <alignment horizontal="left" vertical="center" wrapText="1"/>
    </xf>
    <xf numFmtId="164" fontId="30" fillId="0" borderId="91" xfId="3" applyNumberFormat="1" applyFont="1" applyBorder="1" applyAlignment="1">
      <alignment horizontal="right" vertical="center" wrapText="1"/>
    </xf>
    <xf numFmtId="0" fontId="30" fillId="0" borderId="118" xfId="10" applyFont="1" applyBorder="1" applyAlignment="1">
      <alignment horizontal="left" vertical="center"/>
    </xf>
    <xf numFmtId="0" fontId="30" fillId="0" borderId="7" xfId="10" applyFont="1" applyAlignment="1">
      <alignment horizontal="center" vertical="center"/>
    </xf>
    <xf numFmtId="0" fontId="30" fillId="0" borderId="7" xfId="10" applyFont="1" applyAlignment="1">
      <alignment horizontal="left" vertical="center" wrapText="1"/>
    </xf>
    <xf numFmtId="164" fontId="30" fillId="0" borderId="83" xfId="3" applyNumberFormat="1" applyFont="1" applyBorder="1" applyAlignment="1">
      <alignment horizontal="right" vertical="center" wrapText="1"/>
    </xf>
    <xf numFmtId="165" fontId="32" fillId="0" borderId="119" xfId="12" applyNumberFormat="1" applyFont="1" applyBorder="1" applyAlignment="1">
      <alignment horizontal="right" vertical="center"/>
    </xf>
    <xf numFmtId="2" fontId="30" fillId="0" borderId="105" xfId="10" applyNumberFormat="1" applyFont="1" applyBorder="1" applyAlignment="1">
      <alignment horizontal="center" vertical="center"/>
    </xf>
    <xf numFmtId="0" fontId="30" fillId="0" borderId="105" xfId="10" applyFont="1" applyBorder="1" applyAlignment="1">
      <alignment horizontal="left" vertical="center" wrapText="1"/>
    </xf>
    <xf numFmtId="0" fontId="30" fillId="0" borderId="105" xfId="10" applyFont="1" applyBorder="1" applyAlignment="1">
      <alignment horizontal="center" vertical="center"/>
    </xf>
    <xf numFmtId="0" fontId="31" fillId="0" borderId="7" xfId="14" applyFont="1"/>
    <xf numFmtId="0" fontId="31" fillId="0" borderId="103" xfId="14" applyFont="1" applyBorder="1"/>
    <xf numFmtId="180" fontId="32" fillId="9" borderId="97" xfId="10" applyNumberFormat="1" applyFont="1" applyFill="1" applyBorder="1" applyAlignment="1">
      <alignment vertical="center"/>
    </xf>
    <xf numFmtId="0" fontId="31" fillId="0" borderId="104" xfId="14" applyFont="1" applyBorder="1"/>
    <xf numFmtId="49" fontId="32" fillId="0" borderId="7" xfId="15" applyNumberFormat="1" applyFont="1" applyAlignment="1">
      <alignment horizontal="right" vertical="center"/>
    </xf>
    <xf numFmtId="166" fontId="32" fillId="0" borderId="7" xfId="15" applyNumberFormat="1" applyFont="1" applyAlignment="1">
      <alignment vertical="center"/>
    </xf>
    <xf numFmtId="0" fontId="30" fillId="0" borderId="7" xfId="4" applyFont="1"/>
    <xf numFmtId="0" fontId="30" fillId="0" borderId="7" xfId="4" applyFont="1" applyAlignment="1">
      <alignment horizontal="center"/>
    </xf>
    <xf numFmtId="167" fontId="30" fillId="0" borderId="91" xfId="16" applyNumberFormat="1" applyFont="1" applyBorder="1" applyAlignment="1">
      <alignment vertical="center"/>
    </xf>
    <xf numFmtId="0" fontId="30" fillId="0" borderId="109" xfId="4" applyFont="1" applyBorder="1" applyAlignment="1">
      <alignment horizontal="left" vertical="center"/>
    </xf>
    <xf numFmtId="168" fontId="30" fillId="0" borderId="87" xfId="16" applyNumberFormat="1" applyFont="1" applyBorder="1" applyAlignment="1">
      <alignment horizontal="center" vertical="center"/>
    </xf>
    <xf numFmtId="0" fontId="32" fillId="0" borderId="87" xfId="4" applyFont="1" applyBorder="1" applyAlignment="1">
      <alignment vertical="center"/>
    </xf>
    <xf numFmtId="0" fontId="32" fillId="0" borderId="82" xfId="4" applyFont="1" applyBorder="1" applyAlignment="1">
      <alignment horizontal="right" vertical="center"/>
    </xf>
    <xf numFmtId="167" fontId="30" fillId="0" borderId="93" xfId="16" applyNumberFormat="1" applyFont="1" applyBorder="1" applyAlignment="1">
      <alignment vertical="center"/>
    </xf>
    <xf numFmtId="0" fontId="30" fillId="0" borderId="7" xfId="11" applyFont="1" applyAlignment="1">
      <alignment horizontal="center" vertical="center"/>
    </xf>
    <xf numFmtId="9" fontId="30" fillId="0" borderId="87" xfId="16" applyNumberFormat="1" applyFont="1" applyBorder="1" applyAlignment="1">
      <alignment horizontal="center" vertical="center"/>
    </xf>
    <xf numFmtId="167" fontId="30" fillId="0" borderId="87" xfId="16" applyNumberFormat="1" applyFont="1" applyBorder="1" applyAlignment="1">
      <alignment vertical="center"/>
    </xf>
    <xf numFmtId="0" fontId="30" fillId="0" borderId="82" xfId="4" applyFont="1" applyBorder="1" applyAlignment="1">
      <alignment vertical="center"/>
    </xf>
    <xf numFmtId="0" fontId="32" fillId="0" borderId="109" xfId="4" applyFont="1" applyBorder="1" applyAlignment="1">
      <alignment horizontal="left" vertical="center"/>
    </xf>
    <xf numFmtId="167" fontId="32" fillId="0" borderId="93" xfId="16" applyNumberFormat="1" applyFont="1" applyBorder="1" applyAlignment="1">
      <alignment vertical="center"/>
    </xf>
    <xf numFmtId="0" fontId="30" fillId="0" borderId="109" xfId="4" applyFont="1" applyBorder="1" applyAlignment="1">
      <alignment horizontal="left" vertical="center" wrapText="1"/>
    </xf>
    <xf numFmtId="0" fontId="30" fillId="0" borderId="82" xfId="4" applyFont="1" applyBorder="1" applyAlignment="1">
      <alignment horizontal="right" vertical="center"/>
    </xf>
    <xf numFmtId="0" fontId="30" fillId="0" borderId="7" xfId="4" applyFont="1" applyAlignment="1">
      <alignment horizontal="center" vertical="center" wrapText="1"/>
    </xf>
    <xf numFmtId="0" fontId="32" fillId="0" borderId="124" xfId="4" applyFont="1" applyBorder="1" applyAlignment="1">
      <alignment horizontal="left" vertical="center"/>
    </xf>
    <xf numFmtId="9" fontId="30" fillId="0" borderId="125" xfId="16" applyNumberFormat="1" applyFont="1" applyBorder="1" applyAlignment="1">
      <alignment horizontal="center" vertical="center"/>
    </xf>
    <xf numFmtId="167" fontId="32" fillId="0" borderId="125" xfId="16" applyNumberFormat="1" applyFont="1" applyBorder="1" applyAlignment="1">
      <alignment vertical="center"/>
    </xf>
    <xf numFmtId="0" fontId="30" fillId="0" borderId="126" xfId="4" applyFont="1" applyBorder="1" applyAlignment="1">
      <alignment vertical="center"/>
    </xf>
    <xf numFmtId="2" fontId="30" fillId="0" borderId="7" xfId="4" applyNumberFormat="1" applyFont="1"/>
    <xf numFmtId="167" fontId="30" fillId="0" borderId="7" xfId="16" applyNumberFormat="1" applyFont="1"/>
    <xf numFmtId="39" fontId="32" fillId="0" borderId="7" xfId="16" applyNumberFormat="1" applyFont="1" applyAlignment="1">
      <alignment vertical="center"/>
    </xf>
    <xf numFmtId="0" fontId="32" fillId="0" borderId="121" xfId="1" applyFont="1" applyBorder="1" applyAlignment="1">
      <alignment vertical="center"/>
    </xf>
    <xf numFmtId="169" fontId="31" fillId="0" borderId="104" xfId="14" applyNumberFormat="1" applyFont="1" applyBorder="1"/>
    <xf numFmtId="166" fontId="32" fillId="8" borderId="108" xfId="17" applyNumberFormat="1" applyFont="1" applyFill="1" applyBorder="1" applyAlignment="1">
      <alignment horizontal="center" vertical="center"/>
    </xf>
    <xf numFmtId="170" fontId="31" fillId="0" borderId="104" xfId="14" applyNumberFormat="1" applyFont="1" applyBorder="1"/>
    <xf numFmtId="166" fontId="32" fillId="8" borderId="76" xfId="17" applyNumberFormat="1" applyFont="1" applyFill="1" applyBorder="1" applyAlignment="1">
      <alignment horizontal="center" vertical="center"/>
    </xf>
    <xf numFmtId="9" fontId="30" fillId="7" borderId="93" xfId="7" applyFont="1" applyFill="1" applyBorder="1" applyAlignment="1">
      <alignment horizontal="center" vertical="center"/>
    </xf>
    <xf numFmtId="0" fontId="30" fillId="0" borderId="128" xfId="0" applyFont="1" applyBorder="1" applyAlignment="1">
      <alignment vertical="center" wrapText="1"/>
    </xf>
    <xf numFmtId="0" fontId="35" fillId="0" borderId="7" xfId="14" applyFont="1"/>
    <xf numFmtId="0" fontId="30" fillId="0" borderId="78" xfId="0" applyFont="1" applyBorder="1" applyAlignment="1">
      <alignment vertical="center" wrapText="1"/>
    </xf>
    <xf numFmtId="0" fontId="30" fillId="0" borderId="79" xfId="0" applyFont="1" applyBorder="1" applyAlignment="1">
      <alignment vertical="center" wrapText="1"/>
    </xf>
    <xf numFmtId="0" fontId="30" fillId="0" borderId="129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0" fontId="30" fillId="0" borderId="83" xfId="0" applyFont="1" applyBorder="1" applyAlignment="1">
      <alignment vertical="center" wrapText="1"/>
    </xf>
    <xf numFmtId="0" fontId="30" fillId="0" borderId="111" xfId="0" applyFont="1" applyBorder="1" applyAlignment="1">
      <alignment vertical="center" wrapText="1"/>
    </xf>
    <xf numFmtId="0" fontId="30" fillId="0" borderId="105" xfId="0" applyFont="1" applyBorder="1" applyAlignment="1">
      <alignment vertical="center" wrapText="1"/>
    </xf>
    <xf numFmtId="0" fontId="30" fillId="0" borderId="116" xfId="0" applyFont="1" applyBorder="1" applyAlignment="1">
      <alignment vertical="center" wrapText="1"/>
    </xf>
    <xf numFmtId="0" fontId="31" fillId="0" borderId="130" xfId="14" applyFont="1" applyBorder="1"/>
    <xf numFmtId="0" fontId="31" fillId="0" borderId="131" xfId="8" applyFont="1" applyBorder="1"/>
    <xf numFmtId="0" fontId="31" fillId="0" borderId="131" xfId="8" applyFont="1" applyBorder="1" applyAlignment="1">
      <alignment horizontal="center"/>
    </xf>
    <xf numFmtId="171" fontId="31" fillId="0" borderId="131" xfId="6" applyNumberFormat="1" applyFont="1" applyBorder="1"/>
    <xf numFmtId="0" fontId="31" fillId="0" borderId="132" xfId="8" applyFont="1" applyBorder="1"/>
    <xf numFmtId="0" fontId="36" fillId="0" borderId="0" xfId="0" applyFont="1"/>
    <xf numFmtId="0" fontId="36" fillId="0" borderId="100" xfId="0" applyFont="1" applyBorder="1"/>
    <xf numFmtId="0" fontId="36" fillId="0" borderId="101" xfId="0" applyFont="1" applyBorder="1"/>
    <xf numFmtId="0" fontId="36" fillId="0" borderId="102" xfId="0" applyFont="1" applyBorder="1"/>
    <xf numFmtId="0" fontId="36" fillId="0" borderId="103" xfId="0" applyFont="1" applyBorder="1"/>
    <xf numFmtId="0" fontId="36" fillId="0" borderId="104" xfId="0" applyFont="1" applyBorder="1" applyAlignment="1">
      <alignment horizontal="center" wrapText="1"/>
    </xf>
    <xf numFmtId="0" fontId="36" fillId="0" borderId="104" xfId="0" applyFont="1" applyBorder="1"/>
    <xf numFmtId="0" fontId="36" fillId="0" borderId="104" xfId="19" applyFont="1" applyBorder="1" applyAlignment="1">
      <alignment horizontal="center" vertical="center"/>
    </xf>
    <xf numFmtId="0" fontId="36" fillId="0" borderId="104" xfId="0" applyFont="1" applyBorder="1" applyAlignment="1">
      <alignment horizontal="center" vertical="center"/>
    </xf>
    <xf numFmtId="0" fontId="36" fillId="0" borderId="128" xfId="0" applyFont="1" applyBorder="1" applyAlignment="1">
      <alignment horizontal="center"/>
    </xf>
    <xf numFmtId="0" fontId="39" fillId="0" borderId="78" xfId="0" applyFont="1" applyBorder="1" applyAlignment="1">
      <alignment horizontal="center"/>
    </xf>
    <xf numFmtId="0" fontId="36" fillId="0" borderId="78" xfId="0" applyFont="1" applyBorder="1" applyAlignment="1">
      <alignment vertical="center"/>
    </xf>
    <xf numFmtId="0" fontId="36" fillId="0" borderId="139" xfId="0" applyFont="1" applyBorder="1" applyAlignment="1">
      <alignment vertical="center"/>
    </xf>
    <xf numFmtId="0" fontId="36" fillId="0" borderId="104" xfId="0" applyFont="1" applyBorder="1" applyAlignment="1">
      <alignment vertical="center"/>
    </xf>
    <xf numFmtId="0" fontId="36" fillId="0" borderId="142" xfId="0" applyFont="1" applyBorder="1" applyAlignment="1">
      <alignment horizontal="center"/>
    </xf>
    <xf numFmtId="0" fontId="39" fillId="0" borderId="135" xfId="0" applyFont="1" applyBorder="1" applyAlignment="1">
      <alignment horizontal="center"/>
    </xf>
    <xf numFmtId="0" fontId="36" fillId="0" borderId="135" xfId="0" applyFont="1" applyBorder="1" applyAlignment="1">
      <alignment horizontal="right" vertical="center"/>
    </xf>
    <xf numFmtId="0" fontId="36" fillId="0" borderId="90" xfId="0" applyFont="1" applyBorder="1" applyAlignment="1">
      <alignment horizontal="center" vertical="center"/>
    </xf>
    <xf numFmtId="0" fontId="36" fillId="0" borderId="91" xfId="0" applyFont="1" applyBorder="1" applyAlignment="1">
      <alignment horizontal="center" vertical="center"/>
    </xf>
    <xf numFmtId="0" fontId="36" fillId="0" borderId="129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6" fillId="0" borderId="0" xfId="0" applyFont="1" applyAlignment="1">
      <alignment horizontal="right" vertical="center"/>
    </xf>
    <xf numFmtId="1" fontId="36" fillId="0" borderId="76" xfId="0" applyNumberFormat="1" applyFont="1" applyBorder="1" applyAlignment="1">
      <alignment horizontal="center" vertical="center"/>
    </xf>
    <xf numFmtId="1" fontId="36" fillId="0" borderId="93" xfId="0" applyNumberFormat="1" applyFont="1" applyBorder="1" applyAlignment="1">
      <alignment horizontal="center" vertical="center"/>
    </xf>
    <xf numFmtId="1" fontId="36" fillId="0" borderId="104" xfId="0" applyNumberFormat="1" applyFont="1" applyBorder="1" applyAlignment="1">
      <alignment horizontal="center" vertical="center"/>
    </xf>
    <xf numFmtId="1" fontId="36" fillId="0" borderId="143" xfId="0" applyNumberFormat="1" applyFont="1" applyBorder="1" applyAlignment="1">
      <alignment horizontal="center" vertical="center"/>
    </xf>
    <xf numFmtId="0" fontId="36" fillId="0" borderId="144" xfId="0" applyFont="1" applyBorder="1" applyAlignment="1">
      <alignment horizontal="left"/>
    </xf>
    <xf numFmtId="0" fontId="36" fillId="0" borderId="86" xfId="0" applyFont="1" applyBorder="1" applyAlignment="1">
      <alignment horizontal="center"/>
    </xf>
    <xf numFmtId="0" fontId="36" fillId="0" borderId="138" xfId="0" applyFont="1" applyBorder="1" applyAlignment="1">
      <alignment horizontal="center"/>
    </xf>
    <xf numFmtId="0" fontId="36" fillId="0" borderId="104" xfId="0" applyFont="1" applyBorder="1" applyAlignment="1">
      <alignment horizontal="center"/>
    </xf>
    <xf numFmtId="0" fontId="36" fillId="0" borderId="124" xfId="0" applyFont="1" applyBorder="1"/>
    <xf numFmtId="0" fontId="36" fillId="0" borderId="125" xfId="0" applyFont="1" applyBorder="1"/>
    <xf numFmtId="0" fontId="36" fillId="0" borderId="145" xfId="0" applyFont="1" applyBorder="1"/>
    <xf numFmtId="0" fontId="36" fillId="0" borderId="142" xfId="0" applyFont="1" applyBorder="1"/>
    <xf numFmtId="0" fontId="36" fillId="0" borderId="135" xfId="0" applyFont="1" applyBorder="1"/>
    <xf numFmtId="0" fontId="36" fillId="0" borderId="137" xfId="0" applyFont="1" applyBorder="1"/>
    <xf numFmtId="0" fontId="39" fillId="0" borderId="104" xfId="0" applyFont="1" applyBorder="1" applyAlignment="1" applyProtection="1">
      <alignment horizontal="center"/>
      <protection locked="0"/>
    </xf>
    <xf numFmtId="0" fontId="36" fillId="0" borderId="129" xfId="0" applyFont="1" applyBorder="1"/>
    <xf numFmtId="0" fontId="36" fillId="0" borderId="143" xfId="0" applyFont="1" applyBorder="1"/>
    <xf numFmtId="0" fontId="41" fillId="9" borderId="146" xfId="0" applyFont="1" applyFill="1" applyBorder="1" applyAlignment="1">
      <alignment horizontal="center" vertical="center"/>
    </xf>
    <xf numFmtId="0" fontId="39" fillId="0" borderId="104" xfId="0" applyFont="1" applyBorder="1" applyAlignment="1">
      <alignment horizontal="center" vertical="center"/>
    </xf>
    <xf numFmtId="0" fontId="36" fillId="9" borderId="147" xfId="0" applyFont="1" applyFill="1" applyBorder="1" applyAlignment="1">
      <alignment horizontal="center" vertical="center"/>
    </xf>
    <xf numFmtId="4" fontId="36" fillId="9" borderId="147" xfId="0" applyNumberFormat="1" applyFont="1" applyFill="1" applyBorder="1" applyAlignment="1">
      <alignment horizontal="center" vertical="center"/>
    </xf>
    <xf numFmtId="4" fontId="36" fillId="0" borderId="104" xfId="0" applyNumberFormat="1" applyFont="1" applyBorder="1" applyAlignment="1">
      <alignment horizontal="center" vertical="center"/>
    </xf>
    <xf numFmtId="0" fontId="39" fillId="0" borderId="104" xfId="0" applyFont="1" applyBorder="1" applyAlignment="1">
      <alignment horizontal="left" vertical="center"/>
    </xf>
    <xf numFmtId="0" fontId="41" fillId="9" borderId="90" xfId="0" applyFont="1" applyFill="1" applyBorder="1" applyAlignment="1">
      <alignment horizontal="center"/>
    </xf>
    <xf numFmtId="0" fontId="41" fillId="9" borderId="91" xfId="0" applyFont="1" applyFill="1" applyBorder="1" applyAlignment="1">
      <alignment horizontal="center"/>
    </xf>
    <xf numFmtId="0" fontId="39" fillId="0" borderId="104" xfId="0" applyFont="1" applyBorder="1" applyAlignment="1">
      <alignment horizontal="center"/>
    </xf>
    <xf numFmtId="43" fontId="36" fillId="0" borderId="76" xfId="6" applyFont="1" applyBorder="1"/>
    <xf numFmtId="43" fontId="36" fillId="0" borderId="93" xfId="6" applyFont="1" applyBorder="1"/>
    <xf numFmtId="43" fontId="36" fillId="0" borderId="104" xfId="6" applyFont="1" applyFill="1" applyBorder="1"/>
    <xf numFmtId="0" fontId="36" fillId="0" borderId="128" xfId="0" applyFont="1" applyBorder="1"/>
    <xf numFmtId="0" fontId="36" fillId="0" borderId="78" xfId="0" applyFont="1" applyBorder="1"/>
    <xf numFmtId="0" fontId="36" fillId="0" borderId="79" xfId="0" applyFont="1" applyBorder="1"/>
    <xf numFmtId="0" fontId="36" fillId="0" borderId="77" xfId="0" applyFont="1" applyBorder="1"/>
    <xf numFmtId="43" fontId="36" fillId="0" borderId="148" xfId="6" applyFont="1" applyBorder="1"/>
    <xf numFmtId="173" fontId="36" fillId="0" borderId="149" xfId="0" applyNumberFormat="1" applyFont="1" applyBorder="1"/>
    <xf numFmtId="173" fontId="36" fillId="0" borderId="104" xfId="0" applyNumberFormat="1" applyFont="1" applyBorder="1"/>
    <xf numFmtId="0" fontId="41" fillId="9" borderId="113" xfId="0" applyFont="1" applyFill="1" applyBorder="1" applyAlignment="1">
      <alignment horizontal="center"/>
    </xf>
    <xf numFmtId="2" fontId="36" fillId="0" borderId="76" xfId="0" applyNumberFormat="1" applyFont="1" applyBorder="1"/>
    <xf numFmtId="0" fontId="36" fillId="0" borderId="99" xfId="0" applyFont="1" applyBorder="1"/>
    <xf numFmtId="43" fontId="36" fillId="0" borderId="115" xfId="6" applyFont="1" applyBorder="1"/>
    <xf numFmtId="43" fontId="36" fillId="0" borderId="149" xfId="6" applyFont="1" applyBorder="1"/>
    <xf numFmtId="0" fontId="41" fillId="9" borderId="90" xfId="0" applyFont="1" applyFill="1" applyBorder="1" applyAlignment="1">
      <alignment horizontal="center" wrapText="1"/>
    </xf>
    <xf numFmtId="0" fontId="41" fillId="9" borderId="122" xfId="0" applyFont="1" applyFill="1" applyBorder="1" applyAlignment="1">
      <alignment horizontal="center" wrapText="1"/>
    </xf>
    <xf numFmtId="0" fontId="41" fillId="9" borderId="90" xfId="0" applyFont="1" applyFill="1" applyBorder="1"/>
    <xf numFmtId="2" fontId="36" fillId="0" borderId="76" xfId="0" applyNumberFormat="1" applyFont="1" applyBorder="1" applyAlignment="1">
      <alignment horizontal="center"/>
    </xf>
    <xf numFmtId="2" fontId="36" fillId="0" borderId="87" xfId="0" applyNumberFormat="1" applyFont="1" applyBorder="1" applyAlignment="1">
      <alignment horizontal="center"/>
    </xf>
    <xf numFmtId="0" fontId="36" fillId="0" borderId="148" xfId="0" applyFont="1" applyBorder="1"/>
    <xf numFmtId="0" fontId="36" fillId="0" borderId="105" xfId="0" applyFont="1" applyBorder="1"/>
    <xf numFmtId="43" fontId="36" fillId="0" borderId="117" xfId="6" applyFont="1" applyBorder="1"/>
    <xf numFmtId="0" fontId="41" fillId="9" borderId="91" xfId="0" applyFont="1" applyFill="1" applyBorder="1" applyAlignment="1">
      <alignment horizontal="center" wrapText="1"/>
    </xf>
    <xf numFmtId="0" fontId="39" fillId="0" borderId="104" xfId="0" applyFont="1" applyBorder="1" applyAlignment="1">
      <alignment horizontal="center" wrapText="1"/>
    </xf>
    <xf numFmtId="0" fontId="36" fillId="0" borderId="109" xfId="0" applyFont="1" applyBorder="1" applyAlignment="1">
      <alignment horizontal="left"/>
    </xf>
    <xf numFmtId="0" fontId="36" fillId="0" borderId="87" xfId="0" applyFont="1" applyBorder="1" applyAlignment="1">
      <alignment horizontal="left"/>
    </xf>
    <xf numFmtId="43" fontId="36" fillId="0" borderId="76" xfId="6" applyFont="1" applyBorder="1" applyAlignment="1">
      <alignment horizontal="center"/>
    </xf>
    <xf numFmtId="0" fontId="36" fillId="0" borderId="87" xfId="7" applyNumberFormat="1" applyFont="1" applyBorder="1" applyAlignment="1">
      <alignment horizontal="center"/>
    </xf>
    <xf numFmtId="183" fontId="36" fillId="0" borderId="88" xfId="0" applyNumberFormat="1" applyFont="1" applyBorder="1" applyAlignment="1">
      <alignment horizontal="center" wrapText="1"/>
    </xf>
    <xf numFmtId="43" fontId="36" fillId="0" borderId="108" xfId="6" applyFont="1" applyBorder="1" applyAlignment="1">
      <alignment horizontal="center" wrapText="1"/>
    </xf>
    <xf numFmtId="43" fontId="36" fillId="0" borderId="104" xfId="6" applyFont="1" applyFill="1" applyBorder="1" applyAlignment="1">
      <alignment horizontal="center" wrapText="1"/>
    </xf>
    <xf numFmtId="183" fontId="36" fillId="9" borderId="149" xfId="0" applyNumberFormat="1" applyFont="1" applyFill="1" applyBorder="1"/>
    <xf numFmtId="183" fontId="36" fillId="0" borderId="104" xfId="0" applyNumberFormat="1" applyFont="1" applyBorder="1"/>
    <xf numFmtId="0" fontId="41" fillId="9" borderId="122" xfId="0" applyFont="1" applyFill="1" applyBorder="1" applyAlignment="1">
      <alignment horizontal="center"/>
    </xf>
    <xf numFmtId="0" fontId="41" fillId="9" borderId="123" xfId="0" applyFont="1" applyFill="1" applyBorder="1" applyAlignment="1">
      <alignment horizontal="center" wrapText="1"/>
    </xf>
    <xf numFmtId="0" fontId="39" fillId="9" borderId="91" xfId="0" applyFont="1" applyFill="1" applyBorder="1" applyAlignment="1">
      <alignment horizontal="center" wrapText="1"/>
    </xf>
    <xf numFmtId="43" fontId="36" fillId="0" borderId="87" xfId="6" applyFont="1" applyBorder="1"/>
    <xf numFmtId="9" fontId="36" fillId="0" borderId="82" xfId="7" applyFont="1" applyBorder="1"/>
    <xf numFmtId="9" fontId="36" fillId="0" borderId="76" xfId="7" applyFont="1" applyBorder="1" applyAlignment="1">
      <alignment horizontal="center"/>
    </xf>
    <xf numFmtId="43" fontId="36" fillId="0" borderId="125" xfId="6" applyFont="1" applyBorder="1"/>
    <xf numFmtId="9" fontId="36" fillId="0" borderId="126" xfId="7" applyFont="1" applyBorder="1"/>
    <xf numFmtId="43" fontId="36" fillId="0" borderId="149" xfId="0" applyNumberFormat="1" applyFont="1" applyBorder="1"/>
    <xf numFmtId="43" fontId="36" fillId="0" borderId="104" xfId="0" applyNumberFormat="1" applyFont="1" applyBorder="1"/>
    <xf numFmtId="43" fontId="36" fillId="9" borderId="149" xfId="0" applyNumberFormat="1" applyFont="1" applyFill="1" applyBorder="1"/>
    <xf numFmtId="0" fontId="36" fillId="0" borderId="86" xfId="0" applyFont="1" applyBorder="1"/>
    <xf numFmtId="0" fontId="36" fillId="0" borderId="0" xfId="0" applyFont="1" applyAlignment="1">
      <alignment horizontal="center"/>
    </xf>
    <xf numFmtId="0" fontId="36" fillId="0" borderId="143" xfId="0" applyFont="1" applyBorder="1" applyAlignment="1">
      <alignment horizontal="center"/>
    </xf>
    <xf numFmtId="0" fontId="39" fillId="0" borderId="109" xfId="0" applyFont="1" applyBorder="1"/>
    <xf numFmtId="0" fontId="36" fillId="0" borderId="87" xfId="0" applyFont="1" applyBorder="1"/>
    <xf numFmtId="0" fontId="36" fillId="0" borderId="110" xfId="0" applyFont="1" applyBorder="1"/>
    <xf numFmtId="0" fontId="39" fillId="0" borderId="129" xfId="0" applyFont="1" applyBorder="1" applyAlignment="1">
      <alignment horizontal="left"/>
    </xf>
    <xf numFmtId="0" fontId="39" fillId="0" borderId="104" xfId="0" applyFont="1" applyBorder="1" applyAlignment="1">
      <alignment wrapText="1"/>
    </xf>
    <xf numFmtId="0" fontId="36" fillId="0" borderId="0" xfId="0" applyFont="1" applyAlignment="1">
      <alignment horizontal="left"/>
    </xf>
    <xf numFmtId="0" fontId="36" fillId="0" borderId="129" xfId="0" applyFont="1" applyBorder="1" applyAlignment="1">
      <alignment horizontal="left"/>
    </xf>
    <xf numFmtId="0" fontId="36" fillId="0" borderId="104" xfId="0" applyFont="1" applyBorder="1" applyAlignment="1">
      <alignment horizontal="right"/>
    </xf>
    <xf numFmtId="0" fontId="36" fillId="0" borderId="130" xfId="0" applyFont="1" applyBorder="1"/>
    <xf numFmtId="0" fontId="36" fillId="0" borderId="131" xfId="0" applyFont="1" applyBorder="1"/>
    <xf numFmtId="0" fontId="36" fillId="0" borderId="132" xfId="0" applyFont="1" applyBorder="1"/>
    <xf numFmtId="0" fontId="30" fillId="0" borderId="76" xfId="13" applyFont="1" applyBorder="1" applyAlignment="1">
      <alignment horizontal="left" vertical="center" wrapText="1"/>
    </xf>
    <xf numFmtId="0" fontId="30" fillId="0" borderId="105" xfId="13" applyFont="1" applyBorder="1" applyAlignment="1">
      <alignment horizontal="center" vertical="center"/>
    </xf>
    <xf numFmtId="0" fontId="30" fillId="0" borderId="105" xfId="13" applyFont="1" applyBorder="1" applyAlignment="1">
      <alignment horizontal="left" vertical="center" wrapText="1"/>
    </xf>
    <xf numFmtId="164" fontId="30" fillId="0" borderId="76" xfId="3" quotePrefix="1" applyNumberFormat="1" applyFont="1" applyBorder="1" applyAlignment="1">
      <alignment horizontal="right" vertical="center" wrapText="1"/>
    </xf>
    <xf numFmtId="0" fontId="30" fillId="0" borderId="107" xfId="13" applyFont="1" applyBorder="1" applyAlignment="1">
      <alignment horizontal="center" vertical="center"/>
    </xf>
    <xf numFmtId="0" fontId="30" fillId="0" borderId="76" xfId="10" applyFont="1" applyBorder="1" applyAlignment="1">
      <alignment horizontal="center" vertical="center" wrapText="1"/>
    </xf>
    <xf numFmtId="0" fontId="30" fillId="0" borderId="92" xfId="10" applyFont="1" applyBorder="1" applyAlignment="1">
      <alignment horizontal="center" vertical="center"/>
    </xf>
    <xf numFmtId="0" fontId="30" fillId="0" borderId="105" xfId="10" applyFont="1" applyBorder="1" applyAlignment="1">
      <alignment horizontal="left" vertical="center"/>
    </xf>
    <xf numFmtId="0" fontId="32" fillId="0" borderId="109" xfId="4" applyFont="1" applyBorder="1" applyAlignment="1">
      <alignment horizontal="left" vertical="center" wrapText="1"/>
    </xf>
    <xf numFmtId="170" fontId="31" fillId="0" borderId="150" xfId="14" applyNumberFormat="1" applyFont="1" applyBorder="1"/>
    <xf numFmtId="0" fontId="30" fillId="6" borderId="135" xfId="9" applyFont="1" applyFill="1" applyBorder="1" applyAlignment="1">
      <alignment horizontal="center" vertical="center" wrapText="1"/>
    </xf>
    <xf numFmtId="0" fontId="30" fillId="6" borderId="7" xfId="9" applyFont="1" applyFill="1" applyAlignment="1">
      <alignment horizontal="center" vertical="center" wrapText="1"/>
    </xf>
    <xf numFmtId="0" fontId="32" fillId="6" borderId="78" xfId="9" applyFont="1" applyFill="1" applyBorder="1" applyAlignment="1">
      <alignment horizontal="center" vertical="center" wrapText="1"/>
    </xf>
    <xf numFmtId="0" fontId="32" fillId="9" borderId="111" xfId="10" applyFont="1" applyFill="1" applyBorder="1" applyAlignment="1">
      <alignment vertical="center"/>
    </xf>
    <xf numFmtId="0" fontId="32" fillId="9" borderId="105" xfId="10" applyFont="1" applyFill="1" applyBorder="1" applyAlignment="1">
      <alignment vertical="center"/>
    </xf>
    <xf numFmtId="0" fontId="32" fillId="9" borderId="112" xfId="10" applyFont="1" applyFill="1" applyBorder="1" applyAlignment="1">
      <alignment vertical="center"/>
    </xf>
    <xf numFmtId="0" fontId="32" fillId="0" borderId="105" xfId="10" applyFont="1" applyFill="1" applyBorder="1" applyAlignment="1">
      <alignment horizontal="center" vertical="center" wrapText="1"/>
    </xf>
    <xf numFmtId="0" fontId="32" fillId="0" borderId="105" xfId="11" applyFont="1" applyFill="1" applyBorder="1" applyAlignment="1">
      <alignment horizontal="center" vertical="center" wrapText="1"/>
    </xf>
    <xf numFmtId="0" fontId="32" fillId="0" borderId="116" xfId="10" applyFont="1" applyFill="1" applyBorder="1" applyAlignment="1">
      <alignment horizontal="center" vertical="center" wrapText="1"/>
    </xf>
    <xf numFmtId="4" fontId="32" fillId="0" borderId="148" xfId="10" applyNumberFormat="1" applyFont="1" applyFill="1" applyBorder="1" applyAlignment="1">
      <alignment horizontal="center" vertical="center" wrapText="1"/>
    </xf>
    <xf numFmtId="0" fontId="32" fillId="9" borderId="7" xfId="10" applyFont="1" applyFill="1" applyBorder="1" applyAlignment="1">
      <alignment vertical="center"/>
    </xf>
    <xf numFmtId="0" fontId="32" fillId="9" borderId="142" xfId="10" applyFont="1" applyFill="1" applyBorder="1" applyAlignment="1">
      <alignment vertical="center"/>
    </xf>
    <xf numFmtId="0" fontId="32" fillId="9" borderId="135" xfId="10" applyFont="1" applyFill="1" applyBorder="1" applyAlignment="1">
      <alignment vertical="center"/>
    </xf>
    <xf numFmtId="0" fontId="32" fillId="9" borderId="137" xfId="10" applyFont="1" applyFill="1" applyBorder="1" applyAlignment="1">
      <alignment vertical="center"/>
    </xf>
    <xf numFmtId="4" fontId="30" fillId="0" borderId="88" xfId="12" applyNumberFormat="1" applyFont="1" applyBorder="1" applyAlignment="1">
      <alignment vertical="center" wrapText="1"/>
    </xf>
    <xf numFmtId="0" fontId="6" fillId="0" borderId="76" xfId="0" applyFont="1" applyBorder="1" applyAlignment="1">
      <alignment vertical="center"/>
    </xf>
    <xf numFmtId="4" fontId="30" fillId="0" borderId="116" xfId="12" applyNumberFormat="1" applyFont="1" applyBorder="1" applyAlignment="1">
      <alignment vertical="center" wrapText="1"/>
    </xf>
    <xf numFmtId="3" fontId="32" fillId="8" borderId="76" xfId="9" applyNumberFormat="1" applyFont="1" applyFill="1" applyBorder="1" applyAlignment="1">
      <alignment horizontal="center" vertical="center"/>
    </xf>
    <xf numFmtId="0" fontId="32" fillId="8" borderId="76" xfId="9" applyFont="1" applyFill="1" applyBorder="1" applyAlignment="1">
      <alignment horizontal="center" vertical="center"/>
    </xf>
    <xf numFmtId="9" fontId="3" fillId="0" borderId="90" xfId="7" applyFont="1" applyBorder="1" applyAlignment="1">
      <alignment vertical="center"/>
    </xf>
    <xf numFmtId="9" fontId="30" fillId="0" borderId="83" xfId="7" applyFont="1" applyBorder="1" applyAlignment="1">
      <alignment vertical="center" wrapText="1"/>
    </xf>
    <xf numFmtId="9" fontId="3" fillId="0" borderId="90" xfId="7" applyFont="1" applyBorder="1" applyAlignment="1">
      <alignment horizontal="right" vertical="center" wrapText="1"/>
    </xf>
    <xf numFmtId="9" fontId="3" fillId="0" borderId="76" xfId="7" applyFont="1" applyBorder="1" applyAlignment="1">
      <alignment horizontal="right" vertical="center" wrapText="1"/>
    </xf>
    <xf numFmtId="9" fontId="3" fillId="0" borderId="52" xfId="7" applyFont="1" applyBorder="1" applyAlignment="1">
      <alignment horizontal="right" vertical="center" wrapText="1"/>
    </xf>
    <xf numFmtId="4" fontId="30" fillId="0" borderId="148" xfId="12" applyNumberFormat="1" applyFont="1" applyBorder="1" applyAlignment="1">
      <alignment vertical="center" wrapText="1"/>
    </xf>
    <xf numFmtId="4" fontId="30" fillId="0" borderId="105" xfId="12" applyNumberFormat="1" applyFont="1" applyBorder="1" applyAlignment="1">
      <alignment vertical="center" wrapText="1"/>
    </xf>
    <xf numFmtId="4" fontId="3" fillId="0" borderId="76" xfId="0" applyNumberFormat="1" applyFont="1" applyBorder="1" applyAlignment="1">
      <alignment horizontal="left" wrapText="1"/>
    </xf>
    <xf numFmtId="0" fontId="3" fillId="0" borderId="76" xfId="0" applyFont="1" applyBorder="1" applyAlignment="1">
      <alignment wrapText="1"/>
    </xf>
    <xf numFmtId="174" fontId="3" fillId="0" borderId="89" xfId="0" applyNumberFormat="1" applyFont="1" applyBorder="1" applyAlignment="1">
      <alignment horizontal="center" vertical="center"/>
    </xf>
    <xf numFmtId="4" fontId="3" fillId="0" borderId="90" xfId="0" applyNumberFormat="1" applyFont="1" applyBorder="1" applyAlignment="1">
      <alignment horizontal="center" vertical="center"/>
    </xf>
    <xf numFmtId="4" fontId="3" fillId="0" borderId="90" xfId="0" applyNumberFormat="1" applyFont="1" applyBorder="1" applyAlignment="1">
      <alignment horizontal="left" wrapText="1"/>
    </xf>
    <xf numFmtId="174" fontId="3" fillId="0" borderId="92" xfId="0" applyNumberFormat="1" applyFont="1" applyBorder="1" applyAlignment="1">
      <alignment horizontal="center" vertical="center"/>
    </xf>
    <xf numFmtId="4" fontId="32" fillId="0" borderId="117" xfId="10" applyNumberFormat="1" applyFont="1" applyFill="1" applyBorder="1" applyAlignment="1">
      <alignment horizontal="center" vertical="center" wrapText="1"/>
    </xf>
    <xf numFmtId="173" fontId="3" fillId="0" borderId="76" xfId="0" applyNumberFormat="1" applyFont="1" applyBorder="1" applyAlignment="1">
      <alignment vertical="center"/>
    </xf>
    <xf numFmtId="9" fontId="3" fillId="0" borderId="76" xfId="7" applyFont="1" applyBorder="1" applyAlignment="1">
      <alignment vertical="center"/>
    </xf>
    <xf numFmtId="184" fontId="3" fillId="0" borderId="90" xfId="0" applyNumberFormat="1" applyFont="1" applyBorder="1" applyAlignment="1">
      <alignment horizontal="center" vertical="center"/>
    </xf>
    <xf numFmtId="184" fontId="3" fillId="0" borderId="76" xfId="0" applyNumberFormat="1" applyFont="1" applyBorder="1" applyAlignment="1">
      <alignment horizontal="center" vertical="center"/>
    </xf>
    <xf numFmtId="184" fontId="3" fillId="0" borderId="52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vertical="center"/>
    </xf>
    <xf numFmtId="9" fontId="3" fillId="0" borderId="75" xfId="7" applyFont="1" applyBorder="1" applyAlignment="1">
      <alignment vertical="center"/>
    </xf>
    <xf numFmtId="4" fontId="30" fillId="0" borderId="91" xfId="10" applyNumberFormat="1" applyFont="1" applyFill="1" applyBorder="1" applyAlignment="1">
      <alignment horizontal="center" vertical="center" wrapText="1"/>
    </xf>
    <xf numFmtId="4" fontId="30" fillId="0" borderId="93" xfId="10" applyNumberFormat="1" applyFont="1" applyFill="1" applyBorder="1" applyAlignment="1">
      <alignment horizontal="center" vertical="center" wrapText="1"/>
    </xf>
    <xf numFmtId="0" fontId="44" fillId="0" borderId="111" xfId="10" applyFont="1" applyBorder="1" applyAlignment="1">
      <alignment horizontal="left" vertical="center"/>
    </xf>
    <xf numFmtId="0" fontId="44" fillId="0" borderId="118" xfId="10" applyFont="1" applyBorder="1" applyAlignment="1">
      <alignment horizontal="left" vertical="center"/>
    </xf>
    <xf numFmtId="0" fontId="32" fillId="9" borderId="142" xfId="10" applyFont="1" applyFill="1" applyBorder="1" applyAlignment="1">
      <alignment horizontal="left" vertical="center"/>
    </xf>
    <xf numFmtId="0" fontId="30" fillId="0" borderId="87" xfId="0" applyFont="1" applyBorder="1" applyAlignment="1">
      <alignment horizontal="center"/>
    </xf>
    <xf numFmtId="0" fontId="8" fillId="3" borderId="29" xfId="0" applyFont="1" applyFill="1" applyBorder="1" applyAlignment="1">
      <alignment horizontal="center"/>
    </xf>
    <xf numFmtId="0" fontId="4" fillId="0" borderId="30" xfId="0" applyFont="1" applyBorder="1"/>
    <xf numFmtId="0" fontId="4" fillId="0" borderId="41" xfId="0" applyFont="1" applyBorder="1"/>
    <xf numFmtId="0" fontId="30" fillId="8" borderId="92" xfId="9" applyFont="1" applyFill="1" applyBorder="1" applyAlignment="1">
      <alignment vertical="center" wrapText="1"/>
    </xf>
    <xf numFmtId="0" fontId="30" fillId="8" borderId="76" xfId="9" applyFont="1" applyFill="1" applyBorder="1" applyAlignment="1">
      <alignment vertical="center" wrapText="1"/>
    </xf>
    <xf numFmtId="0" fontId="32" fillId="8" borderId="76" xfId="9" applyFont="1" applyFill="1" applyBorder="1" applyAlignment="1">
      <alignment horizontal="center" vertical="center" wrapText="1"/>
    </xf>
    <xf numFmtId="0" fontId="32" fillId="8" borderId="76" xfId="9" applyFont="1" applyFill="1" applyBorder="1" applyAlignment="1">
      <alignment horizontal="center" vertical="center"/>
    </xf>
    <xf numFmtId="3" fontId="32" fillId="8" borderId="76" xfId="9" applyNumberFormat="1" applyFont="1" applyFill="1" applyBorder="1" applyAlignment="1">
      <alignment horizontal="center" vertical="center" wrapText="1"/>
    </xf>
    <xf numFmtId="3" fontId="32" fillId="8" borderId="76" xfId="9" applyNumberFormat="1" applyFont="1" applyFill="1" applyBorder="1" applyAlignment="1">
      <alignment horizontal="center" vertical="center"/>
    </xf>
    <xf numFmtId="0" fontId="30" fillId="6" borderId="94" xfId="9" applyFont="1" applyFill="1" applyBorder="1" applyAlignment="1">
      <alignment horizontal="center" vertical="center" wrapText="1"/>
    </xf>
    <xf numFmtId="0" fontId="30" fillId="6" borderId="140" xfId="9" applyFont="1" applyFill="1" applyBorder="1" applyAlignment="1">
      <alignment horizontal="center" vertical="center" wrapText="1"/>
    </xf>
    <xf numFmtId="0" fontId="34" fillId="9" borderId="95" xfId="10" applyFont="1" applyFill="1" applyBorder="1" applyAlignment="1">
      <alignment horizontal="right" vertical="center"/>
    </xf>
    <xf numFmtId="0" fontId="34" fillId="9" borderId="96" xfId="10" applyFont="1" applyFill="1" applyBorder="1" applyAlignment="1">
      <alignment horizontal="right" vertical="center"/>
    </xf>
    <xf numFmtId="0" fontId="34" fillId="9" borderId="120" xfId="10" applyFont="1" applyFill="1" applyBorder="1" applyAlignment="1">
      <alignment horizontal="right" vertical="center"/>
    </xf>
    <xf numFmtId="0" fontId="30" fillId="0" borderId="121" xfId="4" applyFont="1" applyBorder="1" applyAlignment="1">
      <alignment horizontal="center" vertical="center" wrapText="1"/>
    </xf>
    <xf numFmtId="0" fontId="30" fillId="0" borderId="122" xfId="4" applyFont="1" applyBorder="1" applyAlignment="1">
      <alignment horizontal="center" vertical="center" wrapText="1"/>
    </xf>
    <xf numFmtId="0" fontId="30" fillId="0" borderId="123" xfId="4" applyFont="1" applyBorder="1" applyAlignment="1">
      <alignment horizontal="center" vertical="center" wrapText="1"/>
    </xf>
    <xf numFmtId="0" fontId="30" fillId="0" borderId="122" xfId="1" applyFont="1" applyBorder="1" applyAlignment="1">
      <alignment horizontal="center" vertical="center"/>
    </xf>
    <xf numFmtId="0" fontId="30" fillId="0" borderId="127" xfId="1" applyFont="1" applyBorder="1" applyAlignment="1">
      <alignment horizontal="center" vertical="center"/>
    </xf>
    <xf numFmtId="3" fontId="32" fillId="8" borderId="88" xfId="9" applyNumberFormat="1" applyFont="1" applyFill="1" applyBorder="1" applyAlignment="1">
      <alignment horizontal="center" vertical="center" wrapText="1"/>
    </xf>
    <xf numFmtId="0" fontId="32" fillId="9" borderId="105" xfId="10" applyFont="1" applyFill="1" applyBorder="1" applyAlignment="1">
      <alignment horizontal="left" vertical="center"/>
    </xf>
    <xf numFmtId="0" fontId="32" fillId="9" borderId="112" xfId="10" applyFont="1" applyFill="1" applyBorder="1" applyAlignment="1">
      <alignment horizontal="left" vertical="center"/>
    </xf>
    <xf numFmtId="0" fontId="32" fillId="6" borderId="89" xfId="10" applyFont="1" applyFill="1" applyBorder="1" applyAlignment="1">
      <alignment horizontal="center" vertical="center" wrapText="1"/>
    </xf>
    <xf numFmtId="0" fontId="32" fillId="6" borderId="98" xfId="10" applyFont="1" applyFill="1" applyBorder="1" applyAlignment="1">
      <alignment horizontal="center" vertical="center" wrapText="1"/>
    </xf>
    <xf numFmtId="0" fontId="32" fillId="6" borderId="90" xfId="10" applyFont="1" applyFill="1" applyBorder="1" applyAlignment="1">
      <alignment horizontal="center" vertical="center" wrapText="1"/>
    </xf>
    <xf numFmtId="0" fontId="32" fillId="6" borderId="99" xfId="10" applyFont="1" applyFill="1" applyBorder="1" applyAlignment="1">
      <alignment horizontal="center" vertical="center" wrapText="1"/>
    </xf>
    <xf numFmtId="0" fontId="32" fillId="0" borderId="90" xfId="11" applyFont="1" applyBorder="1" applyAlignment="1">
      <alignment horizontal="center" vertical="center" wrapText="1"/>
    </xf>
    <xf numFmtId="4" fontId="32" fillId="6" borderId="90" xfId="10" applyNumberFormat="1" applyFont="1" applyFill="1" applyBorder="1" applyAlignment="1">
      <alignment horizontal="center" vertical="center" wrapText="1"/>
    </xf>
    <xf numFmtId="4" fontId="32" fillId="6" borderId="99" xfId="10" applyNumberFormat="1" applyFont="1" applyFill="1" applyBorder="1" applyAlignment="1">
      <alignment horizontal="center" vertical="center" wrapText="1"/>
    </xf>
    <xf numFmtId="4" fontId="32" fillId="6" borderId="91" xfId="10" applyNumberFormat="1" applyFont="1" applyFill="1" applyBorder="1" applyAlignment="1">
      <alignment horizontal="center" vertical="center" wrapText="1"/>
    </xf>
    <xf numFmtId="4" fontId="32" fillId="6" borderId="115" xfId="10" applyNumberFormat="1" applyFont="1" applyFill="1" applyBorder="1" applyAlignment="1">
      <alignment horizontal="center" vertical="center" wrapText="1"/>
    </xf>
    <xf numFmtId="0" fontId="30" fillId="0" borderId="7" xfId="8" applyFont="1" applyAlignment="1">
      <alignment horizontal="left"/>
    </xf>
    <xf numFmtId="0" fontId="32" fillId="0" borderId="7" xfId="9" applyFont="1" applyAlignment="1">
      <alignment horizontal="center" vertical="center"/>
    </xf>
    <xf numFmtId="0" fontId="32" fillId="0" borderId="105" xfId="9" applyFont="1" applyBorder="1" applyAlignment="1">
      <alignment horizontal="center"/>
    </xf>
    <xf numFmtId="0" fontId="30" fillId="7" borderId="89" xfId="8" applyFont="1" applyFill="1" applyBorder="1" applyAlignment="1">
      <alignment horizontal="left" wrapText="1"/>
    </xf>
    <xf numFmtId="0" fontId="30" fillId="7" borderId="90" xfId="8" applyFont="1" applyFill="1" applyBorder="1" applyAlignment="1">
      <alignment horizontal="left" wrapText="1"/>
    </xf>
    <xf numFmtId="0" fontId="30" fillId="7" borderId="91" xfId="8" applyFont="1" applyFill="1" applyBorder="1" applyAlignment="1">
      <alignment horizontal="left" wrapText="1"/>
    </xf>
    <xf numFmtId="0" fontId="30" fillId="7" borderId="98" xfId="8" applyFont="1" applyFill="1" applyBorder="1" applyAlignment="1">
      <alignment horizontal="left" wrapText="1"/>
    </xf>
    <xf numFmtId="0" fontId="30" fillId="7" borderId="99" xfId="8" applyFont="1" applyFill="1" applyBorder="1" applyAlignment="1">
      <alignment horizontal="left" wrapText="1"/>
    </xf>
    <xf numFmtId="0" fontId="30" fillId="7" borderId="115" xfId="8" applyFont="1" applyFill="1" applyBorder="1" applyAlignment="1">
      <alignment horizontal="left" wrapText="1"/>
    </xf>
    <xf numFmtId="0" fontId="30" fillId="8" borderId="144" xfId="8" applyFont="1" applyFill="1" applyBorder="1" applyAlignment="1">
      <alignment horizontal="center" wrapText="1"/>
    </xf>
    <xf numFmtId="0" fontId="30" fillId="8" borderId="86" xfId="8" applyFont="1" applyFill="1" applyBorder="1" applyAlignment="1">
      <alignment horizontal="center" wrapText="1"/>
    </xf>
    <xf numFmtId="0" fontId="30" fillId="8" borderId="138" xfId="8" applyFont="1" applyFill="1" applyBorder="1" applyAlignment="1">
      <alignment horizontal="center" wrapText="1"/>
    </xf>
    <xf numFmtId="0" fontId="30" fillId="6" borderId="99" xfId="9" applyFont="1" applyFill="1" applyBorder="1" applyAlignment="1">
      <alignment horizontal="center" vertical="center" wrapText="1"/>
    </xf>
    <xf numFmtId="0" fontId="30" fillId="6" borderId="115" xfId="9" applyFont="1" applyFill="1" applyBorder="1" applyAlignment="1">
      <alignment horizontal="center" vertical="center" wrapText="1"/>
    </xf>
    <xf numFmtId="0" fontId="32" fillId="6" borderId="151" xfId="10" applyFont="1" applyFill="1" applyBorder="1" applyAlignment="1">
      <alignment horizontal="center" vertical="center" wrapText="1"/>
    </xf>
    <xf numFmtId="0" fontId="32" fillId="6" borderId="148" xfId="10" applyFont="1" applyFill="1" applyBorder="1" applyAlignment="1">
      <alignment horizontal="center" vertical="center" wrapText="1"/>
    </xf>
    <xf numFmtId="0" fontId="32" fillId="9" borderId="96" xfId="10" applyFont="1" applyFill="1" applyBorder="1" applyAlignment="1">
      <alignment horizontal="right" vertical="center"/>
    </xf>
    <xf numFmtId="0" fontId="32" fillId="9" borderId="120" xfId="10" applyFont="1" applyFill="1" applyBorder="1" applyAlignment="1">
      <alignment horizontal="right" vertical="center"/>
    </xf>
    <xf numFmtId="0" fontId="30" fillId="0" borderId="109" xfId="4" applyFont="1" applyBorder="1" applyAlignment="1">
      <alignment horizontal="center" vertical="center"/>
    </xf>
    <xf numFmtId="0" fontId="30" fillId="0" borderId="87" xfId="4" applyFont="1" applyBorder="1" applyAlignment="1">
      <alignment horizontal="center" vertical="center"/>
    </xf>
    <xf numFmtId="0" fontId="30" fillId="0" borderId="82" xfId="4" applyFont="1" applyBorder="1" applyAlignment="1">
      <alignment horizontal="center" vertical="center"/>
    </xf>
    <xf numFmtId="0" fontId="32" fillId="0" borderId="113" xfId="11" applyFont="1" applyBorder="1" applyAlignment="1">
      <alignment horizontal="center" vertical="center" wrapText="1"/>
    </xf>
    <xf numFmtId="0" fontId="32" fillId="0" borderId="7" xfId="9" applyFont="1" applyAlignment="1">
      <alignment horizontal="center" vertical="top"/>
    </xf>
    <xf numFmtId="0" fontId="30" fillId="7" borderId="107" xfId="8" applyFont="1" applyFill="1" applyBorder="1" applyAlignment="1">
      <alignment horizontal="left" vertical="center" wrapText="1"/>
    </xf>
    <xf numFmtId="0" fontId="30" fillId="7" borderId="88" xfId="8" applyFont="1" applyFill="1" applyBorder="1" applyAlignment="1">
      <alignment horizontal="left" vertical="center" wrapText="1"/>
    </xf>
    <xf numFmtId="0" fontId="30" fillId="7" borderId="108" xfId="8" applyFont="1" applyFill="1" applyBorder="1" applyAlignment="1">
      <alignment horizontal="left" vertical="center" wrapText="1"/>
    </xf>
    <xf numFmtId="0" fontId="30" fillId="7" borderId="92" xfId="8" applyFont="1" applyFill="1" applyBorder="1" applyAlignment="1">
      <alignment horizontal="left" vertical="center" wrapText="1"/>
    </xf>
    <xf numFmtId="0" fontId="30" fillId="7" borderId="76" xfId="8" applyFont="1" applyFill="1" applyBorder="1" applyAlignment="1">
      <alignment horizontal="left" vertical="center" wrapText="1"/>
    </xf>
    <xf numFmtId="0" fontId="30" fillId="7" borderId="93" xfId="8" applyFont="1" applyFill="1" applyBorder="1" applyAlignment="1">
      <alignment horizontal="left" vertical="center" wrapText="1"/>
    </xf>
    <xf numFmtId="0" fontId="30" fillId="8" borderId="109" xfId="8" applyFont="1" applyFill="1" applyBorder="1" applyAlignment="1">
      <alignment horizontal="center" vertical="center" wrapText="1"/>
    </xf>
    <xf numFmtId="0" fontId="30" fillId="8" borderId="87" xfId="8" applyFont="1" applyFill="1" applyBorder="1" applyAlignment="1">
      <alignment horizontal="center" vertical="center" wrapText="1"/>
    </xf>
    <xf numFmtId="0" fontId="30" fillId="8" borderId="110" xfId="8" applyFont="1" applyFill="1" applyBorder="1" applyAlignment="1">
      <alignment horizontal="center" vertical="center" wrapText="1"/>
    </xf>
    <xf numFmtId="0" fontId="32" fillId="9" borderId="111" xfId="10" applyFont="1" applyFill="1" applyBorder="1" applyAlignment="1">
      <alignment horizontal="left" vertical="center"/>
    </xf>
    <xf numFmtId="0" fontId="36" fillId="0" borderId="81" xfId="0" applyFont="1" applyBorder="1" applyAlignment="1">
      <alignment horizontal="center"/>
    </xf>
    <xf numFmtId="0" fontId="36" fillId="0" borderId="82" xfId="0" applyFont="1" applyBorder="1" applyAlignment="1">
      <alignment horizontal="center"/>
    </xf>
    <xf numFmtId="0" fontId="30" fillId="0" borderId="81" xfId="0" applyFont="1" applyBorder="1" applyAlignment="1">
      <alignment horizontal="center"/>
    </xf>
    <xf numFmtId="0" fontId="39" fillId="0" borderId="129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143" xfId="0" applyFont="1" applyBorder="1" applyAlignment="1">
      <alignment vertical="center" wrapText="1"/>
    </xf>
    <xf numFmtId="0" fontId="39" fillId="0" borderId="129" xfId="0" applyFont="1" applyBorder="1" applyAlignment="1">
      <alignment wrapText="1"/>
    </xf>
    <xf numFmtId="0" fontId="39" fillId="0" borderId="0" xfId="0" applyFont="1" applyAlignment="1">
      <alignment wrapText="1"/>
    </xf>
    <xf numFmtId="0" fontId="39" fillId="0" borderId="143" xfId="0" applyFont="1" applyBorder="1" applyAlignment="1">
      <alignment wrapText="1"/>
    </xf>
    <xf numFmtId="0" fontId="36" fillId="0" borderId="0" xfId="0" applyFont="1" applyAlignment="1">
      <alignment horizontal="right"/>
    </xf>
    <xf numFmtId="0" fontId="36" fillId="0" borderId="143" xfId="0" applyFont="1" applyBorder="1" applyAlignment="1">
      <alignment horizontal="right"/>
    </xf>
    <xf numFmtId="0" fontId="36" fillId="0" borderId="105" xfId="0" applyFont="1" applyBorder="1" applyAlignment="1">
      <alignment horizontal="right"/>
    </xf>
    <xf numFmtId="0" fontId="36" fillId="0" borderId="112" xfId="0" applyFont="1" applyBorder="1" applyAlignment="1">
      <alignment horizontal="right"/>
    </xf>
    <xf numFmtId="0" fontId="36" fillId="0" borderId="111" xfId="0" applyFont="1" applyBorder="1" applyAlignment="1">
      <alignment horizontal="left"/>
    </xf>
    <xf numFmtId="0" fontId="36" fillId="0" borderId="105" xfId="0" applyFont="1" applyBorder="1" applyAlignment="1">
      <alignment horizontal="left"/>
    </xf>
    <xf numFmtId="0" fontId="30" fillId="0" borderId="109" xfId="0" applyFont="1" applyBorder="1" applyAlignment="1">
      <alignment horizontal="left"/>
    </xf>
    <xf numFmtId="0" fontId="36" fillId="0" borderId="87" xfId="0" applyFont="1" applyBorder="1" applyAlignment="1">
      <alignment horizontal="left"/>
    </xf>
    <xf numFmtId="0" fontId="36" fillId="0" borderId="82" xfId="0" applyFont="1" applyBorder="1" applyAlignment="1">
      <alignment horizontal="left"/>
    </xf>
    <xf numFmtId="43" fontId="36" fillId="0" borderId="81" xfId="6" applyFont="1" applyBorder="1" applyAlignment="1">
      <alignment horizontal="center"/>
    </xf>
    <xf numFmtId="43" fontId="36" fillId="0" borderId="82" xfId="6" applyFont="1" applyBorder="1" applyAlignment="1">
      <alignment horizontal="center"/>
    </xf>
    <xf numFmtId="43" fontId="36" fillId="0" borderId="114" xfId="6" applyFont="1" applyBorder="1" applyAlignment="1">
      <alignment horizontal="center"/>
    </xf>
    <xf numFmtId="43" fontId="36" fillId="0" borderId="126" xfId="6" applyFont="1" applyBorder="1" applyAlignment="1">
      <alignment horizontal="center"/>
    </xf>
    <xf numFmtId="0" fontId="39" fillId="0" borderId="95" xfId="0" applyFont="1" applyBorder="1" applyAlignment="1">
      <alignment horizontal="right"/>
    </xf>
    <xf numFmtId="0" fontId="39" fillId="0" borderId="96" xfId="0" applyFont="1" applyBorder="1" applyAlignment="1">
      <alignment horizontal="right"/>
    </xf>
    <xf numFmtId="0" fontId="39" fillId="0" borderId="97" xfId="0" applyFont="1" applyBorder="1" applyAlignment="1">
      <alignment horizontal="right"/>
    </xf>
    <xf numFmtId="0" fontId="41" fillId="9" borderId="95" xfId="0" applyFont="1" applyFill="1" applyBorder="1" applyAlignment="1">
      <alignment horizontal="right"/>
    </xf>
    <xf numFmtId="0" fontId="41" fillId="9" borderId="96" xfId="0" applyFont="1" applyFill="1" applyBorder="1" applyAlignment="1">
      <alignment horizontal="right"/>
    </xf>
    <xf numFmtId="0" fontId="41" fillId="9" borderId="97" xfId="0" applyFont="1" applyFill="1" applyBorder="1" applyAlignment="1">
      <alignment horizontal="right"/>
    </xf>
    <xf numFmtId="0" fontId="36" fillId="0" borderId="109" xfId="0" applyFont="1" applyBorder="1" applyAlignment="1">
      <alignment horizontal="center"/>
    </xf>
    <xf numFmtId="0" fontId="36" fillId="0" borderId="87" xfId="0" applyFont="1" applyBorder="1" applyAlignment="1">
      <alignment horizontal="center"/>
    </xf>
    <xf numFmtId="0" fontId="36" fillId="0" borderId="110" xfId="0" applyFont="1" applyBorder="1" applyAlignment="1">
      <alignment horizontal="center"/>
    </xf>
    <xf numFmtId="0" fontId="39" fillId="0" borderId="142" xfId="0" applyFont="1" applyBorder="1" applyAlignment="1">
      <alignment horizontal="left" vertical="center"/>
    </xf>
    <xf numFmtId="0" fontId="39" fillId="0" borderId="135" xfId="0" applyFont="1" applyBorder="1" applyAlignment="1">
      <alignment horizontal="left" vertical="center"/>
    </xf>
    <xf numFmtId="0" fontId="39" fillId="0" borderId="137" xfId="0" applyFont="1" applyBorder="1" applyAlignment="1">
      <alignment horizontal="left" vertical="center"/>
    </xf>
    <xf numFmtId="0" fontId="39" fillId="0" borderId="129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143" xfId="0" applyFont="1" applyBorder="1" applyAlignment="1">
      <alignment horizontal="left" vertical="center"/>
    </xf>
    <xf numFmtId="0" fontId="39" fillId="0" borderId="111" xfId="0" applyFont="1" applyBorder="1" applyAlignment="1">
      <alignment horizontal="left" vertical="center"/>
    </xf>
    <xf numFmtId="0" fontId="39" fillId="0" borderId="105" xfId="0" applyFont="1" applyBorder="1" applyAlignment="1">
      <alignment horizontal="left" vertical="center"/>
    </xf>
    <xf numFmtId="0" fontId="39" fillId="0" borderId="112" xfId="0" applyFont="1" applyBorder="1" applyAlignment="1">
      <alignment horizontal="left" vertical="center"/>
    </xf>
    <xf numFmtId="0" fontId="41" fillId="9" borderId="121" xfId="0" applyFont="1" applyFill="1" applyBorder="1" applyAlignment="1">
      <alignment horizontal="center"/>
    </xf>
    <xf numFmtId="0" fontId="41" fillId="9" borderId="122" xfId="0" applyFont="1" applyFill="1" applyBorder="1" applyAlignment="1">
      <alignment horizontal="center"/>
    </xf>
    <xf numFmtId="0" fontId="41" fillId="9" borderId="113" xfId="0" applyFont="1" applyFill="1" applyBorder="1" applyAlignment="1">
      <alignment horizontal="center" wrapText="1"/>
    </xf>
    <xf numFmtId="0" fontId="41" fillId="9" borderId="123" xfId="0" applyFont="1" applyFill="1" applyBorder="1" applyAlignment="1">
      <alignment horizontal="center" wrapText="1"/>
    </xf>
    <xf numFmtId="0" fontId="36" fillId="0" borderId="109" xfId="0" applyFont="1" applyBorder="1"/>
    <xf numFmtId="0" fontId="36" fillId="0" borderId="87" xfId="0" applyFont="1" applyBorder="1"/>
    <xf numFmtId="2" fontId="36" fillId="0" borderId="81" xfId="0" applyNumberFormat="1" applyFont="1" applyBorder="1" applyAlignment="1">
      <alignment horizontal="center" wrapText="1"/>
    </xf>
    <xf numFmtId="2" fontId="36" fillId="0" borderId="82" xfId="0" applyNumberFormat="1" applyFont="1" applyBorder="1" applyAlignment="1">
      <alignment horizontal="center" wrapText="1"/>
    </xf>
    <xf numFmtId="2" fontId="36" fillId="0" borderId="81" xfId="0" applyNumberFormat="1" applyFont="1" applyBorder="1" applyAlignment="1">
      <alignment horizontal="center"/>
    </xf>
    <xf numFmtId="2" fontId="36" fillId="0" borderId="82" xfId="0" applyNumberFormat="1" applyFont="1" applyBorder="1" applyAlignment="1">
      <alignment horizontal="center"/>
    </xf>
    <xf numFmtId="0" fontId="36" fillId="0" borderId="124" xfId="0" applyFont="1" applyBorder="1"/>
    <xf numFmtId="0" fontId="36" fillId="0" borderId="125" xfId="0" applyFont="1" applyBorder="1"/>
    <xf numFmtId="0" fontId="36" fillId="0" borderId="114" xfId="0" applyFont="1" applyBorder="1" applyAlignment="1">
      <alignment horizontal="center"/>
    </xf>
    <xf numFmtId="0" fontId="36" fillId="0" borderId="126" xfId="0" applyFont="1" applyBorder="1" applyAlignment="1">
      <alignment horizontal="center"/>
    </xf>
    <xf numFmtId="0" fontId="41" fillId="9" borderId="113" xfId="0" applyFont="1" applyFill="1" applyBorder="1" applyAlignment="1">
      <alignment horizontal="center"/>
    </xf>
    <xf numFmtId="0" fontId="41" fillId="9" borderId="123" xfId="0" applyFont="1" applyFill="1" applyBorder="1" applyAlignment="1">
      <alignment horizontal="center"/>
    </xf>
    <xf numFmtId="0" fontId="30" fillId="0" borderId="109" xfId="0" applyFont="1" applyBorder="1"/>
    <xf numFmtId="0" fontId="36" fillId="0" borderId="82" xfId="0" applyFont="1" applyBorder="1"/>
    <xf numFmtId="0" fontId="36" fillId="0" borderId="126" xfId="0" applyFont="1" applyBorder="1"/>
    <xf numFmtId="0" fontId="30" fillId="0" borderId="124" xfId="0" applyFont="1" applyBorder="1" applyAlignment="1">
      <alignment horizontal="left"/>
    </xf>
    <xf numFmtId="0" fontId="36" fillId="0" borderId="125" xfId="0" applyFont="1" applyBorder="1" applyAlignment="1">
      <alignment horizontal="left"/>
    </xf>
    <xf numFmtId="0" fontId="36" fillId="0" borderId="126" xfId="0" applyFont="1" applyBorder="1" applyAlignment="1">
      <alignment horizontal="left"/>
    </xf>
    <xf numFmtId="0" fontId="36" fillId="0" borderId="114" xfId="0" applyFont="1" applyBorder="1"/>
    <xf numFmtId="2" fontId="30" fillId="0" borderId="114" xfId="0" applyNumberFormat="1" applyFont="1" applyBorder="1" applyAlignment="1">
      <alignment horizontal="center"/>
    </xf>
    <xf numFmtId="2" fontId="36" fillId="0" borderId="126" xfId="0" applyNumberFormat="1" applyFont="1" applyBorder="1" applyAlignment="1">
      <alignment horizontal="center"/>
    </xf>
    <xf numFmtId="0" fontId="42" fillId="9" borderId="122" xfId="0" applyFont="1" applyFill="1" applyBorder="1" applyAlignment="1">
      <alignment horizontal="center"/>
    </xf>
    <xf numFmtId="0" fontId="42" fillId="9" borderId="123" xfId="0" applyFont="1" applyFill="1" applyBorder="1" applyAlignment="1">
      <alignment horizontal="center"/>
    </xf>
    <xf numFmtId="0" fontId="41" fillId="9" borderId="84" xfId="0" applyFont="1" applyFill="1" applyBorder="1" applyAlignment="1">
      <alignment horizontal="center"/>
    </xf>
    <xf numFmtId="0" fontId="41" fillId="9" borderId="85" xfId="0" applyFont="1" applyFill="1" applyBorder="1" applyAlignment="1">
      <alignment horizontal="center"/>
    </xf>
    <xf numFmtId="0" fontId="36" fillId="0" borderId="81" xfId="0" applyFont="1" applyBorder="1"/>
    <xf numFmtId="0" fontId="39" fillId="0" borderId="129" xfId="0" applyFont="1" applyBorder="1" applyAlignment="1">
      <alignment horizontal="right" vertical="center"/>
    </xf>
    <xf numFmtId="0" fontId="39" fillId="0" borderId="0" xfId="0" applyFont="1" applyAlignment="1">
      <alignment horizontal="right" vertical="center"/>
    </xf>
    <xf numFmtId="0" fontId="39" fillId="0" borderId="142" xfId="0" applyFont="1" applyBorder="1" applyAlignment="1" applyProtection="1">
      <alignment horizontal="center"/>
      <protection locked="0"/>
    </xf>
    <xf numFmtId="0" fontId="39" fillId="0" borderId="135" xfId="0" applyFont="1" applyBorder="1" applyAlignment="1" applyProtection="1">
      <alignment horizontal="center"/>
      <protection locked="0"/>
    </xf>
    <xf numFmtId="0" fontId="39" fillId="0" borderId="137" xfId="0" applyFont="1" applyBorder="1" applyAlignment="1" applyProtection="1">
      <alignment horizontal="center"/>
      <protection locked="0"/>
    </xf>
    <xf numFmtId="0" fontId="41" fillId="9" borderId="121" xfId="0" applyFont="1" applyFill="1" applyBorder="1" applyAlignment="1">
      <alignment horizontal="center" vertical="center" wrapText="1"/>
    </xf>
    <xf numFmtId="0" fontId="41" fillId="9" borderId="122" xfId="0" applyFont="1" applyFill="1" applyBorder="1" applyAlignment="1">
      <alignment horizontal="center" vertical="center" wrapText="1"/>
    </xf>
    <xf numFmtId="0" fontId="41" fillId="9" borderId="127" xfId="0" applyFont="1" applyFill="1" applyBorder="1" applyAlignment="1">
      <alignment horizontal="center" vertical="center" wrapText="1"/>
    </xf>
    <xf numFmtId="0" fontId="41" fillId="9" borderId="121" xfId="0" applyFont="1" applyFill="1" applyBorder="1" applyAlignment="1">
      <alignment horizontal="center" vertical="center"/>
    </xf>
    <xf numFmtId="0" fontId="41" fillId="9" borderId="127" xfId="0" applyFont="1" applyFill="1" applyBorder="1" applyAlignment="1">
      <alignment horizontal="center" vertical="center"/>
    </xf>
    <xf numFmtId="0" fontId="36" fillId="9" borderId="124" xfId="0" applyFont="1" applyFill="1" applyBorder="1" applyAlignment="1">
      <alignment horizontal="center" vertical="center"/>
    </xf>
    <xf numFmtId="0" fontId="36" fillId="9" borderId="125" xfId="0" applyFont="1" applyFill="1" applyBorder="1" applyAlignment="1">
      <alignment horizontal="center" vertical="center"/>
    </xf>
    <xf numFmtId="0" fontId="36" fillId="9" borderId="145" xfId="0" applyFont="1" applyFill="1" applyBorder="1" applyAlignment="1">
      <alignment horizontal="center" vertical="center"/>
    </xf>
    <xf numFmtId="0" fontId="39" fillId="0" borderId="8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83" xfId="0" applyFont="1" applyBorder="1" applyAlignment="1">
      <alignment horizontal="center" vertical="center" wrapText="1"/>
    </xf>
    <xf numFmtId="0" fontId="36" fillId="0" borderId="94" xfId="19" applyFont="1" applyBorder="1" applyAlignment="1">
      <alignment horizontal="center" vertical="center"/>
    </xf>
    <xf numFmtId="0" fontId="36" fillId="0" borderId="141" xfId="19" applyFont="1" applyBorder="1" applyAlignment="1">
      <alignment horizontal="center" vertical="center"/>
    </xf>
    <xf numFmtId="0" fontId="36" fillId="0" borderId="140" xfId="19" applyFont="1" applyBorder="1" applyAlignment="1">
      <alignment horizontal="center" vertical="center"/>
    </xf>
    <xf numFmtId="0" fontId="36" fillId="0" borderId="119" xfId="19" applyFont="1" applyBorder="1" applyAlignment="1">
      <alignment horizontal="center" vertical="center"/>
    </xf>
    <xf numFmtId="0" fontId="39" fillId="0" borderId="80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9" fillId="0" borderId="83" xfId="0" applyFont="1" applyBorder="1" applyAlignment="1">
      <alignment horizontal="center"/>
    </xf>
    <xf numFmtId="0" fontId="36" fillId="0" borderId="0" xfId="0" applyFont="1" applyAlignment="1">
      <alignment horizontal="left"/>
    </xf>
    <xf numFmtId="0" fontId="36" fillId="7" borderId="76" xfId="0" applyFont="1" applyFill="1" applyBorder="1" applyAlignment="1">
      <alignment horizontal="center" vertical="center" wrapText="1"/>
    </xf>
    <xf numFmtId="0" fontId="38" fillId="0" borderId="133" xfId="18" applyFont="1" applyBorder="1" applyAlignment="1" applyProtection="1">
      <alignment horizontal="center"/>
    </xf>
    <xf numFmtId="0" fontId="38" fillId="0" borderId="118" xfId="18" applyFont="1" applyBorder="1" applyAlignment="1" applyProtection="1">
      <alignment horizontal="center"/>
    </xf>
    <xf numFmtId="0" fontId="39" fillId="0" borderId="134" xfId="0" applyFont="1" applyBorder="1" applyAlignment="1">
      <alignment horizontal="center"/>
    </xf>
    <xf numFmtId="0" fontId="39" fillId="0" borderId="135" xfId="0" applyFont="1" applyBorder="1" applyAlignment="1">
      <alignment horizontal="center"/>
    </xf>
    <xf numFmtId="0" fontId="39" fillId="0" borderId="136" xfId="0" applyFont="1" applyBorder="1" applyAlignment="1">
      <alignment horizontal="center"/>
    </xf>
    <xf numFmtId="0" fontId="36" fillId="0" borderId="134" xfId="19" applyFont="1" applyBorder="1" applyAlignment="1">
      <alignment horizontal="center" vertical="center"/>
    </xf>
    <xf numFmtId="0" fontId="36" fillId="0" borderId="135" xfId="19" applyFont="1" applyBorder="1" applyAlignment="1">
      <alignment horizontal="center" vertical="center"/>
    </xf>
    <xf numFmtId="0" fontId="36" fillId="0" borderId="137" xfId="19" applyFont="1" applyBorder="1" applyAlignment="1">
      <alignment horizontal="center" vertical="center"/>
    </xf>
    <xf numFmtId="0" fontId="36" fillId="0" borderId="84" xfId="19" applyFont="1" applyBorder="1" applyAlignment="1">
      <alignment horizontal="center" vertical="center"/>
    </xf>
    <xf numFmtId="0" fontId="36" fillId="0" borderId="86" xfId="19" applyFont="1" applyBorder="1" applyAlignment="1">
      <alignment horizontal="center" vertical="center"/>
    </xf>
    <xf numFmtId="0" fontId="36" fillId="0" borderId="138" xfId="19" applyFont="1" applyBorder="1" applyAlignment="1">
      <alignment horizontal="center" vertical="center"/>
    </xf>
    <xf numFmtId="0" fontId="32" fillId="0" borderId="80" xfId="0" applyFont="1" applyBorder="1" applyAlignment="1">
      <alignment horizontal="center"/>
    </xf>
    <xf numFmtId="0" fontId="36" fillId="0" borderId="88" xfId="0" applyFont="1" applyBorder="1" applyAlignment="1">
      <alignment horizontal="center" vertical="center"/>
    </xf>
    <xf numFmtId="0" fontId="36" fillId="0" borderId="77" xfId="19" applyFont="1" applyBorder="1" applyAlignment="1">
      <alignment horizontal="center" vertical="center"/>
    </xf>
    <xf numFmtId="0" fontId="36" fillId="0" borderId="78" xfId="19" applyFont="1" applyBorder="1" applyAlignment="1">
      <alignment horizontal="center" vertical="center"/>
    </xf>
    <xf numFmtId="0" fontId="36" fillId="0" borderId="139" xfId="19" applyFont="1" applyBorder="1" applyAlignment="1">
      <alignment horizontal="center" vertical="center"/>
    </xf>
    <xf numFmtId="0" fontId="36" fillId="0" borderId="84" xfId="0" applyFont="1" applyBorder="1" applyAlignment="1">
      <alignment horizontal="center" vertical="center"/>
    </xf>
    <xf numFmtId="0" fontId="36" fillId="0" borderId="86" xfId="0" applyFont="1" applyBorder="1" applyAlignment="1">
      <alignment horizontal="center" vertical="center"/>
    </xf>
    <xf numFmtId="0" fontId="36" fillId="0" borderId="138" xfId="0" applyFont="1" applyBorder="1" applyAlignment="1">
      <alignment horizontal="center" vertical="center"/>
    </xf>
    <xf numFmtId="0" fontId="39" fillId="8" borderId="80" xfId="0" applyFont="1" applyFill="1" applyBorder="1" applyAlignment="1">
      <alignment horizontal="center"/>
    </xf>
    <xf numFmtId="0" fontId="39" fillId="8" borderId="0" xfId="0" applyFont="1" applyFill="1" applyAlignment="1">
      <alignment horizontal="center"/>
    </xf>
    <xf numFmtId="0" fontId="39" fillId="8" borderId="83" xfId="0" applyFont="1" applyFill="1" applyBorder="1" applyAlignment="1">
      <alignment horizontal="center"/>
    </xf>
    <xf numFmtId="2" fontId="36" fillId="0" borderId="114" xfId="0" applyNumberFormat="1" applyFont="1" applyBorder="1" applyAlignment="1">
      <alignment horizontal="center"/>
    </xf>
    <xf numFmtId="173" fontId="20" fillId="0" borderId="46" xfId="0" applyNumberFormat="1" applyFont="1" applyBorder="1" applyAlignment="1">
      <alignment horizontal="center" vertical="center"/>
    </xf>
    <xf numFmtId="0" fontId="4" fillId="0" borderId="42" xfId="0" applyFont="1" applyBorder="1"/>
    <xf numFmtId="173" fontId="21" fillId="0" borderId="58" xfId="0" applyNumberFormat="1" applyFont="1" applyBorder="1" applyAlignment="1">
      <alignment horizontal="center" vertical="center"/>
    </xf>
    <xf numFmtId="0" fontId="4" fillId="0" borderId="22" xfId="0" applyFont="1" applyBorder="1"/>
    <xf numFmtId="0" fontId="20" fillId="0" borderId="49" xfId="0" applyFont="1" applyBorder="1" applyAlignment="1">
      <alignment horizontal="center" vertical="center" wrapText="1"/>
    </xf>
    <xf numFmtId="0" fontId="4" fillId="0" borderId="20" xfId="0" applyFont="1" applyBorder="1"/>
    <xf numFmtId="0" fontId="8" fillId="0" borderId="15" xfId="0" applyFont="1" applyBorder="1" applyAlignment="1">
      <alignment horizontal="center" vertical="center"/>
    </xf>
    <xf numFmtId="0" fontId="4" fillId="0" borderId="32" xfId="0" applyFont="1" applyBorder="1"/>
    <xf numFmtId="0" fontId="4" fillId="0" borderId="16" xfId="0" applyFont="1" applyBorder="1"/>
    <xf numFmtId="4" fontId="17" fillId="0" borderId="39" xfId="0" applyNumberFormat="1" applyFont="1" applyBorder="1" applyAlignment="1">
      <alignment horizontal="left" vertical="center" wrapText="1"/>
    </xf>
    <xf numFmtId="0" fontId="4" fillId="0" borderId="35" xfId="0" applyFont="1" applyBorder="1"/>
    <xf numFmtId="0" fontId="4" fillId="0" borderId="36" xfId="0" applyFont="1" applyBorder="1"/>
    <xf numFmtId="0" fontId="19" fillId="5" borderId="64" xfId="0" applyFont="1" applyFill="1" applyBorder="1" applyAlignment="1">
      <alignment horizontal="center" vertical="center"/>
    </xf>
    <xf numFmtId="0" fontId="4" fillId="0" borderId="67" xfId="0" applyFont="1" applyBorder="1"/>
    <xf numFmtId="0" fontId="8" fillId="0" borderId="59" xfId="0" applyFont="1" applyBorder="1" applyAlignment="1">
      <alignment horizontal="center" vertical="center"/>
    </xf>
    <xf numFmtId="0" fontId="4" fillId="0" borderId="3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1" xfId="0" applyFont="1" applyBorder="1"/>
    <xf numFmtId="0" fontId="4" fillId="0" borderId="24" xfId="0" applyFont="1" applyBorder="1"/>
    <xf numFmtId="172" fontId="17" fillId="0" borderId="59" xfId="0" applyNumberFormat="1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4" xfId="0" applyFont="1" applyBorder="1"/>
    <xf numFmtId="0" fontId="11" fillId="0" borderId="29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4" fillId="0" borderId="5" xfId="0" applyFont="1" applyBorder="1"/>
    <xf numFmtId="0" fontId="4" fillId="0" borderId="6" xfId="0" applyFont="1" applyBorder="1"/>
    <xf numFmtId="0" fontId="4" fillId="0" borderId="23" xfId="0" applyFont="1" applyBorder="1"/>
    <xf numFmtId="0" fontId="13" fillId="0" borderId="2" xfId="0" applyFont="1" applyBorder="1" applyAlignment="1">
      <alignment horizontal="center" vertical="center" wrapText="1"/>
    </xf>
    <xf numFmtId="0" fontId="0" fillId="0" borderId="0" xfId="0"/>
    <xf numFmtId="4" fontId="14" fillId="0" borderId="2" xfId="0" applyNumberFormat="1" applyFont="1" applyBorder="1" applyAlignment="1">
      <alignment horizontal="center" vertical="center" wrapText="1"/>
    </xf>
    <xf numFmtId="0" fontId="4" fillId="0" borderId="45" xfId="0" applyFont="1" applyBorder="1"/>
    <xf numFmtId="0" fontId="4" fillId="0" borderId="10" xfId="0" applyFont="1" applyBorder="1"/>
    <xf numFmtId="0" fontId="4" fillId="0" borderId="43" xfId="0" applyFont="1" applyBorder="1"/>
    <xf numFmtId="4" fontId="15" fillId="0" borderId="2" xfId="0" applyNumberFormat="1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wrapText="1"/>
    </xf>
    <xf numFmtId="0" fontId="15" fillId="0" borderId="3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4" fillId="0" borderId="26" xfId="0" applyFont="1" applyBorder="1"/>
    <xf numFmtId="0" fontId="16" fillId="0" borderId="56" xfId="0" applyFont="1" applyBorder="1" applyAlignment="1">
      <alignment horizontal="center" vertical="center" wrapText="1"/>
    </xf>
    <xf numFmtId="0" fontId="4" fillId="0" borderId="56" xfId="0" applyFont="1" applyBorder="1"/>
    <xf numFmtId="0" fontId="4" fillId="0" borderId="17" xfId="0" applyFont="1" applyBorder="1"/>
    <xf numFmtId="0" fontId="12" fillId="0" borderId="58" xfId="0" applyFont="1" applyBorder="1" applyAlignment="1">
      <alignment horizontal="center" vertical="center" wrapText="1"/>
    </xf>
    <xf numFmtId="0" fontId="4" fillId="0" borderId="19" xfId="0" applyFont="1" applyBorder="1"/>
    <xf numFmtId="0" fontId="12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4" fillId="0" borderId="37" xfId="0" applyFont="1" applyBorder="1"/>
    <xf numFmtId="0" fontId="19" fillId="5" borderId="65" xfId="0" applyFont="1" applyFill="1" applyBorder="1" applyAlignment="1">
      <alignment horizontal="center" vertical="center" wrapText="1"/>
    </xf>
    <xf numFmtId="0" fontId="4" fillId="0" borderId="69" xfId="0" applyFont="1" applyBorder="1"/>
    <xf numFmtId="0" fontId="19" fillId="5" borderId="66" xfId="0" applyFont="1" applyFill="1" applyBorder="1" applyAlignment="1">
      <alignment horizontal="center" vertical="center"/>
    </xf>
    <xf numFmtId="0" fontId="4" fillId="0" borderId="70" xfId="0" applyFont="1" applyBorder="1"/>
    <xf numFmtId="0" fontId="12" fillId="0" borderId="33" xfId="0" applyFont="1" applyBorder="1" applyAlignment="1">
      <alignment horizontal="left" vertical="center" wrapText="1"/>
    </xf>
    <xf numFmtId="0" fontId="4" fillId="0" borderId="14" xfId="0" applyFont="1" applyBorder="1"/>
    <xf numFmtId="4" fontId="12" fillId="0" borderId="12" xfId="0" applyNumberFormat="1" applyFont="1" applyBorder="1" applyAlignment="1">
      <alignment horizontal="left" vertical="center" wrapText="1"/>
    </xf>
    <xf numFmtId="0" fontId="4" fillId="0" borderId="13" xfId="0" applyFont="1" applyBorder="1"/>
    <xf numFmtId="0" fontId="4" fillId="0" borderId="57" xfId="0" applyFont="1" applyBorder="1"/>
    <xf numFmtId="0" fontId="12" fillId="0" borderId="34" xfId="0" applyFont="1" applyBorder="1" applyAlignment="1">
      <alignment horizontal="left" vertical="center" wrapText="1"/>
    </xf>
    <xf numFmtId="0" fontId="12" fillId="0" borderId="39" xfId="0" applyFont="1" applyBorder="1" applyAlignment="1">
      <alignment horizontal="center" vertical="center" wrapText="1"/>
    </xf>
    <xf numFmtId="0" fontId="4" fillId="0" borderId="40" xfId="0" applyFont="1" applyBorder="1"/>
    <xf numFmtId="0" fontId="7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wrapText="1"/>
    </xf>
    <xf numFmtId="173" fontId="19" fillId="0" borderId="23" xfId="0" applyNumberFormat="1" applyFont="1" applyBorder="1" applyAlignment="1">
      <alignment horizontal="center" wrapText="1"/>
    </xf>
    <xf numFmtId="0" fontId="23" fillId="0" borderId="29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wrapText="1"/>
    </xf>
    <xf numFmtId="0" fontId="24" fillId="0" borderId="3" xfId="0" applyFont="1" applyBorder="1" applyAlignment="1">
      <alignment horizontal="center" wrapText="1"/>
    </xf>
    <xf numFmtId="4" fontId="12" fillId="0" borderId="39" xfId="0" applyNumberFormat="1" applyFont="1" applyBorder="1" applyAlignment="1">
      <alignment horizontal="center" vertical="center" wrapText="1"/>
    </xf>
    <xf numFmtId="0" fontId="30" fillId="0" borderId="109" xfId="0" applyFont="1" applyBorder="1" applyAlignment="1">
      <alignment horizontal="center"/>
    </xf>
    <xf numFmtId="0" fontId="36" fillId="0" borderId="125" xfId="0" applyFont="1" applyBorder="1" applyAlignment="1">
      <alignment horizontal="center"/>
    </xf>
    <xf numFmtId="0" fontId="30" fillId="0" borderId="125" xfId="0" applyFont="1" applyBorder="1" applyAlignment="1">
      <alignment horizontal="center"/>
    </xf>
    <xf numFmtId="0" fontId="30" fillId="0" borderId="125" xfId="0" applyFont="1" applyBorder="1" applyAlignment="1">
      <alignment horizontal="left"/>
    </xf>
    <xf numFmtId="43" fontId="32" fillId="9" borderId="149" xfId="0" applyNumberFormat="1" applyFont="1" applyFill="1" applyBorder="1"/>
    <xf numFmtId="43" fontId="32" fillId="0" borderId="149" xfId="6" applyFont="1" applyBorder="1"/>
  </cellXfs>
  <cellStyles count="20">
    <cellStyle name="Hipervínculo" xfId="18" builtinId="8"/>
    <cellStyle name="Millares" xfId="6" builtinId="3"/>
    <cellStyle name="Millares 2" xfId="12" xr:uid="{2371666E-7826-4032-88E5-8C3356C5979D}"/>
    <cellStyle name="Millares 4 2 3" xfId="2" xr:uid="{BF18E9A3-7D2F-4DDF-8EB1-E399E751626F}"/>
    <cellStyle name="Millares_FORMULARIO 4 - M-OFERENTE PPTA ECONOMICA" xfId="17" xr:uid="{3A6651BA-40AE-4ED5-9AD8-FC7D34D275F9}"/>
    <cellStyle name="Moneda [0] 3 2" xfId="5" xr:uid="{DB5DE1CF-87FC-41C9-8691-4567B7D42C4A}"/>
    <cellStyle name="Moneda 2" xfId="3" xr:uid="{77987D8C-5623-4F5D-9CE7-4401E65EB0F4}"/>
    <cellStyle name="Moneda 2 2 2 2 2" xfId="16" xr:uid="{B9B4955B-45D5-47E7-9A11-32DCF63182A2}"/>
    <cellStyle name="Normal" xfId="0" builtinId="0"/>
    <cellStyle name="Normal 2" xfId="10" xr:uid="{AABDADBA-ED86-41C3-A4E8-213D8BF00B93}"/>
    <cellStyle name="Normal 2 10 2 2" xfId="13" xr:uid="{0E3F74F5-C154-47F0-938D-71C9C890525C}"/>
    <cellStyle name="Normal 2 10 3" xfId="11" xr:uid="{6A250D62-C7D5-417D-BCF0-AFDC4E3EB3DF}"/>
    <cellStyle name="Normal 2 2" xfId="1" xr:uid="{38D03EFA-C516-4AFA-B05B-BB65A13D9E60}"/>
    <cellStyle name="Normal 3" xfId="8" xr:uid="{6C5F847B-1DE9-44EB-AC04-C19AF9DC3B93}"/>
    <cellStyle name="Normal 3 11" xfId="9" xr:uid="{99B57B28-9041-46CA-854E-DF6CD5210F69}"/>
    <cellStyle name="Normal 3 2" xfId="14" xr:uid="{C40802C1-A70F-4E72-A947-4210E84DC02C}"/>
    <cellStyle name="Normal 3 2 2" xfId="4" xr:uid="{DC60A094-6788-4E37-BEC9-5F519C1BBFD7}"/>
    <cellStyle name="Normal_modelo ACTA OBRA y MODIFICACION" xfId="19" xr:uid="{91E9189F-A263-47CD-9AFD-E1F70074908F}"/>
    <cellStyle name="Normal_PTO OFICIAL PREPLIEGO (CORREGIDO) 2" xfId="15" xr:uid="{0E950B72-3EA7-485D-8F19-ECB258FC9D59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42" Type="http://customschemas.google.com/relationships/workbookmetadata" Target="metadata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3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17</xdr:row>
      <xdr:rowOff>50801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3B2B09-D1BA-462B-BF18-E761349C1EEF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17</xdr:row>
      <xdr:rowOff>50801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F133F0-79D4-4635-898B-7DFFACF647CD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17</xdr:row>
      <xdr:rowOff>50801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A4C474-CFE3-4FB0-A8F1-A0BF982A88D1}"/>
            </a:ext>
          </a:extLst>
        </xdr:cNvPr>
        <xdr:cNvSpPr/>
      </xdr:nvSpPr>
      <xdr:spPr bwMode="auto">
        <a:xfrm>
          <a:off x="3486150" y="2895600"/>
          <a:ext cx="295275" cy="269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17</xdr:row>
      <xdr:rowOff>50801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277A77-B2C3-4815-8C05-2189CD8C62DF}"/>
            </a:ext>
          </a:extLst>
        </xdr:cNvPr>
        <xdr:cNvSpPr/>
      </xdr:nvSpPr>
      <xdr:spPr bwMode="auto">
        <a:xfrm>
          <a:off x="6534150" y="2895600"/>
          <a:ext cx="295275" cy="269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abSelected="1" workbookViewId="0">
      <selection activeCell="H16" sqref="H16"/>
    </sheetView>
  </sheetViews>
  <sheetFormatPr baseColWidth="10" defaultColWidth="12.5703125" defaultRowHeight="15" customHeight="1"/>
  <cols>
    <col min="1" max="1" width="2.7109375" customWidth="1"/>
    <col min="2" max="2" width="30.140625" customWidth="1"/>
    <col min="3" max="3" width="51.28515625" customWidth="1"/>
    <col min="4" max="26" width="11.28515625" customWidth="1"/>
  </cols>
  <sheetData>
    <row r="1" spans="1:26" ht="12.75" customHeight="1"/>
    <row r="2" spans="1:26" ht="12.75" customHeight="1"/>
    <row r="3" spans="1:26" ht="12.75" customHeight="1">
      <c r="A3" s="1"/>
      <c r="B3" s="359" t="s">
        <v>24</v>
      </c>
      <c r="C3" s="360"/>
      <c r="D3" s="361"/>
      <c r="E3" s="1"/>
    </row>
    <row r="4" spans="1:26" ht="53.25" customHeight="1">
      <c r="A4" s="2"/>
      <c r="B4" s="3" t="s">
        <v>25</v>
      </c>
      <c r="C4" s="4" t="s">
        <v>246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6" t="s">
        <v>26</v>
      </c>
      <c r="C5" s="7"/>
      <c r="D5" s="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6" t="s">
        <v>27</v>
      </c>
      <c r="C6" s="9" t="s">
        <v>28</v>
      </c>
      <c r="D6" s="8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6" t="s">
        <v>29</v>
      </c>
      <c r="C7" s="9" t="s">
        <v>29</v>
      </c>
      <c r="D7" s="8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6" t="s">
        <v>30</v>
      </c>
      <c r="C8" s="9" t="s">
        <v>31</v>
      </c>
      <c r="D8" s="8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6" t="s">
        <v>32</v>
      </c>
      <c r="C9" s="9" t="s">
        <v>31</v>
      </c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6" t="s">
        <v>33</v>
      </c>
      <c r="C10" s="10" t="s">
        <v>34</v>
      </c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6" t="s">
        <v>35</v>
      </c>
      <c r="C11" s="10" t="s">
        <v>36</v>
      </c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8"/>
      <c r="C12" s="8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2"/>
      <c r="B13" s="8"/>
      <c r="C13" s="8"/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8"/>
      <c r="C14" s="8"/>
      <c r="D14" s="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2"/>
      <c r="B15" s="8"/>
      <c r="C15" s="8"/>
      <c r="D15" s="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2"/>
      <c r="B16" s="8"/>
      <c r="C16" s="8" t="s">
        <v>37</v>
      </c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2"/>
      <c r="B17" s="8"/>
      <c r="C17" s="8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2"/>
      <c r="B18" s="8"/>
      <c r="C18" s="8"/>
      <c r="D18" s="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2"/>
      <c r="B19" s="8"/>
      <c r="C19" s="8"/>
      <c r="D19" s="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>
      <c r="B20" s="11"/>
      <c r="C20" s="11"/>
      <c r="D20" s="11"/>
    </row>
    <row r="21" spans="1:26" ht="12.75" customHeight="1">
      <c r="B21" s="11"/>
      <c r="C21" s="11"/>
      <c r="D21" s="11"/>
    </row>
    <row r="22" spans="1:26" ht="12.75" customHeight="1">
      <c r="B22" s="11"/>
      <c r="C22" s="11"/>
      <c r="D22" s="11"/>
    </row>
    <row r="23" spans="1:26" ht="12.75" customHeight="1">
      <c r="B23" s="11"/>
      <c r="C23" s="11"/>
      <c r="D23" s="11"/>
    </row>
    <row r="24" spans="1:26" ht="12.75" customHeight="1">
      <c r="B24" s="11"/>
      <c r="C24" s="11"/>
      <c r="D24" s="11"/>
    </row>
    <row r="25" spans="1:26" ht="12.75" customHeight="1">
      <c r="B25" s="11"/>
      <c r="C25" s="11"/>
      <c r="D25" s="11"/>
    </row>
    <row r="26" spans="1:26" ht="12.75" customHeight="1">
      <c r="B26" s="11"/>
      <c r="C26" s="11"/>
      <c r="D26" s="11"/>
    </row>
    <row r="27" spans="1:26" ht="12.75" customHeight="1"/>
    <row r="28" spans="1:26" ht="12.75" customHeight="1"/>
    <row r="29" spans="1:26" ht="12.75" customHeight="1"/>
    <row r="30" spans="1:26" ht="12.75" customHeight="1"/>
    <row r="31" spans="1:26" ht="12.75" customHeight="1"/>
    <row r="32" spans="1:26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B3:D3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47858-B3E5-48B4-9995-A7DA9051B59F}">
  <dimension ref="A1:N61"/>
  <sheetViews>
    <sheetView topLeftCell="A16" zoomScale="60" zoomScaleNormal="60" workbookViewId="0">
      <selection activeCell="K22" sqref="K22"/>
    </sheetView>
  </sheetViews>
  <sheetFormatPr baseColWidth="10" defaultRowHeight="12.75"/>
  <cols>
    <col min="1" max="1" width="3.140625" customWidth="1"/>
    <col min="2" max="2" width="2.85546875" customWidth="1"/>
    <col min="3" max="3" width="7" customWidth="1"/>
    <col min="4" max="4" width="15.28515625" customWidth="1"/>
    <col min="5" max="5" width="20.85546875" customWidth="1"/>
    <col min="6" max="6" width="19.42578125" customWidth="1"/>
    <col min="7" max="7" width="71" customWidth="1"/>
    <col min="9" max="9" width="15.42578125" customWidth="1"/>
    <col min="10" max="10" width="22.140625" style="97" customWidth="1"/>
    <col min="11" max="11" width="22.140625" customWidth="1"/>
    <col min="12" max="12" width="21.42578125" customWidth="1"/>
    <col min="13" max="13" width="2.7109375" customWidth="1"/>
  </cols>
  <sheetData>
    <row r="1" spans="1:14" ht="14.25">
      <c r="A1" s="98"/>
      <c r="B1" s="390" t="s">
        <v>172</v>
      </c>
      <c r="C1" s="390"/>
      <c r="D1" s="390"/>
      <c r="E1" s="390"/>
      <c r="F1" s="390"/>
      <c r="G1" s="390"/>
      <c r="H1" s="98"/>
      <c r="I1" s="98"/>
      <c r="J1" s="98"/>
      <c r="K1" s="98"/>
      <c r="L1" s="98"/>
      <c r="M1" s="98"/>
      <c r="N1" s="98"/>
    </row>
    <row r="2" spans="1:14" ht="14.25">
      <c r="A2" s="98"/>
      <c r="B2" s="98" t="s">
        <v>173</v>
      </c>
      <c r="C2" s="98"/>
      <c r="D2" s="98"/>
      <c r="E2" s="99"/>
      <c r="F2" s="98"/>
      <c r="G2" s="98"/>
      <c r="H2" s="98"/>
      <c r="I2" s="98"/>
      <c r="J2" s="98"/>
      <c r="K2" s="98"/>
      <c r="L2" s="98"/>
      <c r="M2" s="98"/>
      <c r="N2" s="98"/>
    </row>
    <row r="3" spans="1:14" ht="15.75" thickBot="1">
      <c r="A3" s="100"/>
      <c r="B3" s="100"/>
      <c r="C3" s="100"/>
      <c r="D3" s="100"/>
      <c r="E3" s="101"/>
      <c r="F3" s="100"/>
      <c r="G3" s="100"/>
      <c r="H3" s="100"/>
      <c r="I3" s="100"/>
      <c r="J3" s="100"/>
      <c r="K3" s="100"/>
      <c r="L3" s="100"/>
      <c r="M3" s="100"/>
      <c r="N3" s="100"/>
    </row>
    <row r="4" spans="1:14" ht="15.75" thickTop="1">
      <c r="A4" s="100"/>
      <c r="B4" s="102"/>
      <c r="C4" s="103"/>
      <c r="D4" s="103"/>
      <c r="E4" s="104"/>
      <c r="F4" s="103"/>
      <c r="G4" s="103"/>
      <c r="H4" s="103"/>
      <c r="I4" s="103"/>
      <c r="J4" s="103"/>
      <c r="K4" s="103"/>
      <c r="L4" s="103"/>
      <c r="M4" s="105"/>
      <c r="N4" s="100"/>
    </row>
    <row r="5" spans="1:14" ht="15">
      <c r="A5" s="100"/>
      <c r="B5" s="106"/>
      <c r="C5" s="412" t="s">
        <v>0</v>
      </c>
      <c r="D5" s="412"/>
      <c r="E5" s="412"/>
      <c r="F5" s="412"/>
      <c r="G5" s="412"/>
      <c r="H5" s="412"/>
      <c r="I5" s="412"/>
      <c r="J5" s="412"/>
      <c r="K5" s="412"/>
      <c r="L5" s="412"/>
      <c r="M5" s="107"/>
      <c r="N5" s="100"/>
    </row>
    <row r="6" spans="1:14" ht="15.75" thickBot="1">
      <c r="A6" s="100"/>
      <c r="B6" s="106"/>
      <c r="C6" s="392" t="s">
        <v>38</v>
      </c>
      <c r="D6" s="392"/>
      <c r="E6" s="392"/>
      <c r="F6" s="392"/>
      <c r="G6" s="392"/>
      <c r="H6" s="392"/>
      <c r="I6" s="392"/>
      <c r="J6" s="392"/>
      <c r="K6" s="392"/>
      <c r="L6" s="392"/>
      <c r="M6" s="107"/>
      <c r="N6" s="100"/>
    </row>
    <row r="7" spans="1:14" ht="15">
      <c r="A7" s="108"/>
      <c r="B7" s="109"/>
      <c r="C7" s="413" t="s">
        <v>174</v>
      </c>
      <c r="D7" s="414"/>
      <c r="E7" s="414"/>
      <c r="F7" s="414"/>
      <c r="G7" s="414"/>
      <c r="H7" s="414"/>
      <c r="I7" s="414"/>
      <c r="J7" s="414"/>
      <c r="K7" s="414"/>
      <c r="L7" s="415"/>
      <c r="M7" s="110"/>
      <c r="N7" s="108"/>
    </row>
    <row r="8" spans="1:14" ht="23.25" customHeight="1">
      <c r="A8" s="100"/>
      <c r="B8" s="111"/>
      <c r="C8" s="416"/>
      <c r="D8" s="417"/>
      <c r="E8" s="417"/>
      <c r="F8" s="417"/>
      <c r="G8" s="417"/>
      <c r="H8" s="417"/>
      <c r="I8" s="417"/>
      <c r="J8" s="417"/>
      <c r="K8" s="417"/>
      <c r="L8" s="418"/>
      <c r="M8" s="107"/>
      <c r="N8" s="100"/>
    </row>
    <row r="9" spans="1:14" ht="50.25" customHeight="1">
      <c r="A9" s="100"/>
      <c r="B9" s="111"/>
      <c r="C9" s="419" t="s">
        <v>175</v>
      </c>
      <c r="D9" s="420"/>
      <c r="E9" s="420"/>
      <c r="F9" s="420"/>
      <c r="G9" s="420"/>
      <c r="H9" s="420"/>
      <c r="I9" s="420"/>
      <c r="J9" s="420"/>
      <c r="K9" s="420"/>
      <c r="L9" s="421"/>
      <c r="M9" s="107"/>
      <c r="N9" s="100"/>
    </row>
    <row r="10" spans="1:14" ht="15.75" thickBot="1">
      <c r="A10" s="100"/>
      <c r="B10" s="106"/>
      <c r="C10" s="422"/>
      <c r="D10" s="379"/>
      <c r="E10" s="379"/>
      <c r="F10" s="379"/>
      <c r="G10" s="379"/>
      <c r="H10" s="379"/>
      <c r="I10" s="379"/>
      <c r="J10" s="379"/>
      <c r="K10" s="379"/>
      <c r="L10" s="380"/>
      <c r="M10" s="107"/>
      <c r="N10" s="100"/>
    </row>
    <row r="11" spans="1:14" ht="15">
      <c r="A11" s="100"/>
      <c r="B11" s="106"/>
      <c r="C11" s="381" t="s">
        <v>1</v>
      </c>
      <c r="D11" s="383" t="s">
        <v>176</v>
      </c>
      <c r="E11" s="385" t="s">
        <v>2</v>
      </c>
      <c r="F11" s="411"/>
      <c r="G11" s="383" t="s">
        <v>177</v>
      </c>
      <c r="H11" s="383" t="s">
        <v>4</v>
      </c>
      <c r="I11" s="383" t="s">
        <v>5</v>
      </c>
      <c r="J11" s="404" t="s">
        <v>237</v>
      </c>
      <c r="K11" s="386" t="s">
        <v>6</v>
      </c>
      <c r="L11" s="388" t="s">
        <v>7</v>
      </c>
      <c r="M11" s="107"/>
      <c r="N11" s="100"/>
    </row>
    <row r="12" spans="1:14" ht="15.75" thickBot="1">
      <c r="A12" s="100"/>
      <c r="B12" s="106"/>
      <c r="C12" s="382"/>
      <c r="D12" s="384"/>
      <c r="E12" s="112" t="s">
        <v>8</v>
      </c>
      <c r="F12" s="113" t="s">
        <v>9</v>
      </c>
      <c r="G12" s="384"/>
      <c r="H12" s="384"/>
      <c r="I12" s="384"/>
      <c r="J12" s="405"/>
      <c r="K12" s="387"/>
      <c r="L12" s="389"/>
      <c r="M12" s="107"/>
      <c r="N12" s="100"/>
    </row>
    <row r="13" spans="1:14" s="97" customFormat="1" ht="15.75" thickBot="1">
      <c r="A13" s="100"/>
      <c r="B13" s="106"/>
      <c r="C13" s="316" t="s">
        <v>239</v>
      </c>
      <c r="D13" s="317"/>
      <c r="E13" s="317"/>
      <c r="F13" s="317"/>
      <c r="G13" s="317"/>
      <c r="H13" s="317"/>
      <c r="I13" s="317"/>
      <c r="J13" s="317"/>
      <c r="K13" s="317"/>
      <c r="L13" s="318"/>
      <c r="M13" s="107"/>
      <c r="N13" s="100"/>
    </row>
    <row r="14" spans="1:14" s="97" customFormat="1" ht="15.75">
      <c r="A14" s="100"/>
      <c r="B14" s="106"/>
      <c r="C14" s="64">
        <v>1.1000000000000001</v>
      </c>
      <c r="D14" s="65" t="s">
        <v>39</v>
      </c>
      <c r="E14" s="66" t="s">
        <v>40</v>
      </c>
      <c r="F14" s="93"/>
      <c r="G14" s="67" t="s">
        <v>41</v>
      </c>
      <c r="H14" s="65" t="s">
        <v>42</v>
      </c>
      <c r="I14" s="94">
        <f>+'1.1'!N37</f>
        <v>9.6999999999999993</v>
      </c>
      <c r="J14" s="332">
        <v>0</v>
      </c>
      <c r="K14" s="348">
        <f>70557.63*1.3</f>
        <v>91724.919000000009</v>
      </c>
      <c r="L14" s="353">
        <f>+I14*K14</f>
        <v>889731.71429999999</v>
      </c>
      <c r="M14" s="107"/>
      <c r="N14" s="100"/>
    </row>
    <row r="15" spans="1:14" s="97" customFormat="1" ht="31.5">
      <c r="A15" s="100"/>
      <c r="B15" s="106"/>
      <c r="C15" s="70">
        <v>1.2</v>
      </c>
      <c r="D15" s="55" t="s">
        <v>128</v>
      </c>
      <c r="E15" s="57" t="s">
        <v>40</v>
      </c>
      <c r="F15" s="328"/>
      <c r="G15" s="58" t="s">
        <v>129</v>
      </c>
      <c r="H15" s="55" t="s">
        <v>43</v>
      </c>
      <c r="I15" s="346">
        <f>+'1.2'!N37</f>
        <v>26</v>
      </c>
      <c r="J15" s="347">
        <v>0</v>
      </c>
      <c r="K15" s="349">
        <f>83303.83*1.3</f>
        <v>108294.97900000001</v>
      </c>
      <c r="L15" s="354">
        <f>+I15*K15</f>
        <v>2815669.4540000004</v>
      </c>
      <c r="M15" s="107"/>
      <c r="N15" s="100"/>
    </row>
    <row r="16" spans="1:14" s="97" customFormat="1" ht="18.75" thickBot="1">
      <c r="A16" s="100"/>
      <c r="B16" s="106"/>
      <c r="C16" s="355" t="s">
        <v>10</v>
      </c>
      <c r="D16" s="319"/>
      <c r="E16" s="320"/>
      <c r="F16" s="320"/>
      <c r="G16" s="319"/>
      <c r="H16" s="319"/>
      <c r="I16" s="321"/>
      <c r="J16" s="321"/>
      <c r="K16" s="322"/>
      <c r="L16" s="345">
        <f>+ROUND(SUM(L14:L15),0)</f>
        <v>3705401</v>
      </c>
      <c r="M16" s="107"/>
      <c r="N16" s="100"/>
    </row>
    <row r="17" spans="1:14" ht="15.75" thickBot="1">
      <c r="A17" s="100"/>
      <c r="B17" s="106"/>
      <c r="C17" s="357" t="s">
        <v>240</v>
      </c>
      <c r="D17" s="317"/>
      <c r="E17" s="317"/>
      <c r="F17" s="323"/>
      <c r="G17" s="323"/>
      <c r="H17" s="323"/>
      <c r="I17" s="323"/>
      <c r="J17" s="317"/>
      <c r="K17" s="317"/>
      <c r="L17" s="318"/>
      <c r="M17" s="107"/>
      <c r="N17" s="100"/>
    </row>
    <row r="18" spans="1:14" ht="31.5">
      <c r="A18" s="100"/>
      <c r="B18" s="106"/>
      <c r="C18" s="63">
        <v>2.1</v>
      </c>
      <c r="D18" s="61" t="s">
        <v>44</v>
      </c>
      <c r="E18" s="351" t="s">
        <v>40</v>
      </c>
      <c r="F18" s="328"/>
      <c r="G18" s="58" t="s">
        <v>45</v>
      </c>
      <c r="H18" s="55" t="s">
        <v>42</v>
      </c>
      <c r="I18" s="346">
        <f>+'2.1'!N37</f>
        <v>19.399999999999999</v>
      </c>
      <c r="J18" s="352">
        <v>0</v>
      </c>
      <c r="K18" s="350">
        <f>140393.81*1.42</f>
        <v>199359.21019999997</v>
      </c>
      <c r="L18" s="121">
        <f>+I18*K18</f>
        <v>3867568.6778799994</v>
      </c>
      <c r="M18" s="107"/>
      <c r="N18" s="100"/>
    </row>
    <row r="19" spans="1:14" ht="18.75" thickBot="1">
      <c r="A19" s="100"/>
      <c r="B19" s="106"/>
      <c r="C19" s="355" t="s">
        <v>10</v>
      </c>
      <c r="D19" s="123"/>
      <c r="E19" s="123"/>
      <c r="F19" s="123"/>
      <c r="G19" s="124"/>
      <c r="H19" s="123"/>
      <c r="I19" s="327"/>
      <c r="J19" s="333"/>
      <c r="K19" s="125"/>
      <c r="L19" s="126">
        <f>+ROUND(SUM(L18),0)</f>
        <v>3867569</v>
      </c>
      <c r="M19" s="107"/>
      <c r="N19" s="100"/>
    </row>
    <row r="20" spans="1:14" ht="15.75" thickBot="1">
      <c r="A20" s="100"/>
      <c r="B20" s="106"/>
      <c r="C20" s="316" t="s">
        <v>241</v>
      </c>
      <c r="D20" s="325"/>
      <c r="E20" s="325"/>
      <c r="F20" s="325"/>
      <c r="G20" s="325"/>
      <c r="H20" s="325"/>
      <c r="I20" s="325"/>
      <c r="J20" s="325"/>
      <c r="K20" s="325"/>
      <c r="L20" s="326"/>
      <c r="M20" s="107"/>
      <c r="N20" s="100"/>
    </row>
    <row r="21" spans="1:14" ht="31.5">
      <c r="A21" s="100"/>
      <c r="B21" s="106"/>
      <c r="C21" s="64" t="s">
        <v>115</v>
      </c>
      <c r="D21" s="65" t="s">
        <v>47</v>
      </c>
      <c r="E21" s="66" t="s">
        <v>40</v>
      </c>
      <c r="F21" s="65"/>
      <c r="G21" s="67" t="s">
        <v>48</v>
      </c>
      <c r="H21" s="65" t="s">
        <v>49</v>
      </c>
      <c r="I21" s="68">
        <f>+'3.1'!N36</f>
        <v>230</v>
      </c>
      <c r="J21" s="334">
        <v>0.12</v>
      </c>
      <c r="K21" s="349">
        <f>4177.57*1.42</f>
        <v>5932.1493999999993</v>
      </c>
      <c r="L21" s="120">
        <f>+ROUND(I21*K21,2)</f>
        <v>1364394.36</v>
      </c>
      <c r="M21" s="107"/>
      <c r="N21" s="100"/>
    </row>
    <row r="22" spans="1:14" s="97" customFormat="1" ht="15.75">
      <c r="A22" s="100"/>
      <c r="B22" s="106"/>
      <c r="C22" s="69" t="s">
        <v>116</v>
      </c>
      <c r="D22" s="56"/>
      <c r="E22" s="57"/>
      <c r="F22" s="57" t="s">
        <v>9</v>
      </c>
      <c r="G22" s="58" t="s">
        <v>101</v>
      </c>
      <c r="H22" s="55" t="s">
        <v>46</v>
      </c>
      <c r="I22" s="59">
        <f>+'3.2'!N36</f>
        <v>20</v>
      </c>
      <c r="J22" s="335">
        <v>0</v>
      </c>
      <c r="K22" s="349">
        <f>49526.28*1.3</f>
        <v>64384.164000000004</v>
      </c>
      <c r="L22" s="120">
        <f t="shared" ref="L22:L31" si="0">+ROUND(I22*K22,2)</f>
        <v>1287683.28</v>
      </c>
      <c r="M22" s="107"/>
      <c r="N22" s="100"/>
    </row>
    <row r="23" spans="1:14" s="97" customFormat="1" ht="15.75">
      <c r="A23" s="100"/>
      <c r="B23" s="106"/>
      <c r="C23" s="70" t="s">
        <v>117</v>
      </c>
      <c r="D23" s="56"/>
      <c r="E23" s="57"/>
      <c r="F23" s="57" t="s">
        <v>114</v>
      </c>
      <c r="G23" s="58" t="s">
        <v>169</v>
      </c>
      <c r="H23" s="55" t="s">
        <v>43</v>
      </c>
      <c r="I23" s="59">
        <f>+'3.3'!N36</f>
        <v>31.5</v>
      </c>
      <c r="J23" s="335">
        <v>0.12</v>
      </c>
      <c r="K23" s="349">
        <f>22155*1.42</f>
        <v>31460.1</v>
      </c>
      <c r="L23" s="120">
        <f t="shared" si="0"/>
        <v>990993.15</v>
      </c>
      <c r="M23" s="107"/>
      <c r="N23" s="100"/>
    </row>
    <row r="24" spans="1:14" s="97" customFormat="1" ht="15.75">
      <c r="A24" s="100"/>
      <c r="B24" s="106"/>
      <c r="C24" s="69" t="s">
        <v>119</v>
      </c>
      <c r="D24" s="55" t="s">
        <v>124</v>
      </c>
      <c r="E24" s="57" t="s">
        <v>40</v>
      </c>
      <c r="F24" s="55"/>
      <c r="G24" s="58" t="s">
        <v>125</v>
      </c>
      <c r="H24" s="55" t="s">
        <v>42</v>
      </c>
      <c r="I24" s="59">
        <f>+'3.4'!N36</f>
        <v>0.64</v>
      </c>
      <c r="J24" s="335">
        <v>0.12</v>
      </c>
      <c r="K24" s="349">
        <f>918406.92*1.42</f>
        <v>1304137.8263999999</v>
      </c>
      <c r="L24" s="120">
        <f t="shared" si="0"/>
        <v>834648.21</v>
      </c>
      <c r="M24" s="107"/>
      <c r="N24" s="100"/>
    </row>
    <row r="25" spans="1:14" s="97" customFormat="1" ht="31.5">
      <c r="A25" s="100"/>
      <c r="B25" s="106"/>
      <c r="C25" s="70" t="s">
        <v>120</v>
      </c>
      <c r="D25" s="55" t="s">
        <v>126</v>
      </c>
      <c r="E25" s="57" t="s">
        <v>40</v>
      </c>
      <c r="F25" s="55"/>
      <c r="G25" s="58" t="s">
        <v>127</v>
      </c>
      <c r="H25" s="55" t="s">
        <v>42</v>
      </c>
      <c r="I25" s="59">
        <f>+'3.5'!N36</f>
        <v>0.4</v>
      </c>
      <c r="J25" s="335">
        <v>0.12</v>
      </c>
      <c r="K25" s="349">
        <f>1136574.77*1.42</f>
        <v>1613936.1734</v>
      </c>
      <c r="L25" s="120">
        <f t="shared" si="0"/>
        <v>645574.47</v>
      </c>
      <c r="M25" s="107"/>
      <c r="N25" s="100"/>
    </row>
    <row r="26" spans="1:14" ht="31.5">
      <c r="A26" s="100"/>
      <c r="B26" s="106"/>
      <c r="C26" s="69" t="s">
        <v>121</v>
      </c>
      <c r="D26" s="56" t="s">
        <v>130</v>
      </c>
      <c r="E26" s="57" t="s">
        <v>40</v>
      </c>
      <c r="F26" s="55"/>
      <c r="G26" s="58" t="s">
        <v>131</v>
      </c>
      <c r="H26" s="55" t="s">
        <v>42</v>
      </c>
      <c r="I26" s="59">
        <f>+'3.6'!N36</f>
        <v>5.16</v>
      </c>
      <c r="J26" s="335">
        <v>0.12</v>
      </c>
      <c r="K26" s="349">
        <f>859804.69*1.42</f>
        <v>1220922.6597999998</v>
      </c>
      <c r="L26" s="120">
        <f t="shared" si="0"/>
        <v>6299960.9199999999</v>
      </c>
      <c r="M26" s="107"/>
      <c r="N26" s="100"/>
    </row>
    <row r="27" spans="1:14" ht="15.75">
      <c r="A27" s="100"/>
      <c r="B27" s="106"/>
      <c r="C27" s="70" t="s">
        <v>122</v>
      </c>
      <c r="D27" s="56" t="s">
        <v>132</v>
      </c>
      <c r="E27" s="57" t="s">
        <v>40</v>
      </c>
      <c r="F27" s="55"/>
      <c r="G27" s="58" t="s">
        <v>133</v>
      </c>
      <c r="H27" s="55" t="s">
        <v>49</v>
      </c>
      <c r="I27" s="59">
        <f>+'3.7'!N36</f>
        <v>381.4</v>
      </c>
      <c r="J27" s="335">
        <v>0.12</v>
      </c>
      <c r="K27" s="349">
        <f>7675.05*1.42</f>
        <v>10898.571</v>
      </c>
      <c r="L27" s="120">
        <f t="shared" si="0"/>
        <v>4156714.98</v>
      </c>
      <c r="M27" s="107"/>
      <c r="N27" s="100"/>
    </row>
    <row r="28" spans="1:14" ht="15.75">
      <c r="A28" s="100"/>
      <c r="B28" s="106"/>
      <c r="C28" s="70" t="s">
        <v>166</v>
      </c>
      <c r="D28" s="56" t="s">
        <v>134</v>
      </c>
      <c r="E28" s="57" t="s">
        <v>40</v>
      </c>
      <c r="F28" s="55"/>
      <c r="G28" s="58" t="s">
        <v>135</v>
      </c>
      <c r="H28" s="55" t="s">
        <v>43</v>
      </c>
      <c r="I28" s="59">
        <f>+'3.8'!N36</f>
        <v>7</v>
      </c>
      <c r="J28" s="335">
        <v>0.12</v>
      </c>
      <c r="K28" s="349">
        <f>157324.45*1.42</f>
        <v>223400.71900000001</v>
      </c>
      <c r="L28" s="120">
        <f t="shared" si="0"/>
        <v>1563805.03</v>
      </c>
      <c r="M28" s="107"/>
      <c r="N28" s="100"/>
    </row>
    <row r="29" spans="1:14" ht="15.75">
      <c r="A29" s="100"/>
      <c r="B29" s="106"/>
      <c r="C29" s="69" t="s">
        <v>123</v>
      </c>
      <c r="D29" s="55" t="s">
        <v>152</v>
      </c>
      <c r="E29" s="57" t="s">
        <v>40</v>
      </c>
      <c r="F29" s="55"/>
      <c r="G29" s="58" t="s">
        <v>153</v>
      </c>
      <c r="H29" s="55" t="s">
        <v>43</v>
      </c>
      <c r="I29" s="59">
        <f>+'3.9'!N36</f>
        <v>7</v>
      </c>
      <c r="J29" s="335">
        <v>0.12</v>
      </c>
      <c r="K29" s="349">
        <f>35818.47*1.42</f>
        <v>50862.227399999996</v>
      </c>
      <c r="L29" s="120">
        <f t="shared" si="0"/>
        <v>356035.59</v>
      </c>
      <c r="M29" s="107"/>
      <c r="N29" s="100"/>
    </row>
    <row r="30" spans="1:14" ht="31.5">
      <c r="A30" s="100"/>
      <c r="B30" s="106"/>
      <c r="C30" s="70" t="s">
        <v>156</v>
      </c>
      <c r="D30" s="55" t="s">
        <v>154</v>
      </c>
      <c r="E30" s="57" t="s">
        <v>40</v>
      </c>
      <c r="F30" s="55"/>
      <c r="G30" s="58" t="s">
        <v>155</v>
      </c>
      <c r="H30" s="55" t="s">
        <v>46</v>
      </c>
      <c r="I30" s="59">
        <f>'3.10'!N36</f>
        <v>5</v>
      </c>
      <c r="J30" s="335">
        <v>0.12</v>
      </c>
      <c r="K30" s="349">
        <f>84448.93*1.42</f>
        <v>119917.48059999998</v>
      </c>
      <c r="L30" s="120">
        <f t="shared" si="0"/>
        <v>599587.4</v>
      </c>
      <c r="M30" s="107"/>
      <c r="N30" s="100"/>
    </row>
    <row r="31" spans="1:14" ht="15.75">
      <c r="A31" s="98"/>
      <c r="B31" s="130"/>
      <c r="C31" s="70" t="s">
        <v>157</v>
      </c>
      <c r="D31" s="55" t="s">
        <v>164</v>
      </c>
      <c r="E31" s="57" t="s">
        <v>40</v>
      </c>
      <c r="F31" s="55"/>
      <c r="G31" s="58" t="s">
        <v>163</v>
      </c>
      <c r="H31" s="55" t="s">
        <v>43</v>
      </c>
      <c r="I31" s="59">
        <f>+'3.11'!N36</f>
        <v>271.77</v>
      </c>
      <c r="J31" s="335">
        <v>0.12</v>
      </c>
      <c r="K31" s="349">
        <f>21284.69*1.42</f>
        <v>30224.259799999996</v>
      </c>
      <c r="L31" s="120">
        <f t="shared" si="0"/>
        <v>8214047.0899999999</v>
      </c>
      <c r="M31" s="131"/>
      <c r="N31" s="98"/>
    </row>
    <row r="32" spans="1:14" ht="18.75" thickBot="1">
      <c r="A32" s="100"/>
      <c r="B32" s="106"/>
      <c r="C32" s="355" t="s">
        <v>10</v>
      </c>
      <c r="D32" s="132"/>
      <c r="E32" s="133"/>
      <c r="F32" s="132"/>
      <c r="G32" s="132"/>
      <c r="H32" s="132"/>
      <c r="I32" s="337"/>
      <c r="J32" s="338"/>
      <c r="K32" s="132"/>
      <c r="L32" s="126">
        <f>+ROUND(SUM(L21:L31),0)</f>
        <v>26313444</v>
      </c>
      <c r="M32" s="107"/>
      <c r="N32" s="100"/>
    </row>
    <row r="33" spans="1:14" ht="15.75" thickBot="1">
      <c r="A33" s="100"/>
      <c r="B33" s="106"/>
      <c r="C33" s="324" t="s">
        <v>242</v>
      </c>
      <c r="D33" s="115"/>
      <c r="E33" s="115"/>
      <c r="F33" s="115"/>
      <c r="G33" s="115"/>
      <c r="H33" s="115"/>
      <c r="I33" s="115"/>
      <c r="J33" s="115"/>
      <c r="K33" s="115"/>
      <c r="L33" s="116"/>
      <c r="M33" s="107"/>
      <c r="N33" s="100"/>
    </row>
    <row r="34" spans="1:14" ht="31.5">
      <c r="A34" s="100"/>
      <c r="B34" s="106"/>
      <c r="C34" s="63">
        <v>4.0999999999999996</v>
      </c>
      <c r="D34" s="61" t="s">
        <v>50</v>
      </c>
      <c r="E34" s="60" t="s">
        <v>40</v>
      </c>
      <c r="F34" s="61"/>
      <c r="G34" s="71" t="s">
        <v>51</v>
      </c>
      <c r="H34" s="61" t="s">
        <v>43</v>
      </c>
      <c r="I34" s="62">
        <f>+'4.1'!N36</f>
        <v>84</v>
      </c>
      <c r="J34" s="336">
        <v>0.12</v>
      </c>
      <c r="K34" s="350">
        <f>42879.54*1.42</f>
        <v>60888.946799999998</v>
      </c>
      <c r="L34" s="136">
        <f t="shared" ref="L34" si="1">+ROUND(I34*K34,2)</f>
        <v>5114671.53</v>
      </c>
      <c r="M34" s="107"/>
      <c r="N34" s="100"/>
    </row>
    <row r="35" spans="1:14" ht="18.75" thickBot="1">
      <c r="A35" s="100"/>
      <c r="B35" s="106"/>
      <c r="C35" s="356" t="s">
        <v>10</v>
      </c>
      <c r="D35" s="138"/>
      <c r="E35" s="138"/>
      <c r="F35" s="138"/>
      <c r="G35" s="139"/>
      <c r="H35" s="138"/>
      <c r="I35" s="119"/>
      <c r="J35" s="333"/>
      <c r="K35" s="140"/>
      <c r="L35" s="141">
        <f>+ROUND(SUM(L34),0)</f>
        <v>5114672</v>
      </c>
      <c r="M35" s="107"/>
      <c r="N35" s="100"/>
    </row>
    <row r="36" spans="1:14" ht="15.75" thickBot="1">
      <c r="A36" s="100"/>
      <c r="B36" s="106"/>
      <c r="C36" s="114" t="s">
        <v>243</v>
      </c>
      <c r="D36" s="325"/>
      <c r="E36" s="325"/>
      <c r="F36" s="325"/>
      <c r="G36" s="325"/>
      <c r="H36" s="325"/>
      <c r="I36" s="325"/>
      <c r="J36" s="325"/>
      <c r="K36" s="325"/>
      <c r="L36" s="326"/>
      <c r="M36" s="107"/>
      <c r="N36" s="100"/>
    </row>
    <row r="37" spans="1:14" s="97" customFormat="1" ht="31.5">
      <c r="A37" s="100"/>
      <c r="B37" s="106"/>
      <c r="C37" s="341">
        <v>5.0999999999999996</v>
      </c>
      <c r="D37" s="342" t="s">
        <v>53</v>
      </c>
      <c r="E37" s="66" t="s">
        <v>40</v>
      </c>
      <c r="F37" s="65"/>
      <c r="G37" s="343" t="s">
        <v>54</v>
      </c>
      <c r="H37" s="65" t="s">
        <v>52</v>
      </c>
      <c r="I37" s="68">
        <f>+'5.1'!N36</f>
        <v>1</v>
      </c>
      <c r="J37" s="334">
        <v>0.12</v>
      </c>
      <c r="K37" s="348">
        <f>5161565.89*1.42</f>
        <v>7329423.5637999987</v>
      </c>
      <c r="L37" s="349">
        <f t="shared" ref="L37:L40" si="2">+ROUND(I37*K37,2)</f>
        <v>7329423.5599999996</v>
      </c>
      <c r="M37" s="107"/>
      <c r="N37" s="100"/>
    </row>
    <row r="38" spans="1:14" s="97" customFormat="1" ht="31.5">
      <c r="A38" s="100"/>
      <c r="B38" s="106"/>
      <c r="C38" s="70">
        <v>5.2</v>
      </c>
      <c r="D38" s="56" t="s">
        <v>55</v>
      </c>
      <c r="E38" s="57" t="s">
        <v>40</v>
      </c>
      <c r="F38" s="55"/>
      <c r="G38" s="339" t="s">
        <v>56</v>
      </c>
      <c r="H38" s="55" t="s">
        <v>52</v>
      </c>
      <c r="I38" s="59">
        <f>+'5.2'!N36</f>
        <v>1</v>
      </c>
      <c r="J38" s="335">
        <v>0.12</v>
      </c>
      <c r="K38" s="349">
        <f>1000269.67*1.42</f>
        <v>1420382.9313999999</v>
      </c>
      <c r="L38" s="349">
        <f t="shared" si="2"/>
        <v>1420382.93</v>
      </c>
      <c r="M38" s="107"/>
      <c r="N38" s="100"/>
    </row>
    <row r="39" spans="1:14" s="97" customFormat="1" ht="31.5">
      <c r="A39" s="100"/>
      <c r="B39" s="106"/>
      <c r="C39" s="344">
        <v>5.3</v>
      </c>
      <c r="D39" s="56" t="s">
        <v>57</v>
      </c>
      <c r="E39" s="57" t="s">
        <v>40</v>
      </c>
      <c r="F39" s="55"/>
      <c r="G39" s="340" t="s">
        <v>58</v>
      </c>
      <c r="H39" s="55" t="s">
        <v>52</v>
      </c>
      <c r="I39" s="59">
        <f>+'5.3'!N36</f>
        <v>2</v>
      </c>
      <c r="J39" s="335">
        <v>0.12</v>
      </c>
      <c r="K39" s="349">
        <f>89118.87*1.42</f>
        <v>126548.79539999999</v>
      </c>
      <c r="L39" s="349">
        <f t="shared" si="2"/>
        <v>253097.59</v>
      </c>
      <c r="M39" s="107"/>
      <c r="N39" s="100"/>
    </row>
    <row r="40" spans="1:14" ht="31.5">
      <c r="A40" s="100"/>
      <c r="B40" s="106"/>
      <c r="C40" s="344" t="s">
        <v>118</v>
      </c>
      <c r="D40" s="56" t="s">
        <v>59</v>
      </c>
      <c r="E40" s="57" t="s">
        <v>40</v>
      </c>
      <c r="F40" s="55"/>
      <c r="G40" s="340" t="s">
        <v>60</v>
      </c>
      <c r="H40" s="55" t="s">
        <v>52</v>
      </c>
      <c r="I40" s="59">
        <f>+'5.4'!N36</f>
        <v>1</v>
      </c>
      <c r="J40" s="335">
        <v>0.12</v>
      </c>
      <c r="K40" s="349">
        <f>711261.47*1.42</f>
        <v>1009991.2873999999</v>
      </c>
      <c r="L40" s="349">
        <f t="shared" si="2"/>
        <v>1009991.29</v>
      </c>
      <c r="M40" s="107"/>
      <c r="N40" s="100"/>
    </row>
    <row r="41" spans="1:14" ht="18.75" thickBot="1">
      <c r="A41" s="100"/>
      <c r="B41" s="106"/>
      <c r="C41" s="355" t="s">
        <v>10</v>
      </c>
      <c r="D41" s="142"/>
      <c r="E41" s="142"/>
      <c r="F41" s="142"/>
      <c r="G41" s="143"/>
      <c r="H41" s="144"/>
      <c r="I41" s="337"/>
      <c r="J41" s="329"/>
      <c r="K41" s="125"/>
      <c r="L41" s="126">
        <f>+ROUND(SUM(L37:L40),0)</f>
        <v>10012895</v>
      </c>
      <c r="M41" s="107"/>
      <c r="N41" s="100"/>
    </row>
    <row r="42" spans="1:14" ht="15.75" thickBot="1">
      <c r="A42" s="145"/>
      <c r="B42" s="146"/>
      <c r="C42" s="370" t="s">
        <v>11</v>
      </c>
      <c r="D42" s="406"/>
      <c r="E42" s="406"/>
      <c r="F42" s="406"/>
      <c r="G42" s="406"/>
      <c r="H42" s="406"/>
      <c r="I42" s="406"/>
      <c r="J42" s="406"/>
      <c r="K42" s="407"/>
      <c r="L42" s="147">
        <f>+L16+L19+L32+L35+L41</f>
        <v>49013981</v>
      </c>
      <c r="M42" s="148"/>
      <c r="N42" s="145"/>
    </row>
    <row r="43" spans="1:14" ht="15.75" thickBot="1">
      <c r="A43" s="145"/>
      <c r="B43" s="146"/>
      <c r="C43" s="149"/>
      <c r="D43" s="149"/>
      <c r="E43" s="149"/>
      <c r="F43" s="149"/>
      <c r="G43" s="149"/>
      <c r="H43" s="149"/>
      <c r="I43" s="149"/>
      <c r="J43" s="149"/>
      <c r="K43" s="149"/>
      <c r="L43" s="150"/>
      <c r="M43" s="148"/>
      <c r="N43" s="145"/>
    </row>
    <row r="44" spans="1:14" ht="15">
      <c r="A44" s="145"/>
      <c r="B44" s="146"/>
      <c r="C44" s="151"/>
      <c r="D44" s="152"/>
      <c r="E44" s="151"/>
      <c r="F44" s="151"/>
      <c r="G44" s="373"/>
      <c r="H44" s="374"/>
      <c r="I44" s="374"/>
      <c r="J44" s="374"/>
      <c r="K44" s="375"/>
      <c r="L44" s="153"/>
      <c r="M44" s="148"/>
      <c r="N44" s="145"/>
    </row>
    <row r="45" spans="1:14" ht="15">
      <c r="A45" s="145"/>
      <c r="B45" s="146"/>
      <c r="C45" s="151"/>
      <c r="D45" s="152"/>
      <c r="E45" s="151"/>
      <c r="F45" s="151"/>
      <c r="G45" s="154"/>
      <c r="H45" s="155"/>
      <c r="I45" s="156"/>
      <c r="J45" s="156"/>
      <c r="K45" s="157"/>
      <c r="L45" s="158"/>
      <c r="M45" s="148"/>
      <c r="N45" s="145"/>
    </row>
    <row r="46" spans="1:14" ht="15">
      <c r="A46" s="145"/>
      <c r="B46" s="146"/>
      <c r="C46" s="151"/>
      <c r="D46" s="159"/>
      <c r="E46" s="159"/>
      <c r="F46" s="159"/>
      <c r="G46" s="154"/>
      <c r="H46" s="160"/>
      <c r="I46" s="161"/>
      <c r="J46" s="161"/>
      <c r="K46" s="162"/>
      <c r="L46" s="158"/>
      <c r="M46" s="148"/>
      <c r="N46" s="145"/>
    </row>
    <row r="47" spans="1:14" ht="15">
      <c r="A47" s="145"/>
      <c r="B47" s="146"/>
      <c r="C47" s="151"/>
      <c r="D47" s="159"/>
      <c r="E47" s="159"/>
      <c r="F47" s="159"/>
      <c r="G47" s="163" t="s">
        <v>12</v>
      </c>
      <c r="H47" s="160"/>
      <c r="I47" s="161"/>
      <c r="J47" s="161"/>
      <c r="K47" s="162"/>
      <c r="L47" s="164"/>
      <c r="M47" s="148"/>
      <c r="N47" s="145"/>
    </row>
    <row r="48" spans="1:14" ht="15">
      <c r="A48" s="145"/>
      <c r="B48" s="146"/>
      <c r="C48" s="151"/>
      <c r="D48" s="152"/>
      <c r="E48" s="151"/>
      <c r="F48" s="151"/>
      <c r="G48" s="408"/>
      <c r="H48" s="409"/>
      <c r="I48" s="409"/>
      <c r="J48" s="409"/>
      <c r="K48" s="410"/>
      <c r="L48" s="158"/>
      <c r="M48" s="148"/>
      <c r="N48" s="145"/>
    </row>
    <row r="49" spans="1:14" ht="15">
      <c r="A49" s="145"/>
      <c r="B49" s="146"/>
      <c r="C49" s="151"/>
      <c r="D49" s="152"/>
      <c r="E49" s="151"/>
      <c r="F49" s="151"/>
      <c r="G49" s="165"/>
      <c r="H49" s="160"/>
      <c r="I49" s="161"/>
      <c r="J49" s="161"/>
      <c r="K49" s="166"/>
      <c r="L49" s="158"/>
      <c r="M49" s="148"/>
      <c r="N49" s="145"/>
    </row>
    <row r="50" spans="1:14" ht="15.75" thickBot="1">
      <c r="A50" s="145"/>
      <c r="B50" s="146"/>
      <c r="C50" s="151"/>
      <c r="D50" s="152"/>
      <c r="E50" s="151"/>
      <c r="F50" s="167"/>
      <c r="G50" s="165"/>
      <c r="H50" s="160"/>
      <c r="I50" s="161"/>
      <c r="J50" s="161"/>
      <c r="K50" s="166"/>
      <c r="L50" s="164"/>
      <c r="M50" s="148"/>
      <c r="N50" s="145"/>
    </row>
    <row r="51" spans="1:14" ht="15.75" thickBot="1">
      <c r="A51" s="145"/>
      <c r="B51" s="146"/>
      <c r="C51" s="151"/>
      <c r="D51" s="152"/>
      <c r="E51" s="151"/>
      <c r="F51" s="151"/>
      <c r="G51" s="168" t="s">
        <v>13</v>
      </c>
      <c r="H51" s="169"/>
      <c r="I51" s="170"/>
      <c r="J51" s="170"/>
      <c r="K51" s="171"/>
      <c r="L51" s="147">
        <f>+L42</f>
        <v>49013981</v>
      </c>
      <c r="M51" s="148"/>
      <c r="N51" s="145"/>
    </row>
    <row r="52" spans="1:14" ht="15.75" thickBot="1">
      <c r="A52" s="145"/>
      <c r="B52" s="146"/>
      <c r="C52" s="151"/>
      <c r="D52" s="152"/>
      <c r="E52" s="152"/>
      <c r="F52" s="152"/>
      <c r="G52" s="151"/>
      <c r="H52" s="151"/>
      <c r="I52" s="172"/>
      <c r="J52" s="172"/>
      <c r="K52" s="173"/>
      <c r="L52" s="174"/>
      <c r="M52" s="148"/>
      <c r="N52" s="145"/>
    </row>
    <row r="53" spans="1:14" ht="15">
      <c r="A53" s="145"/>
      <c r="B53" s="146"/>
      <c r="C53" s="175"/>
      <c r="D53" s="376"/>
      <c r="E53" s="376"/>
      <c r="F53" s="376"/>
      <c r="G53" s="376"/>
      <c r="H53" s="376"/>
      <c r="I53" s="376"/>
      <c r="J53" s="376"/>
      <c r="K53" s="376"/>
      <c r="L53" s="377"/>
      <c r="M53" s="176"/>
      <c r="N53" s="145"/>
    </row>
    <row r="54" spans="1:14" ht="15">
      <c r="A54" s="145"/>
      <c r="B54" s="146"/>
      <c r="C54" s="362" t="s">
        <v>238</v>
      </c>
      <c r="D54" s="363"/>
      <c r="E54" s="363"/>
      <c r="F54" s="363"/>
      <c r="G54" s="363"/>
      <c r="H54" s="378" t="s">
        <v>3</v>
      </c>
      <c r="I54" s="378"/>
      <c r="J54" s="378"/>
      <c r="K54" s="378"/>
      <c r="L54" s="177" t="s">
        <v>14</v>
      </c>
      <c r="M54" s="178"/>
      <c r="N54" s="145"/>
    </row>
    <row r="55" spans="1:14" ht="15">
      <c r="A55" s="145"/>
      <c r="B55" s="146"/>
      <c r="C55" s="362" t="s">
        <v>178</v>
      </c>
      <c r="D55" s="363"/>
      <c r="E55" s="363"/>
      <c r="F55" s="363"/>
      <c r="G55" s="363"/>
      <c r="H55" s="367" t="s">
        <v>108</v>
      </c>
      <c r="I55" s="367"/>
      <c r="J55" s="330"/>
      <c r="K55" s="179" t="s">
        <v>16</v>
      </c>
      <c r="L55" s="180">
        <v>0.24</v>
      </c>
      <c r="M55" s="178"/>
      <c r="N55" s="145"/>
    </row>
    <row r="56" spans="1:14" ht="24.75" customHeight="1">
      <c r="A56" s="145"/>
      <c r="B56" s="146"/>
      <c r="C56" s="362" t="s">
        <v>179</v>
      </c>
      <c r="D56" s="363"/>
      <c r="E56" s="363"/>
      <c r="F56" s="363"/>
      <c r="G56" s="363"/>
      <c r="H56" s="364" t="s">
        <v>18</v>
      </c>
      <c r="I56" s="365"/>
      <c r="J56" s="331"/>
      <c r="K56" s="179" t="s">
        <v>19</v>
      </c>
      <c r="L56" s="180">
        <v>0.02</v>
      </c>
      <c r="M56" s="178"/>
      <c r="N56" s="145"/>
    </row>
    <row r="57" spans="1:14" ht="29.25" customHeight="1">
      <c r="A57" s="145"/>
      <c r="B57" s="146"/>
      <c r="C57" s="181"/>
      <c r="D57" s="182"/>
      <c r="E57" s="183"/>
      <c r="F57" s="183"/>
      <c r="G57" s="184"/>
      <c r="H57" s="366" t="s">
        <v>20</v>
      </c>
      <c r="I57" s="367"/>
      <c r="J57" s="330"/>
      <c r="K57" s="179" t="s">
        <v>21</v>
      </c>
      <c r="L57" s="180">
        <v>0.04</v>
      </c>
      <c r="M57" s="148"/>
      <c r="N57" s="145"/>
    </row>
    <row r="58" spans="1:14" ht="15">
      <c r="A58" s="100"/>
      <c r="B58" s="106"/>
      <c r="C58" s="185"/>
      <c r="D58" s="186"/>
      <c r="E58" s="186"/>
      <c r="F58" s="186"/>
      <c r="G58" s="187"/>
      <c r="H58" s="367" t="s">
        <v>22</v>
      </c>
      <c r="I58" s="367"/>
      <c r="J58" s="330"/>
      <c r="K58" s="179" t="s">
        <v>23</v>
      </c>
      <c r="L58" s="180">
        <v>0.3</v>
      </c>
      <c r="M58" s="107"/>
      <c r="N58" s="100"/>
    </row>
    <row r="59" spans="1:14" ht="15.75" thickBot="1">
      <c r="A59" s="100"/>
      <c r="B59" s="106"/>
      <c r="C59" s="188"/>
      <c r="D59" s="189"/>
      <c r="E59" s="189"/>
      <c r="F59" s="189"/>
      <c r="G59" s="190"/>
      <c r="H59" s="402"/>
      <c r="I59" s="402"/>
      <c r="J59" s="402"/>
      <c r="K59" s="402"/>
      <c r="L59" s="403"/>
      <c r="M59" s="107"/>
      <c r="N59" s="100"/>
    </row>
    <row r="60" spans="1:14" ht="15.75" thickBot="1">
      <c r="A60" s="100"/>
      <c r="B60" s="191"/>
      <c r="C60" s="192"/>
      <c r="D60" s="192"/>
      <c r="E60" s="193"/>
      <c r="F60" s="192"/>
      <c r="G60" s="194"/>
      <c r="H60" s="192"/>
      <c r="I60" s="192"/>
      <c r="J60" s="192"/>
      <c r="K60" s="192"/>
      <c r="L60" s="192"/>
      <c r="M60" s="195"/>
      <c r="N60" s="100"/>
    </row>
    <row r="61" spans="1:14" ht="15.75" thickTop="1">
      <c r="A61" s="100"/>
      <c r="B61" s="100"/>
      <c r="C61" s="100"/>
      <c r="D61" s="100"/>
      <c r="E61" s="101"/>
      <c r="F61" s="100"/>
      <c r="G61" s="100"/>
      <c r="H61" s="100"/>
      <c r="I61" s="100"/>
      <c r="J61" s="100"/>
      <c r="K61" s="100"/>
      <c r="L61" s="100"/>
      <c r="M61" s="100"/>
      <c r="N61" s="100"/>
    </row>
  </sheetData>
  <mergeCells count="28">
    <mergeCell ref="I11:I12"/>
    <mergeCell ref="B1:G1"/>
    <mergeCell ref="C5:L5"/>
    <mergeCell ref="C6:L6"/>
    <mergeCell ref="C7:L8"/>
    <mergeCell ref="C9:L9"/>
    <mergeCell ref="C10:L10"/>
    <mergeCell ref="C11:C12"/>
    <mergeCell ref="D11:D12"/>
    <mergeCell ref="E11:F11"/>
    <mergeCell ref="G11:G12"/>
    <mergeCell ref="H11:H12"/>
    <mergeCell ref="H57:I57"/>
    <mergeCell ref="H58:I58"/>
    <mergeCell ref="H59:L59"/>
    <mergeCell ref="J11:J12"/>
    <mergeCell ref="C54:G54"/>
    <mergeCell ref="H54:K54"/>
    <mergeCell ref="C55:G55"/>
    <mergeCell ref="H55:I55"/>
    <mergeCell ref="C56:G56"/>
    <mergeCell ref="H56:I56"/>
    <mergeCell ref="K11:K12"/>
    <mergeCell ref="L11:L12"/>
    <mergeCell ref="C42:K42"/>
    <mergeCell ref="G44:K44"/>
    <mergeCell ref="G48:K48"/>
    <mergeCell ref="D53:L5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3E11-1B98-4592-86FA-6D0F0038B74D}">
  <dimension ref="A1:M61"/>
  <sheetViews>
    <sheetView zoomScale="80" zoomScaleNormal="80" workbookViewId="0">
      <selection activeCell="J59" sqref="J59"/>
    </sheetView>
  </sheetViews>
  <sheetFormatPr baseColWidth="10" defaultRowHeight="12.75"/>
  <cols>
    <col min="1" max="1" width="3.7109375" customWidth="1"/>
    <col min="2" max="2" width="3" customWidth="1"/>
    <col min="3" max="3" width="6.7109375" customWidth="1"/>
    <col min="5" max="5" width="13.85546875" customWidth="1"/>
    <col min="6" max="6" width="17.42578125" customWidth="1"/>
    <col min="7" max="7" width="54.140625" customWidth="1"/>
    <col min="8" max="8" width="12.7109375" customWidth="1"/>
    <col min="9" max="9" width="15" customWidth="1"/>
    <col min="10" max="10" width="15.85546875" customWidth="1"/>
    <col min="11" max="11" width="34.42578125" customWidth="1"/>
    <col min="12" max="12" width="2.28515625" customWidth="1"/>
  </cols>
  <sheetData>
    <row r="1" spans="1:13" ht="14.25">
      <c r="A1" s="98"/>
      <c r="B1" s="390" t="s">
        <v>172</v>
      </c>
      <c r="C1" s="390"/>
      <c r="D1" s="390"/>
      <c r="E1" s="390"/>
      <c r="F1" s="390"/>
      <c r="G1" s="390"/>
      <c r="H1" s="98"/>
      <c r="I1" s="98"/>
      <c r="J1" s="98"/>
      <c r="K1" s="98"/>
      <c r="L1" s="98"/>
      <c r="M1" s="98"/>
    </row>
    <row r="2" spans="1:13" ht="14.25">
      <c r="A2" s="98"/>
      <c r="B2" s="390" t="s">
        <v>173</v>
      </c>
      <c r="C2" s="390"/>
      <c r="D2" s="390"/>
      <c r="E2" s="390"/>
      <c r="F2" s="390"/>
      <c r="G2" s="98"/>
      <c r="H2" s="98"/>
      <c r="I2" s="98"/>
      <c r="J2" s="98"/>
      <c r="K2" s="98"/>
      <c r="L2" s="98"/>
      <c r="M2" s="98"/>
    </row>
    <row r="3" spans="1:13" ht="15.75" thickBot="1">
      <c r="A3" s="100"/>
      <c r="B3" s="100"/>
      <c r="C3" s="100"/>
      <c r="D3" s="100"/>
      <c r="E3" s="101"/>
      <c r="F3" s="100"/>
      <c r="G3" s="100"/>
      <c r="H3" s="100"/>
      <c r="I3" s="100"/>
      <c r="J3" s="100"/>
      <c r="K3" s="100"/>
      <c r="L3" s="100"/>
      <c r="M3" s="100"/>
    </row>
    <row r="4" spans="1:13" ht="15.75" thickTop="1">
      <c r="A4" s="100"/>
      <c r="B4" s="102"/>
      <c r="C4" s="103"/>
      <c r="D4" s="103"/>
      <c r="E4" s="104"/>
      <c r="F4" s="103"/>
      <c r="G4" s="103"/>
      <c r="H4" s="103"/>
      <c r="I4" s="103"/>
      <c r="J4" s="103"/>
      <c r="K4" s="103"/>
      <c r="L4" s="105"/>
      <c r="M4" s="100"/>
    </row>
    <row r="5" spans="1:13" ht="15">
      <c r="A5" s="100"/>
      <c r="B5" s="106"/>
      <c r="C5" s="391" t="s">
        <v>0</v>
      </c>
      <c r="D5" s="391"/>
      <c r="E5" s="391"/>
      <c r="F5" s="391"/>
      <c r="G5" s="391"/>
      <c r="H5" s="391"/>
      <c r="I5" s="391"/>
      <c r="J5" s="391"/>
      <c r="K5" s="391"/>
      <c r="L5" s="107"/>
      <c r="M5" s="100"/>
    </row>
    <row r="6" spans="1:13" ht="15.75" thickBot="1">
      <c r="A6" s="100"/>
      <c r="B6" s="106"/>
      <c r="C6" s="392" t="s">
        <v>231</v>
      </c>
      <c r="D6" s="392"/>
      <c r="E6" s="392"/>
      <c r="F6" s="392"/>
      <c r="G6" s="392"/>
      <c r="H6" s="392"/>
      <c r="I6" s="392"/>
      <c r="J6" s="392"/>
      <c r="K6" s="392"/>
      <c r="L6" s="107"/>
      <c r="M6" s="100"/>
    </row>
    <row r="7" spans="1:13" ht="27.75" customHeight="1">
      <c r="A7" s="108"/>
      <c r="B7" s="109"/>
      <c r="C7" s="393" t="s">
        <v>232</v>
      </c>
      <c r="D7" s="394"/>
      <c r="E7" s="394"/>
      <c r="F7" s="394"/>
      <c r="G7" s="394"/>
      <c r="H7" s="394"/>
      <c r="I7" s="394"/>
      <c r="J7" s="394"/>
      <c r="K7" s="395"/>
      <c r="L7" s="110"/>
      <c r="M7" s="108"/>
    </row>
    <row r="8" spans="1:13" ht="14.25" customHeight="1" thickBot="1">
      <c r="A8" s="100"/>
      <c r="B8" s="111"/>
      <c r="C8" s="396"/>
      <c r="D8" s="397"/>
      <c r="E8" s="397"/>
      <c r="F8" s="397"/>
      <c r="G8" s="397"/>
      <c r="H8" s="397"/>
      <c r="I8" s="397"/>
      <c r="J8" s="397"/>
      <c r="K8" s="398"/>
      <c r="L8" s="107"/>
      <c r="M8" s="100"/>
    </row>
    <row r="9" spans="1:13" ht="28.5" customHeight="1">
      <c r="A9" s="100"/>
      <c r="B9" s="111"/>
      <c r="C9" s="399" t="s">
        <v>233</v>
      </c>
      <c r="D9" s="400"/>
      <c r="E9" s="400"/>
      <c r="F9" s="400"/>
      <c r="G9" s="400"/>
      <c r="H9" s="400"/>
      <c r="I9" s="400"/>
      <c r="J9" s="400"/>
      <c r="K9" s="401"/>
      <c r="L9" s="107"/>
      <c r="M9" s="100"/>
    </row>
    <row r="10" spans="1:13" ht="15.75" thickBot="1">
      <c r="A10" s="100"/>
      <c r="B10" s="111"/>
      <c r="C10" s="379"/>
      <c r="D10" s="379"/>
      <c r="E10" s="379"/>
      <c r="F10" s="379"/>
      <c r="G10" s="379"/>
      <c r="H10" s="379"/>
      <c r="I10" s="379"/>
      <c r="J10" s="379"/>
      <c r="K10" s="380"/>
      <c r="L10" s="107"/>
      <c r="M10" s="100"/>
    </row>
    <row r="11" spans="1:13" ht="15">
      <c r="A11" s="100"/>
      <c r="B11" s="106"/>
      <c r="C11" s="381" t="s">
        <v>1</v>
      </c>
      <c r="D11" s="383" t="s">
        <v>176</v>
      </c>
      <c r="E11" s="385" t="s">
        <v>2</v>
      </c>
      <c r="F11" s="385"/>
      <c r="G11" s="381" t="s">
        <v>177</v>
      </c>
      <c r="H11" s="383" t="s">
        <v>4</v>
      </c>
      <c r="I11" s="383" t="s">
        <v>5</v>
      </c>
      <c r="J11" s="386" t="s">
        <v>6</v>
      </c>
      <c r="K11" s="388" t="s">
        <v>7</v>
      </c>
      <c r="L11" s="107"/>
      <c r="M11" s="100"/>
    </row>
    <row r="12" spans="1:13" ht="15.75" thickBot="1">
      <c r="A12" s="100"/>
      <c r="B12" s="106"/>
      <c r="C12" s="382"/>
      <c r="D12" s="384"/>
      <c r="E12" s="112" t="s">
        <v>8</v>
      </c>
      <c r="F12" s="112" t="s">
        <v>9</v>
      </c>
      <c r="G12" s="382"/>
      <c r="H12" s="384"/>
      <c r="I12" s="384"/>
      <c r="J12" s="387"/>
      <c r="K12" s="389"/>
      <c r="L12" s="107"/>
      <c r="M12" s="100"/>
    </row>
    <row r="13" spans="1:13" ht="15.75" thickBot="1">
      <c r="A13" s="100"/>
      <c r="B13" s="106"/>
      <c r="C13" s="114"/>
      <c r="D13" s="115"/>
      <c r="E13" s="115"/>
      <c r="F13" s="115"/>
      <c r="G13" s="115"/>
      <c r="H13" s="115"/>
      <c r="I13" s="115"/>
      <c r="J13" s="115"/>
      <c r="K13" s="116"/>
      <c r="L13" s="107"/>
      <c r="M13" s="100"/>
    </row>
    <row r="14" spans="1:13" ht="15">
      <c r="A14" s="100"/>
      <c r="B14" s="106"/>
      <c r="C14" s="117"/>
      <c r="D14" s="128"/>
      <c r="E14" s="128"/>
      <c r="F14" s="128"/>
      <c r="G14" s="303"/>
      <c r="H14" s="128"/>
      <c r="I14" s="119"/>
      <c r="J14" s="120"/>
      <c r="K14" s="121"/>
      <c r="L14" s="107"/>
      <c r="M14" s="100"/>
    </row>
    <row r="15" spans="1:13" ht="15.75" thickBot="1">
      <c r="A15" s="100"/>
      <c r="B15" s="106"/>
      <c r="C15" s="122" t="s">
        <v>10</v>
      </c>
      <c r="D15" s="304"/>
      <c r="E15" s="304"/>
      <c r="F15" s="304"/>
      <c r="G15" s="305"/>
      <c r="H15" s="304"/>
      <c r="I15" s="119"/>
      <c r="J15" s="125"/>
      <c r="K15" s="126"/>
      <c r="L15" s="107"/>
      <c r="M15" s="100"/>
    </row>
    <row r="16" spans="1:13" ht="15.75" thickBot="1">
      <c r="A16" s="100"/>
      <c r="B16" s="106"/>
      <c r="C16" s="114"/>
      <c r="D16" s="115"/>
      <c r="E16" s="115"/>
      <c r="F16" s="115"/>
      <c r="G16" s="115"/>
      <c r="H16" s="115"/>
      <c r="I16" s="115"/>
      <c r="J16" s="115"/>
      <c r="K16" s="116"/>
      <c r="L16" s="107"/>
      <c r="M16" s="100"/>
    </row>
    <row r="17" spans="1:13" ht="15">
      <c r="A17" s="100"/>
      <c r="B17" s="106"/>
      <c r="C17" s="117"/>
      <c r="D17" s="128"/>
      <c r="E17" s="128"/>
      <c r="F17" s="128"/>
      <c r="G17" s="129"/>
      <c r="H17" s="128"/>
      <c r="I17" s="119"/>
      <c r="J17" s="120"/>
      <c r="K17" s="127"/>
      <c r="L17" s="107"/>
      <c r="M17" s="100"/>
    </row>
    <row r="18" spans="1:13" ht="15">
      <c r="A18" s="100"/>
      <c r="B18" s="106"/>
      <c r="C18" s="117"/>
      <c r="D18" s="128"/>
      <c r="E18" s="128"/>
      <c r="F18" s="128"/>
      <c r="G18" s="129"/>
      <c r="H18" s="128"/>
      <c r="I18" s="119"/>
      <c r="J18" s="120"/>
      <c r="K18" s="127"/>
      <c r="L18" s="107"/>
      <c r="M18" s="100"/>
    </row>
    <row r="19" spans="1:13" ht="15">
      <c r="A19" s="100"/>
      <c r="B19" s="106"/>
      <c r="C19" s="117"/>
      <c r="D19" s="128"/>
      <c r="E19" s="128"/>
      <c r="F19" s="128"/>
      <c r="G19" s="129"/>
      <c r="H19" s="128"/>
      <c r="I19" s="119"/>
      <c r="J19" s="120"/>
      <c r="K19" s="127"/>
      <c r="L19" s="107"/>
      <c r="M19" s="100"/>
    </row>
    <row r="20" spans="1:13" ht="14.25">
      <c r="A20" s="98"/>
      <c r="B20" s="130"/>
      <c r="C20" s="117"/>
      <c r="D20" s="128"/>
      <c r="E20" s="128"/>
      <c r="F20" s="128"/>
      <c r="G20" s="129"/>
      <c r="H20" s="128"/>
      <c r="I20" s="119"/>
      <c r="J20" s="120"/>
      <c r="K20" s="127"/>
      <c r="L20" s="131"/>
      <c r="M20" s="98"/>
    </row>
    <row r="21" spans="1:13" ht="15.75" thickBot="1">
      <c r="A21" s="100"/>
      <c r="B21" s="106"/>
      <c r="C21" s="122" t="s">
        <v>10</v>
      </c>
      <c r="D21" s="132"/>
      <c r="E21" s="133"/>
      <c r="F21" s="132"/>
      <c r="G21" s="132"/>
      <c r="H21" s="132"/>
      <c r="I21" s="119"/>
      <c r="J21" s="132"/>
      <c r="K21" s="126"/>
      <c r="L21" s="107"/>
      <c r="M21" s="100"/>
    </row>
    <row r="22" spans="1:13" ht="15.75" thickBot="1">
      <c r="A22" s="100"/>
      <c r="B22" s="106"/>
      <c r="C22" s="114"/>
      <c r="D22" s="115"/>
      <c r="E22" s="115"/>
      <c r="F22" s="115"/>
      <c r="G22" s="115"/>
      <c r="H22" s="115"/>
      <c r="I22" s="115"/>
      <c r="J22" s="115"/>
      <c r="K22" s="116"/>
      <c r="L22" s="107"/>
      <c r="M22" s="100"/>
    </row>
    <row r="23" spans="1:13" ht="15">
      <c r="A23" s="100"/>
      <c r="B23" s="106"/>
      <c r="C23" s="117"/>
      <c r="D23" s="134"/>
      <c r="E23" s="134"/>
      <c r="F23" s="134"/>
      <c r="G23" s="135"/>
      <c r="H23" s="134"/>
      <c r="I23" s="119"/>
      <c r="J23" s="120"/>
      <c r="K23" s="127"/>
      <c r="L23" s="107"/>
      <c r="M23" s="100"/>
    </row>
    <row r="24" spans="1:13" ht="15">
      <c r="A24" s="100"/>
      <c r="B24" s="106"/>
      <c r="C24" s="117"/>
      <c r="D24" s="118"/>
      <c r="E24" s="118"/>
      <c r="F24" s="118"/>
      <c r="G24" s="135"/>
      <c r="H24" s="134"/>
      <c r="I24" s="119"/>
      <c r="J24" s="120"/>
      <c r="K24" s="127"/>
      <c r="L24" s="107"/>
      <c r="M24" s="100"/>
    </row>
    <row r="25" spans="1:13" ht="15">
      <c r="A25" s="100"/>
      <c r="B25" s="106"/>
      <c r="C25" s="117"/>
      <c r="D25" s="134"/>
      <c r="E25" s="134"/>
      <c r="F25" s="134"/>
      <c r="G25" s="135"/>
      <c r="H25" s="134"/>
      <c r="I25" s="119"/>
      <c r="J25" s="120"/>
      <c r="K25" s="127"/>
      <c r="L25" s="107"/>
      <c r="M25" s="100"/>
    </row>
    <row r="26" spans="1:13" ht="15">
      <c r="A26" s="100"/>
      <c r="B26" s="106"/>
      <c r="C26" s="117"/>
      <c r="D26" s="128"/>
      <c r="E26" s="128"/>
      <c r="F26" s="128"/>
      <c r="G26" s="303"/>
      <c r="H26" s="128"/>
      <c r="I26" s="119"/>
      <c r="J26" s="120"/>
      <c r="K26" s="127"/>
      <c r="L26" s="107"/>
      <c r="M26" s="100"/>
    </row>
    <row r="27" spans="1:13" ht="15">
      <c r="A27" s="100"/>
      <c r="B27" s="106"/>
      <c r="C27" s="117"/>
      <c r="D27" s="134"/>
      <c r="E27" s="134"/>
      <c r="F27" s="134"/>
      <c r="G27" s="135"/>
      <c r="H27" s="134"/>
      <c r="I27" s="119"/>
      <c r="J27" s="306"/>
      <c r="K27" s="127"/>
      <c r="L27" s="107"/>
      <c r="M27" s="100"/>
    </row>
    <row r="28" spans="1:13" ht="15">
      <c r="A28" s="100"/>
      <c r="B28" s="106"/>
      <c r="C28" s="307"/>
      <c r="D28" s="128"/>
      <c r="E28" s="128"/>
      <c r="F28" s="128"/>
      <c r="G28" s="303"/>
      <c r="H28" s="128"/>
      <c r="I28" s="119"/>
      <c r="J28" s="306"/>
      <c r="K28" s="127"/>
      <c r="L28" s="107"/>
      <c r="M28" s="100"/>
    </row>
    <row r="29" spans="1:13" ht="15">
      <c r="A29" s="100"/>
      <c r="B29" s="106"/>
      <c r="C29" s="117"/>
      <c r="D29" s="134"/>
      <c r="E29" s="128"/>
      <c r="F29" s="134"/>
      <c r="G29" s="135"/>
      <c r="H29" s="134"/>
      <c r="I29" s="119"/>
      <c r="J29" s="120"/>
      <c r="K29" s="127"/>
      <c r="L29" s="107"/>
      <c r="M29" s="100"/>
    </row>
    <row r="30" spans="1:13" ht="15">
      <c r="A30" s="100"/>
      <c r="B30" s="106"/>
      <c r="C30" s="117"/>
      <c r="D30" s="134"/>
      <c r="E30" s="134"/>
      <c r="F30" s="134"/>
      <c r="G30" s="135"/>
      <c r="H30" s="308"/>
      <c r="I30" s="119"/>
      <c r="J30" s="120"/>
      <c r="K30" s="127"/>
      <c r="L30" s="107"/>
      <c r="M30" s="100"/>
    </row>
    <row r="31" spans="1:13" ht="15.75" thickBot="1">
      <c r="A31" s="100"/>
      <c r="B31" s="106"/>
      <c r="C31" s="137" t="s">
        <v>10</v>
      </c>
      <c r="D31" s="138"/>
      <c r="E31" s="138"/>
      <c r="F31" s="138"/>
      <c r="G31" s="139"/>
      <c r="H31" s="138"/>
      <c r="I31" s="119"/>
      <c r="J31" s="140"/>
      <c r="K31" s="141"/>
      <c r="L31" s="107"/>
      <c r="M31" s="100"/>
    </row>
    <row r="32" spans="1:13" ht="15.75" thickBot="1">
      <c r="A32" s="100"/>
      <c r="B32" s="106"/>
      <c r="C32" s="114"/>
      <c r="D32" s="115"/>
      <c r="E32" s="115"/>
      <c r="F32" s="115"/>
      <c r="G32" s="115"/>
      <c r="H32" s="115"/>
      <c r="I32" s="115"/>
      <c r="J32" s="115"/>
      <c r="K32" s="116"/>
      <c r="L32" s="107"/>
      <c r="M32" s="100"/>
    </row>
    <row r="33" spans="1:13" ht="15">
      <c r="A33" s="100"/>
      <c r="B33" s="106"/>
      <c r="C33" s="117"/>
      <c r="D33" s="134"/>
      <c r="E33" s="134"/>
      <c r="F33" s="134"/>
      <c r="G33" s="135"/>
      <c r="H33" s="134"/>
      <c r="I33" s="119"/>
      <c r="J33" s="120"/>
      <c r="K33" s="127"/>
      <c r="L33" s="107"/>
      <c r="M33" s="100"/>
    </row>
    <row r="34" spans="1:13" ht="15">
      <c r="A34" s="100"/>
      <c r="B34" s="106"/>
      <c r="C34" s="117"/>
      <c r="D34" s="134"/>
      <c r="E34" s="134"/>
      <c r="F34" s="134"/>
      <c r="G34" s="135"/>
      <c r="H34" s="134"/>
      <c r="I34" s="119"/>
      <c r="J34" s="120"/>
      <c r="K34" s="127"/>
      <c r="L34" s="107"/>
      <c r="M34" s="100"/>
    </row>
    <row r="35" spans="1:13" ht="15">
      <c r="A35" s="100"/>
      <c r="B35" s="106"/>
      <c r="C35" s="309"/>
      <c r="D35" s="134"/>
      <c r="E35" s="134"/>
      <c r="F35" s="134"/>
      <c r="G35" s="135"/>
      <c r="H35" s="134"/>
      <c r="I35" s="119"/>
      <c r="J35" s="120"/>
      <c r="K35" s="127"/>
      <c r="L35" s="107"/>
      <c r="M35" s="100"/>
    </row>
    <row r="36" spans="1:13" ht="15.75" thickBot="1">
      <c r="A36" s="100"/>
      <c r="B36" s="106"/>
      <c r="C36" s="122" t="s">
        <v>10</v>
      </c>
      <c r="D36" s="142"/>
      <c r="E36" s="142"/>
      <c r="F36" s="142"/>
      <c r="G36" s="310"/>
      <c r="H36" s="144"/>
      <c r="I36" s="119"/>
      <c r="J36" s="125"/>
      <c r="K36" s="126"/>
      <c r="L36" s="107"/>
      <c r="M36" s="100"/>
    </row>
    <row r="37" spans="1:13" ht="15.75" thickBot="1">
      <c r="A37" s="100"/>
      <c r="B37" s="106"/>
      <c r="C37" s="114"/>
      <c r="D37" s="115"/>
      <c r="E37" s="115"/>
      <c r="F37" s="115"/>
      <c r="G37" s="115"/>
      <c r="H37" s="115"/>
      <c r="I37" s="115"/>
      <c r="J37" s="115"/>
      <c r="K37" s="116"/>
      <c r="L37" s="107"/>
      <c r="M37" s="100"/>
    </row>
    <row r="38" spans="1:13" ht="15">
      <c r="A38" s="100"/>
      <c r="B38" s="106"/>
      <c r="C38" s="117"/>
      <c r="D38" s="134"/>
      <c r="E38" s="134"/>
      <c r="F38" s="134"/>
      <c r="G38" s="135"/>
      <c r="H38" s="134"/>
      <c r="I38" s="119"/>
      <c r="J38" s="120"/>
      <c r="K38" s="127"/>
      <c r="L38" s="107"/>
      <c r="M38" s="100"/>
    </row>
    <row r="39" spans="1:13" ht="15.75" thickBot="1">
      <c r="A39" s="100"/>
      <c r="B39" s="106"/>
      <c r="C39" s="122" t="s">
        <v>10</v>
      </c>
      <c r="D39" s="142"/>
      <c r="E39" s="142"/>
      <c r="F39" s="142"/>
      <c r="G39" s="143"/>
      <c r="H39" s="144"/>
      <c r="I39" s="119"/>
      <c r="J39" s="125"/>
      <c r="K39" s="126"/>
      <c r="L39" s="107"/>
      <c r="M39" s="100"/>
    </row>
    <row r="40" spans="1:13" ht="15.75" thickBot="1">
      <c r="A40" s="145"/>
      <c r="B40" s="146"/>
      <c r="C40" s="370" t="s">
        <v>11</v>
      </c>
      <c r="D40" s="371"/>
      <c r="E40" s="371"/>
      <c r="F40" s="371"/>
      <c r="G40" s="371"/>
      <c r="H40" s="371"/>
      <c r="I40" s="371"/>
      <c r="J40" s="372"/>
      <c r="K40" s="147"/>
      <c r="L40" s="148"/>
      <c r="M40" s="145"/>
    </row>
    <row r="41" spans="1:13" ht="15.75" thickBot="1">
      <c r="A41" s="145"/>
      <c r="B41" s="146"/>
      <c r="C41" s="149"/>
      <c r="D41" s="149"/>
      <c r="E41" s="149"/>
      <c r="F41" s="149"/>
      <c r="G41" s="149"/>
      <c r="H41" s="149"/>
      <c r="I41" s="149"/>
      <c r="J41" s="149"/>
      <c r="K41" s="150"/>
      <c r="L41" s="148"/>
      <c r="M41" s="145"/>
    </row>
    <row r="42" spans="1:13" ht="15">
      <c r="A42" s="145"/>
      <c r="B42" s="146"/>
      <c r="C42" s="151"/>
      <c r="D42" s="152"/>
      <c r="E42" s="151"/>
      <c r="F42" s="151"/>
      <c r="G42" s="373"/>
      <c r="H42" s="374"/>
      <c r="I42" s="374"/>
      <c r="J42" s="375"/>
      <c r="K42" s="153"/>
      <c r="L42" s="148"/>
      <c r="M42" s="145"/>
    </row>
    <row r="43" spans="1:13" ht="15">
      <c r="A43" s="145"/>
      <c r="B43" s="146"/>
      <c r="C43" s="151"/>
      <c r="D43" s="152"/>
      <c r="E43" s="151"/>
      <c r="F43" s="151"/>
      <c r="G43" s="154"/>
      <c r="H43" s="155"/>
      <c r="I43" s="156"/>
      <c r="J43" s="157"/>
      <c r="K43" s="158"/>
      <c r="L43" s="148"/>
      <c r="M43" s="145"/>
    </row>
    <row r="44" spans="1:13" ht="15">
      <c r="A44" s="145"/>
      <c r="B44" s="146"/>
      <c r="C44" s="151"/>
      <c r="D44" s="159"/>
      <c r="E44" s="159"/>
      <c r="F44" s="159"/>
      <c r="G44" s="154"/>
      <c r="H44" s="160"/>
      <c r="I44" s="161"/>
      <c r="J44" s="162"/>
      <c r="K44" s="158"/>
      <c r="L44" s="148"/>
      <c r="M44" s="145"/>
    </row>
    <row r="45" spans="1:13" ht="15">
      <c r="A45" s="145"/>
      <c r="B45" s="146"/>
      <c r="C45" s="151"/>
      <c r="D45" s="159"/>
      <c r="E45" s="159"/>
      <c r="F45" s="159"/>
      <c r="G45" s="163" t="s">
        <v>12</v>
      </c>
      <c r="H45" s="160"/>
      <c r="I45" s="161"/>
      <c r="J45" s="162"/>
      <c r="K45" s="164"/>
      <c r="L45" s="148"/>
      <c r="M45" s="145"/>
    </row>
    <row r="46" spans="1:13" ht="15">
      <c r="A46" s="145"/>
      <c r="B46" s="146"/>
      <c r="C46" s="151"/>
      <c r="D46" s="152"/>
      <c r="E46" s="151"/>
      <c r="F46" s="151"/>
      <c r="G46" s="165"/>
      <c r="H46" s="160"/>
      <c r="I46" s="161"/>
      <c r="J46" s="166"/>
      <c r="K46" s="158"/>
      <c r="L46" s="148"/>
      <c r="M46" s="145"/>
    </row>
    <row r="47" spans="1:13" ht="15">
      <c r="A47" s="145"/>
      <c r="B47" s="146"/>
      <c r="C47" s="151"/>
      <c r="D47" s="152"/>
      <c r="E47" s="151"/>
      <c r="F47" s="151"/>
      <c r="G47" s="165"/>
      <c r="H47" s="160"/>
      <c r="I47" s="161"/>
      <c r="J47" s="166"/>
      <c r="K47" s="158"/>
      <c r="L47" s="148"/>
      <c r="M47" s="145"/>
    </row>
    <row r="48" spans="1:13" ht="15.75" thickBot="1">
      <c r="A48" s="145"/>
      <c r="B48" s="146"/>
      <c r="C48" s="151"/>
      <c r="D48" s="152"/>
      <c r="E48" s="151"/>
      <c r="F48" s="151"/>
      <c r="G48" s="311"/>
      <c r="H48" s="160"/>
      <c r="I48" s="161"/>
      <c r="J48" s="166"/>
      <c r="K48" s="164"/>
      <c r="L48" s="148"/>
      <c r="M48" s="145"/>
    </row>
    <row r="49" spans="1:13" ht="15.75" thickBot="1">
      <c r="A49" s="145"/>
      <c r="B49" s="146"/>
      <c r="C49" s="151"/>
      <c r="D49" s="152"/>
      <c r="E49" s="151"/>
      <c r="F49" s="151"/>
      <c r="G49" s="168" t="s">
        <v>13</v>
      </c>
      <c r="H49" s="169"/>
      <c r="I49" s="170"/>
      <c r="J49" s="171"/>
      <c r="K49" s="147"/>
      <c r="L49" s="148"/>
      <c r="M49" s="145"/>
    </row>
    <row r="50" spans="1:13" ht="15.75" thickBot="1">
      <c r="A50" s="145"/>
      <c r="B50" s="146"/>
      <c r="C50" s="151"/>
      <c r="D50" s="152"/>
      <c r="E50" s="152"/>
      <c r="F50" s="152"/>
      <c r="G50" s="151"/>
      <c r="H50" s="151"/>
      <c r="I50" s="172"/>
      <c r="J50" s="173"/>
      <c r="K50" s="174"/>
      <c r="L50" s="148"/>
      <c r="M50" s="145"/>
    </row>
    <row r="51" spans="1:13" ht="15">
      <c r="A51" s="145"/>
      <c r="B51" s="146"/>
      <c r="C51" s="175"/>
      <c r="D51" s="376"/>
      <c r="E51" s="376"/>
      <c r="F51" s="376"/>
      <c r="G51" s="376"/>
      <c r="H51" s="376"/>
      <c r="I51" s="376"/>
      <c r="J51" s="376"/>
      <c r="K51" s="377"/>
      <c r="L51" s="176"/>
      <c r="M51" s="145"/>
    </row>
    <row r="52" spans="1:13" ht="15">
      <c r="A52" s="145"/>
      <c r="B52" s="146"/>
      <c r="C52" s="362" t="s">
        <v>234</v>
      </c>
      <c r="D52" s="363"/>
      <c r="E52" s="363"/>
      <c r="F52" s="363"/>
      <c r="G52" s="363"/>
      <c r="H52" s="378" t="s">
        <v>177</v>
      </c>
      <c r="I52" s="378"/>
      <c r="J52" s="378"/>
      <c r="K52" s="177" t="s">
        <v>14</v>
      </c>
      <c r="L52" s="178"/>
      <c r="M52" s="145"/>
    </row>
    <row r="53" spans="1:13" ht="15">
      <c r="A53" s="145"/>
      <c r="B53" s="146"/>
      <c r="C53" s="362" t="s">
        <v>235</v>
      </c>
      <c r="D53" s="363"/>
      <c r="E53" s="363"/>
      <c r="F53" s="363"/>
      <c r="G53" s="363"/>
      <c r="H53" s="367" t="s">
        <v>108</v>
      </c>
      <c r="I53" s="367"/>
      <c r="J53" s="179" t="s">
        <v>16</v>
      </c>
      <c r="K53" s="180" t="s">
        <v>17</v>
      </c>
      <c r="L53" s="312"/>
      <c r="M53" s="145"/>
    </row>
    <row r="54" spans="1:13" ht="25.5" customHeight="1">
      <c r="A54" s="145"/>
      <c r="B54" s="146"/>
      <c r="C54" s="362" t="s">
        <v>179</v>
      </c>
      <c r="D54" s="363"/>
      <c r="E54" s="363"/>
      <c r="F54" s="363"/>
      <c r="G54" s="363"/>
      <c r="H54" s="364" t="s">
        <v>18</v>
      </c>
      <c r="I54" s="365"/>
      <c r="J54" s="179" t="s">
        <v>19</v>
      </c>
      <c r="K54" s="180" t="s">
        <v>17</v>
      </c>
      <c r="L54" s="178"/>
      <c r="M54" s="145"/>
    </row>
    <row r="55" spans="1:13" ht="27.75" customHeight="1">
      <c r="A55" s="145"/>
      <c r="B55" s="146"/>
      <c r="C55" s="181"/>
      <c r="D55" s="183"/>
      <c r="E55" s="183"/>
      <c r="F55" s="183"/>
      <c r="G55" s="184"/>
      <c r="H55" s="366" t="s">
        <v>20</v>
      </c>
      <c r="I55" s="367"/>
      <c r="J55" s="179" t="s">
        <v>21</v>
      </c>
      <c r="K55" s="180" t="s">
        <v>17</v>
      </c>
      <c r="L55" s="148"/>
      <c r="M55" s="145"/>
    </row>
    <row r="56" spans="1:13" ht="15">
      <c r="A56" s="100"/>
      <c r="B56" s="106"/>
      <c r="C56" s="185"/>
      <c r="D56" s="186"/>
      <c r="E56" s="186"/>
      <c r="F56" s="186"/>
      <c r="G56" s="187"/>
      <c r="H56" s="367" t="s">
        <v>22</v>
      </c>
      <c r="I56" s="367"/>
      <c r="J56" s="179" t="s">
        <v>23</v>
      </c>
      <c r="K56" s="180" t="s">
        <v>17</v>
      </c>
      <c r="L56" s="107"/>
      <c r="M56" s="100"/>
    </row>
    <row r="57" spans="1:13" ht="15.75" thickBot="1">
      <c r="A57" s="100"/>
      <c r="B57" s="106"/>
      <c r="C57" s="185"/>
      <c r="D57" s="189"/>
      <c r="E57" s="189"/>
      <c r="F57" s="186"/>
      <c r="G57" s="190"/>
      <c r="H57" s="368"/>
      <c r="I57" s="368"/>
      <c r="J57" s="368"/>
      <c r="K57" s="369"/>
      <c r="L57" s="107"/>
      <c r="M57" s="100"/>
    </row>
    <row r="58" spans="1:13" ht="15">
      <c r="A58" s="100"/>
      <c r="B58" s="106"/>
      <c r="C58" s="313"/>
      <c r="D58" s="314"/>
      <c r="E58" s="314"/>
      <c r="F58" s="313"/>
      <c r="G58" s="314"/>
      <c r="H58" s="313"/>
      <c r="I58" s="313"/>
      <c r="J58" s="313"/>
      <c r="K58" s="313"/>
      <c r="L58" s="107"/>
      <c r="M58" s="100"/>
    </row>
    <row r="59" spans="1:13" ht="28.5">
      <c r="A59" s="100"/>
      <c r="B59" s="106"/>
      <c r="C59" s="314"/>
      <c r="D59" s="314"/>
      <c r="E59" s="314"/>
      <c r="F59" s="314"/>
      <c r="G59" s="315" t="s">
        <v>236</v>
      </c>
      <c r="H59" s="314"/>
      <c r="I59" s="314"/>
      <c r="J59" s="314"/>
      <c r="K59" s="314"/>
      <c r="L59" s="107"/>
      <c r="M59" s="100"/>
    </row>
    <row r="60" spans="1:13" ht="15.75" thickBot="1">
      <c r="A60" s="100"/>
      <c r="B60" s="191"/>
      <c r="C60" s="192"/>
      <c r="D60" s="192"/>
      <c r="E60" s="193"/>
      <c r="F60" s="192"/>
      <c r="G60" s="194"/>
      <c r="H60" s="192"/>
      <c r="I60" s="192"/>
      <c r="J60" s="192"/>
      <c r="K60" s="192"/>
      <c r="L60" s="195"/>
      <c r="M60" s="100"/>
    </row>
    <row r="61" spans="1:13" ht="15.75" thickTop="1">
      <c r="A61" s="100"/>
      <c r="B61" s="100"/>
      <c r="C61" s="100"/>
      <c r="D61" s="100"/>
      <c r="E61" s="101"/>
      <c r="F61" s="100"/>
      <c r="G61" s="100"/>
      <c r="H61" s="100"/>
      <c r="I61" s="100"/>
      <c r="J61" s="100"/>
      <c r="K61" s="100"/>
      <c r="L61" s="100"/>
      <c r="M61" s="100"/>
    </row>
  </sheetData>
  <mergeCells count="27">
    <mergeCell ref="C9:K9"/>
    <mergeCell ref="B1:G1"/>
    <mergeCell ref="B2:F2"/>
    <mergeCell ref="C5:K5"/>
    <mergeCell ref="C6:K6"/>
    <mergeCell ref="C7:K8"/>
    <mergeCell ref="C53:G53"/>
    <mergeCell ref="H53:I53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G42:J42"/>
    <mergeCell ref="D51:K51"/>
    <mergeCell ref="C52:G52"/>
    <mergeCell ref="H52:J52"/>
    <mergeCell ref="C54:G54"/>
    <mergeCell ref="H54:I54"/>
    <mergeCell ref="H55:I55"/>
    <mergeCell ref="H56:I56"/>
    <mergeCell ref="H57:K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BF8D2-4567-4785-BD91-AAE770C994FF}">
  <dimension ref="A1:Q95"/>
  <sheetViews>
    <sheetView topLeftCell="A19" zoomScale="70" zoomScaleNormal="70" workbookViewId="0">
      <selection activeCell="K16" sqref="K16"/>
    </sheetView>
  </sheetViews>
  <sheetFormatPr baseColWidth="10" defaultRowHeight="12.75"/>
  <cols>
    <col min="1" max="1" width="1.85546875" customWidth="1"/>
    <col min="2" max="2" width="2.42578125" customWidth="1"/>
    <col min="12" max="12" width="16" customWidth="1"/>
    <col min="15" max="16" width="18.42578125" customWidth="1"/>
  </cols>
  <sheetData>
    <row r="1" spans="1:17" ht="14.25">
      <c r="A1" s="196"/>
      <c r="B1" s="516" t="s">
        <v>172</v>
      </c>
      <c r="C1" s="516"/>
      <c r="D1" s="516"/>
      <c r="E1" s="516"/>
      <c r="F1" s="516"/>
      <c r="G1" s="516"/>
      <c r="H1" s="516"/>
      <c r="I1" s="516"/>
      <c r="J1" s="516"/>
      <c r="K1" s="516"/>
      <c r="L1" s="196"/>
      <c r="M1" s="196"/>
      <c r="N1" s="196"/>
      <c r="O1" s="196"/>
      <c r="P1" s="196"/>
      <c r="Q1" s="196"/>
    </row>
    <row r="2" spans="1:17" ht="14.25">
      <c r="A2" s="196"/>
      <c r="B2" s="196" t="s">
        <v>173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</row>
    <row r="3" spans="1:17" ht="15" thickBot="1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</row>
    <row r="4" spans="1:17" ht="15" thickTop="1">
      <c r="A4" s="196"/>
      <c r="B4" s="197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9"/>
      <c r="Q4" s="196"/>
    </row>
    <row r="5" spans="1:17" ht="14.25">
      <c r="A5" s="196"/>
      <c r="B5" s="200"/>
      <c r="C5" s="517" t="s">
        <v>180</v>
      </c>
      <c r="D5" s="517"/>
      <c r="E5" s="517"/>
      <c r="F5" s="517"/>
      <c r="G5" s="517"/>
      <c r="H5" s="517"/>
      <c r="I5" s="517"/>
      <c r="J5" s="517"/>
      <c r="K5" s="517"/>
      <c r="L5" s="517"/>
      <c r="M5" s="517"/>
      <c r="N5" s="517"/>
      <c r="O5" s="517"/>
      <c r="P5" s="201"/>
      <c r="Q5" s="196"/>
    </row>
    <row r="6" spans="1:17" ht="15" thickBot="1">
      <c r="A6" s="196"/>
      <c r="B6" s="200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202"/>
      <c r="Q6" s="196"/>
    </row>
    <row r="7" spans="1:17" ht="14.25">
      <c r="A7" s="196"/>
      <c r="B7" s="200"/>
      <c r="C7" s="518"/>
      <c r="D7" s="520"/>
      <c r="E7" s="521"/>
      <c r="F7" s="521"/>
      <c r="G7" s="521"/>
      <c r="H7" s="521"/>
      <c r="I7" s="521"/>
      <c r="J7" s="521"/>
      <c r="K7" s="522"/>
      <c r="L7" s="523"/>
      <c r="M7" s="524"/>
      <c r="N7" s="524"/>
      <c r="O7" s="525"/>
      <c r="P7" s="203"/>
      <c r="Q7" s="196"/>
    </row>
    <row r="8" spans="1:17" ht="14.25">
      <c r="A8" s="196"/>
      <c r="B8" s="200"/>
      <c r="C8" s="519"/>
      <c r="D8" s="529" t="s">
        <v>247</v>
      </c>
      <c r="E8" s="514"/>
      <c r="F8" s="514"/>
      <c r="G8" s="514"/>
      <c r="H8" s="514"/>
      <c r="I8" s="514"/>
      <c r="J8" s="514"/>
      <c r="K8" s="515"/>
      <c r="L8" s="526"/>
      <c r="M8" s="527"/>
      <c r="N8" s="527"/>
      <c r="O8" s="528"/>
      <c r="P8" s="203"/>
      <c r="Q8" s="196"/>
    </row>
    <row r="9" spans="1:17" ht="14.25">
      <c r="A9" s="196"/>
      <c r="B9" s="200"/>
      <c r="C9" s="519"/>
      <c r="D9" s="513"/>
      <c r="E9" s="514"/>
      <c r="F9" s="514"/>
      <c r="G9" s="514"/>
      <c r="H9" s="514"/>
      <c r="I9" s="514"/>
      <c r="J9" s="514"/>
      <c r="K9" s="515"/>
      <c r="L9" s="509" t="s">
        <v>182</v>
      </c>
      <c r="M9" s="531"/>
      <c r="N9" s="532"/>
      <c r="O9" s="533"/>
      <c r="P9" s="203"/>
      <c r="Q9" s="196"/>
    </row>
    <row r="10" spans="1:17" ht="14.25">
      <c r="A10" s="196"/>
      <c r="B10" s="200"/>
      <c r="C10" s="519"/>
      <c r="D10" s="537" t="s">
        <v>183</v>
      </c>
      <c r="E10" s="538"/>
      <c r="F10" s="538"/>
      <c r="G10" s="538"/>
      <c r="H10" s="538"/>
      <c r="I10" s="538"/>
      <c r="J10" s="538"/>
      <c r="K10" s="539"/>
      <c r="L10" s="530"/>
      <c r="M10" s="534"/>
      <c r="N10" s="535"/>
      <c r="O10" s="536"/>
      <c r="P10" s="204"/>
      <c r="Q10" s="196"/>
    </row>
    <row r="11" spans="1:17" ht="14.25">
      <c r="A11" s="196"/>
      <c r="B11" s="200"/>
      <c r="C11" s="519"/>
      <c r="D11" s="506"/>
      <c r="E11" s="507"/>
      <c r="F11" s="507"/>
      <c r="G11" s="507"/>
      <c r="H11" s="507"/>
      <c r="I11" s="507"/>
      <c r="J11" s="507"/>
      <c r="K11" s="508"/>
      <c r="L11" s="509" t="s">
        <v>184</v>
      </c>
      <c r="M11" s="509">
        <v>1</v>
      </c>
      <c r="N11" s="509" t="s">
        <v>185</v>
      </c>
      <c r="O11" s="511">
        <v>1</v>
      </c>
      <c r="P11" s="203"/>
      <c r="Q11" s="196"/>
    </row>
    <row r="12" spans="1:17" ht="14.25">
      <c r="A12" s="196"/>
      <c r="B12" s="200"/>
      <c r="C12" s="519"/>
      <c r="D12" s="506"/>
      <c r="E12" s="507"/>
      <c r="F12" s="507"/>
      <c r="G12" s="507"/>
      <c r="H12" s="507"/>
      <c r="I12" s="507"/>
      <c r="J12" s="507"/>
      <c r="K12" s="508"/>
      <c r="L12" s="510"/>
      <c r="M12" s="510"/>
      <c r="N12" s="510"/>
      <c r="O12" s="512"/>
      <c r="P12" s="203"/>
      <c r="Q12" s="196"/>
    </row>
    <row r="13" spans="1:17" ht="14.25">
      <c r="A13" s="196"/>
      <c r="B13" s="200"/>
      <c r="C13" s="519"/>
      <c r="D13" s="513" t="s">
        <v>186</v>
      </c>
      <c r="E13" s="514"/>
      <c r="F13" s="514"/>
      <c r="G13" s="514"/>
      <c r="H13" s="514"/>
      <c r="I13" s="514"/>
      <c r="J13" s="514"/>
      <c r="K13" s="515"/>
      <c r="L13" s="510"/>
      <c r="M13" s="510"/>
      <c r="N13" s="510"/>
      <c r="O13" s="512"/>
      <c r="P13" s="203"/>
      <c r="Q13" s="196"/>
    </row>
    <row r="14" spans="1:17" ht="15" thickBot="1">
      <c r="A14" s="196"/>
      <c r="B14" s="200"/>
      <c r="C14" s="205"/>
      <c r="D14" s="206"/>
      <c r="E14" s="206"/>
      <c r="F14" s="206"/>
      <c r="G14" s="206"/>
      <c r="H14" s="206"/>
      <c r="I14" s="206"/>
      <c r="J14" s="206"/>
      <c r="K14" s="206"/>
      <c r="L14" s="206"/>
      <c r="M14" s="207"/>
      <c r="N14" s="207"/>
      <c r="O14" s="208"/>
      <c r="P14" s="209"/>
      <c r="Q14" s="196"/>
    </row>
    <row r="15" spans="1:17" ht="14.25">
      <c r="A15" s="196"/>
      <c r="B15" s="200"/>
      <c r="C15" s="210"/>
      <c r="D15" s="211"/>
      <c r="E15" s="211"/>
      <c r="F15" s="211"/>
      <c r="G15" s="211"/>
      <c r="H15" s="211"/>
      <c r="I15" s="211"/>
      <c r="J15" s="211"/>
      <c r="K15" s="211"/>
      <c r="L15" s="212" t="s">
        <v>187</v>
      </c>
      <c r="M15" s="213" t="s">
        <v>188</v>
      </c>
      <c r="N15" s="213" t="s">
        <v>189</v>
      </c>
      <c r="O15" s="214" t="s">
        <v>190</v>
      </c>
      <c r="P15" s="204"/>
      <c r="Q15" s="196"/>
    </row>
    <row r="16" spans="1:17" ht="14.25">
      <c r="A16" s="196"/>
      <c r="B16" s="200"/>
      <c r="C16" s="215"/>
      <c r="D16" s="216"/>
      <c r="E16" s="216"/>
      <c r="F16" s="216"/>
      <c r="G16" s="216"/>
      <c r="H16" s="216"/>
      <c r="I16" s="216"/>
      <c r="J16" s="216"/>
      <c r="K16" s="216"/>
      <c r="L16" s="217"/>
      <c r="M16" s="218"/>
      <c r="N16" s="218"/>
      <c r="O16" s="219"/>
      <c r="P16" s="220"/>
      <c r="Q16" s="196"/>
    </row>
    <row r="17" spans="1:17" ht="14.25">
      <c r="A17" s="196"/>
      <c r="B17" s="200"/>
      <c r="C17" s="493" t="s">
        <v>191</v>
      </c>
      <c r="D17" s="494"/>
      <c r="E17" s="494"/>
      <c r="F17" s="494"/>
      <c r="G17" s="216"/>
      <c r="H17" s="216"/>
      <c r="I17" s="216" t="s">
        <v>192</v>
      </c>
      <c r="J17" s="196"/>
      <c r="K17" s="216"/>
      <c r="L17" s="217"/>
      <c r="M17" s="196"/>
      <c r="N17" s="196"/>
      <c r="O17" s="221"/>
      <c r="P17" s="220"/>
      <c r="Q17" s="196"/>
    </row>
    <row r="18" spans="1:17" ht="14.25">
      <c r="A18" s="196"/>
      <c r="B18" s="200"/>
      <c r="C18" s="222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4"/>
      <c r="P18" s="225"/>
      <c r="Q18" s="196"/>
    </row>
    <row r="19" spans="1:17" ht="15" thickBot="1">
      <c r="A19" s="196"/>
      <c r="B19" s="200"/>
      <c r="C19" s="226"/>
      <c r="D19" s="227"/>
      <c r="E19" s="227"/>
      <c r="F19" s="227"/>
      <c r="G19" s="227"/>
      <c r="H19" s="616" t="s">
        <v>101</v>
      </c>
      <c r="I19" s="616"/>
      <c r="J19" s="616"/>
      <c r="K19" s="616"/>
      <c r="L19" s="616"/>
      <c r="M19" s="227"/>
      <c r="N19" s="227"/>
      <c r="O19" s="228"/>
      <c r="P19" s="202"/>
      <c r="Q19" s="196"/>
    </row>
    <row r="20" spans="1:17" ht="15" thickBot="1">
      <c r="A20" s="196"/>
      <c r="B20" s="200"/>
      <c r="C20" s="229"/>
      <c r="D20" s="230"/>
      <c r="E20" s="230"/>
      <c r="F20" s="230"/>
      <c r="G20" s="230"/>
      <c r="H20" s="230"/>
      <c r="I20" s="196"/>
      <c r="J20" s="196"/>
      <c r="K20" s="230"/>
      <c r="L20" s="230"/>
      <c r="M20" s="230"/>
      <c r="N20" s="230"/>
      <c r="O20" s="231"/>
      <c r="P20" s="202"/>
      <c r="Q20" s="196"/>
    </row>
    <row r="21" spans="1:17" ht="14.25">
      <c r="A21" s="196"/>
      <c r="B21" s="200"/>
      <c r="C21" s="495" t="s">
        <v>193</v>
      </c>
      <c r="D21" s="496"/>
      <c r="E21" s="496"/>
      <c r="F21" s="496"/>
      <c r="G21" s="496"/>
      <c r="H21" s="496"/>
      <c r="I21" s="496"/>
      <c r="J21" s="496"/>
      <c r="K21" s="496"/>
      <c r="L21" s="496"/>
      <c r="M21" s="496"/>
      <c r="N21" s="496"/>
      <c r="O21" s="497"/>
      <c r="P21" s="232"/>
      <c r="Q21" s="196"/>
    </row>
    <row r="22" spans="1:17" ht="15" thickBot="1">
      <c r="A22" s="196"/>
      <c r="B22" s="200"/>
      <c r="C22" s="233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234"/>
      <c r="P22" s="202"/>
      <c r="Q22" s="196"/>
    </row>
    <row r="23" spans="1:17" ht="14.25">
      <c r="A23" s="196"/>
      <c r="B23" s="200"/>
      <c r="C23" s="235" t="s">
        <v>194</v>
      </c>
      <c r="D23" s="498" t="s">
        <v>177</v>
      </c>
      <c r="E23" s="499"/>
      <c r="F23" s="499"/>
      <c r="G23" s="499"/>
      <c r="H23" s="499"/>
      <c r="I23" s="499"/>
      <c r="J23" s="499"/>
      <c r="K23" s="499"/>
      <c r="L23" s="500"/>
      <c r="M23" s="501" t="s">
        <v>195</v>
      </c>
      <c r="N23" s="502"/>
      <c r="O23" s="235" t="s">
        <v>5</v>
      </c>
      <c r="P23" s="236"/>
      <c r="Q23" s="196"/>
    </row>
    <row r="24" spans="1:17" ht="15" thickBot="1">
      <c r="A24" s="196"/>
      <c r="B24" s="200"/>
      <c r="C24" s="237"/>
      <c r="D24" s="503"/>
      <c r="E24" s="504"/>
      <c r="F24" s="504"/>
      <c r="G24" s="504"/>
      <c r="H24" s="504"/>
      <c r="I24" s="504"/>
      <c r="J24" s="504"/>
      <c r="K24" s="504"/>
      <c r="L24" s="505"/>
      <c r="M24" s="503"/>
      <c r="N24" s="505"/>
      <c r="O24" s="238"/>
      <c r="P24" s="239"/>
      <c r="Q24" s="196"/>
    </row>
    <row r="25" spans="1:17" ht="14.25">
      <c r="A25" s="196"/>
      <c r="B25" s="200"/>
      <c r="C25" s="454" t="s">
        <v>196</v>
      </c>
      <c r="D25" s="455"/>
      <c r="E25" s="455"/>
      <c r="F25" s="455"/>
      <c r="G25" s="455"/>
      <c r="H25" s="455"/>
      <c r="I25" s="455"/>
      <c r="J25" s="455"/>
      <c r="K25" s="455"/>
      <c r="L25" s="455"/>
      <c r="M25" s="455"/>
      <c r="N25" s="455"/>
      <c r="O25" s="456"/>
      <c r="P25" s="240"/>
      <c r="Q25" s="196"/>
    </row>
    <row r="26" spans="1:17" ht="14.25">
      <c r="A26" s="196"/>
      <c r="B26" s="200"/>
      <c r="C26" s="457"/>
      <c r="D26" s="458"/>
      <c r="E26" s="458"/>
      <c r="F26" s="458"/>
      <c r="G26" s="458"/>
      <c r="H26" s="458"/>
      <c r="I26" s="458"/>
      <c r="J26" s="458"/>
      <c r="K26" s="458"/>
      <c r="L26" s="458"/>
      <c r="M26" s="458"/>
      <c r="N26" s="458"/>
      <c r="O26" s="459"/>
      <c r="P26" s="240"/>
      <c r="Q26" s="196"/>
    </row>
    <row r="27" spans="1:17" ht="15" thickBot="1">
      <c r="A27" s="196"/>
      <c r="B27" s="200"/>
      <c r="C27" s="460"/>
      <c r="D27" s="461"/>
      <c r="E27" s="461"/>
      <c r="F27" s="461"/>
      <c r="G27" s="461"/>
      <c r="H27" s="461"/>
      <c r="I27" s="461"/>
      <c r="J27" s="461"/>
      <c r="K27" s="461"/>
      <c r="L27" s="461"/>
      <c r="M27" s="461"/>
      <c r="N27" s="461"/>
      <c r="O27" s="462"/>
      <c r="P27" s="240"/>
      <c r="Q27" s="196"/>
    </row>
    <row r="28" spans="1:17" ht="14.25">
      <c r="A28" s="196"/>
      <c r="B28" s="200"/>
      <c r="C28" s="463" t="s">
        <v>177</v>
      </c>
      <c r="D28" s="488"/>
      <c r="E28" s="488"/>
      <c r="F28" s="488"/>
      <c r="G28" s="489"/>
      <c r="H28" s="477" t="s">
        <v>197</v>
      </c>
      <c r="I28" s="488"/>
      <c r="J28" s="490" t="s">
        <v>198</v>
      </c>
      <c r="K28" s="491"/>
      <c r="L28" s="241" t="s">
        <v>199</v>
      </c>
      <c r="M28" s="477" t="s">
        <v>200</v>
      </c>
      <c r="N28" s="478"/>
      <c r="O28" s="242" t="s">
        <v>201</v>
      </c>
      <c r="P28" s="243"/>
      <c r="Q28" s="196"/>
    </row>
    <row r="29" spans="1:17" ht="14.25">
      <c r="A29" s="196"/>
      <c r="B29" s="200"/>
      <c r="C29" s="438" t="s">
        <v>104</v>
      </c>
      <c r="D29" s="439"/>
      <c r="E29" s="439"/>
      <c r="F29" s="439"/>
      <c r="G29" s="440"/>
      <c r="H29" s="492"/>
      <c r="I29" s="480"/>
      <c r="J29" s="492"/>
      <c r="K29" s="480"/>
      <c r="L29" s="244">
        <v>102870.91</v>
      </c>
      <c r="M29" s="425">
        <v>0.05</v>
      </c>
      <c r="N29" s="424"/>
      <c r="O29" s="245">
        <f>+L29*M29</f>
        <v>5143.5455000000002</v>
      </c>
      <c r="P29" s="246"/>
      <c r="Q29" s="196"/>
    </row>
    <row r="30" spans="1:17" s="97" customFormat="1" ht="14.25">
      <c r="A30" s="196"/>
      <c r="B30" s="200"/>
      <c r="C30" s="438" t="s">
        <v>105</v>
      </c>
      <c r="D30" s="439"/>
      <c r="E30" s="439"/>
      <c r="F30" s="439"/>
      <c r="G30" s="440"/>
      <c r="H30" s="423"/>
      <c r="I30" s="424"/>
      <c r="J30" s="423"/>
      <c r="K30" s="424"/>
      <c r="L30" s="244">
        <v>53840</v>
      </c>
      <c r="M30" s="425">
        <v>0.01</v>
      </c>
      <c r="N30" s="424"/>
      <c r="O30" s="245">
        <f t="shared" ref="O30:O33" si="0">+L30*M30</f>
        <v>538.4</v>
      </c>
      <c r="P30" s="246"/>
      <c r="Q30" s="196"/>
    </row>
    <row r="31" spans="1:17" s="97" customFormat="1" ht="14.25">
      <c r="A31" s="196"/>
      <c r="B31" s="200"/>
      <c r="C31" s="438" t="s">
        <v>109</v>
      </c>
      <c r="D31" s="439"/>
      <c r="E31" s="439"/>
      <c r="F31" s="439"/>
      <c r="G31" s="440"/>
      <c r="H31" s="423"/>
      <c r="I31" s="424"/>
      <c r="J31" s="423"/>
      <c r="K31" s="424"/>
      <c r="L31" s="244">
        <v>34232</v>
      </c>
      <c r="M31" s="425">
        <v>0.4</v>
      </c>
      <c r="N31" s="424"/>
      <c r="O31" s="245">
        <f t="shared" si="0"/>
        <v>13692.800000000001</v>
      </c>
      <c r="P31" s="246"/>
      <c r="Q31" s="196"/>
    </row>
    <row r="32" spans="1:17" ht="14.25">
      <c r="A32" s="196"/>
      <c r="B32" s="200"/>
      <c r="C32" s="438" t="s">
        <v>106</v>
      </c>
      <c r="D32" s="439"/>
      <c r="E32" s="439"/>
      <c r="F32" s="439"/>
      <c r="G32" s="440"/>
      <c r="H32" s="423"/>
      <c r="I32" s="424"/>
      <c r="J32" s="423"/>
      <c r="K32" s="424"/>
      <c r="L32" s="244">
        <v>43083</v>
      </c>
      <c r="M32" s="425">
        <v>0.03</v>
      </c>
      <c r="N32" s="424"/>
      <c r="O32" s="245">
        <f t="shared" si="0"/>
        <v>1292.49</v>
      </c>
      <c r="P32" s="246"/>
      <c r="Q32" s="196"/>
    </row>
    <row r="33" spans="1:17" ht="15" thickBot="1">
      <c r="A33" s="196"/>
      <c r="B33" s="200"/>
      <c r="C33" s="482" t="s">
        <v>107</v>
      </c>
      <c r="D33" s="483"/>
      <c r="E33" s="483"/>
      <c r="F33" s="483"/>
      <c r="G33" s="484"/>
      <c r="H33" s="485"/>
      <c r="I33" s="481"/>
      <c r="J33" s="485"/>
      <c r="K33" s="481"/>
      <c r="L33" s="251">
        <v>4621</v>
      </c>
      <c r="M33" s="486">
        <v>0.03</v>
      </c>
      <c r="N33" s="487"/>
      <c r="O33" s="245">
        <f t="shared" si="0"/>
        <v>138.63</v>
      </c>
      <c r="P33" s="246"/>
      <c r="Q33" s="196"/>
    </row>
    <row r="34" spans="1:17" ht="15" thickBot="1">
      <c r="A34" s="196"/>
      <c r="B34" s="200"/>
      <c r="C34" s="445" t="s">
        <v>202</v>
      </c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7"/>
      <c r="O34" s="252">
        <f>+O29+O30+O31+O32+O33</f>
        <v>20805.865500000004</v>
      </c>
      <c r="P34" s="253"/>
      <c r="Q34" s="196"/>
    </row>
    <row r="35" spans="1:17" ht="14.25">
      <c r="A35" s="196"/>
      <c r="B35" s="200"/>
      <c r="C35" s="454" t="s">
        <v>203</v>
      </c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6"/>
      <c r="P35" s="240"/>
      <c r="Q35" s="196"/>
    </row>
    <row r="36" spans="1:17" ht="14.25">
      <c r="A36" s="196"/>
      <c r="B36" s="200"/>
      <c r="C36" s="457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9"/>
      <c r="P36" s="240"/>
      <c r="Q36" s="196"/>
    </row>
    <row r="37" spans="1:17" ht="15" thickBot="1">
      <c r="A37" s="196"/>
      <c r="B37" s="200"/>
      <c r="C37" s="460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2"/>
      <c r="P37" s="240"/>
      <c r="Q37" s="196"/>
    </row>
    <row r="38" spans="1:17" ht="14.25">
      <c r="A38" s="196"/>
      <c r="B38" s="200"/>
      <c r="C38" s="463" t="s">
        <v>177</v>
      </c>
      <c r="D38" s="464"/>
      <c r="E38" s="464"/>
      <c r="F38" s="464"/>
      <c r="G38" s="464"/>
      <c r="H38" s="464"/>
      <c r="I38" s="464"/>
      <c r="J38" s="478"/>
      <c r="K38" s="254" t="s">
        <v>195</v>
      </c>
      <c r="L38" s="241" t="s">
        <v>5</v>
      </c>
      <c r="M38" s="477" t="s">
        <v>204</v>
      </c>
      <c r="N38" s="478"/>
      <c r="O38" s="242" t="s">
        <v>201</v>
      </c>
      <c r="P38" s="243"/>
      <c r="Q38" s="196"/>
    </row>
    <row r="39" spans="1:17" ht="14.25">
      <c r="A39" s="196"/>
      <c r="B39" s="200"/>
      <c r="C39" s="479" t="s">
        <v>103</v>
      </c>
      <c r="D39" s="468"/>
      <c r="E39" s="468"/>
      <c r="F39" s="468"/>
      <c r="G39" s="468"/>
      <c r="H39" s="468"/>
      <c r="I39" s="468"/>
      <c r="J39" s="480"/>
      <c r="K39" s="358" t="s">
        <v>49</v>
      </c>
      <c r="L39" s="255">
        <v>0.4</v>
      </c>
      <c r="M39" s="441">
        <v>15543.5</v>
      </c>
      <c r="N39" s="442"/>
      <c r="O39" s="245">
        <f>+L39*M39</f>
        <v>6217.4000000000005</v>
      </c>
      <c r="P39" s="246"/>
      <c r="Q39" s="196"/>
    </row>
    <row r="40" spans="1:17" ht="15" thickBot="1">
      <c r="A40" s="196"/>
      <c r="B40" s="200"/>
      <c r="C40" s="473"/>
      <c r="D40" s="474"/>
      <c r="E40" s="474"/>
      <c r="F40" s="474"/>
      <c r="G40" s="474"/>
      <c r="H40" s="474"/>
      <c r="I40" s="474"/>
      <c r="J40" s="481"/>
      <c r="K40" s="248"/>
      <c r="L40" s="256"/>
      <c r="M40" s="475"/>
      <c r="N40" s="476"/>
      <c r="O40" s="257"/>
      <c r="P40" s="246"/>
      <c r="Q40" s="196"/>
    </row>
    <row r="41" spans="1:17" ht="15" thickBot="1">
      <c r="A41" s="196"/>
      <c r="B41" s="200"/>
      <c r="C41" s="445" t="s">
        <v>202</v>
      </c>
      <c r="D41" s="446"/>
      <c r="E41" s="446"/>
      <c r="F41" s="446"/>
      <c r="G41" s="446"/>
      <c r="H41" s="446"/>
      <c r="I41" s="446"/>
      <c r="J41" s="446"/>
      <c r="K41" s="446"/>
      <c r="L41" s="446"/>
      <c r="M41" s="446"/>
      <c r="N41" s="447"/>
      <c r="O41" s="258">
        <f>+O39</f>
        <v>6217.4000000000005</v>
      </c>
      <c r="P41" s="246"/>
      <c r="Q41" s="196"/>
    </row>
    <row r="42" spans="1:17" ht="14.25">
      <c r="A42" s="196"/>
      <c r="B42" s="200"/>
      <c r="C42" s="454" t="s">
        <v>205</v>
      </c>
      <c r="D42" s="455"/>
      <c r="E42" s="455"/>
      <c r="F42" s="455"/>
      <c r="G42" s="455"/>
      <c r="H42" s="455"/>
      <c r="I42" s="455"/>
      <c r="J42" s="455"/>
      <c r="K42" s="455"/>
      <c r="L42" s="455"/>
      <c r="M42" s="455"/>
      <c r="N42" s="455"/>
      <c r="O42" s="456"/>
      <c r="P42" s="240"/>
      <c r="Q42" s="196"/>
    </row>
    <row r="43" spans="1:17" ht="14.25">
      <c r="A43" s="196"/>
      <c r="B43" s="200"/>
      <c r="C43" s="457"/>
      <c r="D43" s="458"/>
      <c r="E43" s="458"/>
      <c r="F43" s="458"/>
      <c r="G43" s="458"/>
      <c r="H43" s="458"/>
      <c r="I43" s="458"/>
      <c r="J43" s="458"/>
      <c r="K43" s="458"/>
      <c r="L43" s="458"/>
      <c r="M43" s="458"/>
      <c r="N43" s="458"/>
      <c r="O43" s="459"/>
      <c r="P43" s="240"/>
      <c r="Q43" s="196"/>
    </row>
    <row r="44" spans="1:17" ht="15" thickBot="1">
      <c r="A44" s="196"/>
      <c r="B44" s="200"/>
      <c r="C44" s="460"/>
      <c r="D44" s="461"/>
      <c r="E44" s="461"/>
      <c r="F44" s="461"/>
      <c r="G44" s="461"/>
      <c r="H44" s="461"/>
      <c r="I44" s="461"/>
      <c r="J44" s="461"/>
      <c r="K44" s="461"/>
      <c r="L44" s="461"/>
      <c r="M44" s="461"/>
      <c r="N44" s="461"/>
      <c r="O44" s="462"/>
      <c r="P44" s="240"/>
      <c r="Q44" s="196"/>
    </row>
    <row r="45" spans="1:17" ht="28.5">
      <c r="A45" s="196"/>
      <c r="B45" s="200"/>
      <c r="C45" s="463" t="s">
        <v>206</v>
      </c>
      <c r="D45" s="464"/>
      <c r="E45" s="464"/>
      <c r="F45" s="464"/>
      <c r="G45" s="464"/>
      <c r="H45" s="464"/>
      <c r="I45" s="464"/>
      <c r="J45" s="259" t="s">
        <v>207</v>
      </c>
      <c r="K45" s="260" t="s">
        <v>208</v>
      </c>
      <c r="L45" s="261" t="s">
        <v>209</v>
      </c>
      <c r="M45" s="477" t="s">
        <v>210</v>
      </c>
      <c r="N45" s="478"/>
      <c r="O45" s="242" t="s">
        <v>201</v>
      </c>
      <c r="P45" s="243"/>
      <c r="Q45" s="196"/>
    </row>
    <row r="46" spans="1:17" ht="14.25">
      <c r="A46" s="196"/>
      <c r="B46" s="200"/>
      <c r="C46" s="467"/>
      <c r="D46" s="468"/>
      <c r="E46" s="468"/>
      <c r="F46" s="468"/>
      <c r="G46" s="468"/>
      <c r="H46" s="468"/>
      <c r="I46" s="468"/>
      <c r="J46" s="262"/>
      <c r="K46" s="263"/>
      <c r="L46" s="262"/>
      <c r="M46" s="471"/>
      <c r="N46" s="472"/>
      <c r="O46" s="245"/>
      <c r="P46" s="246"/>
      <c r="Q46" s="196"/>
    </row>
    <row r="47" spans="1:17" ht="15" thickBot="1">
      <c r="A47" s="196"/>
      <c r="B47" s="200"/>
      <c r="C47" s="473"/>
      <c r="D47" s="474"/>
      <c r="E47" s="474"/>
      <c r="F47" s="474"/>
      <c r="G47" s="474"/>
      <c r="H47" s="474"/>
      <c r="I47" s="474"/>
      <c r="J47" s="264"/>
      <c r="K47" s="265"/>
      <c r="L47" s="264"/>
      <c r="M47" s="475"/>
      <c r="N47" s="476"/>
      <c r="O47" s="266"/>
      <c r="P47" s="246"/>
      <c r="Q47" s="196"/>
    </row>
    <row r="48" spans="1:17" ht="15" thickBot="1">
      <c r="A48" s="196"/>
      <c r="B48" s="200"/>
      <c r="C48" s="445" t="s">
        <v>202</v>
      </c>
      <c r="D48" s="446"/>
      <c r="E48" s="446"/>
      <c r="F48" s="446"/>
      <c r="G48" s="446"/>
      <c r="H48" s="446"/>
      <c r="I48" s="446"/>
      <c r="J48" s="446"/>
      <c r="K48" s="446"/>
      <c r="L48" s="446"/>
      <c r="M48" s="446"/>
      <c r="N48" s="447"/>
      <c r="O48" s="252"/>
      <c r="P48" s="253"/>
      <c r="Q48" s="196"/>
    </row>
    <row r="49" spans="1:17" ht="14.25">
      <c r="A49" s="196"/>
      <c r="B49" s="200"/>
      <c r="C49" s="454" t="s">
        <v>211</v>
      </c>
      <c r="D49" s="455"/>
      <c r="E49" s="455"/>
      <c r="F49" s="455"/>
      <c r="G49" s="455"/>
      <c r="H49" s="455"/>
      <c r="I49" s="455"/>
      <c r="J49" s="455"/>
      <c r="K49" s="455"/>
      <c r="L49" s="455"/>
      <c r="M49" s="455"/>
      <c r="N49" s="455"/>
      <c r="O49" s="456"/>
      <c r="P49" s="240"/>
      <c r="Q49" s="196"/>
    </row>
    <row r="50" spans="1:17" ht="14.25">
      <c r="A50" s="196"/>
      <c r="B50" s="200"/>
      <c r="C50" s="457"/>
      <c r="D50" s="458"/>
      <c r="E50" s="458"/>
      <c r="F50" s="458"/>
      <c r="G50" s="458"/>
      <c r="H50" s="458"/>
      <c r="I50" s="458"/>
      <c r="J50" s="458"/>
      <c r="K50" s="458"/>
      <c r="L50" s="458"/>
      <c r="M50" s="458"/>
      <c r="N50" s="458"/>
      <c r="O50" s="459"/>
      <c r="P50" s="240"/>
      <c r="Q50" s="196"/>
    </row>
    <row r="51" spans="1:17" ht="15" thickBot="1">
      <c r="A51" s="196"/>
      <c r="B51" s="200"/>
      <c r="C51" s="460"/>
      <c r="D51" s="461"/>
      <c r="E51" s="461"/>
      <c r="F51" s="461"/>
      <c r="G51" s="461"/>
      <c r="H51" s="461"/>
      <c r="I51" s="461"/>
      <c r="J51" s="461"/>
      <c r="K51" s="461"/>
      <c r="L51" s="461"/>
      <c r="M51" s="461"/>
      <c r="N51" s="461"/>
      <c r="O51" s="462"/>
      <c r="P51" s="240"/>
      <c r="Q51" s="196"/>
    </row>
    <row r="52" spans="1:17" ht="28.5">
      <c r="A52" s="196"/>
      <c r="B52" s="200"/>
      <c r="C52" s="463" t="s">
        <v>212</v>
      </c>
      <c r="D52" s="464"/>
      <c r="E52" s="464"/>
      <c r="F52" s="464"/>
      <c r="G52" s="464"/>
      <c r="H52" s="464"/>
      <c r="I52" s="464"/>
      <c r="J52" s="241" t="s">
        <v>213</v>
      </c>
      <c r="K52" s="260" t="s">
        <v>214</v>
      </c>
      <c r="L52" s="259" t="s">
        <v>215</v>
      </c>
      <c r="M52" s="465" t="s">
        <v>200</v>
      </c>
      <c r="N52" s="466"/>
      <c r="O52" s="267" t="s">
        <v>201</v>
      </c>
      <c r="P52" s="268"/>
      <c r="Q52" s="196"/>
    </row>
    <row r="53" spans="1:17" ht="14.25">
      <c r="A53" s="196"/>
      <c r="B53" s="200"/>
      <c r="C53" s="613" t="s">
        <v>248</v>
      </c>
      <c r="D53" s="452"/>
      <c r="E53" s="452"/>
      <c r="F53" s="452"/>
      <c r="G53" s="452"/>
      <c r="H53" s="452"/>
      <c r="I53" s="424"/>
      <c r="J53" s="271"/>
      <c r="K53" s="272"/>
      <c r="L53" s="273">
        <v>64294.32</v>
      </c>
      <c r="M53" s="469">
        <v>0.35</v>
      </c>
      <c r="N53" s="470"/>
      <c r="O53" s="274">
        <f>+L53*M53</f>
        <v>22503.011999999999</v>
      </c>
      <c r="P53" s="275"/>
      <c r="Q53" s="196"/>
    </row>
    <row r="54" spans="1:17" ht="14.25">
      <c r="A54" s="196"/>
      <c r="B54" s="200"/>
      <c r="C54" s="269"/>
      <c r="D54" s="270"/>
      <c r="E54" s="270"/>
      <c r="F54" s="270"/>
      <c r="G54" s="270"/>
      <c r="H54" s="270"/>
      <c r="I54" s="270"/>
      <c r="J54" s="271"/>
      <c r="K54" s="272"/>
      <c r="L54" s="273"/>
      <c r="M54" s="469"/>
      <c r="N54" s="470"/>
      <c r="O54" s="274"/>
      <c r="P54" s="275"/>
      <c r="Q54" s="196"/>
    </row>
    <row r="55" spans="1:17" ht="14.25">
      <c r="A55" s="196"/>
      <c r="B55" s="200"/>
      <c r="C55" s="269"/>
      <c r="D55" s="270"/>
      <c r="E55" s="270"/>
      <c r="F55" s="270"/>
      <c r="G55" s="270"/>
      <c r="H55" s="270"/>
      <c r="I55" s="270"/>
      <c r="J55" s="271"/>
      <c r="K55" s="272"/>
      <c r="L55" s="273"/>
      <c r="M55" s="471"/>
      <c r="N55" s="472"/>
      <c r="O55" s="274"/>
      <c r="P55" s="275"/>
      <c r="Q55" s="196"/>
    </row>
    <row r="56" spans="1:17" ht="15" thickBot="1">
      <c r="A56" s="196"/>
      <c r="B56" s="200"/>
      <c r="C56" s="473"/>
      <c r="D56" s="474"/>
      <c r="E56" s="474"/>
      <c r="F56" s="474"/>
      <c r="G56" s="474"/>
      <c r="H56" s="474"/>
      <c r="I56" s="474"/>
      <c r="J56" s="264"/>
      <c r="K56" s="265"/>
      <c r="L56" s="264"/>
      <c r="M56" s="475"/>
      <c r="N56" s="476"/>
      <c r="O56" s="266"/>
      <c r="P56" s="246"/>
      <c r="Q56" s="196"/>
    </row>
    <row r="57" spans="1:17" ht="15" thickBot="1">
      <c r="A57" s="196"/>
      <c r="B57" s="200"/>
      <c r="C57" s="445" t="s">
        <v>202</v>
      </c>
      <c r="D57" s="446"/>
      <c r="E57" s="446"/>
      <c r="F57" s="446"/>
      <c r="G57" s="446"/>
      <c r="H57" s="446"/>
      <c r="I57" s="446"/>
      <c r="J57" s="446"/>
      <c r="K57" s="446"/>
      <c r="L57" s="446"/>
      <c r="M57" s="446"/>
      <c r="N57" s="447"/>
      <c r="O57" s="258">
        <f>+O53</f>
        <v>22503.011999999999</v>
      </c>
      <c r="P57" s="246"/>
      <c r="Q57" s="196"/>
    </row>
    <row r="58" spans="1:17" ht="15" thickBot="1">
      <c r="A58" s="196"/>
      <c r="B58" s="200"/>
      <c r="C58" s="233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234"/>
      <c r="P58" s="202"/>
      <c r="Q58" s="196"/>
    </row>
    <row r="59" spans="1:17" ht="15" thickBot="1">
      <c r="A59" s="196"/>
      <c r="B59" s="200"/>
      <c r="C59" s="448" t="s">
        <v>216</v>
      </c>
      <c r="D59" s="449"/>
      <c r="E59" s="449"/>
      <c r="F59" s="449"/>
      <c r="G59" s="449"/>
      <c r="H59" s="449"/>
      <c r="I59" s="449"/>
      <c r="J59" s="449"/>
      <c r="K59" s="449"/>
      <c r="L59" s="449"/>
      <c r="M59" s="449"/>
      <c r="N59" s="450"/>
      <c r="O59" s="276"/>
      <c r="P59" s="277"/>
      <c r="Q59" s="196"/>
    </row>
    <row r="60" spans="1:17" ht="14.25">
      <c r="A60" s="196"/>
      <c r="B60" s="200"/>
      <c r="C60" s="454" t="s">
        <v>217</v>
      </c>
      <c r="D60" s="455"/>
      <c r="E60" s="455"/>
      <c r="F60" s="455"/>
      <c r="G60" s="455"/>
      <c r="H60" s="455"/>
      <c r="I60" s="455"/>
      <c r="J60" s="455"/>
      <c r="K60" s="455"/>
      <c r="L60" s="455"/>
      <c r="M60" s="455"/>
      <c r="N60" s="455"/>
      <c r="O60" s="456"/>
      <c r="P60" s="240"/>
      <c r="Q60" s="196"/>
    </row>
    <row r="61" spans="1:17" ht="14.25">
      <c r="A61" s="196"/>
      <c r="B61" s="200"/>
      <c r="C61" s="457"/>
      <c r="D61" s="458"/>
      <c r="E61" s="458"/>
      <c r="F61" s="458"/>
      <c r="G61" s="458"/>
      <c r="H61" s="458"/>
      <c r="I61" s="458"/>
      <c r="J61" s="458"/>
      <c r="K61" s="458"/>
      <c r="L61" s="458"/>
      <c r="M61" s="458"/>
      <c r="N61" s="458"/>
      <c r="O61" s="459"/>
      <c r="P61" s="240"/>
      <c r="Q61" s="196"/>
    </row>
    <row r="62" spans="1:17" ht="15" thickBot="1">
      <c r="A62" s="196"/>
      <c r="B62" s="200"/>
      <c r="C62" s="460"/>
      <c r="D62" s="461"/>
      <c r="E62" s="461"/>
      <c r="F62" s="461"/>
      <c r="G62" s="461"/>
      <c r="H62" s="461"/>
      <c r="I62" s="461"/>
      <c r="J62" s="461"/>
      <c r="K62" s="461"/>
      <c r="L62" s="461"/>
      <c r="M62" s="461"/>
      <c r="N62" s="461"/>
      <c r="O62" s="462"/>
      <c r="P62" s="240"/>
      <c r="Q62" s="196"/>
    </row>
    <row r="63" spans="1:17" ht="14.25">
      <c r="A63" s="196"/>
      <c r="B63" s="200"/>
      <c r="C63" s="463" t="s">
        <v>102</v>
      </c>
      <c r="D63" s="464"/>
      <c r="E63" s="464"/>
      <c r="F63" s="464"/>
      <c r="G63" s="464"/>
      <c r="H63" s="464"/>
      <c r="I63" s="464"/>
      <c r="J63" s="278"/>
      <c r="K63" s="279"/>
      <c r="L63" s="259" t="s">
        <v>218</v>
      </c>
      <c r="M63" s="465" t="s">
        <v>219</v>
      </c>
      <c r="N63" s="466"/>
      <c r="O63" s="280"/>
      <c r="P63" s="268"/>
      <c r="Q63" s="196"/>
    </row>
    <row r="64" spans="1:17" ht="14.25">
      <c r="A64" s="196"/>
      <c r="B64" s="200"/>
      <c r="C64" s="467" t="s">
        <v>15</v>
      </c>
      <c r="D64" s="468"/>
      <c r="E64" s="468"/>
      <c r="F64" s="468"/>
      <c r="G64" s="468"/>
      <c r="H64" s="468"/>
      <c r="I64" s="468"/>
      <c r="J64" s="281"/>
      <c r="K64" s="282"/>
      <c r="L64" s="283"/>
      <c r="M64" s="441"/>
      <c r="N64" s="442"/>
      <c r="O64" s="245"/>
      <c r="P64" s="246"/>
      <c r="Q64" s="196"/>
    </row>
    <row r="65" spans="1:17" ht="14.25">
      <c r="A65" s="196"/>
      <c r="B65" s="200"/>
      <c r="C65" s="247" t="s">
        <v>220</v>
      </c>
      <c r="D65" s="248"/>
      <c r="E65" s="248"/>
      <c r="F65" s="248"/>
      <c r="G65" s="248"/>
      <c r="H65" s="248"/>
      <c r="I65" s="248"/>
      <c r="J65" s="281"/>
      <c r="K65" s="282"/>
      <c r="L65" s="283"/>
      <c r="M65" s="441"/>
      <c r="N65" s="442"/>
      <c r="O65" s="245"/>
      <c r="P65" s="246"/>
      <c r="Q65" s="196"/>
    </row>
    <row r="66" spans="1:17" ht="15" thickBot="1">
      <c r="A66" s="196"/>
      <c r="B66" s="200"/>
      <c r="C66" s="226" t="s">
        <v>61</v>
      </c>
      <c r="D66" s="227"/>
      <c r="E66" s="227"/>
      <c r="F66" s="227"/>
      <c r="G66" s="227"/>
      <c r="H66" s="227"/>
      <c r="I66" s="227"/>
      <c r="J66" s="284"/>
      <c r="K66" s="285"/>
      <c r="L66" s="283"/>
      <c r="M66" s="443"/>
      <c r="N66" s="444"/>
      <c r="O66" s="245"/>
      <c r="P66" s="246"/>
      <c r="Q66" s="196"/>
    </row>
    <row r="67" spans="1:17" ht="15" thickBot="1">
      <c r="A67" s="196"/>
      <c r="B67" s="200"/>
      <c r="C67" s="445" t="s">
        <v>202</v>
      </c>
      <c r="D67" s="446"/>
      <c r="E67" s="446"/>
      <c r="F67" s="446"/>
      <c r="G67" s="446"/>
      <c r="H67" s="446"/>
      <c r="I67" s="446"/>
      <c r="J67" s="446"/>
      <c r="K67" s="446"/>
      <c r="L67" s="446"/>
      <c r="M67" s="446"/>
      <c r="N67" s="447"/>
      <c r="O67" s="286"/>
      <c r="P67" s="287"/>
      <c r="Q67" s="196"/>
    </row>
    <row r="68" spans="1:17" ht="15" thickBot="1">
      <c r="A68" s="196"/>
      <c r="B68" s="200"/>
      <c r="C68" s="233"/>
      <c r="D68" s="196"/>
      <c r="E68" s="196"/>
      <c r="F68" s="196"/>
      <c r="G68" s="196"/>
      <c r="H68" s="196"/>
      <c r="I68" s="196"/>
      <c r="J68" s="196"/>
      <c r="K68" s="196"/>
      <c r="L68" s="196"/>
      <c r="M68" s="196"/>
      <c r="N68" s="196"/>
      <c r="O68" s="234"/>
      <c r="P68" s="202"/>
      <c r="Q68" s="196"/>
    </row>
    <row r="69" spans="1:17" ht="15" thickBot="1">
      <c r="A69" s="196"/>
      <c r="B69" s="200"/>
      <c r="C69" s="448" t="s">
        <v>221</v>
      </c>
      <c r="D69" s="449"/>
      <c r="E69" s="449"/>
      <c r="F69" s="449"/>
      <c r="G69" s="449"/>
      <c r="H69" s="449"/>
      <c r="I69" s="449"/>
      <c r="J69" s="449"/>
      <c r="K69" s="449"/>
      <c r="L69" s="449"/>
      <c r="M69" s="449"/>
      <c r="N69" s="450"/>
      <c r="O69" s="288">
        <f>+O34+O41+O57</f>
        <v>49526.277500000004</v>
      </c>
      <c r="P69" s="287"/>
      <c r="Q69" s="196"/>
    </row>
    <row r="70" spans="1:17" ht="14.25">
      <c r="A70" s="196"/>
      <c r="B70" s="200"/>
      <c r="C70" s="229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1"/>
      <c r="P70" s="202"/>
      <c r="Q70" s="196"/>
    </row>
    <row r="71" spans="1:17" ht="14.25">
      <c r="A71" s="196"/>
      <c r="B71" s="200"/>
      <c r="C71" s="233"/>
      <c r="D71" s="196"/>
      <c r="E71" s="196"/>
      <c r="F71" s="196"/>
      <c r="G71" s="196"/>
      <c r="H71" s="196"/>
      <c r="I71" s="196"/>
      <c r="J71" s="196"/>
      <c r="K71" s="196"/>
      <c r="L71" s="196"/>
      <c r="M71" s="196"/>
      <c r="N71" s="196"/>
      <c r="O71" s="234"/>
      <c r="P71" s="202"/>
      <c r="Q71" s="196"/>
    </row>
    <row r="72" spans="1:17" ht="14.25">
      <c r="A72" s="196"/>
      <c r="B72" s="200"/>
      <c r="C72" s="233"/>
      <c r="D72" s="196"/>
      <c r="E72" s="196"/>
      <c r="F72" s="196"/>
      <c r="G72" s="196"/>
      <c r="H72" s="196"/>
      <c r="I72" s="196"/>
      <c r="J72" s="196"/>
      <c r="K72" s="196"/>
      <c r="L72" s="196"/>
      <c r="M72" s="196"/>
      <c r="N72" s="196"/>
      <c r="O72" s="234"/>
      <c r="P72" s="202"/>
      <c r="Q72" s="196"/>
    </row>
    <row r="73" spans="1:17" ht="14.25">
      <c r="A73" s="196"/>
      <c r="B73" s="200"/>
      <c r="C73" s="233"/>
      <c r="D73" s="196"/>
      <c r="E73" s="196"/>
      <c r="F73" s="196"/>
      <c r="G73" s="196"/>
      <c r="H73" s="289" t="s">
        <v>222</v>
      </c>
      <c r="I73" s="289"/>
      <c r="J73" s="289"/>
      <c r="K73" s="289"/>
      <c r="L73" s="196"/>
      <c r="M73" s="196"/>
      <c r="N73" s="196"/>
      <c r="O73" s="234"/>
      <c r="P73" s="202"/>
      <c r="Q73" s="196"/>
    </row>
    <row r="74" spans="1:17" ht="14.25">
      <c r="A74" s="196"/>
      <c r="B74" s="200"/>
      <c r="C74" s="233"/>
      <c r="D74" s="196"/>
      <c r="E74" s="196"/>
      <c r="F74" s="196"/>
      <c r="G74" s="196"/>
      <c r="H74" s="289" t="s">
        <v>223</v>
      </c>
      <c r="I74" s="196"/>
      <c r="J74" s="196"/>
      <c r="K74" s="196"/>
      <c r="L74" s="196"/>
      <c r="M74" s="196"/>
      <c r="N74" s="196"/>
      <c r="O74" s="234"/>
      <c r="P74" s="202"/>
      <c r="Q74" s="196"/>
    </row>
    <row r="75" spans="1:17" ht="14.25">
      <c r="A75" s="196"/>
      <c r="B75" s="200"/>
      <c r="C75" s="233"/>
      <c r="D75" s="196"/>
      <c r="E75" s="196"/>
      <c r="F75" s="196"/>
      <c r="G75" s="196"/>
      <c r="H75" s="289" t="s">
        <v>224</v>
      </c>
      <c r="I75" s="196"/>
      <c r="J75" s="196"/>
      <c r="K75" s="196"/>
      <c r="L75" s="196"/>
      <c r="M75" s="196"/>
      <c r="N75" s="196"/>
      <c r="O75" s="234"/>
      <c r="P75" s="202"/>
      <c r="Q75" s="196"/>
    </row>
    <row r="76" spans="1:17" ht="14.25">
      <c r="A76" s="196"/>
      <c r="B76" s="200"/>
      <c r="C76" s="215"/>
      <c r="D76" s="290"/>
      <c r="E76" s="290"/>
      <c r="F76" s="290"/>
      <c r="G76" s="290"/>
      <c r="H76" s="289" t="s">
        <v>225</v>
      </c>
      <c r="I76" s="290"/>
      <c r="J76" s="290"/>
      <c r="K76" s="290"/>
      <c r="L76" s="290"/>
      <c r="M76" s="290"/>
      <c r="N76" s="290"/>
      <c r="O76" s="291"/>
      <c r="P76" s="225"/>
      <c r="Q76" s="196"/>
    </row>
    <row r="77" spans="1:17" ht="14.25">
      <c r="A77" s="196"/>
      <c r="B77" s="200"/>
      <c r="C77" s="233"/>
      <c r="D77" s="196"/>
      <c r="E77" s="196"/>
      <c r="F77" s="196"/>
      <c r="G77" s="196"/>
      <c r="H77" s="196" t="s">
        <v>110</v>
      </c>
      <c r="I77" s="196"/>
      <c r="J77" s="196"/>
      <c r="K77" s="196"/>
      <c r="L77" s="196"/>
      <c r="M77" s="196"/>
      <c r="N77" s="196"/>
      <c r="O77" s="234"/>
      <c r="P77" s="202"/>
      <c r="Q77" s="196"/>
    </row>
    <row r="78" spans="1:17" ht="14.25">
      <c r="A78" s="196"/>
      <c r="B78" s="200"/>
      <c r="C78" s="292" t="s">
        <v>226</v>
      </c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4"/>
      <c r="P78" s="202"/>
      <c r="Q78" s="196"/>
    </row>
    <row r="79" spans="1:17" ht="14.25">
      <c r="A79" s="196"/>
      <c r="B79" s="200"/>
      <c r="C79" s="451"/>
      <c r="D79" s="452"/>
      <c r="E79" s="452"/>
      <c r="F79" s="452"/>
      <c r="G79" s="452"/>
      <c r="H79" s="452"/>
      <c r="I79" s="452"/>
      <c r="J79" s="452"/>
      <c r="K79" s="452"/>
      <c r="L79" s="452"/>
      <c r="M79" s="452"/>
      <c r="N79" s="452"/>
      <c r="O79" s="453"/>
      <c r="P79" s="225"/>
      <c r="Q79" s="196"/>
    </row>
    <row r="80" spans="1:17" ht="14.25">
      <c r="A80" s="196"/>
      <c r="B80" s="200"/>
      <c r="C80" s="451"/>
      <c r="D80" s="452"/>
      <c r="E80" s="452"/>
      <c r="F80" s="452"/>
      <c r="G80" s="452"/>
      <c r="H80" s="452"/>
      <c r="I80" s="452"/>
      <c r="J80" s="452"/>
      <c r="K80" s="452"/>
      <c r="L80" s="452"/>
      <c r="M80" s="452"/>
      <c r="N80" s="452"/>
      <c r="O80" s="453"/>
      <c r="P80" s="225"/>
      <c r="Q80" s="196"/>
    </row>
    <row r="81" spans="1:17" ht="14.25">
      <c r="A81" s="196"/>
      <c r="B81" s="200"/>
      <c r="C81" s="215"/>
      <c r="D81" s="290"/>
      <c r="E81" s="290"/>
      <c r="F81" s="290"/>
      <c r="G81" s="290"/>
      <c r="H81" s="290"/>
      <c r="I81" s="290"/>
      <c r="J81" s="290"/>
      <c r="K81" s="290"/>
      <c r="L81" s="290"/>
      <c r="M81" s="290"/>
      <c r="N81" s="290"/>
      <c r="O81" s="291"/>
      <c r="P81" s="225"/>
      <c r="Q81" s="196"/>
    </row>
    <row r="82" spans="1:17" ht="14.25">
      <c r="A82" s="196"/>
      <c r="B82" s="200"/>
      <c r="C82" s="295" t="s">
        <v>227</v>
      </c>
      <c r="D82" s="290"/>
      <c r="E82" s="290"/>
      <c r="F82" s="290"/>
      <c r="G82" s="290"/>
      <c r="H82" s="290"/>
      <c r="I82" s="290"/>
      <c r="J82" s="290"/>
      <c r="K82" s="290"/>
      <c r="L82" s="290"/>
      <c r="M82" s="290"/>
      <c r="N82" s="290"/>
      <c r="O82" s="291"/>
      <c r="P82" s="225"/>
      <c r="Q82" s="196"/>
    </row>
    <row r="83" spans="1:17" ht="14.25">
      <c r="A83" s="196"/>
      <c r="B83" s="200"/>
      <c r="C83" s="426" t="s">
        <v>228</v>
      </c>
      <c r="D83" s="427"/>
      <c r="E83" s="427"/>
      <c r="F83" s="427"/>
      <c r="G83" s="427"/>
      <c r="H83" s="427"/>
      <c r="I83" s="427"/>
      <c r="J83" s="427"/>
      <c r="K83" s="427"/>
      <c r="L83" s="427"/>
      <c r="M83" s="427"/>
      <c r="N83" s="427"/>
      <c r="O83" s="428"/>
      <c r="P83" s="296"/>
      <c r="Q83" s="196"/>
    </row>
    <row r="84" spans="1:17" ht="14.25">
      <c r="A84" s="196"/>
      <c r="B84" s="200"/>
      <c r="C84" s="426"/>
      <c r="D84" s="427"/>
      <c r="E84" s="427"/>
      <c r="F84" s="427"/>
      <c r="G84" s="427"/>
      <c r="H84" s="427"/>
      <c r="I84" s="427"/>
      <c r="J84" s="427"/>
      <c r="K84" s="427"/>
      <c r="L84" s="427"/>
      <c r="M84" s="427"/>
      <c r="N84" s="427"/>
      <c r="O84" s="428"/>
      <c r="P84" s="296"/>
      <c r="Q84" s="196"/>
    </row>
    <row r="85" spans="1:17" ht="14.25">
      <c r="A85" s="196"/>
      <c r="B85" s="200"/>
      <c r="C85" s="429" t="s">
        <v>229</v>
      </c>
      <c r="D85" s="430"/>
      <c r="E85" s="430"/>
      <c r="F85" s="430"/>
      <c r="G85" s="430"/>
      <c r="H85" s="430"/>
      <c r="I85" s="430"/>
      <c r="J85" s="430"/>
      <c r="K85" s="430"/>
      <c r="L85" s="430"/>
      <c r="M85" s="430"/>
      <c r="N85" s="430"/>
      <c r="O85" s="431"/>
      <c r="P85" s="296"/>
      <c r="Q85" s="196"/>
    </row>
    <row r="86" spans="1:17" ht="14.25">
      <c r="A86" s="196"/>
      <c r="B86" s="200"/>
      <c r="C86" s="429"/>
      <c r="D86" s="430"/>
      <c r="E86" s="430"/>
      <c r="F86" s="430"/>
      <c r="G86" s="430"/>
      <c r="H86" s="430"/>
      <c r="I86" s="430"/>
      <c r="J86" s="430"/>
      <c r="K86" s="430"/>
      <c r="L86" s="430"/>
      <c r="M86" s="430"/>
      <c r="N86" s="430"/>
      <c r="O86" s="431"/>
      <c r="P86" s="296"/>
      <c r="Q86" s="196"/>
    </row>
    <row r="87" spans="1:17" ht="14.25">
      <c r="A87" s="196"/>
      <c r="B87" s="200"/>
      <c r="C87" s="215"/>
      <c r="D87" s="290"/>
      <c r="E87" s="290"/>
      <c r="F87" s="290"/>
      <c r="G87" s="290"/>
      <c r="H87" s="290"/>
      <c r="I87" s="290"/>
      <c r="J87" s="290"/>
      <c r="K87" s="290"/>
      <c r="L87" s="290"/>
      <c r="M87" s="290"/>
      <c r="N87" s="290"/>
      <c r="O87" s="291"/>
      <c r="P87" s="225"/>
      <c r="Q87" s="196"/>
    </row>
    <row r="88" spans="1:17" ht="14.25">
      <c r="A88" s="196"/>
      <c r="B88" s="200"/>
      <c r="C88" s="233"/>
      <c r="D88" s="196"/>
      <c r="E88" s="196"/>
      <c r="F88" s="196"/>
      <c r="G88" s="196"/>
      <c r="H88" s="289" t="s">
        <v>222</v>
      </c>
      <c r="I88" s="196"/>
      <c r="J88" s="196"/>
      <c r="K88" s="196"/>
      <c r="L88" s="196"/>
      <c r="M88" s="196"/>
      <c r="N88" s="196"/>
      <c r="O88" s="234"/>
      <c r="P88" s="202"/>
      <c r="Q88" s="196"/>
    </row>
    <row r="89" spans="1:17" ht="14.25">
      <c r="A89" s="196"/>
      <c r="B89" s="200"/>
      <c r="C89" s="233"/>
      <c r="D89" s="196"/>
      <c r="E89" s="196"/>
      <c r="F89" s="196"/>
      <c r="G89" s="196"/>
      <c r="H89" s="196" t="s">
        <v>223</v>
      </c>
      <c r="I89" s="248"/>
      <c r="J89" s="248"/>
      <c r="K89" s="248"/>
      <c r="L89" s="196"/>
      <c r="M89" s="196"/>
      <c r="N89" s="196"/>
      <c r="O89" s="234"/>
      <c r="P89" s="202"/>
      <c r="Q89" s="196"/>
    </row>
    <row r="90" spans="1:17" ht="14.25">
      <c r="A90" s="196"/>
      <c r="B90" s="200"/>
      <c r="C90" s="233"/>
      <c r="D90" s="196"/>
      <c r="E90" s="196"/>
      <c r="F90" s="196"/>
      <c r="G90" s="196"/>
      <c r="H90" s="196" t="s">
        <v>230</v>
      </c>
      <c r="I90" s="297"/>
      <c r="J90" s="297"/>
      <c r="K90" s="297"/>
      <c r="L90" s="196"/>
      <c r="M90" s="196"/>
      <c r="N90" s="196"/>
      <c r="O90" s="234"/>
      <c r="P90" s="202"/>
      <c r="Q90" s="196"/>
    </row>
    <row r="91" spans="1:17" ht="14.25">
      <c r="A91" s="196"/>
      <c r="B91" s="200"/>
      <c r="C91" s="298"/>
      <c r="D91" s="290"/>
      <c r="E91" s="290"/>
      <c r="F91" s="290"/>
      <c r="G91" s="290"/>
      <c r="H91" s="196" t="s">
        <v>225</v>
      </c>
      <c r="I91" s="196"/>
      <c r="J91" s="196"/>
      <c r="K91" s="196"/>
      <c r="L91" s="290"/>
      <c r="M91" s="290"/>
      <c r="N91" s="290"/>
      <c r="O91" s="291"/>
      <c r="P91" s="225"/>
      <c r="Q91" s="196"/>
    </row>
    <row r="92" spans="1:17" ht="14.25">
      <c r="A92" s="196"/>
      <c r="B92" s="200"/>
      <c r="C92" s="298"/>
      <c r="D92" s="297"/>
      <c r="E92" s="297"/>
      <c r="F92" s="196"/>
      <c r="G92" s="196"/>
      <c r="H92" s="196"/>
      <c r="I92" s="196"/>
      <c r="J92" s="196"/>
      <c r="K92" s="432"/>
      <c r="L92" s="432"/>
      <c r="M92" s="432"/>
      <c r="N92" s="432"/>
      <c r="O92" s="433"/>
      <c r="P92" s="299"/>
      <c r="Q92" s="196"/>
    </row>
    <row r="93" spans="1:17" ht="15" thickBot="1">
      <c r="A93" s="196"/>
      <c r="B93" s="200"/>
      <c r="C93" s="436"/>
      <c r="D93" s="437"/>
      <c r="E93" s="437"/>
      <c r="F93" s="265"/>
      <c r="G93" s="265"/>
      <c r="H93" s="265"/>
      <c r="I93" s="265"/>
      <c r="J93" s="265"/>
      <c r="K93" s="434"/>
      <c r="L93" s="434"/>
      <c r="M93" s="434"/>
      <c r="N93" s="434"/>
      <c r="O93" s="435"/>
      <c r="P93" s="299"/>
      <c r="Q93" s="196"/>
    </row>
    <row r="94" spans="1:17" ht="15" thickBot="1">
      <c r="A94" s="196"/>
      <c r="B94" s="300"/>
      <c r="C94" s="301"/>
      <c r="D94" s="301"/>
      <c r="E94" s="301"/>
      <c r="F94" s="301"/>
      <c r="G94" s="301"/>
      <c r="H94" s="301"/>
      <c r="I94" s="301"/>
      <c r="J94" s="301"/>
      <c r="K94" s="301"/>
      <c r="L94" s="301"/>
      <c r="M94" s="301"/>
      <c r="N94" s="301"/>
      <c r="O94" s="301"/>
      <c r="P94" s="302"/>
      <c r="Q94" s="196"/>
    </row>
    <row r="95" spans="1:17" ht="15" thickTop="1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</row>
  </sheetData>
  <mergeCells count="91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H19:L19"/>
    <mergeCell ref="C25:O27"/>
    <mergeCell ref="C28:G28"/>
    <mergeCell ref="H28:I28"/>
    <mergeCell ref="J28:K28"/>
    <mergeCell ref="M28:N28"/>
    <mergeCell ref="C40:J40"/>
    <mergeCell ref="M40:N40"/>
    <mergeCell ref="M32:N32"/>
    <mergeCell ref="C33:G33"/>
    <mergeCell ref="H33:I33"/>
    <mergeCell ref="J33:K33"/>
    <mergeCell ref="M33:N33"/>
    <mergeCell ref="C34:N34"/>
    <mergeCell ref="C35:O37"/>
    <mergeCell ref="C38:J38"/>
    <mergeCell ref="M38:N38"/>
    <mergeCell ref="C39:J39"/>
    <mergeCell ref="M39:N39"/>
    <mergeCell ref="C41:N41"/>
    <mergeCell ref="C42:O44"/>
    <mergeCell ref="C45:I45"/>
    <mergeCell ref="M45:N45"/>
    <mergeCell ref="C46:I46"/>
    <mergeCell ref="M46:N46"/>
    <mergeCell ref="C57:N57"/>
    <mergeCell ref="C47:I47"/>
    <mergeCell ref="M47:N47"/>
    <mergeCell ref="C48:N48"/>
    <mergeCell ref="C49:O51"/>
    <mergeCell ref="C52:I52"/>
    <mergeCell ref="M52:N52"/>
    <mergeCell ref="C53:I53"/>
    <mergeCell ref="M53:N53"/>
    <mergeCell ref="M54:N54"/>
    <mergeCell ref="M55:N55"/>
    <mergeCell ref="C56:I56"/>
    <mergeCell ref="M56:N56"/>
    <mergeCell ref="C59:N59"/>
    <mergeCell ref="C60:O62"/>
    <mergeCell ref="C63:I63"/>
    <mergeCell ref="M63:N63"/>
    <mergeCell ref="C64:I64"/>
    <mergeCell ref="M64:N64"/>
    <mergeCell ref="C83:O84"/>
    <mergeCell ref="C85:O86"/>
    <mergeCell ref="K92:O93"/>
    <mergeCell ref="C93:E93"/>
    <mergeCell ref="C30:G30"/>
    <mergeCell ref="C31:G31"/>
    <mergeCell ref="C32:G32"/>
    <mergeCell ref="H30:I30"/>
    <mergeCell ref="H31:I31"/>
    <mergeCell ref="H32:I32"/>
    <mergeCell ref="M65:N65"/>
    <mergeCell ref="M66:N66"/>
    <mergeCell ref="C67:N67"/>
    <mergeCell ref="C69:N69"/>
    <mergeCell ref="C79:O79"/>
    <mergeCell ref="C80:O80"/>
    <mergeCell ref="J30:K30"/>
    <mergeCell ref="J31:K31"/>
    <mergeCell ref="J32:K32"/>
    <mergeCell ref="M30:N30"/>
    <mergeCell ref="M31:N3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D61B6-8A4F-465D-97EB-80213BF19401}">
  <dimension ref="A1:Q93"/>
  <sheetViews>
    <sheetView topLeftCell="A19" zoomScale="70" zoomScaleNormal="70" workbookViewId="0">
      <selection activeCell="Q50" sqref="Q50"/>
    </sheetView>
  </sheetViews>
  <sheetFormatPr baseColWidth="10" defaultRowHeight="12.75"/>
  <cols>
    <col min="1" max="1" width="1.85546875" style="97" customWidth="1"/>
    <col min="2" max="2" width="2.42578125" style="97" customWidth="1"/>
    <col min="3" max="11" width="11.42578125" style="97"/>
    <col min="12" max="12" width="16" style="97" customWidth="1"/>
    <col min="13" max="14" width="11.42578125" style="97"/>
    <col min="15" max="15" width="15.140625" style="97" customWidth="1"/>
    <col min="16" max="16" width="3.7109375" style="97" customWidth="1"/>
    <col min="17" max="16384" width="11.42578125" style="97"/>
  </cols>
  <sheetData>
    <row r="1" spans="1:17" ht="14.25">
      <c r="A1" s="196"/>
      <c r="B1" s="516" t="s">
        <v>172</v>
      </c>
      <c r="C1" s="516"/>
      <c r="D1" s="516"/>
      <c r="E1" s="516"/>
      <c r="F1" s="516"/>
      <c r="G1" s="516"/>
      <c r="H1" s="516"/>
      <c r="I1" s="516"/>
      <c r="J1" s="516"/>
      <c r="K1" s="516"/>
      <c r="L1" s="196"/>
      <c r="M1" s="196"/>
      <c r="N1" s="196"/>
      <c r="O1" s="196"/>
      <c r="P1" s="196"/>
      <c r="Q1" s="196"/>
    </row>
    <row r="2" spans="1:17" ht="14.25">
      <c r="A2" s="196"/>
      <c r="B2" s="196" t="s">
        <v>173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</row>
    <row r="3" spans="1:17" ht="15" thickBot="1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</row>
    <row r="4" spans="1:17" ht="15" thickTop="1">
      <c r="A4" s="196"/>
      <c r="B4" s="197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9"/>
      <c r="Q4" s="196"/>
    </row>
    <row r="5" spans="1:17" ht="14.25">
      <c r="A5" s="196"/>
      <c r="B5" s="200"/>
      <c r="C5" s="517" t="s">
        <v>180</v>
      </c>
      <c r="D5" s="517"/>
      <c r="E5" s="517"/>
      <c r="F5" s="517"/>
      <c r="G5" s="517"/>
      <c r="H5" s="517"/>
      <c r="I5" s="517"/>
      <c r="J5" s="517"/>
      <c r="K5" s="517"/>
      <c r="L5" s="517"/>
      <c r="M5" s="517"/>
      <c r="N5" s="517"/>
      <c r="O5" s="517"/>
      <c r="P5" s="201"/>
      <c r="Q5" s="196"/>
    </row>
    <row r="6" spans="1:17" ht="15" thickBot="1">
      <c r="A6" s="196"/>
      <c r="B6" s="200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202"/>
      <c r="Q6" s="196"/>
    </row>
    <row r="7" spans="1:17" ht="14.25">
      <c r="A7" s="196"/>
      <c r="B7" s="200"/>
      <c r="C7" s="518"/>
      <c r="D7" s="520"/>
      <c r="E7" s="521"/>
      <c r="F7" s="521"/>
      <c r="G7" s="521"/>
      <c r="H7" s="521"/>
      <c r="I7" s="521"/>
      <c r="J7" s="521"/>
      <c r="K7" s="522"/>
      <c r="L7" s="523"/>
      <c r="M7" s="524"/>
      <c r="N7" s="524"/>
      <c r="O7" s="525"/>
      <c r="P7" s="203"/>
      <c r="Q7" s="196"/>
    </row>
    <row r="8" spans="1:17" ht="14.25">
      <c r="A8" s="196"/>
      <c r="B8" s="200"/>
      <c r="C8" s="519"/>
      <c r="D8" s="513" t="s">
        <v>181</v>
      </c>
      <c r="E8" s="514"/>
      <c r="F8" s="514"/>
      <c r="G8" s="514"/>
      <c r="H8" s="514"/>
      <c r="I8" s="514"/>
      <c r="J8" s="514"/>
      <c r="K8" s="515"/>
      <c r="L8" s="526"/>
      <c r="M8" s="527"/>
      <c r="N8" s="527"/>
      <c r="O8" s="528"/>
      <c r="P8" s="203"/>
      <c r="Q8" s="196"/>
    </row>
    <row r="9" spans="1:17" ht="14.25">
      <c r="A9" s="196"/>
      <c r="B9" s="200"/>
      <c r="C9" s="519"/>
      <c r="D9" s="513"/>
      <c r="E9" s="514"/>
      <c r="F9" s="514"/>
      <c r="G9" s="514"/>
      <c r="H9" s="514"/>
      <c r="I9" s="514"/>
      <c r="J9" s="514"/>
      <c r="K9" s="515"/>
      <c r="L9" s="509" t="s">
        <v>182</v>
      </c>
      <c r="M9" s="531"/>
      <c r="N9" s="532"/>
      <c r="O9" s="533"/>
      <c r="P9" s="203"/>
      <c r="Q9" s="196"/>
    </row>
    <row r="10" spans="1:17" ht="14.25">
      <c r="A10" s="196"/>
      <c r="B10" s="200"/>
      <c r="C10" s="519"/>
      <c r="D10" s="513" t="s">
        <v>183</v>
      </c>
      <c r="E10" s="514"/>
      <c r="F10" s="514"/>
      <c r="G10" s="514"/>
      <c r="H10" s="514"/>
      <c r="I10" s="514"/>
      <c r="J10" s="514"/>
      <c r="K10" s="515"/>
      <c r="L10" s="530"/>
      <c r="M10" s="534"/>
      <c r="N10" s="535"/>
      <c r="O10" s="536"/>
      <c r="P10" s="204"/>
      <c r="Q10" s="196"/>
    </row>
    <row r="11" spans="1:17" ht="14.25">
      <c r="A11" s="196"/>
      <c r="B11" s="200"/>
      <c r="C11" s="519"/>
      <c r="D11" s="506"/>
      <c r="E11" s="507"/>
      <c r="F11" s="507"/>
      <c r="G11" s="507"/>
      <c r="H11" s="507"/>
      <c r="I11" s="507"/>
      <c r="J11" s="507"/>
      <c r="K11" s="508"/>
      <c r="L11" s="509" t="s">
        <v>184</v>
      </c>
      <c r="M11" s="509">
        <v>1</v>
      </c>
      <c r="N11" s="509" t="s">
        <v>185</v>
      </c>
      <c r="O11" s="511">
        <v>1</v>
      </c>
      <c r="P11" s="203"/>
      <c r="Q11" s="196"/>
    </row>
    <row r="12" spans="1:17" ht="14.25">
      <c r="A12" s="196"/>
      <c r="B12" s="200"/>
      <c r="C12" s="519"/>
      <c r="D12" s="506"/>
      <c r="E12" s="507"/>
      <c r="F12" s="507"/>
      <c r="G12" s="507"/>
      <c r="H12" s="507"/>
      <c r="I12" s="507"/>
      <c r="J12" s="507"/>
      <c r="K12" s="508"/>
      <c r="L12" s="510"/>
      <c r="M12" s="510"/>
      <c r="N12" s="510"/>
      <c r="O12" s="512"/>
      <c r="P12" s="203"/>
      <c r="Q12" s="196"/>
    </row>
    <row r="13" spans="1:17" ht="14.25">
      <c r="A13" s="196"/>
      <c r="B13" s="200"/>
      <c r="C13" s="519"/>
      <c r="D13" s="513" t="s">
        <v>186</v>
      </c>
      <c r="E13" s="514"/>
      <c r="F13" s="514"/>
      <c r="G13" s="514"/>
      <c r="H13" s="514"/>
      <c r="I13" s="514"/>
      <c r="J13" s="514"/>
      <c r="K13" s="515"/>
      <c r="L13" s="510"/>
      <c r="M13" s="510"/>
      <c r="N13" s="510"/>
      <c r="O13" s="512"/>
      <c r="P13" s="203"/>
      <c r="Q13" s="196"/>
    </row>
    <row r="14" spans="1:17" ht="15" thickBot="1">
      <c r="A14" s="196"/>
      <c r="B14" s="200"/>
      <c r="C14" s="205"/>
      <c r="D14" s="206"/>
      <c r="E14" s="206"/>
      <c r="F14" s="206"/>
      <c r="G14" s="206"/>
      <c r="H14" s="206"/>
      <c r="I14" s="206"/>
      <c r="J14" s="206"/>
      <c r="K14" s="206"/>
      <c r="L14" s="206"/>
      <c r="M14" s="207"/>
      <c r="N14" s="207"/>
      <c r="O14" s="208"/>
      <c r="P14" s="209"/>
      <c r="Q14" s="196"/>
    </row>
    <row r="15" spans="1:17" ht="14.25">
      <c r="A15" s="196"/>
      <c r="B15" s="200"/>
      <c r="C15" s="210"/>
      <c r="D15" s="211"/>
      <c r="E15" s="211"/>
      <c r="F15" s="211"/>
      <c r="G15" s="211"/>
      <c r="H15" s="211"/>
      <c r="I15" s="211"/>
      <c r="J15" s="211"/>
      <c r="K15" s="211"/>
      <c r="L15" s="212" t="s">
        <v>187</v>
      </c>
      <c r="M15" s="213" t="s">
        <v>188</v>
      </c>
      <c r="N15" s="213" t="s">
        <v>189</v>
      </c>
      <c r="O15" s="214" t="s">
        <v>190</v>
      </c>
      <c r="P15" s="204"/>
      <c r="Q15" s="196"/>
    </row>
    <row r="16" spans="1:17" ht="14.25">
      <c r="A16" s="196"/>
      <c r="B16" s="200"/>
      <c r="C16" s="215"/>
      <c r="D16" s="216"/>
      <c r="E16" s="216"/>
      <c r="F16" s="216"/>
      <c r="G16" s="216"/>
      <c r="H16" s="216"/>
      <c r="I16" s="216"/>
      <c r="J16" s="216"/>
      <c r="K16" s="216"/>
      <c r="L16" s="217"/>
      <c r="M16" s="218"/>
      <c r="N16" s="218"/>
      <c r="O16" s="219"/>
      <c r="P16" s="220"/>
      <c r="Q16" s="196"/>
    </row>
    <row r="17" spans="1:17" ht="14.25">
      <c r="A17" s="196"/>
      <c r="B17" s="200"/>
      <c r="C17" s="493" t="s">
        <v>191</v>
      </c>
      <c r="D17" s="494"/>
      <c r="E17" s="494"/>
      <c r="F17" s="494"/>
      <c r="G17" s="216"/>
      <c r="H17" s="216"/>
      <c r="I17" s="216" t="s">
        <v>192</v>
      </c>
      <c r="J17" s="196"/>
      <c r="K17" s="216"/>
      <c r="L17" s="217"/>
      <c r="M17" s="196"/>
      <c r="N17" s="196"/>
      <c r="O17" s="221"/>
      <c r="P17" s="220"/>
      <c r="Q17" s="196"/>
    </row>
    <row r="18" spans="1:17" ht="14.25">
      <c r="A18" s="196"/>
      <c r="B18" s="200"/>
      <c r="C18" s="222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4"/>
      <c r="P18" s="225"/>
      <c r="Q18" s="196"/>
    </row>
    <row r="19" spans="1:17" ht="15" thickBot="1">
      <c r="A19" s="196"/>
      <c r="B19" s="200"/>
      <c r="C19" s="226"/>
      <c r="D19" s="227"/>
      <c r="E19" s="227"/>
      <c r="F19" s="227"/>
      <c r="G19" s="227"/>
      <c r="H19" s="615" t="s">
        <v>249</v>
      </c>
      <c r="I19" s="614"/>
      <c r="J19" s="614"/>
      <c r="K19" s="614"/>
      <c r="L19" s="614"/>
      <c r="M19" s="227"/>
      <c r="N19" s="227"/>
      <c r="O19" s="228"/>
      <c r="P19" s="202"/>
      <c r="Q19" s="196"/>
    </row>
    <row r="20" spans="1:17" ht="15" thickBot="1">
      <c r="A20" s="196"/>
      <c r="B20" s="200"/>
      <c r="C20" s="229"/>
      <c r="D20" s="230"/>
      <c r="E20" s="230"/>
      <c r="F20" s="230"/>
      <c r="G20" s="230"/>
      <c r="H20" s="230"/>
      <c r="I20" s="196"/>
      <c r="J20" s="196"/>
      <c r="K20" s="230"/>
      <c r="L20" s="230"/>
      <c r="M20" s="230"/>
      <c r="N20" s="230"/>
      <c r="O20" s="231"/>
      <c r="P20" s="202"/>
      <c r="Q20" s="196"/>
    </row>
    <row r="21" spans="1:17" ht="14.25">
      <c r="A21" s="196"/>
      <c r="B21" s="200"/>
      <c r="C21" s="495" t="s">
        <v>193</v>
      </c>
      <c r="D21" s="496"/>
      <c r="E21" s="496"/>
      <c r="F21" s="496"/>
      <c r="G21" s="496"/>
      <c r="H21" s="496"/>
      <c r="I21" s="496"/>
      <c r="J21" s="496"/>
      <c r="K21" s="496"/>
      <c r="L21" s="496"/>
      <c r="M21" s="496"/>
      <c r="N21" s="496"/>
      <c r="O21" s="497"/>
      <c r="P21" s="232"/>
      <c r="Q21" s="196"/>
    </row>
    <row r="22" spans="1:17" ht="15" thickBot="1">
      <c r="A22" s="196"/>
      <c r="B22" s="200"/>
      <c r="C22" s="233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234"/>
      <c r="P22" s="202"/>
      <c r="Q22" s="196"/>
    </row>
    <row r="23" spans="1:17" ht="14.25">
      <c r="A23" s="196"/>
      <c r="B23" s="200"/>
      <c r="C23" s="235" t="s">
        <v>194</v>
      </c>
      <c r="D23" s="498" t="s">
        <v>177</v>
      </c>
      <c r="E23" s="499"/>
      <c r="F23" s="499"/>
      <c r="G23" s="499"/>
      <c r="H23" s="499"/>
      <c r="I23" s="499"/>
      <c r="J23" s="499"/>
      <c r="K23" s="499"/>
      <c r="L23" s="500"/>
      <c r="M23" s="501" t="s">
        <v>195</v>
      </c>
      <c r="N23" s="502"/>
      <c r="O23" s="235" t="s">
        <v>5</v>
      </c>
      <c r="P23" s="236"/>
      <c r="Q23" s="196"/>
    </row>
    <row r="24" spans="1:17" ht="15" thickBot="1">
      <c r="A24" s="196"/>
      <c r="B24" s="200"/>
      <c r="C24" s="237"/>
      <c r="D24" s="503"/>
      <c r="E24" s="504"/>
      <c r="F24" s="504"/>
      <c r="G24" s="504"/>
      <c r="H24" s="504"/>
      <c r="I24" s="504"/>
      <c r="J24" s="504"/>
      <c r="K24" s="504"/>
      <c r="L24" s="505"/>
      <c r="M24" s="503"/>
      <c r="N24" s="505"/>
      <c r="O24" s="238"/>
      <c r="P24" s="239"/>
      <c r="Q24" s="196"/>
    </row>
    <row r="25" spans="1:17" ht="14.25">
      <c r="A25" s="196"/>
      <c r="B25" s="200"/>
      <c r="C25" s="454" t="s">
        <v>196</v>
      </c>
      <c r="D25" s="455"/>
      <c r="E25" s="455"/>
      <c r="F25" s="455"/>
      <c r="G25" s="455"/>
      <c r="H25" s="455"/>
      <c r="I25" s="455"/>
      <c r="J25" s="455"/>
      <c r="K25" s="455"/>
      <c r="L25" s="455"/>
      <c r="M25" s="455"/>
      <c r="N25" s="455"/>
      <c r="O25" s="456"/>
      <c r="P25" s="240"/>
      <c r="Q25" s="196"/>
    </row>
    <row r="26" spans="1:17" ht="14.25">
      <c r="A26" s="196"/>
      <c r="B26" s="200"/>
      <c r="C26" s="457"/>
      <c r="D26" s="458"/>
      <c r="E26" s="458"/>
      <c r="F26" s="458"/>
      <c r="G26" s="458"/>
      <c r="H26" s="458"/>
      <c r="I26" s="458"/>
      <c r="J26" s="458"/>
      <c r="K26" s="458"/>
      <c r="L26" s="458"/>
      <c r="M26" s="458"/>
      <c r="N26" s="458"/>
      <c r="O26" s="459"/>
      <c r="P26" s="240"/>
      <c r="Q26" s="196"/>
    </row>
    <row r="27" spans="1:17" ht="15" thickBot="1">
      <c r="A27" s="196"/>
      <c r="B27" s="200"/>
      <c r="C27" s="460"/>
      <c r="D27" s="461"/>
      <c r="E27" s="461"/>
      <c r="F27" s="461"/>
      <c r="G27" s="461"/>
      <c r="H27" s="461"/>
      <c r="I27" s="461"/>
      <c r="J27" s="461"/>
      <c r="K27" s="461"/>
      <c r="L27" s="461"/>
      <c r="M27" s="461"/>
      <c r="N27" s="461"/>
      <c r="O27" s="462"/>
      <c r="P27" s="240"/>
      <c r="Q27" s="196"/>
    </row>
    <row r="28" spans="1:17" ht="14.25">
      <c r="A28" s="196"/>
      <c r="B28" s="200"/>
      <c r="C28" s="463" t="s">
        <v>177</v>
      </c>
      <c r="D28" s="488"/>
      <c r="E28" s="488"/>
      <c r="F28" s="488"/>
      <c r="G28" s="489"/>
      <c r="H28" s="477" t="s">
        <v>197</v>
      </c>
      <c r="I28" s="488"/>
      <c r="J28" s="490" t="s">
        <v>198</v>
      </c>
      <c r="K28" s="491"/>
      <c r="L28" s="241" t="s">
        <v>199</v>
      </c>
      <c r="M28" s="477" t="s">
        <v>200</v>
      </c>
      <c r="N28" s="478"/>
      <c r="O28" s="242" t="s">
        <v>201</v>
      </c>
      <c r="P28" s="243"/>
      <c r="Q28" s="196"/>
    </row>
    <row r="29" spans="1:17" ht="14.25">
      <c r="A29" s="196"/>
      <c r="B29" s="200"/>
      <c r="C29" s="467"/>
      <c r="D29" s="468"/>
      <c r="E29" s="468"/>
      <c r="F29" s="468"/>
      <c r="G29" s="480"/>
      <c r="H29" s="492"/>
      <c r="I29" s="480"/>
      <c r="J29" s="492"/>
      <c r="K29" s="480"/>
      <c r="L29" s="244"/>
      <c r="M29" s="423"/>
      <c r="N29" s="424"/>
      <c r="O29" s="245"/>
      <c r="P29" s="246"/>
      <c r="Q29" s="196"/>
    </row>
    <row r="30" spans="1:17" ht="14.25">
      <c r="A30" s="196"/>
      <c r="B30" s="200"/>
      <c r="C30" s="247"/>
      <c r="D30" s="248"/>
      <c r="E30" s="248"/>
      <c r="F30" s="248"/>
      <c r="G30" s="249"/>
      <c r="H30" s="250"/>
      <c r="I30" s="249"/>
      <c r="J30" s="250"/>
      <c r="K30" s="249"/>
      <c r="L30" s="244"/>
      <c r="M30" s="423"/>
      <c r="N30" s="424"/>
      <c r="O30" s="245"/>
      <c r="P30" s="246"/>
      <c r="Q30" s="196"/>
    </row>
    <row r="31" spans="1:17" ht="15" thickBot="1">
      <c r="A31" s="196"/>
      <c r="B31" s="200"/>
      <c r="C31" s="473"/>
      <c r="D31" s="474"/>
      <c r="E31" s="474"/>
      <c r="F31" s="474"/>
      <c r="G31" s="481"/>
      <c r="H31" s="485"/>
      <c r="I31" s="481"/>
      <c r="J31" s="485"/>
      <c r="K31" s="481"/>
      <c r="L31" s="251"/>
      <c r="M31" s="540"/>
      <c r="N31" s="487"/>
      <c r="O31" s="245"/>
      <c r="P31" s="246"/>
      <c r="Q31" s="196"/>
    </row>
    <row r="32" spans="1:17" ht="15" thickBot="1">
      <c r="A32" s="196"/>
      <c r="B32" s="200"/>
      <c r="C32" s="445" t="s">
        <v>202</v>
      </c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7"/>
      <c r="O32" s="252"/>
      <c r="P32" s="253"/>
      <c r="Q32" s="196"/>
    </row>
    <row r="33" spans="1:17" ht="14.25">
      <c r="A33" s="196"/>
      <c r="B33" s="200"/>
      <c r="C33" s="454" t="s">
        <v>203</v>
      </c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6"/>
      <c r="P33" s="240"/>
      <c r="Q33" s="196"/>
    </row>
    <row r="34" spans="1:17" ht="14.25">
      <c r="A34" s="196"/>
      <c r="B34" s="200"/>
      <c r="C34" s="457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9"/>
      <c r="P34" s="240"/>
      <c r="Q34" s="196"/>
    </row>
    <row r="35" spans="1:17" ht="15" thickBot="1">
      <c r="A35" s="196"/>
      <c r="B35" s="200"/>
      <c r="C35" s="460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2"/>
      <c r="P35" s="240"/>
      <c r="Q35" s="196"/>
    </row>
    <row r="36" spans="1:17" ht="14.25">
      <c r="A36" s="196"/>
      <c r="B36" s="200"/>
      <c r="C36" s="463" t="s">
        <v>177</v>
      </c>
      <c r="D36" s="464"/>
      <c r="E36" s="464"/>
      <c r="F36" s="464"/>
      <c r="G36" s="464"/>
      <c r="H36" s="464"/>
      <c r="I36" s="464"/>
      <c r="J36" s="478"/>
      <c r="K36" s="254" t="s">
        <v>195</v>
      </c>
      <c r="L36" s="241" t="s">
        <v>5</v>
      </c>
      <c r="M36" s="477" t="s">
        <v>204</v>
      </c>
      <c r="N36" s="478"/>
      <c r="O36" s="242" t="s">
        <v>201</v>
      </c>
      <c r="P36" s="243"/>
      <c r="Q36" s="196"/>
    </row>
    <row r="37" spans="1:17" ht="14.25">
      <c r="A37" s="196"/>
      <c r="B37" s="200"/>
      <c r="C37" s="479" t="s">
        <v>250</v>
      </c>
      <c r="D37" s="468"/>
      <c r="E37" s="468"/>
      <c r="F37" s="468"/>
      <c r="G37" s="468"/>
      <c r="H37" s="468"/>
      <c r="I37" s="468"/>
      <c r="J37" s="480"/>
      <c r="K37" s="358" t="s">
        <v>43</v>
      </c>
      <c r="L37" s="255">
        <v>1.05</v>
      </c>
      <c r="M37" s="441">
        <v>11100</v>
      </c>
      <c r="N37" s="442"/>
      <c r="O37" s="245">
        <f>+L37*M37</f>
        <v>11655</v>
      </c>
      <c r="P37" s="246"/>
      <c r="Q37" s="196"/>
    </row>
    <row r="38" spans="1:17" ht="15" thickBot="1">
      <c r="A38" s="196"/>
      <c r="B38" s="200"/>
      <c r="C38" s="473"/>
      <c r="D38" s="474"/>
      <c r="E38" s="474"/>
      <c r="F38" s="474"/>
      <c r="G38" s="474"/>
      <c r="H38" s="474"/>
      <c r="I38" s="474"/>
      <c r="J38" s="481"/>
      <c r="K38" s="248"/>
      <c r="L38" s="256"/>
      <c r="M38" s="475"/>
      <c r="N38" s="476"/>
      <c r="O38" s="257"/>
      <c r="P38" s="246"/>
      <c r="Q38" s="196"/>
    </row>
    <row r="39" spans="1:17" ht="15" thickBot="1">
      <c r="A39" s="196"/>
      <c r="B39" s="200"/>
      <c r="C39" s="445" t="s">
        <v>202</v>
      </c>
      <c r="D39" s="446"/>
      <c r="E39" s="446"/>
      <c r="F39" s="446"/>
      <c r="G39" s="446"/>
      <c r="H39" s="446"/>
      <c r="I39" s="446"/>
      <c r="J39" s="446"/>
      <c r="K39" s="446"/>
      <c r="L39" s="446"/>
      <c r="M39" s="446"/>
      <c r="N39" s="447"/>
      <c r="O39" s="618">
        <f>+O37</f>
        <v>11655</v>
      </c>
      <c r="P39" s="246"/>
      <c r="Q39" s="196"/>
    </row>
    <row r="40" spans="1:17" ht="14.25">
      <c r="A40" s="196"/>
      <c r="B40" s="200"/>
      <c r="C40" s="454" t="s">
        <v>205</v>
      </c>
      <c r="D40" s="455"/>
      <c r="E40" s="455"/>
      <c r="F40" s="455"/>
      <c r="G40" s="455"/>
      <c r="H40" s="455"/>
      <c r="I40" s="455"/>
      <c r="J40" s="455"/>
      <c r="K40" s="455"/>
      <c r="L40" s="455"/>
      <c r="M40" s="455"/>
      <c r="N40" s="455"/>
      <c r="O40" s="456"/>
      <c r="P40" s="240"/>
      <c r="Q40" s="196"/>
    </row>
    <row r="41" spans="1:17" ht="14.25">
      <c r="A41" s="196"/>
      <c r="B41" s="200"/>
      <c r="C41" s="457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9"/>
      <c r="P41" s="240"/>
      <c r="Q41" s="196"/>
    </row>
    <row r="42" spans="1:17" ht="15" thickBot="1">
      <c r="A42" s="196"/>
      <c r="B42" s="200"/>
      <c r="C42" s="460"/>
      <c r="D42" s="461"/>
      <c r="E42" s="461"/>
      <c r="F42" s="461"/>
      <c r="G42" s="461"/>
      <c r="H42" s="461"/>
      <c r="I42" s="461"/>
      <c r="J42" s="461"/>
      <c r="K42" s="461"/>
      <c r="L42" s="461"/>
      <c r="M42" s="461"/>
      <c r="N42" s="461"/>
      <c r="O42" s="462"/>
      <c r="P42" s="240"/>
      <c r="Q42" s="196"/>
    </row>
    <row r="43" spans="1:17" ht="28.5">
      <c r="A43" s="196"/>
      <c r="B43" s="200"/>
      <c r="C43" s="463" t="s">
        <v>206</v>
      </c>
      <c r="D43" s="464"/>
      <c r="E43" s="464"/>
      <c r="F43" s="464"/>
      <c r="G43" s="464"/>
      <c r="H43" s="464"/>
      <c r="I43" s="464"/>
      <c r="J43" s="259" t="s">
        <v>207</v>
      </c>
      <c r="K43" s="260" t="s">
        <v>208</v>
      </c>
      <c r="L43" s="261" t="s">
        <v>209</v>
      </c>
      <c r="M43" s="477" t="s">
        <v>210</v>
      </c>
      <c r="N43" s="478"/>
      <c r="O43" s="242" t="s">
        <v>201</v>
      </c>
      <c r="P43" s="243"/>
      <c r="Q43" s="196"/>
    </row>
    <row r="44" spans="1:17" ht="14.25">
      <c r="A44" s="196"/>
      <c r="B44" s="200"/>
      <c r="C44" s="467"/>
      <c r="D44" s="468"/>
      <c r="E44" s="468"/>
      <c r="F44" s="468"/>
      <c r="G44" s="468"/>
      <c r="H44" s="468"/>
      <c r="I44" s="468"/>
      <c r="J44" s="262"/>
      <c r="K44" s="263"/>
      <c r="L44" s="262"/>
      <c r="M44" s="471"/>
      <c r="N44" s="472"/>
      <c r="O44" s="245"/>
      <c r="P44" s="246"/>
      <c r="Q44" s="196"/>
    </row>
    <row r="45" spans="1:17" ht="15" thickBot="1">
      <c r="A45" s="196"/>
      <c r="B45" s="200"/>
      <c r="C45" s="473"/>
      <c r="D45" s="474"/>
      <c r="E45" s="474"/>
      <c r="F45" s="474"/>
      <c r="G45" s="474"/>
      <c r="H45" s="474"/>
      <c r="I45" s="474"/>
      <c r="J45" s="264"/>
      <c r="K45" s="265"/>
      <c r="L45" s="264"/>
      <c r="M45" s="475"/>
      <c r="N45" s="476"/>
      <c r="O45" s="266"/>
      <c r="P45" s="246"/>
      <c r="Q45" s="196"/>
    </row>
    <row r="46" spans="1:17" ht="15" thickBot="1">
      <c r="A46" s="196"/>
      <c r="B46" s="200"/>
      <c r="C46" s="445" t="s">
        <v>202</v>
      </c>
      <c r="D46" s="446"/>
      <c r="E46" s="446"/>
      <c r="F46" s="446"/>
      <c r="G46" s="446"/>
      <c r="H46" s="446"/>
      <c r="I46" s="446"/>
      <c r="J46" s="446"/>
      <c r="K46" s="446"/>
      <c r="L46" s="446"/>
      <c r="M46" s="446"/>
      <c r="N46" s="447"/>
      <c r="O46" s="252"/>
      <c r="P46" s="253"/>
      <c r="Q46" s="196"/>
    </row>
    <row r="47" spans="1:17" ht="14.25">
      <c r="A47" s="196"/>
      <c r="B47" s="200"/>
      <c r="C47" s="454" t="s">
        <v>211</v>
      </c>
      <c r="D47" s="455"/>
      <c r="E47" s="455"/>
      <c r="F47" s="455"/>
      <c r="G47" s="455"/>
      <c r="H47" s="455"/>
      <c r="I47" s="455"/>
      <c r="J47" s="455"/>
      <c r="K47" s="455"/>
      <c r="L47" s="455"/>
      <c r="M47" s="455"/>
      <c r="N47" s="455"/>
      <c r="O47" s="456"/>
      <c r="P47" s="240"/>
      <c r="Q47" s="196"/>
    </row>
    <row r="48" spans="1:17" ht="14.25">
      <c r="A48" s="196"/>
      <c r="B48" s="200"/>
      <c r="C48" s="457"/>
      <c r="D48" s="458"/>
      <c r="E48" s="458"/>
      <c r="F48" s="458"/>
      <c r="G48" s="458"/>
      <c r="H48" s="458"/>
      <c r="I48" s="458"/>
      <c r="J48" s="458"/>
      <c r="K48" s="458"/>
      <c r="L48" s="458"/>
      <c r="M48" s="458"/>
      <c r="N48" s="458"/>
      <c r="O48" s="459"/>
      <c r="P48" s="240"/>
      <c r="Q48" s="196"/>
    </row>
    <row r="49" spans="1:17" ht="15" thickBot="1">
      <c r="A49" s="196"/>
      <c r="B49" s="200"/>
      <c r="C49" s="460"/>
      <c r="D49" s="461"/>
      <c r="E49" s="461"/>
      <c r="F49" s="461"/>
      <c r="G49" s="461"/>
      <c r="H49" s="461"/>
      <c r="I49" s="461"/>
      <c r="J49" s="461"/>
      <c r="K49" s="461"/>
      <c r="L49" s="461"/>
      <c r="M49" s="461"/>
      <c r="N49" s="461"/>
      <c r="O49" s="462"/>
      <c r="P49" s="240"/>
      <c r="Q49" s="196"/>
    </row>
    <row r="50" spans="1:17" ht="28.5">
      <c r="A50" s="196"/>
      <c r="B50" s="200"/>
      <c r="C50" s="463" t="s">
        <v>212</v>
      </c>
      <c r="D50" s="464"/>
      <c r="E50" s="464"/>
      <c r="F50" s="464"/>
      <c r="G50" s="464"/>
      <c r="H50" s="464"/>
      <c r="I50" s="464"/>
      <c r="J50" s="241" t="s">
        <v>213</v>
      </c>
      <c r="K50" s="260" t="s">
        <v>214</v>
      </c>
      <c r="L50" s="259" t="s">
        <v>215</v>
      </c>
      <c r="M50" s="465" t="s">
        <v>200</v>
      </c>
      <c r="N50" s="466"/>
      <c r="O50" s="267" t="s">
        <v>201</v>
      </c>
      <c r="P50" s="268"/>
      <c r="Q50" s="196"/>
    </row>
    <row r="51" spans="1:17" ht="14.25">
      <c r="A51" s="196"/>
      <c r="B51" s="200"/>
      <c r="C51" s="613" t="s">
        <v>251</v>
      </c>
      <c r="D51" s="452"/>
      <c r="E51" s="452"/>
      <c r="F51" s="452"/>
      <c r="G51" s="452"/>
      <c r="H51" s="452"/>
      <c r="I51" s="424"/>
      <c r="J51" s="271"/>
      <c r="K51" s="272"/>
      <c r="L51" s="273">
        <v>10000</v>
      </c>
      <c r="M51" s="469">
        <v>1.05</v>
      </c>
      <c r="N51" s="470"/>
      <c r="O51" s="274">
        <f>+L51*M51</f>
        <v>10500</v>
      </c>
      <c r="P51" s="275"/>
      <c r="Q51" s="196"/>
    </row>
    <row r="52" spans="1:17" ht="14.25">
      <c r="A52" s="196"/>
      <c r="B52" s="200"/>
      <c r="C52" s="269"/>
      <c r="D52" s="270"/>
      <c r="E52" s="270"/>
      <c r="F52" s="270"/>
      <c r="G52" s="270"/>
      <c r="H52" s="270"/>
      <c r="I52" s="270"/>
      <c r="J52" s="271"/>
      <c r="K52" s="272"/>
      <c r="L52" s="273"/>
      <c r="M52" s="469"/>
      <c r="N52" s="470"/>
      <c r="O52" s="274"/>
      <c r="P52" s="275"/>
      <c r="Q52" s="196"/>
    </row>
    <row r="53" spans="1:17" ht="14.25">
      <c r="A53" s="196"/>
      <c r="B53" s="200"/>
      <c r="C53" s="269"/>
      <c r="D53" s="270"/>
      <c r="E53" s="270"/>
      <c r="F53" s="270"/>
      <c r="G53" s="270"/>
      <c r="H53" s="270"/>
      <c r="I53" s="270"/>
      <c r="J53" s="271"/>
      <c r="K53" s="272"/>
      <c r="L53" s="273"/>
      <c r="M53" s="471"/>
      <c r="N53" s="472"/>
      <c r="O53" s="274"/>
      <c r="P53" s="275"/>
      <c r="Q53" s="196"/>
    </row>
    <row r="54" spans="1:17" ht="15" thickBot="1">
      <c r="A54" s="196"/>
      <c r="B54" s="200"/>
      <c r="C54" s="473"/>
      <c r="D54" s="474"/>
      <c r="E54" s="474"/>
      <c r="F54" s="474"/>
      <c r="G54" s="474"/>
      <c r="H54" s="474"/>
      <c r="I54" s="474"/>
      <c r="J54" s="264"/>
      <c r="K54" s="265"/>
      <c r="L54" s="264"/>
      <c r="M54" s="475"/>
      <c r="N54" s="476"/>
      <c r="O54" s="266"/>
      <c r="P54" s="246"/>
      <c r="Q54" s="196"/>
    </row>
    <row r="55" spans="1:17" ht="15" thickBot="1">
      <c r="A55" s="196"/>
      <c r="B55" s="200"/>
      <c r="C55" s="445" t="s">
        <v>202</v>
      </c>
      <c r="D55" s="446"/>
      <c r="E55" s="446"/>
      <c r="F55" s="446"/>
      <c r="G55" s="446"/>
      <c r="H55" s="446"/>
      <c r="I55" s="446"/>
      <c r="J55" s="446"/>
      <c r="K55" s="446"/>
      <c r="L55" s="446"/>
      <c r="M55" s="446"/>
      <c r="N55" s="447"/>
      <c r="O55" s="618">
        <f>+O51</f>
        <v>10500</v>
      </c>
      <c r="P55" s="246"/>
      <c r="Q55" s="196"/>
    </row>
    <row r="56" spans="1:17" ht="15" thickBot="1">
      <c r="A56" s="196"/>
      <c r="B56" s="200"/>
      <c r="C56" s="233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234"/>
      <c r="P56" s="202"/>
      <c r="Q56" s="196"/>
    </row>
    <row r="57" spans="1:17" ht="15" thickBot="1">
      <c r="A57" s="196"/>
      <c r="B57" s="200"/>
      <c r="C57" s="448" t="s">
        <v>216</v>
      </c>
      <c r="D57" s="449"/>
      <c r="E57" s="449"/>
      <c r="F57" s="449"/>
      <c r="G57" s="449"/>
      <c r="H57" s="449"/>
      <c r="I57" s="449"/>
      <c r="J57" s="449"/>
      <c r="K57" s="449"/>
      <c r="L57" s="449"/>
      <c r="M57" s="449"/>
      <c r="N57" s="450"/>
      <c r="O57" s="276"/>
      <c r="P57" s="277"/>
      <c r="Q57" s="196"/>
    </row>
    <row r="58" spans="1:17" ht="14.25">
      <c r="A58" s="196"/>
      <c r="B58" s="200"/>
      <c r="C58" s="454" t="s">
        <v>217</v>
      </c>
      <c r="D58" s="455"/>
      <c r="E58" s="455"/>
      <c r="F58" s="455"/>
      <c r="G58" s="455"/>
      <c r="H58" s="455"/>
      <c r="I58" s="455"/>
      <c r="J58" s="455"/>
      <c r="K58" s="455"/>
      <c r="L58" s="455"/>
      <c r="M58" s="455"/>
      <c r="N58" s="455"/>
      <c r="O58" s="456"/>
      <c r="P58" s="240"/>
      <c r="Q58" s="196"/>
    </row>
    <row r="59" spans="1:17" ht="14.25">
      <c r="A59" s="196"/>
      <c r="B59" s="200"/>
      <c r="C59" s="457"/>
      <c r="D59" s="458"/>
      <c r="E59" s="458"/>
      <c r="F59" s="458"/>
      <c r="G59" s="458"/>
      <c r="H59" s="458"/>
      <c r="I59" s="458"/>
      <c r="J59" s="458"/>
      <c r="K59" s="458"/>
      <c r="L59" s="458"/>
      <c r="M59" s="458"/>
      <c r="N59" s="458"/>
      <c r="O59" s="459"/>
      <c r="P59" s="240"/>
      <c r="Q59" s="196"/>
    </row>
    <row r="60" spans="1:17" ht="15" thickBot="1">
      <c r="A60" s="196"/>
      <c r="B60" s="200"/>
      <c r="C60" s="460"/>
      <c r="D60" s="461"/>
      <c r="E60" s="461"/>
      <c r="F60" s="461"/>
      <c r="G60" s="461"/>
      <c r="H60" s="461"/>
      <c r="I60" s="461"/>
      <c r="J60" s="461"/>
      <c r="K60" s="461"/>
      <c r="L60" s="461"/>
      <c r="M60" s="461"/>
      <c r="N60" s="461"/>
      <c r="O60" s="462"/>
      <c r="P60" s="240"/>
      <c r="Q60" s="196"/>
    </row>
    <row r="61" spans="1:17" ht="14.25">
      <c r="A61" s="196"/>
      <c r="B61" s="200"/>
      <c r="C61" s="463" t="s">
        <v>102</v>
      </c>
      <c r="D61" s="464"/>
      <c r="E61" s="464"/>
      <c r="F61" s="464"/>
      <c r="G61" s="464"/>
      <c r="H61" s="464"/>
      <c r="I61" s="464"/>
      <c r="J61" s="278"/>
      <c r="K61" s="279"/>
      <c r="L61" s="259" t="s">
        <v>218</v>
      </c>
      <c r="M61" s="465" t="s">
        <v>219</v>
      </c>
      <c r="N61" s="466"/>
      <c r="O61" s="280"/>
      <c r="P61" s="268"/>
      <c r="Q61" s="196"/>
    </row>
    <row r="62" spans="1:17" ht="14.25">
      <c r="A62" s="196"/>
      <c r="B62" s="200"/>
      <c r="C62" s="467" t="s">
        <v>15</v>
      </c>
      <c r="D62" s="468"/>
      <c r="E62" s="468"/>
      <c r="F62" s="468"/>
      <c r="G62" s="468"/>
      <c r="H62" s="468"/>
      <c r="I62" s="468"/>
      <c r="J62" s="281"/>
      <c r="K62" s="282"/>
      <c r="L62" s="283"/>
      <c r="M62" s="441"/>
      <c r="N62" s="442"/>
      <c r="O62" s="245"/>
      <c r="P62" s="246"/>
      <c r="Q62" s="196"/>
    </row>
    <row r="63" spans="1:17" ht="14.25">
      <c r="A63" s="196"/>
      <c r="B63" s="200"/>
      <c r="C63" s="247" t="s">
        <v>220</v>
      </c>
      <c r="D63" s="248"/>
      <c r="E63" s="248"/>
      <c r="F63" s="248"/>
      <c r="G63" s="248"/>
      <c r="H63" s="248"/>
      <c r="I63" s="248"/>
      <c r="J63" s="281"/>
      <c r="K63" s="282"/>
      <c r="L63" s="283"/>
      <c r="M63" s="441"/>
      <c r="N63" s="442"/>
      <c r="O63" s="245"/>
      <c r="P63" s="246"/>
      <c r="Q63" s="196"/>
    </row>
    <row r="64" spans="1:17" ht="15" thickBot="1">
      <c r="A64" s="196"/>
      <c r="B64" s="200"/>
      <c r="C64" s="226" t="s">
        <v>61</v>
      </c>
      <c r="D64" s="227"/>
      <c r="E64" s="227"/>
      <c r="F64" s="227"/>
      <c r="G64" s="227"/>
      <c r="H64" s="227"/>
      <c r="I64" s="227"/>
      <c r="J64" s="284"/>
      <c r="K64" s="285"/>
      <c r="L64" s="283"/>
      <c r="M64" s="443"/>
      <c r="N64" s="444"/>
      <c r="O64" s="245"/>
      <c r="P64" s="246"/>
      <c r="Q64" s="196"/>
    </row>
    <row r="65" spans="1:17" ht="15" thickBot="1">
      <c r="A65" s="196"/>
      <c r="B65" s="200"/>
      <c r="C65" s="445" t="s">
        <v>202</v>
      </c>
      <c r="D65" s="446"/>
      <c r="E65" s="446"/>
      <c r="F65" s="446"/>
      <c r="G65" s="446"/>
      <c r="H65" s="446"/>
      <c r="I65" s="446"/>
      <c r="J65" s="446"/>
      <c r="K65" s="446"/>
      <c r="L65" s="446"/>
      <c r="M65" s="446"/>
      <c r="N65" s="447"/>
      <c r="O65" s="286"/>
      <c r="P65" s="287"/>
      <c r="Q65" s="196"/>
    </row>
    <row r="66" spans="1:17" ht="15" thickBot="1">
      <c r="A66" s="196"/>
      <c r="B66" s="200"/>
      <c r="C66" s="233"/>
      <c r="D66" s="196"/>
      <c r="E66" s="196"/>
      <c r="F66" s="196"/>
      <c r="G66" s="196"/>
      <c r="H66" s="196"/>
      <c r="I66" s="196"/>
      <c r="J66" s="196"/>
      <c r="K66" s="196"/>
      <c r="L66" s="196"/>
      <c r="M66" s="196"/>
      <c r="N66" s="196"/>
      <c r="O66" s="234"/>
      <c r="P66" s="202"/>
      <c r="Q66" s="196"/>
    </row>
    <row r="67" spans="1:17" ht="15" thickBot="1">
      <c r="A67" s="196"/>
      <c r="B67" s="200"/>
      <c r="C67" s="448" t="s">
        <v>221</v>
      </c>
      <c r="D67" s="449"/>
      <c r="E67" s="449"/>
      <c r="F67" s="449"/>
      <c r="G67" s="449"/>
      <c r="H67" s="449"/>
      <c r="I67" s="449"/>
      <c r="J67" s="449"/>
      <c r="K67" s="449"/>
      <c r="L67" s="449"/>
      <c r="M67" s="449"/>
      <c r="N67" s="450"/>
      <c r="O67" s="617">
        <f>+O39+O55</f>
        <v>22155</v>
      </c>
      <c r="P67" s="287"/>
      <c r="Q67" s="196"/>
    </row>
    <row r="68" spans="1:17" ht="14.25">
      <c r="A68" s="196"/>
      <c r="B68" s="200"/>
      <c r="C68" s="229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1"/>
      <c r="P68" s="202"/>
      <c r="Q68" s="196"/>
    </row>
    <row r="69" spans="1:17" ht="14.25">
      <c r="A69" s="196"/>
      <c r="B69" s="200"/>
      <c r="C69" s="233"/>
      <c r="D69" s="196"/>
      <c r="E69" s="196"/>
      <c r="F69" s="196"/>
      <c r="G69" s="196"/>
      <c r="H69" s="196"/>
      <c r="I69" s="196"/>
      <c r="J69" s="196"/>
      <c r="K69" s="196"/>
      <c r="L69" s="196"/>
      <c r="M69" s="196"/>
      <c r="N69" s="196"/>
      <c r="O69" s="234"/>
      <c r="P69" s="202"/>
      <c r="Q69" s="196"/>
    </row>
    <row r="70" spans="1:17" ht="14.25">
      <c r="A70" s="196"/>
      <c r="B70" s="200"/>
      <c r="C70" s="233"/>
      <c r="D70" s="196"/>
      <c r="E70" s="196"/>
      <c r="F70" s="196"/>
      <c r="G70" s="196"/>
      <c r="H70" s="196"/>
      <c r="I70" s="196"/>
      <c r="J70" s="196"/>
      <c r="K70" s="196"/>
      <c r="L70" s="196"/>
      <c r="M70" s="196"/>
      <c r="N70" s="196"/>
      <c r="O70" s="234"/>
      <c r="P70" s="202"/>
      <c r="Q70" s="196"/>
    </row>
    <row r="71" spans="1:17" ht="14.25">
      <c r="A71" s="196"/>
      <c r="B71" s="200"/>
      <c r="C71" s="233"/>
      <c r="D71" s="196"/>
      <c r="E71" s="196"/>
      <c r="F71" s="196"/>
      <c r="G71" s="196"/>
      <c r="H71" s="289" t="s">
        <v>222</v>
      </c>
      <c r="I71" s="289"/>
      <c r="J71" s="289"/>
      <c r="K71" s="289"/>
      <c r="L71" s="196"/>
      <c r="M71" s="196"/>
      <c r="N71" s="196"/>
      <c r="O71" s="234"/>
      <c r="P71" s="202"/>
      <c r="Q71" s="196"/>
    </row>
    <row r="72" spans="1:17" ht="14.25">
      <c r="A72" s="196"/>
      <c r="B72" s="200"/>
      <c r="C72" s="233"/>
      <c r="D72" s="196"/>
      <c r="E72" s="196"/>
      <c r="F72" s="196"/>
      <c r="G72" s="196"/>
      <c r="H72" s="289" t="s">
        <v>223</v>
      </c>
      <c r="I72" s="196"/>
      <c r="J72" s="196"/>
      <c r="K72" s="196"/>
      <c r="L72" s="196"/>
      <c r="M72" s="196"/>
      <c r="N72" s="196"/>
      <c r="O72" s="234"/>
      <c r="P72" s="202"/>
      <c r="Q72" s="196"/>
    </row>
    <row r="73" spans="1:17" ht="14.25">
      <c r="A73" s="196"/>
      <c r="B73" s="200"/>
      <c r="C73" s="233"/>
      <c r="D73" s="196"/>
      <c r="E73" s="196"/>
      <c r="F73" s="196"/>
      <c r="G73" s="196"/>
      <c r="H73" s="289" t="s">
        <v>224</v>
      </c>
      <c r="I73" s="196"/>
      <c r="J73" s="196"/>
      <c r="K73" s="196"/>
      <c r="L73" s="196"/>
      <c r="M73" s="196"/>
      <c r="N73" s="196"/>
      <c r="O73" s="234"/>
      <c r="P73" s="202"/>
      <c r="Q73" s="196"/>
    </row>
    <row r="74" spans="1:17" ht="14.25">
      <c r="A74" s="196"/>
      <c r="B74" s="200"/>
      <c r="C74" s="215"/>
      <c r="D74" s="290"/>
      <c r="E74" s="290"/>
      <c r="F74" s="290"/>
      <c r="G74" s="290"/>
      <c r="H74" s="289" t="s">
        <v>225</v>
      </c>
      <c r="I74" s="290"/>
      <c r="J74" s="290"/>
      <c r="K74" s="290"/>
      <c r="L74" s="290"/>
      <c r="M74" s="290"/>
      <c r="N74" s="290"/>
      <c r="O74" s="291"/>
      <c r="P74" s="225"/>
      <c r="Q74" s="196"/>
    </row>
    <row r="75" spans="1:17" ht="14.25">
      <c r="A75" s="196"/>
      <c r="B75" s="200"/>
      <c r="C75" s="233"/>
      <c r="D75" s="196"/>
      <c r="E75" s="196"/>
      <c r="F75" s="196"/>
      <c r="G75" s="196"/>
      <c r="H75" s="196" t="s">
        <v>110</v>
      </c>
      <c r="I75" s="196"/>
      <c r="J75" s="196"/>
      <c r="K75" s="196"/>
      <c r="L75" s="196"/>
      <c r="M75" s="196"/>
      <c r="N75" s="196"/>
      <c r="O75" s="234"/>
      <c r="P75" s="202"/>
      <c r="Q75" s="196"/>
    </row>
    <row r="76" spans="1:17" ht="14.25">
      <c r="A76" s="196"/>
      <c r="B76" s="200"/>
      <c r="C76" s="292" t="s">
        <v>226</v>
      </c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4"/>
      <c r="P76" s="202"/>
      <c r="Q76" s="196"/>
    </row>
    <row r="77" spans="1:17" ht="14.25">
      <c r="A77" s="196"/>
      <c r="B77" s="200"/>
      <c r="C77" s="451"/>
      <c r="D77" s="452"/>
      <c r="E77" s="452"/>
      <c r="F77" s="452"/>
      <c r="G77" s="452"/>
      <c r="H77" s="452"/>
      <c r="I77" s="452"/>
      <c r="J77" s="452"/>
      <c r="K77" s="452"/>
      <c r="L77" s="452"/>
      <c r="M77" s="452"/>
      <c r="N77" s="452"/>
      <c r="O77" s="453"/>
      <c r="P77" s="225"/>
      <c r="Q77" s="196"/>
    </row>
    <row r="78" spans="1:17" ht="14.25">
      <c r="A78" s="196"/>
      <c r="B78" s="200"/>
      <c r="C78" s="451"/>
      <c r="D78" s="452"/>
      <c r="E78" s="452"/>
      <c r="F78" s="452"/>
      <c r="G78" s="452"/>
      <c r="H78" s="452"/>
      <c r="I78" s="452"/>
      <c r="J78" s="452"/>
      <c r="K78" s="452"/>
      <c r="L78" s="452"/>
      <c r="M78" s="452"/>
      <c r="N78" s="452"/>
      <c r="O78" s="453"/>
      <c r="P78" s="225"/>
      <c r="Q78" s="196"/>
    </row>
    <row r="79" spans="1:17" ht="14.25">
      <c r="A79" s="196"/>
      <c r="B79" s="200"/>
      <c r="C79" s="215"/>
      <c r="D79" s="290"/>
      <c r="E79" s="290"/>
      <c r="F79" s="290"/>
      <c r="G79" s="290"/>
      <c r="H79" s="290"/>
      <c r="I79" s="290"/>
      <c r="J79" s="290"/>
      <c r="K79" s="290"/>
      <c r="L79" s="290"/>
      <c r="M79" s="290"/>
      <c r="N79" s="290"/>
      <c r="O79" s="291"/>
      <c r="P79" s="225"/>
      <c r="Q79" s="196"/>
    </row>
    <row r="80" spans="1:17" ht="14.25">
      <c r="A80" s="196"/>
      <c r="B80" s="200"/>
      <c r="C80" s="295" t="s">
        <v>227</v>
      </c>
      <c r="D80" s="290"/>
      <c r="E80" s="290"/>
      <c r="F80" s="290"/>
      <c r="G80" s="290"/>
      <c r="H80" s="290"/>
      <c r="I80" s="290"/>
      <c r="J80" s="290"/>
      <c r="K80" s="290"/>
      <c r="L80" s="290"/>
      <c r="M80" s="290"/>
      <c r="N80" s="290"/>
      <c r="O80" s="291"/>
      <c r="P80" s="225"/>
      <c r="Q80" s="196"/>
    </row>
    <row r="81" spans="1:17" ht="14.25">
      <c r="A81" s="196"/>
      <c r="B81" s="200"/>
      <c r="C81" s="426" t="s">
        <v>228</v>
      </c>
      <c r="D81" s="427"/>
      <c r="E81" s="427"/>
      <c r="F81" s="427"/>
      <c r="G81" s="427"/>
      <c r="H81" s="427"/>
      <c r="I81" s="427"/>
      <c r="J81" s="427"/>
      <c r="K81" s="427"/>
      <c r="L81" s="427"/>
      <c r="M81" s="427"/>
      <c r="N81" s="427"/>
      <c r="O81" s="428"/>
      <c r="P81" s="296"/>
      <c r="Q81" s="196"/>
    </row>
    <row r="82" spans="1:17" ht="14.25">
      <c r="A82" s="196"/>
      <c r="B82" s="200"/>
      <c r="C82" s="426"/>
      <c r="D82" s="427"/>
      <c r="E82" s="427"/>
      <c r="F82" s="427"/>
      <c r="G82" s="427"/>
      <c r="H82" s="427"/>
      <c r="I82" s="427"/>
      <c r="J82" s="427"/>
      <c r="K82" s="427"/>
      <c r="L82" s="427"/>
      <c r="M82" s="427"/>
      <c r="N82" s="427"/>
      <c r="O82" s="428"/>
      <c r="P82" s="296"/>
      <c r="Q82" s="196"/>
    </row>
    <row r="83" spans="1:17" ht="14.25">
      <c r="A83" s="196"/>
      <c r="B83" s="200"/>
      <c r="C83" s="429" t="s">
        <v>229</v>
      </c>
      <c r="D83" s="430"/>
      <c r="E83" s="430"/>
      <c r="F83" s="430"/>
      <c r="G83" s="430"/>
      <c r="H83" s="430"/>
      <c r="I83" s="430"/>
      <c r="J83" s="430"/>
      <c r="K83" s="430"/>
      <c r="L83" s="430"/>
      <c r="M83" s="430"/>
      <c r="N83" s="430"/>
      <c r="O83" s="431"/>
      <c r="P83" s="296"/>
      <c r="Q83" s="196"/>
    </row>
    <row r="84" spans="1:17" ht="14.25">
      <c r="A84" s="196"/>
      <c r="B84" s="200"/>
      <c r="C84" s="429"/>
      <c r="D84" s="430"/>
      <c r="E84" s="430"/>
      <c r="F84" s="430"/>
      <c r="G84" s="430"/>
      <c r="H84" s="430"/>
      <c r="I84" s="430"/>
      <c r="J84" s="430"/>
      <c r="K84" s="430"/>
      <c r="L84" s="430"/>
      <c r="M84" s="430"/>
      <c r="N84" s="430"/>
      <c r="O84" s="431"/>
      <c r="P84" s="296"/>
      <c r="Q84" s="196"/>
    </row>
    <row r="85" spans="1:17" ht="14.25">
      <c r="A85" s="196"/>
      <c r="B85" s="200"/>
      <c r="C85" s="215"/>
      <c r="D85" s="290"/>
      <c r="E85" s="290"/>
      <c r="F85" s="290"/>
      <c r="G85" s="290"/>
      <c r="H85" s="290"/>
      <c r="I85" s="290"/>
      <c r="J85" s="290"/>
      <c r="K85" s="290"/>
      <c r="L85" s="290"/>
      <c r="M85" s="290"/>
      <c r="N85" s="290"/>
      <c r="O85" s="291"/>
      <c r="P85" s="225"/>
      <c r="Q85" s="196"/>
    </row>
    <row r="86" spans="1:17" ht="14.25">
      <c r="A86" s="196"/>
      <c r="B86" s="200"/>
      <c r="C86" s="233"/>
      <c r="D86" s="196"/>
      <c r="E86" s="196"/>
      <c r="F86" s="196"/>
      <c r="G86" s="196"/>
      <c r="H86" s="289" t="s">
        <v>222</v>
      </c>
      <c r="I86" s="196"/>
      <c r="J86" s="196"/>
      <c r="K86" s="196"/>
      <c r="L86" s="196"/>
      <c r="M86" s="196"/>
      <c r="N86" s="196"/>
      <c r="O86" s="234"/>
      <c r="P86" s="202"/>
      <c r="Q86" s="196"/>
    </row>
    <row r="87" spans="1:17" ht="14.25">
      <c r="A87" s="196"/>
      <c r="B87" s="200"/>
      <c r="C87" s="233"/>
      <c r="D87" s="196"/>
      <c r="E87" s="196"/>
      <c r="F87" s="196"/>
      <c r="G87" s="196"/>
      <c r="H87" s="196" t="s">
        <v>223</v>
      </c>
      <c r="I87" s="248"/>
      <c r="J87" s="248"/>
      <c r="K87" s="248"/>
      <c r="L87" s="196"/>
      <c r="M87" s="196"/>
      <c r="N87" s="196"/>
      <c r="O87" s="234"/>
      <c r="P87" s="202"/>
      <c r="Q87" s="196"/>
    </row>
    <row r="88" spans="1:17" ht="14.25">
      <c r="A88" s="196"/>
      <c r="B88" s="200"/>
      <c r="C88" s="233"/>
      <c r="D88" s="196"/>
      <c r="E88" s="196"/>
      <c r="F88" s="196"/>
      <c r="G88" s="196"/>
      <c r="H88" s="196" t="s">
        <v>230</v>
      </c>
      <c r="I88" s="297"/>
      <c r="J88" s="297"/>
      <c r="K88" s="297"/>
      <c r="L88" s="196"/>
      <c r="M88" s="196"/>
      <c r="N88" s="196"/>
      <c r="O88" s="234"/>
      <c r="P88" s="202"/>
      <c r="Q88" s="196"/>
    </row>
    <row r="89" spans="1:17" ht="14.25">
      <c r="A89" s="196"/>
      <c r="B89" s="200"/>
      <c r="C89" s="298"/>
      <c r="D89" s="290"/>
      <c r="E89" s="290"/>
      <c r="F89" s="290"/>
      <c r="G89" s="290"/>
      <c r="H89" s="196" t="s">
        <v>225</v>
      </c>
      <c r="I89" s="196"/>
      <c r="J89" s="196"/>
      <c r="K89" s="196"/>
      <c r="L89" s="290"/>
      <c r="M89" s="290"/>
      <c r="N89" s="290"/>
      <c r="O89" s="291"/>
      <c r="P89" s="225"/>
      <c r="Q89" s="196"/>
    </row>
    <row r="90" spans="1:17" ht="14.25">
      <c r="A90" s="196"/>
      <c r="B90" s="200"/>
      <c r="C90" s="298"/>
      <c r="D90" s="297"/>
      <c r="E90" s="297"/>
      <c r="F90" s="196"/>
      <c r="G90" s="196"/>
      <c r="H90" s="196"/>
      <c r="I90" s="196"/>
      <c r="J90" s="196"/>
      <c r="K90" s="432"/>
      <c r="L90" s="432"/>
      <c r="M90" s="432"/>
      <c r="N90" s="432"/>
      <c r="O90" s="433"/>
      <c r="P90" s="299"/>
      <c r="Q90" s="196"/>
    </row>
    <row r="91" spans="1:17" ht="15" thickBot="1">
      <c r="A91" s="196"/>
      <c r="B91" s="200"/>
      <c r="C91" s="436"/>
      <c r="D91" s="437"/>
      <c r="E91" s="437"/>
      <c r="F91" s="265"/>
      <c r="G91" s="265"/>
      <c r="H91" s="265"/>
      <c r="I91" s="265"/>
      <c r="J91" s="265"/>
      <c r="K91" s="434"/>
      <c r="L91" s="434"/>
      <c r="M91" s="434"/>
      <c r="N91" s="434"/>
      <c r="O91" s="435"/>
      <c r="P91" s="299"/>
      <c r="Q91" s="196"/>
    </row>
    <row r="92" spans="1:17" ht="15" thickBot="1">
      <c r="A92" s="196"/>
      <c r="B92" s="300"/>
      <c r="C92" s="301"/>
      <c r="D92" s="301"/>
      <c r="E92" s="301"/>
      <c r="F92" s="301"/>
      <c r="G92" s="301"/>
      <c r="H92" s="301"/>
      <c r="I92" s="301"/>
      <c r="J92" s="301"/>
      <c r="K92" s="301"/>
      <c r="L92" s="301"/>
      <c r="M92" s="301"/>
      <c r="N92" s="301"/>
      <c r="O92" s="301"/>
      <c r="P92" s="302"/>
      <c r="Q92" s="196"/>
    </row>
    <row r="93" spans="1:17" ht="15" thickTop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</row>
  </sheetData>
  <mergeCells count="80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H19:L19"/>
    <mergeCell ref="C25:O27"/>
    <mergeCell ref="C28:G28"/>
    <mergeCell ref="H28:I28"/>
    <mergeCell ref="J28:K28"/>
    <mergeCell ref="M28:N28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39:N39"/>
    <mergeCell ref="C40:O42"/>
    <mergeCell ref="C43:I43"/>
    <mergeCell ref="M43:N43"/>
    <mergeCell ref="C44:I44"/>
    <mergeCell ref="M44:N44"/>
    <mergeCell ref="C55:N55"/>
    <mergeCell ref="C45:I45"/>
    <mergeCell ref="M45:N45"/>
    <mergeCell ref="C46:N46"/>
    <mergeCell ref="C47:O49"/>
    <mergeCell ref="C50:I50"/>
    <mergeCell ref="M50:N50"/>
    <mergeCell ref="C51:I51"/>
    <mergeCell ref="M51:N51"/>
    <mergeCell ref="M52:N52"/>
    <mergeCell ref="M53:N53"/>
    <mergeCell ref="C54:I54"/>
    <mergeCell ref="M54:N54"/>
    <mergeCell ref="C57:N57"/>
    <mergeCell ref="C58:O60"/>
    <mergeCell ref="C61:I61"/>
    <mergeCell ref="M61:N61"/>
    <mergeCell ref="C62:I62"/>
    <mergeCell ref="M62:N62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1000"/>
  <sheetViews>
    <sheetView zoomScale="85" zoomScaleNormal="85" workbookViewId="0">
      <selection activeCell="B12" sqref="B12:N12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9" width="8.140625" bestFit="1" customWidth="1"/>
    <col min="10" max="10" width="7.85546875" bestFit="1" customWidth="1"/>
    <col min="11" max="11" width="6.85546875" customWidth="1"/>
    <col min="12" max="12" width="9.7109375" customWidth="1"/>
    <col min="13" max="13" width="12.5703125" customWidth="1"/>
    <col min="14" max="14" width="9.28515625" customWidth="1"/>
    <col min="15" max="15" width="0.7109375" customWidth="1"/>
    <col min="16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15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6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(entidad)'!C13</f>
        <v>1.PRELIMINARES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00" t="str">
        <f>+'PRESUPUESTO OFICIAL (entidad)'!D14</f>
        <v>3.03.10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25.5" customHeight="1">
      <c r="B14" s="17">
        <f>+'PRESUPUESTO OFICIAL (entidad)'!C14</f>
        <v>1.1000000000000001</v>
      </c>
      <c r="C14" s="18" t="str">
        <f>+'PRESUPUESTO OFICIAL (entidad)'!H14</f>
        <v>M3</v>
      </c>
      <c r="D14" s="550" t="str">
        <f>+'PRESUPUESTO OFICIAL (entidad)'!G14</f>
        <v>EXCAVACIÓN MANUAL EN MATERIAL COMÚN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5</v>
      </c>
      <c r="N15" s="592" t="s">
        <v>78</v>
      </c>
    </row>
    <row r="16" spans="2:14" ht="20.25" customHeight="1">
      <c r="B16" s="19"/>
      <c r="C16" s="20"/>
      <c r="D16" s="20"/>
      <c r="E16" s="20"/>
      <c r="F16" s="20"/>
      <c r="G16" s="21"/>
      <c r="H16" s="554"/>
      <c r="I16" s="22" t="s">
        <v>79</v>
      </c>
      <c r="J16" s="23" t="s">
        <v>80</v>
      </c>
      <c r="K16" s="24" t="s">
        <v>81</v>
      </c>
      <c r="L16" s="25" t="s">
        <v>82</v>
      </c>
      <c r="M16" s="591"/>
      <c r="N16" s="593"/>
    </row>
    <row r="17" spans="2:17" ht="20.25" customHeight="1">
      <c r="B17" s="19"/>
      <c r="C17" s="20"/>
      <c r="D17" s="20"/>
      <c r="E17" s="20"/>
      <c r="F17" s="20"/>
      <c r="G17" s="21"/>
      <c r="H17" s="26" t="s">
        <v>112</v>
      </c>
      <c r="I17" s="27">
        <v>10</v>
      </c>
      <c r="J17" s="27">
        <v>9.6999999999999993</v>
      </c>
      <c r="K17" s="27">
        <v>0.1</v>
      </c>
      <c r="L17" s="27"/>
      <c r="M17" s="28"/>
      <c r="N17" s="29">
        <f>+I17*J17*K17</f>
        <v>9.7000000000000011</v>
      </c>
      <c r="P17" s="30"/>
      <c r="Q17" s="30"/>
    </row>
    <row r="18" spans="2:17" ht="21.75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:N21" si="0">+I18*J18*K18</f>
        <v>0</v>
      </c>
    </row>
    <row r="19" spans="2:17" ht="20.25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si="0"/>
        <v>0</v>
      </c>
    </row>
    <row r="20" spans="2:17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7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>
        <f t="shared" si="0"/>
        <v>0</v>
      </c>
    </row>
    <row r="22" spans="2:17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+J22*K22*L22*M22</f>
        <v>0</v>
      </c>
    </row>
    <row r="23" spans="2:17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7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7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  <c r="P25" s="30"/>
    </row>
    <row r="26" spans="2:17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7" ht="12" customHeight="1">
      <c r="B27" s="19"/>
      <c r="C27" s="20"/>
      <c r="D27" s="20"/>
      <c r="E27" s="20"/>
      <c r="F27" s="20"/>
      <c r="G27" s="21"/>
      <c r="H27" s="26"/>
      <c r="I27" s="31"/>
      <c r="J27" s="31"/>
      <c r="K27" s="31"/>
      <c r="L27" s="31"/>
      <c r="M27" s="33"/>
      <c r="N27" s="29"/>
    </row>
    <row r="28" spans="2:17" ht="12" customHeight="1">
      <c r="B28" s="19"/>
      <c r="C28" s="20"/>
      <c r="D28" s="20"/>
      <c r="E28" s="20"/>
      <c r="F28" s="20"/>
      <c r="G28" s="21"/>
      <c r="H28" s="35"/>
      <c r="I28" s="36"/>
      <c r="J28" s="36"/>
      <c r="K28" s="36"/>
      <c r="L28" s="36"/>
      <c r="M28" s="33"/>
      <c r="N28" s="37"/>
    </row>
    <row r="29" spans="2:17" ht="12" customHeight="1">
      <c r="B29" s="19"/>
      <c r="C29" s="20"/>
      <c r="D29" s="20"/>
      <c r="E29" s="20"/>
      <c r="F29" s="20"/>
      <c r="G29" s="21"/>
      <c r="H29" s="35"/>
      <c r="I29" s="36"/>
      <c r="J29" s="36"/>
      <c r="K29" s="36"/>
      <c r="L29" s="36"/>
      <c r="M29" s="33"/>
      <c r="N29" s="37"/>
    </row>
    <row r="30" spans="2:17" ht="12" customHeight="1">
      <c r="B30" s="19"/>
      <c r="C30" s="20"/>
      <c r="D30" s="20"/>
      <c r="E30" s="20"/>
      <c r="F30" s="20"/>
      <c r="G30" s="21"/>
      <c r="H30" s="35"/>
      <c r="I30" s="36"/>
      <c r="J30" s="36"/>
      <c r="K30" s="36"/>
      <c r="L30" s="36"/>
      <c r="M30" s="33"/>
      <c r="N30" s="37"/>
    </row>
    <row r="31" spans="2:17" ht="12" customHeight="1">
      <c r="B31" s="19"/>
      <c r="C31" s="20"/>
      <c r="D31" s="20"/>
      <c r="E31" s="20"/>
      <c r="F31" s="20"/>
      <c r="G31" s="21"/>
      <c r="H31" s="35"/>
      <c r="I31" s="36"/>
      <c r="J31" s="36"/>
      <c r="K31" s="36"/>
      <c r="L31" s="36"/>
      <c r="M31" s="33"/>
      <c r="N31" s="37"/>
    </row>
    <row r="32" spans="2:17" ht="12" customHeight="1">
      <c r="B32" s="19"/>
      <c r="C32" s="20"/>
      <c r="D32" s="20"/>
      <c r="E32" s="20"/>
      <c r="F32" s="20"/>
      <c r="G32" s="21"/>
      <c r="H32" s="35"/>
      <c r="I32" s="38"/>
      <c r="J32" s="38"/>
      <c r="K32" s="38"/>
      <c r="L32" s="33"/>
      <c r="M32" s="38"/>
      <c r="N32" s="39"/>
    </row>
    <row r="33" spans="2:14" ht="12" customHeight="1">
      <c r="B33" s="19"/>
      <c r="C33" s="20"/>
      <c r="D33" s="20"/>
      <c r="E33" s="20"/>
      <c r="F33" s="20"/>
      <c r="G33" s="21"/>
      <c r="H33" s="40"/>
      <c r="I33" s="41"/>
      <c r="J33" s="41"/>
      <c r="K33" s="41"/>
      <c r="L33" s="42"/>
      <c r="M33" s="41"/>
      <c r="N33" s="43"/>
    </row>
    <row r="34" spans="2:14" ht="15" customHeight="1">
      <c r="B34" s="19"/>
      <c r="C34" s="20"/>
      <c r="D34" s="20"/>
      <c r="E34" s="20"/>
      <c r="F34" s="20"/>
      <c r="G34" s="21"/>
      <c r="H34" s="605" t="s">
        <v>83</v>
      </c>
      <c r="I34" s="360"/>
      <c r="J34" s="360"/>
      <c r="K34" s="360"/>
      <c r="L34" s="360"/>
      <c r="M34" s="361"/>
      <c r="N34" s="44">
        <f>+N17</f>
        <v>9.7000000000000011</v>
      </c>
    </row>
    <row r="35" spans="2:14" ht="18.75" customHeight="1">
      <c r="B35" s="606"/>
      <c r="C35" s="556"/>
      <c r="D35" s="556"/>
      <c r="E35" s="556"/>
      <c r="F35" s="556"/>
      <c r="G35" s="556"/>
      <c r="H35" s="562"/>
      <c r="I35" s="607" t="s">
        <v>84</v>
      </c>
      <c r="J35" s="556"/>
      <c r="K35" s="556"/>
      <c r="L35" s="556"/>
      <c r="M35" s="562"/>
      <c r="N35" s="45">
        <v>0</v>
      </c>
    </row>
    <row r="36" spans="2:14" ht="16.5" customHeight="1">
      <c r="B36" s="566"/>
      <c r="C36" s="570"/>
      <c r="D36" s="570"/>
      <c r="E36" s="570"/>
      <c r="F36" s="570"/>
      <c r="G36" s="570"/>
      <c r="H36" s="567"/>
      <c r="I36" s="608" t="s">
        <v>85</v>
      </c>
      <c r="J36" s="570"/>
      <c r="K36" s="570"/>
      <c r="L36" s="570"/>
      <c r="M36" s="567"/>
      <c r="N36" s="46">
        <v>0</v>
      </c>
    </row>
    <row r="37" spans="2:14" ht="15" customHeight="1">
      <c r="B37" s="568"/>
      <c r="C37" s="559"/>
      <c r="D37" s="559"/>
      <c r="E37" s="559"/>
      <c r="F37" s="559"/>
      <c r="G37" s="559"/>
      <c r="H37" s="563"/>
      <c r="I37" s="609" t="s">
        <v>86</v>
      </c>
      <c r="J37" s="559"/>
      <c r="K37" s="559"/>
      <c r="L37" s="559"/>
      <c r="M37" s="563"/>
      <c r="N37" s="47">
        <f>+ROUND(N34-N35-N36,2)</f>
        <v>9.6999999999999993</v>
      </c>
    </row>
    <row r="38" spans="2:14" ht="15.75" customHeight="1">
      <c r="B38" s="603" t="s">
        <v>87</v>
      </c>
      <c r="C38" s="556"/>
      <c r="D38" s="556"/>
      <c r="E38" s="562"/>
      <c r="F38" s="610" t="str">
        <f>+INFORMACION!C6</f>
        <v>Vo.Bo. Secretario de Planeación e Infraestructura</v>
      </c>
      <c r="G38" s="556"/>
      <c r="H38" s="556"/>
      <c r="I38" s="556"/>
      <c r="J38" s="562"/>
      <c r="K38" s="611" t="str">
        <f>+INFORMACION!C7</f>
        <v>Vo.Bo. Supervisión</v>
      </c>
      <c r="L38" s="556"/>
      <c r="M38" s="556"/>
      <c r="N38" s="562"/>
    </row>
    <row r="39" spans="2:14" ht="15.75" customHeight="1">
      <c r="B39" s="604">
        <f>+INFORMACION!C5</f>
        <v>0</v>
      </c>
      <c r="C39" s="559"/>
      <c r="D39" s="559"/>
      <c r="E39" s="563"/>
      <c r="F39" s="568"/>
      <c r="G39" s="559"/>
      <c r="H39" s="559"/>
      <c r="I39" s="559"/>
      <c r="J39" s="563"/>
      <c r="K39" s="559"/>
      <c r="L39" s="559"/>
      <c r="M39" s="559"/>
      <c r="N39" s="563"/>
    </row>
    <row r="40" spans="2:14" ht="16.5" customHeight="1">
      <c r="B40" s="576" t="s">
        <v>88</v>
      </c>
      <c r="C40" s="559"/>
      <c r="D40" s="559"/>
      <c r="E40" s="559"/>
      <c r="F40" s="559"/>
      <c r="G40" s="559"/>
      <c r="H40" s="559"/>
      <c r="I40" s="559"/>
      <c r="J40" s="559"/>
      <c r="K40" s="559"/>
      <c r="L40" s="559"/>
      <c r="M40" s="559"/>
      <c r="N40" s="563"/>
    </row>
    <row r="41" spans="2:14" ht="12.75" customHeight="1"/>
    <row r="42" spans="2:14" ht="18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38:E38"/>
    <mergeCell ref="B39:E39"/>
    <mergeCell ref="H34:M34"/>
    <mergeCell ref="B35:H37"/>
    <mergeCell ref="I35:M35"/>
    <mergeCell ref="I36:M36"/>
    <mergeCell ref="I37:M37"/>
    <mergeCell ref="F38:J39"/>
    <mergeCell ref="K38:N39"/>
    <mergeCell ref="B40:N40"/>
    <mergeCell ref="I6:N7"/>
    <mergeCell ref="H8:L8"/>
    <mergeCell ref="H9:L11"/>
    <mergeCell ref="M9:M11"/>
    <mergeCell ref="N10:N11"/>
    <mergeCell ref="B8:C9"/>
    <mergeCell ref="D8:G9"/>
    <mergeCell ref="I15:L15"/>
    <mergeCell ref="M15:M16"/>
    <mergeCell ref="N15:N16"/>
    <mergeCell ref="B10:C10"/>
    <mergeCell ref="D10:G10"/>
    <mergeCell ref="B11:C11"/>
    <mergeCell ref="D11:G11"/>
    <mergeCell ref="B12:N12"/>
    <mergeCell ref="B2:N2"/>
    <mergeCell ref="B4:C7"/>
    <mergeCell ref="D4:G7"/>
    <mergeCell ref="H4:N5"/>
    <mergeCell ref="H6:H7"/>
    <mergeCell ref="L13:N14"/>
    <mergeCell ref="L22:L23"/>
    <mergeCell ref="M22:M23"/>
    <mergeCell ref="N22:N23"/>
    <mergeCell ref="J22:J23"/>
    <mergeCell ref="K22:K23"/>
    <mergeCell ref="D13:H13"/>
    <mergeCell ref="D14:H14"/>
    <mergeCell ref="H15:H16"/>
    <mergeCell ref="H22:H23"/>
    <mergeCell ref="I22:I23"/>
    <mergeCell ref="I13:K14"/>
    <mergeCell ref="M25:M26"/>
    <mergeCell ref="N25:N26"/>
    <mergeCell ref="H25:H26"/>
    <mergeCell ref="I25:I26"/>
    <mergeCell ref="J25:J26"/>
    <mergeCell ref="K25:K26"/>
    <mergeCell ref="L25:L26"/>
  </mergeCell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5DBE1-5DF2-4887-AEA7-3A45EB4A8E47}">
  <dimension ref="B1:Q1000"/>
  <sheetViews>
    <sheetView zoomScale="85" zoomScaleNormal="85" workbookViewId="0">
      <selection activeCell="B12" sqref="B12:N12"/>
    </sheetView>
  </sheetViews>
  <sheetFormatPr baseColWidth="10" defaultColWidth="12.5703125" defaultRowHeight="15" customHeight="1"/>
  <cols>
    <col min="1" max="1" width="1" style="96" customWidth="1"/>
    <col min="2" max="3" width="8.85546875" style="96" customWidth="1"/>
    <col min="4" max="4" width="8.7109375" style="96" customWidth="1"/>
    <col min="5" max="5" width="14.28515625" style="96" customWidth="1"/>
    <col min="6" max="6" width="16.28515625" style="96" customWidth="1"/>
    <col min="7" max="7" width="9.28515625" style="96" customWidth="1"/>
    <col min="8" max="8" width="18.7109375" style="96" customWidth="1"/>
    <col min="9" max="9" width="8.140625" style="96" bestFit="1" customWidth="1"/>
    <col min="10" max="10" width="7.85546875" style="96" bestFit="1" customWidth="1"/>
    <col min="11" max="11" width="6.85546875" style="96" customWidth="1"/>
    <col min="12" max="12" width="9.7109375" style="96" customWidth="1"/>
    <col min="13" max="13" width="12.5703125" style="96" customWidth="1"/>
    <col min="14" max="14" width="12" style="96" customWidth="1"/>
    <col min="15" max="15" width="0.7109375" style="96" customWidth="1"/>
    <col min="16" max="26" width="11.28515625" style="96" customWidth="1"/>
    <col min="27" max="16384" width="12.5703125" style="96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15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9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(entidad)'!C13</f>
        <v>1.PRELIMINARES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00" t="str">
        <f>+'PRESUPUESTO OFICIAL (entidad)'!D15</f>
        <v>2.01.39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25.5" customHeight="1" thickBot="1">
      <c r="B14" s="17">
        <f>+'PRESUPUESTO OFICIAL (entidad)'!C15</f>
        <v>1.2</v>
      </c>
      <c r="C14" s="18" t="str">
        <f>+'PRESUPUESTO OFICIAL (entidad)'!H15</f>
        <v>M2</v>
      </c>
      <c r="D14" s="550" t="str">
        <f>+'PRESUPUESTO OFICIAL (entidad)'!G15</f>
        <v>DEMOLICIÓN DE PLACAS MACIZAS EN CONCRETO E &lt; = 20 CM. (INCLUYE RETIRO Y ACARREO LIBRE HASTA 5 KM.)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79</v>
      </c>
      <c r="J16" s="23" t="s">
        <v>80</v>
      </c>
      <c r="K16" s="24" t="s">
        <v>81</v>
      </c>
      <c r="L16" s="25" t="s">
        <v>82</v>
      </c>
      <c r="M16" s="591"/>
      <c r="N16" s="593"/>
    </row>
    <row r="17" spans="2:17" ht="20.25" customHeight="1">
      <c r="B17" s="19"/>
      <c r="C17" s="20"/>
      <c r="D17" s="20"/>
      <c r="E17" s="20"/>
      <c r="F17" s="20"/>
      <c r="G17" s="21"/>
      <c r="H17" s="26" t="s">
        <v>170</v>
      </c>
      <c r="I17" s="27">
        <v>2.5</v>
      </c>
      <c r="J17" s="27">
        <v>3</v>
      </c>
      <c r="K17" s="27"/>
      <c r="L17" s="27"/>
      <c r="M17" s="28"/>
      <c r="N17" s="29">
        <f>+I17*J17</f>
        <v>7.5</v>
      </c>
      <c r="P17" s="30"/>
      <c r="Q17" s="30"/>
    </row>
    <row r="18" spans="2:17" ht="21.75" customHeight="1">
      <c r="B18" s="19"/>
      <c r="C18" s="20"/>
      <c r="D18" s="20"/>
      <c r="E18" s="20"/>
      <c r="F18" s="20"/>
      <c r="G18" s="21"/>
      <c r="H18" s="26" t="s">
        <v>171</v>
      </c>
      <c r="I18" s="31">
        <v>3.85</v>
      </c>
      <c r="J18" s="31">
        <v>4.75</v>
      </c>
      <c r="K18" s="31"/>
      <c r="L18" s="31"/>
      <c r="M18" s="32"/>
      <c r="N18" s="29">
        <f>+I18*J18</f>
        <v>18.287500000000001</v>
      </c>
    </row>
    <row r="19" spans="2:17" ht="20.25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/>
    </row>
    <row r="20" spans="2:17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/>
    </row>
    <row r="21" spans="2:17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7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/>
    </row>
    <row r="23" spans="2:17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7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7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/>
      <c r="P25" s="30"/>
    </row>
    <row r="26" spans="2:17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7" ht="12" customHeight="1">
      <c r="B27" s="19"/>
      <c r="C27" s="20"/>
      <c r="D27" s="20"/>
      <c r="E27" s="20"/>
      <c r="F27" s="20"/>
      <c r="G27" s="21"/>
      <c r="H27" s="26"/>
      <c r="I27" s="31"/>
      <c r="J27" s="31"/>
      <c r="K27" s="31"/>
      <c r="L27" s="31"/>
      <c r="M27" s="33"/>
      <c r="N27" s="29"/>
    </row>
    <row r="28" spans="2:17" ht="12" customHeight="1">
      <c r="B28" s="19"/>
      <c r="C28" s="20"/>
      <c r="D28" s="20"/>
      <c r="E28" s="20"/>
      <c r="F28" s="20"/>
      <c r="G28" s="21"/>
      <c r="H28" s="35"/>
      <c r="I28" s="36"/>
      <c r="J28" s="36"/>
      <c r="K28" s="36"/>
      <c r="L28" s="36"/>
      <c r="M28" s="33"/>
      <c r="N28" s="37"/>
    </row>
    <row r="29" spans="2:17" ht="12" customHeight="1">
      <c r="B29" s="19"/>
      <c r="C29" s="20"/>
      <c r="D29" s="20"/>
      <c r="E29" s="20"/>
      <c r="F29" s="20"/>
      <c r="G29" s="21"/>
      <c r="H29" s="35"/>
      <c r="I29" s="36"/>
      <c r="J29" s="36"/>
      <c r="K29" s="36"/>
      <c r="L29" s="36"/>
      <c r="M29" s="33"/>
      <c r="N29" s="37"/>
    </row>
    <row r="30" spans="2:17" ht="12" customHeight="1">
      <c r="B30" s="19"/>
      <c r="C30" s="20"/>
      <c r="D30" s="20"/>
      <c r="E30" s="20"/>
      <c r="F30" s="20"/>
      <c r="G30" s="21"/>
      <c r="H30" s="35"/>
      <c r="I30" s="36"/>
      <c r="J30" s="36"/>
      <c r="K30" s="36"/>
      <c r="L30" s="36"/>
      <c r="M30" s="33"/>
      <c r="N30" s="37"/>
    </row>
    <row r="31" spans="2:17" ht="12" customHeight="1">
      <c r="B31" s="19"/>
      <c r="C31" s="20"/>
      <c r="D31" s="20"/>
      <c r="E31" s="20"/>
      <c r="F31" s="20"/>
      <c r="G31" s="21"/>
      <c r="H31" s="35"/>
      <c r="I31" s="36"/>
      <c r="J31" s="36"/>
      <c r="K31" s="36"/>
      <c r="L31" s="36"/>
      <c r="M31" s="33"/>
      <c r="N31" s="37"/>
    </row>
    <row r="32" spans="2:17" ht="12" customHeight="1">
      <c r="B32" s="19"/>
      <c r="C32" s="20"/>
      <c r="D32" s="20"/>
      <c r="E32" s="20"/>
      <c r="F32" s="20"/>
      <c r="G32" s="21"/>
      <c r="H32" s="35"/>
      <c r="I32" s="38"/>
      <c r="J32" s="38"/>
      <c r="K32" s="38"/>
      <c r="L32" s="33"/>
      <c r="M32" s="38"/>
      <c r="N32" s="39"/>
    </row>
    <row r="33" spans="2:14" ht="12" customHeight="1" thickBot="1">
      <c r="B33" s="19"/>
      <c r="C33" s="20"/>
      <c r="D33" s="20"/>
      <c r="E33" s="20"/>
      <c r="F33" s="20"/>
      <c r="G33" s="21"/>
      <c r="H33" s="40"/>
      <c r="I33" s="41"/>
      <c r="J33" s="41"/>
      <c r="K33" s="41"/>
      <c r="L33" s="42"/>
      <c r="M33" s="41"/>
      <c r="N33" s="43"/>
    </row>
    <row r="34" spans="2:14" ht="15" customHeight="1" thickBot="1">
      <c r="B34" s="19"/>
      <c r="C34" s="20"/>
      <c r="D34" s="20"/>
      <c r="E34" s="20"/>
      <c r="F34" s="20"/>
      <c r="G34" s="21"/>
      <c r="H34" s="605" t="s">
        <v>83</v>
      </c>
      <c r="I34" s="360"/>
      <c r="J34" s="360"/>
      <c r="K34" s="360"/>
      <c r="L34" s="360"/>
      <c r="M34" s="361"/>
      <c r="N34" s="44">
        <f>ROUND(SUM(N17:N33),0)</f>
        <v>26</v>
      </c>
    </row>
    <row r="35" spans="2:14" ht="18.75" customHeight="1">
      <c r="B35" s="606"/>
      <c r="C35" s="556"/>
      <c r="D35" s="556"/>
      <c r="E35" s="556"/>
      <c r="F35" s="556"/>
      <c r="G35" s="556"/>
      <c r="H35" s="562"/>
      <c r="I35" s="607" t="s">
        <v>84</v>
      </c>
      <c r="J35" s="556"/>
      <c r="K35" s="556"/>
      <c r="L35" s="556"/>
      <c r="M35" s="562"/>
      <c r="N35" s="45">
        <v>0</v>
      </c>
    </row>
    <row r="36" spans="2:14" ht="16.5" customHeight="1">
      <c r="B36" s="566"/>
      <c r="C36" s="570"/>
      <c r="D36" s="570"/>
      <c r="E36" s="570"/>
      <c r="F36" s="570"/>
      <c r="G36" s="570"/>
      <c r="H36" s="567"/>
      <c r="I36" s="608" t="s">
        <v>85</v>
      </c>
      <c r="J36" s="570"/>
      <c r="K36" s="570"/>
      <c r="L36" s="570"/>
      <c r="M36" s="567"/>
      <c r="N36" s="46">
        <v>0</v>
      </c>
    </row>
    <row r="37" spans="2:14" ht="15" customHeight="1" thickBot="1">
      <c r="B37" s="568"/>
      <c r="C37" s="559"/>
      <c r="D37" s="559"/>
      <c r="E37" s="559"/>
      <c r="F37" s="559"/>
      <c r="G37" s="559"/>
      <c r="H37" s="563"/>
      <c r="I37" s="609" t="s">
        <v>86</v>
      </c>
      <c r="J37" s="559"/>
      <c r="K37" s="559"/>
      <c r="L37" s="559"/>
      <c r="M37" s="563"/>
      <c r="N37" s="47">
        <f>+ROUND(N34-N35-N36,2)</f>
        <v>26</v>
      </c>
    </row>
    <row r="38" spans="2:14" ht="15.75" customHeight="1">
      <c r="B38" s="603" t="s">
        <v>87</v>
      </c>
      <c r="C38" s="556"/>
      <c r="D38" s="556"/>
      <c r="E38" s="562"/>
      <c r="F38" s="610" t="str">
        <f>+INFORMACION!C6</f>
        <v>Vo.Bo. Secretario de Planeación e Infraestructura</v>
      </c>
      <c r="G38" s="556"/>
      <c r="H38" s="556"/>
      <c r="I38" s="556"/>
      <c r="J38" s="562"/>
      <c r="K38" s="611" t="str">
        <f>+INFORMACION!C7</f>
        <v>Vo.Bo. Supervisión</v>
      </c>
      <c r="L38" s="556"/>
      <c r="M38" s="556"/>
      <c r="N38" s="562"/>
    </row>
    <row r="39" spans="2:14" ht="15.75" customHeight="1" thickBot="1">
      <c r="B39" s="604">
        <f>+INFORMACION!C5</f>
        <v>0</v>
      </c>
      <c r="C39" s="559"/>
      <c r="D39" s="559"/>
      <c r="E39" s="563"/>
      <c r="F39" s="568"/>
      <c r="G39" s="559"/>
      <c r="H39" s="559"/>
      <c r="I39" s="559"/>
      <c r="J39" s="563"/>
      <c r="K39" s="559"/>
      <c r="L39" s="559"/>
      <c r="M39" s="559"/>
      <c r="N39" s="563"/>
    </row>
    <row r="40" spans="2:14" ht="16.5" customHeight="1" thickBot="1">
      <c r="B40" s="576" t="s">
        <v>88</v>
      </c>
      <c r="C40" s="559"/>
      <c r="D40" s="559"/>
      <c r="E40" s="559"/>
      <c r="F40" s="559"/>
      <c r="G40" s="559"/>
      <c r="H40" s="559"/>
      <c r="I40" s="559"/>
      <c r="J40" s="559"/>
      <c r="K40" s="559"/>
      <c r="L40" s="559"/>
      <c r="M40" s="559"/>
      <c r="N40" s="563"/>
    </row>
    <row r="41" spans="2:14" ht="12.75" customHeight="1"/>
    <row r="42" spans="2:14" ht="18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J25:J26"/>
    <mergeCell ref="K25:K26"/>
    <mergeCell ref="B40:N40"/>
    <mergeCell ref="H34:M34"/>
    <mergeCell ref="B35:H37"/>
    <mergeCell ref="I35:M35"/>
    <mergeCell ref="I36:M36"/>
    <mergeCell ref="I37:M37"/>
    <mergeCell ref="B38:E38"/>
    <mergeCell ref="F38:J39"/>
    <mergeCell ref="K38:N39"/>
    <mergeCell ref="B39:E39"/>
    <mergeCell ref="L25:L26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M25:M26"/>
    <mergeCell ref="N25:N26"/>
    <mergeCell ref="H25:H26"/>
    <mergeCell ref="I25:I26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P1000"/>
  <sheetViews>
    <sheetView zoomScale="90" zoomScaleNormal="90" workbookViewId="0">
      <selection activeCell="B12" sqref="B12:N12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0" width="7.85546875" bestFit="1" customWidth="1"/>
    <col min="11" max="11" width="6.85546875" customWidth="1"/>
    <col min="12" max="12" width="9.7109375" customWidth="1"/>
    <col min="13" max="13" width="12.5703125" customWidth="1"/>
    <col min="14" max="14" width="11.28515625" customWidth="1"/>
    <col min="15" max="15" width="0.7109375" customWidth="1"/>
    <col min="16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9.2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6.25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(entidad)'!C17</f>
        <v>2.AFIRMADO, SUB BASE, Y BASE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00" t="str">
        <f>+'PRESUPUESTO OFICIAL (entidad)'!D18</f>
        <v>3.03.12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25.5" customHeight="1">
      <c r="B14" s="17">
        <f>+'PRESUPUESTO OFICIAL (entidad)'!C18</f>
        <v>2.1</v>
      </c>
      <c r="C14" s="18" t="str">
        <f>+'PRESUPUESTO OFICIAL (entidad)'!H18</f>
        <v>M3</v>
      </c>
      <c r="D14" s="550" t="str">
        <f>+'PRESUPUESTO OFICIAL (entidad)'!G18</f>
        <v>MEJORAMIENTO DE PISO CON MATERIAL DE AFIRMADO COMPACTADO CON PLANCHA VIBRADORA. (INCLUYE ACARREO LIBRE HASTA 5KM.).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89</v>
      </c>
      <c r="N15" s="592" t="s">
        <v>78</v>
      </c>
    </row>
    <row r="16" spans="2:14" ht="20.25" customHeight="1">
      <c r="B16" s="19"/>
      <c r="C16" s="20"/>
      <c r="D16" s="20"/>
      <c r="E16" s="20"/>
      <c r="F16" s="20"/>
      <c r="G16" s="21"/>
      <c r="H16" s="554"/>
      <c r="I16" s="22" t="s">
        <v>80</v>
      </c>
      <c r="J16" s="23" t="s">
        <v>79</v>
      </c>
      <c r="K16" s="24" t="s">
        <v>81</v>
      </c>
      <c r="L16" s="25" t="s">
        <v>90</v>
      </c>
      <c r="M16" s="591"/>
      <c r="N16" s="593"/>
    </row>
    <row r="17" spans="2:16" ht="12" customHeight="1">
      <c r="B17" s="19"/>
      <c r="C17" s="20"/>
      <c r="D17" s="20"/>
      <c r="E17" s="20"/>
      <c r="F17" s="20"/>
      <c r="G17" s="21"/>
      <c r="H17" s="26" t="s">
        <v>113</v>
      </c>
      <c r="I17" s="27">
        <v>9.6999999999999993</v>
      </c>
      <c r="J17" s="27">
        <v>10</v>
      </c>
      <c r="K17" s="27">
        <v>0.2</v>
      </c>
      <c r="L17" s="27"/>
      <c r="M17" s="28"/>
      <c r="N17" s="29">
        <f>+I17*J17*K17</f>
        <v>19.400000000000002</v>
      </c>
    </row>
    <row r="18" spans="2:16" ht="21.75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" si="0">+K18*L18*M18</f>
        <v>0</v>
      </c>
    </row>
    <row r="19" spans="2:16" ht="20.25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>+I19*J19*K19*M19</f>
        <v>0</v>
      </c>
    </row>
    <row r="20" spans="2:16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ref="N20:N21" si="1">+I20*J20*K20</f>
        <v>0</v>
      </c>
    </row>
    <row r="21" spans="2:16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>
        <f t="shared" si="1"/>
        <v>0</v>
      </c>
    </row>
    <row r="22" spans="2:16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+J22*K22*L22*M22</f>
        <v>0</v>
      </c>
    </row>
    <row r="23" spans="2:16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6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6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  <c r="P25" s="30"/>
    </row>
    <row r="26" spans="2:16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6" ht="12" customHeight="1">
      <c r="B27" s="19"/>
      <c r="C27" s="20"/>
      <c r="D27" s="20"/>
      <c r="E27" s="20"/>
      <c r="F27" s="20"/>
      <c r="G27" s="21"/>
      <c r="H27" s="26"/>
      <c r="I27" s="31"/>
      <c r="J27" s="31"/>
      <c r="K27" s="31"/>
      <c r="L27" s="31"/>
      <c r="M27" s="33"/>
      <c r="N27" s="29"/>
    </row>
    <row r="28" spans="2:16" ht="12" customHeight="1">
      <c r="B28" s="19"/>
      <c r="C28" s="20"/>
      <c r="D28" s="20"/>
      <c r="E28" s="20"/>
      <c r="F28" s="20"/>
      <c r="G28" s="21"/>
      <c r="H28" s="35"/>
      <c r="I28" s="36"/>
      <c r="J28" s="36"/>
      <c r="K28" s="36"/>
      <c r="L28" s="36"/>
      <c r="M28" s="33"/>
      <c r="N28" s="37"/>
    </row>
    <row r="29" spans="2:16" ht="12" customHeight="1">
      <c r="B29" s="19"/>
      <c r="C29" s="20"/>
      <c r="D29" s="20"/>
      <c r="E29" s="20"/>
      <c r="F29" s="20"/>
      <c r="G29" s="21"/>
      <c r="H29" s="35"/>
      <c r="I29" s="36"/>
      <c r="J29" s="36"/>
      <c r="K29" s="36"/>
      <c r="L29" s="36"/>
      <c r="M29" s="33"/>
      <c r="N29" s="37"/>
    </row>
    <row r="30" spans="2:16" ht="12" customHeight="1">
      <c r="B30" s="19"/>
      <c r="C30" s="20"/>
      <c r="D30" s="20"/>
      <c r="E30" s="20"/>
      <c r="F30" s="20"/>
      <c r="G30" s="21"/>
      <c r="H30" s="35"/>
      <c r="I30" s="36"/>
      <c r="J30" s="36"/>
      <c r="K30" s="36"/>
      <c r="L30" s="36"/>
      <c r="M30" s="33"/>
      <c r="N30" s="37"/>
    </row>
    <row r="31" spans="2:16" ht="12" customHeight="1">
      <c r="B31" s="19"/>
      <c r="C31" s="20"/>
      <c r="D31" s="20"/>
      <c r="E31" s="20"/>
      <c r="F31" s="20"/>
      <c r="G31" s="21"/>
      <c r="H31" s="35"/>
      <c r="I31" s="36"/>
      <c r="J31" s="36"/>
      <c r="K31" s="36"/>
      <c r="L31" s="36"/>
      <c r="M31" s="33"/>
      <c r="N31" s="37"/>
    </row>
    <row r="32" spans="2:16" ht="12" customHeight="1">
      <c r="B32" s="19"/>
      <c r="C32" s="20"/>
      <c r="D32" s="20"/>
      <c r="E32" s="20"/>
      <c r="F32" s="20"/>
      <c r="G32" s="21"/>
      <c r="H32" s="35"/>
      <c r="I32" s="38"/>
      <c r="J32" s="38"/>
      <c r="K32" s="38"/>
      <c r="L32" s="33"/>
      <c r="M32" s="38"/>
      <c r="N32" s="39"/>
    </row>
    <row r="33" spans="2:14" ht="12" customHeight="1">
      <c r="B33" s="19"/>
      <c r="C33" s="20"/>
      <c r="D33" s="20"/>
      <c r="E33" s="20"/>
      <c r="F33" s="20"/>
      <c r="G33" s="21"/>
      <c r="H33" s="40"/>
      <c r="I33" s="41"/>
      <c r="J33" s="41"/>
      <c r="K33" s="41"/>
      <c r="L33" s="42"/>
      <c r="M33" s="41"/>
      <c r="N33" s="43"/>
    </row>
    <row r="34" spans="2:14" ht="15" customHeight="1">
      <c r="B34" s="19"/>
      <c r="C34" s="20"/>
      <c r="D34" s="20"/>
      <c r="E34" s="20"/>
      <c r="F34" s="20"/>
      <c r="G34" s="21"/>
      <c r="H34" s="605" t="s">
        <v>83</v>
      </c>
      <c r="I34" s="360"/>
      <c r="J34" s="360"/>
      <c r="K34" s="360"/>
      <c r="L34" s="360"/>
      <c r="M34" s="361"/>
      <c r="N34" s="44">
        <f>+N17</f>
        <v>19.400000000000002</v>
      </c>
    </row>
    <row r="35" spans="2:14" ht="18.75" customHeight="1">
      <c r="B35" s="606"/>
      <c r="C35" s="556"/>
      <c r="D35" s="556"/>
      <c r="E35" s="556"/>
      <c r="F35" s="556"/>
      <c r="G35" s="556"/>
      <c r="H35" s="562"/>
      <c r="I35" s="607" t="s">
        <v>84</v>
      </c>
      <c r="J35" s="556"/>
      <c r="K35" s="556"/>
      <c r="L35" s="556"/>
      <c r="M35" s="562"/>
      <c r="N35" s="45">
        <v>0</v>
      </c>
    </row>
    <row r="36" spans="2:14" ht="16.5" customHeight="1">
      <c r="B36" s="566"/>
      <c r="C36" s="570"/>
      <c r="D36" s="570"/>
      <c r="E36" s="570"/>
      <c r="F36" s="570"/>
      <c r="G36" s="570"/>
      <c r="H36" s="567"/>
      <c r="I36" s="608" t="s">
        <v>85</v>
      </c>
      <c r="J36" s="570"/>
      <c r="K36" s="570"/>
      <c r="L36" s="570"/>
      <c r="M36" s="567"/>
      <c r="N36" s="46">
        <v>0</v>
      </c>
    </row>
    <row r="37" spans="2:14" ht="15" customHeight="1">
      <c r="B37" s="568"/>
      <c r="C37" s="559"/>
      <c r="D37" s="559"/>
      <c r="E37" s="559"/>
      <c r="F37" s="559"/>
      <c r="G37" s="559"/>
      <c r="H37" s="563"/>
      <c r="I37" s="609" t="s">
        <v>86</v>
      </c>
      <c r="J37" s="559"/>
      <c r="K37" s="559"/>
      <c r="L37" s="559"/>
      <c r="M37" s="563"/>
      <c r="N37" s="47">
        <f>+ROUND(N34-N35-N36,2)</f>
        <v>19.399999999999999</v>
      </c>
    </row>
    <row r="38" spans="2:14" ht="15.75" customHeight="1">
      <c r="B38" s="603" t="s">
        <v>87</v>
      </c>
      <c r="C38" s="556"/>
      <c r="D38" s="556"/>
      <c r="E38" s="562"/>
      <c r="F38" s="610" t="str">
        <f>+INFORMACION!C6</f>
        <v>Vo.Bo. Secretario de Planeación e Infraestructura</v>
      </c>
      <c r="G38" s="556"/>
      <c r="H38" s="556"/>
      <c r="I38" s="556"/>
      <c r="J38" s="562"/>
      <c r="K38" s="611" t="str">
        <f>+INFORMACION!C7</f>
        <v>Vo.Bo. Supervisión</v>
      </c>
      <c r="L38" s="556"/>
      <c r="M38" s="556"/>
      <c r="N38" s="562"/>
    </row>
    <row r="39" spans="2:14" ht="15.75" customHeight="1">
      <c r="B39" s="604">
        <f>+INFORMACION!C5</f>
        <v>0</v>
      </c>
      <c r="C39" s="559"/>
      <c r="D39" s="559"/>
      <c r="E39" s="563"/>
      <c r="F39" s="568"/>
      <c r="G39" s="559"/>
      <c r="H39" s="559"/>
      <c r="I39" s="559"/>
      <c r="J39" s="563"/>
      <c r="K39" s="559"/>
      <c r="L39" s="559"/>
      <c r="M39" s="559"/>
      <c r="N39" s="563"/>
    </row>
    <row r="40" spans="2:14" ht="16.5" customHeight="1">
      <c r="B40" s="576" t="s">
        <v>88</v>
      </c>
      <c r="C40" s="559"/>
      <c r="D40" s="559"/>
      <c r="E40" s="559"/>
      <c r="F40" s="559"/>
      <c r="G40" s="559"/>
      <c r="H40" s="559"/>
      <c r="I40" s="559"/>
      <c r="J40" s="559"/>
      <c r="K40" s="559"/>
      <c r="L40" s="559"/>
      <c r="M40" s="559"/>
      <c r="N40" s="563"/>
    </row>
    <row r="41" spans="2:14" ht="12.75" customHeight="1"/>
    <row r="42" spans="2:14" ht="18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38:E38"/>
    <mergeCell ref="B39:E39"/>
    <mergeCell ref="H34:M34"/>
    <mergeCell ref="B35:H37"/>
    <mergeCell ref="I35:M35"/>
    <mergeCell ref="I36:M36"/>
    <mergeCell ref="I37:M37"/>
    <mergeCell ref="F38:J39"/>
    <mergeCell ref="K38:N39"/>
    <mergeCell ref="B40:N40"/>
    <mergeCell ref="I6:N7"/>
    <mergeCell ref="H8:L8"/>
    <mergeCell ref="H9:L11"/>
    <mergeCell ref="M9:M11"/>
    <mergeCell ref="N10:N11"/>
    <mergeCell ref="B8:C9"/>
    <mergeCell ref="D8:G9"/>
    <mergeCell ref="I15:L15"/>
    <mergeCell ref="M15:M16"/>
    <mergeCell ref="N15:N16"/>
    <mergeCell ref="B10:C10"/>
    <mergeCell ref="D10:G10"/>
    <mergeCell ref="B11:C11"/>
    <mergeCell ref="D11:G11"/>
    <mergeCell ref="B12:N12"/>
    <mergeCell ref="B2:N2"/>
    <mergeCell ref="B4:C7"/>
    <mergeCell ref="D4:G7"/>
    <mergeCell ref="H4:N5"/>
    <mergeCell ref="H6:H7"/>
    <mergeCell ref="L13:N14"/>
    <mergeCell ref="L22:L23"/>
    <mergeCell ref="M22:M23"/>
    <mergeCell ref="N22:N23"/>
    <mergeCell ref="J22:J23"/>
    <mergeCell ref="K22:K23"/>
    <mergeCell ref="D13:H13"/>
    <mergeCell ref="D14:H14"/>
    <mergeCell ref="H15:H16"/>
    <mergeCell ref="H22:H23"/>
    <mergeCell ref="I22:I23"/>
    <mergeCell ref="I13:K14"/>
    <mergeCell ref="M25:M26"/>
    <mergeCell ref="N25:N26"/>
    <mergeCell ref="H25:H26"/>
    <mergeCell ref="I25:I26"/>
    <mergeCell ref="J25:J26"/>
    <mergeCell ref="K25:K26"/>
    <mergeCell ref="L25:L26"/>
  </mergeCell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AF69-2897-4BD7-AD2F-7C14634BC2EF}">
  <dimension ref="B1:N1000"/>
  <sheetViews>
    <sheetView workbookViewId="0">
      <selection activeCell="B12" sqref="B12:N12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1.710937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22.5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30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7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(entidad)'!D21</f>
        <v>3.13.28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(entidad)'!C21</f>
        <v>3.1</v>
      </c>
      <c r="C14" s="18" t="str">
        <f>+'PRESUPUESTO OFICIAL (entidad)'!H21</f>
        <v>KG</v>
      </c>
      <c r="D14" s="550" t="str">
        <f>+'PRESUPUESTO OFICIAL (entidad)'!G21</f>
        <v>SUMINISTRO E INSTALACIÓN DE ESMALTE SINTÉTICO PARA ESTRUCTURA METALICA. (INCLUYE BASE EN ANTICORROSIVO).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49</v>
      </c>
      <c r="L16" s="25" t="s">
        <v>94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161</v>
      </c>
      <c r="I17" s="27"/>
      <c r="J17" s="27">
        <v>4</v>
      </c>
      <c r="K17" s="27">
        <v>20</v>
      </c>
      <c r="L17" s="27"/>
      <c r="M17" s="28"/>
      <c r="N17" s="29">
        <f>+J17*K17</f>
        <v>80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162</v>
      </c>
      <c r="I18" s="31"/>
      <c r="J18" s="31">
        <v>6</v>
      </c>
      <c r="K18" s="31">
        <v>25</v>
      </c>
      <c r="L18" s="31"/>
      <c r="M18" s="32"/>
      <c r="N18" s="29">
        <f>+J18*K18</f>
        <v>150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+N17+N18</f>
        <v>230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230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dataValidations disablePrompts="1" count="1">
    <dataValidation type="list" allowBlank="1" sqref="D27:D28 G27:G28" xr:uid="{2E448FE5-F8B7-4B40-BCE4-7198A3BABCE3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245FC-78C0-458F-B3D6-B80ADB4919E0}">
  <dimension ref="B1:N1000"/>
  <sheetViews>
    <sheetView workbookViewId="0">
      <selection activeCell="C15" sqref="C15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2.2851562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7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6.2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>
        <f>+'PRESUPUESTO OFICIAL (entidad)'!D22</f>
        <v>0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(entidad)'!C22</f>
        <v>3.2</v>
      </c>
      <c r="C14" s="18" t="str">
        <f>+'PRESUPUESTO OFICIAL (entidad)'!H22</f>
        <v>ML</v>
      </c>
      <c r="D14" s="550" t="str">
        <f>+'PRESUPUESTO OFICIAL (entidad)'!G22</f>
        <v>SOLDADURA 60-13 X 1/8¨ CORDON DE  3-5 MM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93</v>
      </c>
      <c r="L16" s="25" t="s">
        <v>94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111</v>
      </c>
      <c r="I17" s="27"/>
      <c r="J17" s="27">
        <v>20</v>
      </c>
      <c r="K17" s="27"/>
      <c r="L17" s="27"/>
      <c r="M17" s="28"/>
      <c r="N17" s="29">
        <f>+J17</f>
        <v>20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159</v>
      </c>
      <c r="I18" s="31"/>
      <c r="J18" s="31">
        <v>6</v>
      </c>
      <c r="K18" s="31"/>
      <c r="L18" s="31"/>
      <c r="M18" s="32"/>
      <c r="N18" s="29">
        <f>+J18</f>
        <v>6</v>
      </c>
    </row>
    <row r="19" spans="2:14" ht="12" customHeight="1">
      <c r="B19" s="19"/>
      <c r="C19" s="20"/>
      <c r="D19" s="20"/>
      <c r="E19" s="20"/>
      <c r="F19" s="20"/>
      <c r="G19" s="21"/>
      <c r="H19" s="26" t="s">
        <v>160</v>
      </c>
      <c r="I19" s="31"/>
      <c r="J19" s="31">
        <v>5</v>
      </c>
      <c r="K19" s="31"/>
      <c r="L19" s="31"/>
      <c r="M19" s="32"/>
      <c r="N19" s="29">
        <f>+J19</f>
        <v>5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ref="N20" si="0">+I20*J20*K20*L20</f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20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20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</mergeCells>
  <dataValidations count="1">
    <dataValidation type="list" allowBlank="1" sqref="D27:D28 G27:G28" xr:uid="{CB21AB6D-E71C-4D16-B12F-CDC703B6E1D7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921A0-2D0E-4068-B726-C250380E28AB}">
  <dimension ref="B1:N1000"/>
  <sheetViews>
    <sheetView zoomScale="80" zoomScaleNormal="80" workbookViewId="0">
      <selection activeCell="E17" sqref="E17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2.2851562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10.5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5.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41.2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>
        <f>+'PRESUPUESTO OFICIAL (entidad)'!D23</f>
        <v>0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(entidad)'!C23</f>
        <v>3.3</v>
      </c>
      <c r="C14" s="18" t="str">
        <f>+'PRESUPUESTO OFICIAL (entidad)'!H23</f>
        <v>M2</v>
      </c>
      <c r="D14" s="550" t="str">
        <f>+'PRESUPUESTO OFICIAL (entidad)'!G23</f>
        <v xml:space="preserve">SUMINISTRO E INSTALACIÓN DE ANGEO PLASTICO 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81</v>
      </c>
      <c r="L16" s="25" t="s">
        <v>89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165</v>
      </c>
      <c r="I17" s="27"/>
      <c r="J17" s="27">
        <v>45</v>
      </c>
      <c r="K17" s="27">
        <v>0.7</v>
      </c>
      <c r="L17" s="27"/>
      <c r="M17" s="28"/>
      <c r="N17" s="29">
        <f>+J17*K17</f>
        <v>31.499999999999996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:N20" si="0">+I18*J18*K18*L18</f>
        <v>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si="0"/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31.499999999999996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31.5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</mergeCells>
  <dataValidations count="1">
    <dataValidation type="list" allowBlank="1" sqref="D27:D28 G27:G28" xr:uid="{4C96B7C4-21AE-41A8-A79E-CC29BE2BB3F8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1291-0A64-41CB-85CC-EC006068A32B}">
  <dimension ref="B1:N1000"/>
  <sheetViews>
    <sheetView zoomScale="80" zoomScaleNormal="80" workbookViewId="0">
      <selection activeCell="I6" sqref="I6:N7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5.710937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6.2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4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(entidad)'!D24</f>
        <v>2.02.10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(entidad)'!C24</f>
        <v>3.4</v>
      </c>
      <c r="C14" s="18" t="str">
        <f>+'PRESUPUESTO OFICIAL (entidad)'!H24</f>
        <v>M3</v>
      </c>
      <c r="D14" s="550" t="str">
        <f>+'PRESUPUESTO OFICIAL (entidad)'!G24</f>
        <v>CONCRETO PARA ZAPATAS DE 21 MPa (3000 PSI) + FORMALETA MADERA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79</v>
      </c>
      <c r="L16" s="25" t="s">
        <v>81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136</v>
      </c>
      <c r="I17" s="27"/>
      <c r="J17" s="27">
        <v>0.8</v>
      </c>
      <c r="K17" s="27">
        <v>0.8</v>
      </c>
      <c r="L17" s="27">
        <v>0.5</v>
      </c>
      <c r="M17" s="28">
        <v>2</v>
      </c>
      <c r="N17" s="29">
        <f>+J17*K17*L17*M17</f>
        <v>0.64000000000000012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:N20" si="0">+I18*J18*K18*L18</f>
        <v>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si="0"/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0.64000000000000012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0.64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</mergeCells>
  <dataValidations count="1">
    <dataValidation type="list" allowBlank="1" sqref="D27:D28 G27:G28" xr:uid="{9A4969E7-E8C0-44C7-99C7-1CCDB3BBC7ED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00391-A914-4183-A1F1-DB2A9A089974}">
  <dimension ref="B1:N1000"/>
  <sheetViews>
    <sheetView workbookViewId="0">
      <selection activeCell="F24" sqref="F24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4" width="12.570312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1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9.2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(entidad)'!D25</f>
        <v>2.03.01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(entidad)'!C25</f>
        <v>3.5</v>
      </c>
      <c r="C14" s="18" t="str">
        <f>+'PRESUPUESTO OFICIAL (entidad)'!H25</f>
        <v>M3</v>
      </c>
      <c r="D14" s="550" t="str">
        <f>+'PRESUPUESTO OFICIAL (entidad)'!G25</f>
        <v>COLUMNAS Y PEDESTALES EN CONCRETO DE 21 MPa - (3000 PSI), H &lt; 3.00 M. (FORMALETA MADERA)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89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81</v>
      </c>
      <c r="L16" s="25" t="s">
        <v>81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137</v>
      </c>
      <c r="I17" s="27"/>
      <c r="J17" s="27">
        <v>0.25</v>
      </c>
      <c r="K17" s="27">
        <v>0.25</v>
      </c>
      <c r="L17" s="27">
        <v>3.2</v>
      </c>
      <c r="M17" s="28">
        <v>2</v>
      </c>
      <c r="N17" s="29">
        <f>+J17*K17*L17*M17</f>
        <v>0.4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:N20" si="0">+I18*J18*K18*L18</f>
        <v>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si="0"/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0.4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0.4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</mergeCells>
  <dataValidations count="1">
    <dataValidation type="list" allowBlank="1" sqref="D27:D28 G27:G28" xr:uid="{158FFF54-B723-4ECE-917A-669AD8CA64B2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78B23-1783-49DA-B36B-585F599BA6E5}">
  <dimension ref="B1:N1000"/>
  <sheetViews>
    <sheetView zoomScale="90" zoomScaleNormal="90" workbookViewId="0">
      <selection activeCell="I6" sqref="I6:N7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7.14062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6.2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5.2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(entidad)'!D26</f>
        <v>3.05.01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(entidad)'!C26</f>
        <v>3.6</v>
      </c>
      <c r="C14" s="18" t="str">
        <f>+'PRESUPUESTO OFICIAL (entidad)'!H26</f>
        <v>M3</v>
      </c>
      <c r="D14" s="550" t="str">
        <f>+'PRESUPUESTO OFICIAL (entidad)'!G26</f>
        <v>CONCRETO PARA PAVIMENTO RIGIDO 24.5 MPa - (3500 PSI). (INCLUYE CORTE Y SELLO DE JUNTAS).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79</v>
      </c>
      <c r="L16" s="25" t="s">
        <v>81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138</v>
      </c>
      <c r="I17" s="27"/>
      <c r="J17" s="27">
        <v>3</v>
      </c>
      <c r="K17" s="27">
        <v>2.5</v>
      </c>
      <c r="L17" s="27">
        <v>0.2</v>
      </c>
      <c r="M17" s="28"/>
      <c r="N17" s="29">
        <f>+J17*K17*L17</f>
        <v>1.5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>
        <v>3.85</v>
      </c>
      <c r="K18" s="31">
        <v>4.75</v>
      </c>
      <c r="L18" s="31">
        <v>0.2</v>
      </c>
      <c r="M18" s="32"/>
      <c r="N18" s="29">
        <f>+J18*K18*L18</f>
        <v>3.6575000000000006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+N17+N18</f>
        <v>5.1575000000000006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5.16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</mergeCells>
  <dataValidations count="1">
    <dataValidation type="list" allowBlank="1" sqref="D27:D28 G27:G28" xr:uid="{D234ED87-A83A-4816-A9F9-BFED2FBD9775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41B43-35F8-4AE2-966B-F7BE632467F4}">
  <dimension ref="B1:N1000"/>
  <sheetViews>
    <sheetView topLeftCell="A4" zoomScale="90" zoomScaleNormal="90" workbookViewId="0">
      <selection activeCell="B12" sqref="B12:N12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6.4257812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8.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9.2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(entidad)'!D27</f>
        <v>2.02.35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(entidad)'!C27</f>
        <v>3.7</v>
      </c>
      <c r="C14" s="18" t="str">
        <f>+'PRESUPUESTO OFICIAL (entidad)'!H27</f>
        <v>KG</v>
      </c>
      <c r="D14" s="550" t="str">
        <f>+'PRESUPUESTO OFICIAL (entidad)'!G27</f>
        <v>SUMINISTRO, FIGURADA Y AMARRE DE ACERO DE 420 MPa (60000 PSI)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49</v>
      </c>
      <c r="L16" s="25" t="s">
        <v>89</v>
      </c>
      <c r="M16" s="591"/>
      <c r="N16" s="593"/>
    </row>
    <row r="17" spans="2:14" ht="20.25" customHeight="1">
      <c r="B17" s="19"/>
      <c r="C17" s="20"/>
      <c r="D17" s="20"/>
      <c r="E17" s="20"/>
      <c r="F17" s="20"/>
      <c r="G17" s="21"/>
      <c r="H17" s="80" t="s">
        <v>139</v>
      </c>
      <c r="I17" s="27"/>
      <c r="J17" s="27"/>
      <c r="K17" s="27"/>
      <c r="L17" s="27"/>
      <c r="M17" s="28"/>
      <c r="N17" s="29">
        <f>+J17*K17</f>
        <v>0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140</v>
      </c>
      <c r="I18" s="31"/>
      <c r="J18" s="31">
        <v>5</v>
      </c>
      <c r="K18" s="31">
        <v>1.55</v>
      </c>
      <c r="L18" s="31">
        <v>3</v>
      </c>
      <c r="M18" s="32"/>
      <c r="N18" s="29">
        <f>+J18*K18*L18</f>
        <v>23.25</v>
      </c>
    </row>
    <row r="19" spans="2:14" ht="12" customHeight="1">
      <c r="B19" s="19"/>
      <c r="C19" s="20"/>
      <c r="D19" s="20"/>
      <c r="E19" s="20"/>
      <c r="F19" s="20"/>
      <c r="G19" s="21"/>
      <c r="H19" s="26" t="s">
        <v>141</v>
      </c>
      <c r="I19" s="31"/>
      <c r="J19" s="31">
        <v>0.8</v>
      </c>
      <c r="K19" s="31">
        <v>1.55</v>
      </c>
      <c r="L19" s="31">
        <v>63</v>
      </c>
      <c r="M19" s="32"/>
      <c r="N19" s="29">
        <f>+J19*K19*L19</f>
        <v>78.120000000000019</v>
      </c>
    </row>
    <row r="20" spans="2:14" ht="12" customHeight="1">
      <c r="B20" s="19"/>
      <c r="C20" s="20"/>
      <c r="D20" s="20"/>
      <c r="E20" s="20"/>
      <c r="F20" s="20"/>
      <c r="G20" s="21"/>
      <c r="H20" s="80" t="s">
        <v>142</v>
      </c>
      <c r="I20" s="31"/>
      <c r="J20" s="31"/>
      <c r="K20" s="31"/>
      <c r="L20" s="31"/>
      <c r="M20" s="33"/>
      <c r="N20" s="74">
        <f t="shared" ref="N20" si="0">+I20*J20*K20*L20</f>
        <v>0</v>
      </c>
    </row>
    <row r="21" spans="2:14" ht="12" customHeight="1">
      <c r="B21" s="19"/>
      <c r="C21" s="20"/>
      <c r="D21" s="20"/>
      <c r="E21" s="20"/>
      <c r="F21" s="20"/>
      <c r="G21" s="21"/>
      <c r="H21" s="73" t="s">
        <v>143</v>
      </c>
      <c r="I21" s="72">
        <v>2</v>
      </c>
      <c r="J21" s="72">
        <v>3.2</v>
      </c>
      <c r="K21" s="72">
        <v>0.96</v>
      </c>
      <c r="L21" s="72">
        <v>4</v>
      </c>
      <c r="M21" s="82"/>
      <c r="N21" s="78">
        <f>+I21*J21*K21*L21</f>
        <v>24.576000000000001</v>
      </c>
    </row>
    <row r="22" spans="2:14" ht="12" customHeight="1">
      <c r="B22" s="19"/>
      <c r="C22" s="20"/>
      <c r="D22" s="20"/>
      <c r="E22" s="20"/>
      <c r="F22" s="20"/>
      <c r="G22" s="20"/>
      <c r="H22" s="75" t="s">
        <v>144</v>
      </c>
      <c r="I22" s="76">
        <v>2</v>
      </c>
      <c r="J22" s="76">
        <v>0.9</v>
      </c>
      <c r="K22" s="76">
        <v>0.56000000000000005</v>
      </c>
      <c r="L22" s="76">
        <v>22</v>
      </c>
      <c r="M22" s="83"/>
      <c r="N22" s="78">
        <f>+I22*J22*K22*L22</f>
        <v>22.176000000000005</v>
      </c>
    </row>
    <row r="23" spans="2:14" ht="12" customHeight="1">
      <c r="B23" s="19"/>
      <c r="C23" s="20"/>
      <c r="D23" s="20"/>
      <c r="E23" s="20"/>
      <c r="F23" s="20"/>
      <c r="G23" s="20"/>
      <c r="H23" s="79" t="s">
        <v>145</v>
      </c>
      <c r="I23" s="77"/>
      <c r="J23" s="77"/>
      <c r="K23" s="77"/>
      <c r="L23" s="77"/>
      <c r="M23" s="84"/>
      <c r="N23" s="77"/>
    </row>
    <row r="24" spans="2:14" ht="12" customHeight="1">
      <c r="B24" s="19"/>
      <c r="C24" s="20"/>
      <c r="D24" s="20"/>
      <c r="E24" s="20"/>
      <c r="F24" s="20"/>
      <c r="G24" s="20"/>
      <c r="H24" s="85" t="s">
        <v>146</v>
      </c>
      <c r="I24" s="81">
        <v>2</v>
      </c>
      <c r="J24" s="81">
        <v>0.9</v>
      </c>
      <c r="K24" s="81">
        <v>0.96</v>
      </c>
      <c r="L24" s="81">
        <v>5</v>
      </c>
      <c r="M24" s="86"/>
      <c r="N24" s="87">
        <f>+I24*J24*K24*L24</f>
        <v>8.64</v>
      </c>
    </row>
    <row r="25" spans="2:14" ht="12" customHeight="1">
      <c r="B25" s="19"/>
      <c r="C25" s="20"/>
      <c r="D25" s="20"/>
      <c r="E25" s="20"/>
      <c r="F25" s="20"/>
      <c r="G25" s="20"/>
      <c r="H25" s="90" t="s">
        <v>141</v>
      </c>
      <c r="I25" s="76">
        <v>2</v>
      </c>
      <c r="J25" s="76">
        <v>0.9</v>
      </c>
      <c r="K25" s="76">
        <v>0.96</v>
      </c>
      <c r="L25" s="76">
        <v>5</v>
      </c>
      <c r="M25" s="76"/>
      <c r="N25" s="87">
        <f>+I25*J25*K25*L25</f>
        <v>8.64</v>
      </c>
    </row>
    <row r="26" spans="2:14" ht="12" customHeight="1">
      <c r="B26" s="19"/>
      <c r="C26" s="20"/>
      <c r="D26" s="20"/>
      <c r="E26" s="20"/>
      <c r="F26" s="20"/>
      <c r="G26" s="20"/>
      <c r="H26" s="79" t="s">
        <v>148</v>
      </c>
      <c r="I26" s="76"/>
      <c r="J26" s="76"/>
      <c r="K26" s="76"/>
      <c r="L26" s="76"/>
      <c r="M26" s="77"/>
      <c r="N26" s="77"/>
    </row>
    <row r="27" spans="2:14" ht="12" customHeight="1">
      <c r="B27" s="19"/>
      <c r="C27" s="20"/>
      <c r="D27" s="20"/>
      <c r="E27" s="20"/>
      <c r="F27" s="20"/>
      <c r="G27" s="20"/>
      <c r="H27" s="90" t="s">
        <v>147</v>
      </c>
      <c r="I27" s="91"/>
      <c r="J27" s="91">
        <v>2.5</v>
      </c>
      <c r="K27" s="91">
        <v>0.96</v>
      </c>
      <c r="L27" s="91">
        <v>25</v>
      </c>
      <c r="M27" s="91"/>
      <c r="N27" s="87">
        <f>+J27*K27*L27</f>
        <v>60</v>
      </c>
    </row>
    <row r="28" spans="2:14" ht="12" customHeight="1">
      <c r="B28" s="19"/>
      <c r="C28" s="20"/>
      <c r="D28" s="20"/>
      <c r="E28" s="20"/>
      <c r="F28" s="20"/>
      <c r="G28" s="20"/>
      <c r="H28" s="90" t="s">
        <v>143</v>
      </c>
      <c r="I28" s="91"/>
      <c r="J28" s="91">
        <v>5</v>
      </c>
      <c r="K28" s="91">
        <v>0.96</v>
      </c>
      <c r="L28" s="91">
        <v>12.5</v>
      </c>
      <c r="M28" s="91"/>
      <c r="N28" s="87">
        <f>+J28*K28*L28</f>
        <v>60</v>
      </c>
    </row>
    <row r="29" spans="2:14" ht="12" customHeight="1">
      <c r="B29" s="19"/>
      <c r="C29" s="20"/>
      <c r="D29" s="20"/>
      <c r="E29" s="20"/>
      <c r="F29" s="20"/>
      <c r="G29" s="21"/>
      <c r="H29" s="79" t="s">
        <v>149</v>
      </c>
      <c r="I29" s="88"/>
      <c r="J29" s="88"/>
      <c r="K29" s="88"/>
      <c r="L29" s="89"/>
      <c r="M29" s="88"/>
      <c r="N29" s="87"/>
    </row>
    <row r="30" spans="2:14" ht="12" customHeight="1">
      <c r="B30" s="19"/>
      <c r="C30" s="20"/>
      <c r="D30" s="20"/>
      <c r="E30" s="20"/>
      <c r="F30" s="20"/>
      <c r="G30" s="21"/>
      <c r="H30" s="90" t="s">
        <v>147</v>
      </c>
      <c r="I30" s="38"/>
      <c r="J30" s="38">
        <v>2</v>
      </c>
      <c r="K30" s="38">
        <v>0.96</v>
      </c>
      <c r="L30" s="33">
        <v>25</v>
      </c>
      <c r="M30" s="38"/>
      <c r="N30" s="87">
        <f>+J30*K30*L30</f>
        <v>48</v>
      </c>
    </row>
    <row r="31" spans="2:14" ht="12" customHeight="1">
      <c r="B31" s="19"/>
      <c r="C31" s="20"/>
      <c r="D31" s="20"/>
      <c r="E31" s="20"/>
      <c r="F31" s="20"/>
      <c r="G31" s="21"/>
      <c r="H31" s="90" t="s">
        <v>143</v>
      </c>
      <c r="I31" s="38"/>
      <c r="J31" s="38">
        <v>5</v>
      </c>
      <c r="K31" s="38">
        <v>0.96</v>
      </c>
      <c r="L31" s="33">
        <v>10</v>
      </c>
      <c r="M31" s="38"/>
      <c r="N31" s="87">
        <f>+J31*K31*L31</f>
        <v>48</v>
      </c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+ROUND(SUM(N18:N32),2)</f>
        <v>381.4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381.4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H8:L8"/>
    <mergeCell ref="H9:L11"/>
    <mergeCell ref="M9:M11"/>
    <mergeCell ref="B10:C10"/>
    <mergeCell ref="D10:G10"/>
    <mergeCell ref="B11:C11"/>
    <mergeCell ref="D11:G11"/>
    <mergeCell ref="H15:H16"/>
    <mergeCell ref="I15:L15"/>
    <mergeCell ref="M15:M16"/>
    <mergeCell ref="N15:N16"/>
    <mergeCell ref="N10:N11"/>
    <mergeCell ref="B12:N12"/>
    <mergeCell ref="D13:H13"/>
    <mergeCell ref="I13:K14"/>
    <mergeCell ref="L13:N14"/>
    <mergeCell ref="D14:H14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</mergeCells>
  <dataValidations disablePrompts="1" count="1">
    <dataValidation type="list" allowBlank="1" sqref="D27:D28 G27:G28" xr:uid="{C5CF0D89-323B-4E3E-AD4F-73F06A422B40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1B621-FAE8-4941-9C08-575BB260B74B}">
  <dimension ref="B1:N1000"/>
  <sheetViews>
    <sheetView workbookViewId="0">
      <selection activeCell="L20" sqref="L20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2.8554687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5.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5.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(entidad)'!D28</f>
        <v>2.04.31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(entidad)'!C28</f>
        <v>3.8</v>
      </c>
      <c r="C14" s="18" t="str">
        <f>+'PRESUPUESTO OFICIAL (entidad)'!H28</f>
        <v>M2</v>
      </c>
      <c r="D14" s="550" t="str">
        <f>+'PRESUPUESTO OFICIAL (entidad)'!G28</f>
        <v>MURO EN LADRILLO TOLETE COMUN DE E = 0.20 M.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81</v>
      </c>
      <c r="L16" s="25" t="s">
        <v>89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92" t="s">
        <v>150</v>
      </c>
      <c r="I17" s="27"/>
      <c r="J17" s="27">
        <v>5</v>
      </c>
      <c r="K17" s="27">
        <v>0.7</v>
      </c>
      <c r="L17" s="27">
        <v>2</v>
      </c>
      <c r="M17" s="28"/>
      <c r="N17" s="29">
        <f>+J17*K17*L17</f>
        <v>7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151</v>
      </c>
      <c r="I18" s="31"/>
      <c r="J18" s="31">
        <v>0.7</v>
      </c>
      <c r="K18" s="31">
        <v>0.7</v>
      </c>
      <c r="L18" s="31">
        <v>2</v>
      </c>
      <c r="M18" s="32"/>
      <c r="N18" s="29">
        <f>+J18*K18*L18</f>
        <v>0.97999999999999987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7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7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</mergeCells>
  <dataValidations count="1">
    <dataValidation type="list" allowBlank="1" sqref="D27:D28 G27:G28" xr:uid="{5CBEACBD-E76A-4CBC-B6D7-719F26BB935D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6776F-FCD9-4601-AED2-C6372DE4A1F1}">
  <dimension ref="B1:N1000"/>
  <sheetViews>
    <sheetView workbookViewId="0">
      <selection activeCell="L25" sqref="L25:L26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9.2851562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3.2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9.2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(entidad)'!D29</f>
        <v>1.03.12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(entidad)'!C29</f>
        <v>3.9</v>
      </c>
      <c r="C14" s="18" t="str">
        <f>+'PRESUPUESTO OFICIAL (entidad)'!H29</f>
        <v>M2</v>
      </c>
      <c r="D14" s="550" t="str">
        <f>+'PRESUPUESTO OFICIAL (entidad)'!G29</f>
        <v>PAÑETE LISO MUROS 1:4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81</v>
      </c>
      <c r="L16" s="25" t="s">
        <v>89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92" t="s">
        <v>150</v>
      </c>
      <c r="I17" s="27"/>
      <c r="J17" s="27">
        <v>5</v>
      </c>
      <c r="K17" s="27">
        <v>0.7</v>
      </c>
      <c r="L17" s="27">
        <v>2</v>
      </c>
      <c r="M17" s="28"/>
      <c r="N17" s="29">
        <f>+J17*K17*L17</f>
        <v>7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151</v>
      </c>
      <c r="I18" s="31"/>
      <c r="J18" s="31">
        <v>0.7</v>
      </c>
      <c r="K18" s="31">
        <v>0.7</v>
      </c>
      <c r="L18" s="31">
        <v>2</v>
      </c>
      <c r="M18" s="32"/>
      <c r="N18" s="29">
        <f>+J18*K18*L18</f>
        <v>0.97999999999999987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7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7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dataValidations count="1">
    <dataValidation type="list" allowBlank="1" sqref="D27:D28 G27:G28" xr:uid="{CDF14B18-6005-4E16-8033-052B6C22D045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D200B-445E-4A7F-9A2F-0FE2884B99DF}">
  <dimension ref="B1:N1000"/>
  <sheetViews>
    <sheetView topLeftCell="A7" workbookViewId="0">
      <selection activeCell="B12" sqref="B12:N12"/>
    </sheetView>
  </sheetViews>
  <sheetFormatPr baseColWidth="10" defaultColWidth="12.5703125" defaultRowHeight="15" customHeight="1"/>
  <cols>
    <col min="1" max="1" width="3.28515625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1.85546875" customWidth="1"/>
    <col min="15" max="26" width="11.28515625" customWidth="1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6.2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0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(entidad)'!D30</f>
        <v>3.08.08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(entidad)'!C30</f>
        <v>3.10</v>
      </c>
      <c r="C14" s="18" t="str">
        <f>+'PRESUPUESTO OFICIAL (entidad)'!H30</f>
        <v>ML</v>
      </c>
      <c r="D14" s="550" t="str">
        <f>+'PRESUPUESTO OFICIAL (entidad)'!G30</f>
        <v>CONSTRUCCIÓN DE BORDILLO DE 20 X 35 CM. FUNDIDO EN CONCRETO DE 17.5 Mpa. (NO INCLUYE REFUERZO).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81</v>
      </c>
      <c r="L16" s="25" t="s">
        <v>89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92" t="s">
        <v>158</v>
      </c>
      <c r="I17" s="27"/>
      <c r="J17" s="27">
        <v>5</v>
      </c>
      <c r="K17" s="27"/>
      <c r="L17" s="27"/>
      <c r="M17" s="28"/>
      <c r="N17" s="29">
        <f>+J17</f>
        <v>5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>+J18*K18*L18</f>
        <v>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</f>
        <v>5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5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dataValidations count="1">
    <dataValidation type="list" allowBlank="1" sqref="D27:D28 G27:G28" xr:uid="{9895C0CD-8C95-4355-BCBE-4E78A42A64BB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8D178-F96C-463D-93CE-39A2D1B78A2A}">
  <dimension ref="B1:N1000"/>
  <sheetViews>
    <sheetView workbookViewId="0">
      <selection activeCell="B12" sqref="B12:N12"/>
    </sheetView>
  </sheetViews>
  <sheetFormatPr baseColWidth="10" defaultColWidth="12.5703125" defaultRowHeight="15" customHeight="1"/>
  <cols>
    <col min="1" max="1" width="3.28515625" style="95" customWidth="1"/>
    <col min="2" max="3" width="8.85546875" style="95" customWidth="1"/>
    <col min="4" max="4" width="8.7109375" style="95" customWidth="1"/>
    <col min="5" max="5" width="14.28515625" style="95" customWidth="1"/>
    <col min="6" max="6" width="16.28515625" style="95" customWidth="1"/>
    <col min="7" max="7" width="9.28515625" style="95" customWidth="1"/>
    <col min="8" max="8" width="18.7109375" style="95" customWidth="1"/>
    <col min="9" max="12" width="6.85546875" style="95" customWidth="1"/>
    <col min="13" max="13" width="12.5703125" style="95" customWidth="1"/>
    <col min="14" max="14" width="9.28515625" style="95" customWidth="1"/>
    <col min="15" max="26" width="11.28515625" style="95" customWidth="1"/>
    <col min="27" max="16384" width="12.5703125" style="95"/>
  </cols>
  <sheetData>
    <row r="1" spans="2:14" ht="8.25" customHeight="1" thickBot="1"/>
    <row r="2" spans="2:14" ht="21" customHeight="1" thickBo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 thickBo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 thickBo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4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0.75" customHeight="1" thickBo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 thickBo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(entidad)'!C20</f>
        <v>3. ESTRUCTURA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 thickBot="1">
      <c r="B11" s="599" t="s">
        <v>73</v>
      </c>
      <c r="C11" s="552"/>
      <c r="D11" s="612" t="str">
        <f>+'PRESUPUESTO OFICIAL (entidad)'!D31</f>
        <v>2.07.02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 thickBo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3" customHeight="1" thickBot="1">
      <c r="B14" s="53" t="str">
        <f>+'PRESUPUESTO OFICIAL (entidad)'!C31</f>
        <v>3.11</v>
      </c>
      <c r="C14" s="18" t="str">
        <f>+'PRESUPUESTO OFICIAL (entidad)'!H31</f>
        <v>M2</v>
      </c>
      <c r="D14" s="550" t="str">
        <f>+'PRESUPUESTO OFICIAL (entidad)'!G31</f>
        <v>SUMINISTRO E INSTALACIÓN DE ESMALTE LÁMINA LLENA 3 MANOS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95</v>
      </c>
      <c r="N15" s="592" t="s">
        <v>78</v>
      </c>
    </row>
    <row r="16" spans="2:14" ht="20.25" customHeight="1" thickBo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43</v>
      </c>
      <c r="K16" s="24" t="s">
        <v>81</v>
      </c>
      <c r="L16" s="25" t="s">
        <v>89</v>
      </c>
      <c r="M16" s="591"/>
      <c r="N16" s="593"/>
    </row>
    <row r="17" spans="2:14" ht="30" customHeight="1">
      <c r="B17" s="19"/>
      <c r="C17" s="20"/>
      <c r="D17" s="20"/>
      <c r="E17" s="20"/>
      <c r="F17" s="20"/>
      <c r="G17" s="21"/>
      <c r="H17" s="26" t="s">
        <v>168</v>
      </c>
      <c r="I17" s="27"/>
      <c r="J17" s="27">
        <v>231.77</v>
      </c>
      <c r="K17" s="27"/>
      <c r="L17" s="27"/>
      <c r="M17" s="28"/>
      <c r="N17" s="29">
        <f>+J17</f>
        <v>231.77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167</v>
      </c>
      <c r="I18" s="31"/>
      <c r="J18" s="31">
        <v>40</v>
      </c>
      <c r="K18" s="31"/>
      <c r="L18" s="31"/>
      <c r="M18" s="32"/>
      <c r="N18" s="29">
        <f>+J18</f>
        <v>40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>
      <c r="B22" s="19"/>
      <c r="C22" s="20"/>
      <c r="D22" s="20"/>
      <c r="E22" s="20"/>
      <c r="F22" s="20"/>
      <c r="G22" s="21"/>
      <c r="H22" s="545"/>
      <c r="I22" s="541"/>
      <c r="J22" s="541"/>
      <c r="K22" s="541"/>
      <c r="L22" s="541"/>
      <c r="M22" s="541"/>
      <c r="N22" s="543">
        <f>+I22*J22*K22*L22</f>
        <v>0</v>
      </c>
    </row>
    <row r="23" spans="2:14" ht="12" customHeight="1">
      <c r="B23" s="19"/>
      <c r="C23" s="20"/>
      <c r="D23" s="20"/>
      <c r="E23" s="20"/>
      <c r="F23" s="20"/>
      <c r="G23" s="21"/>
      <c r="H23" s="546"/>
      <c r="I23" s="542"/>
      <c r="J23" s="542"/>
      <c r="K23" s="542"/>
      <c r="L23" s="542"/>
      <c r="M23" s="542"/>
      <c r="N23" s="544"/>
    </row>
    <row r="24" spans="2:14" ht="12" customHeight="1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>
      <c r="B25" s="19"/>
      <c r="C25" s="20"/>
      <c r="D25" s="20"/>
      <c r="E25" s="20"/>
      <c r="F25" s="20"/>
      <c r="G25" s="21"/>
      <c r="H25" s="545"/>
      <c r="I25" s="541"/>
      <c r="J25" s="541"/>
      <c r="K25" s="541"/>
      <c r="L25" s="541"/>
      <c r="M25" s="541"/>
      <c r="N25" s="543">
        <f>+I26*J26*K26*L26</f>
        <v>0</v>
      </c>
    </row>
    <row r="26" spans="2:14" ht="12" customHeight="1">
      <c r="B26" s="19"/>
      <c r="C26" s="20"/>
      <c r="D26" s="20"/>
      <c r="E26" s="20"/>
      <c r="F26" s="20"/>
      <c r="G26" s="21"/>
      <c r="H26" s="546"/>
      <c r="I26" s="542"/>
      <c r="J26" s="542"/>
      <c r="K26" s="542"/>
      <c r="L26" s="542"/>
      <c r="M26" s="542"/>
      <c r="N26" s="544"/>
    </row>
    <row r="27" spans="2:14" ht="12" customHeight="1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+N17+N18</f>
        <v>271.77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 thickBo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271.77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 thickBo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 thickBo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9">
    <mergeCell ref="B2:N2"/>
    <mergeCell ref="B4:C7"/>
    <mergeCell ref="D4:G7"/>
    <mergeCell ref="H4:N5"/>
    <mergeCell ref="H6:H7"/>
    <mergeCell ref="I6:N7"/>
    <mergeCell ref="B8:C9"/>
    <mergeCell ref="D8:G9"/>
    <mergeCell ref="H8:L8"/>
    <mergeCell ref="H9:L11"/>
    <mergeCell ref="M9:M11"/>
    <mergeCell ref="B10:C10"/>
    <mergeCell ref="D10:G10"/>
    <mergeCell ref="I25:I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J25:J26"/>
    <mergeCell ref="K25:K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L25:L26"/>
    <mergeCell ref="M25:M26"/>
    <mergeCell ref="N25:N26"/>
    <mergeCell ref="H25:H26"/>
  </mergeCells>
  <dataValidations count="1">
    <dataValidation type="list" allowBlank="1" sqref="D27:D28 G27:G28" xr:uid="{3E1E08F1-8F50-46F4-AEA5-A6B0214ECA75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N1000"/>
  <sheetViews>
    <sheetView workbookViewId="0">
      <selection activeCell="I6" sqref="I6:N7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7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5.25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(entidad)'!C33</f>
        <v>4. CUBIERTA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00" t="str">
        <f>+'PRESUPUESTO OFICIAL (entidad)'!D34</f>
        <v>2.08.07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7.5" customHeight="1">
      <c r="B14" s="52">
        <f>+'PRESUPUESTO OFICIAL (entidad)'!C34</f>
        <v>4.0999999999999996</v>
      </c>
      <c r="C14" s="18" t="str">
        <f>+'PRESUPUESTO OFICIAL (entidad)'!H34</f>
        <v>M2</v>
      </c>
      <c r="D14" s="550" t="str">
        <f>+'PRESUPUESTO OFICIAL (entidad)'!G34</f>
        <v>SUMINISTRO E INSTALACIÓN DE CUBIERTA GALVANIZADA TRAPEZOIDAL CAL. 30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96</v>
      </c>
      <c r="N15" s="592" t="s">
        <v>78</v>
      </c>
    </row>
    <row r="16" spans="2:14" ht="28.5" customHeight="1">
      <c r="B16" s="19"/>
      <c r="C16" s="20"/>
      <c r="D16" s="20"/>
      <c r="E16" s="20"/>
      <c r="F16" s="20"/>
      <c r="G16" s="21"/>
      <c r="H16" s="554"/>
      <c r="I16" s="22" t="s">
        <v>91</v>
      </c>
      <c r="J16" s="23" t="s">
        <v>92</v>
      </c>
      <c r="K16" s="24" t="s">
        <v>93</v>
      </c>
      <c r="L16" s="25" t="s">
        <v>94</v>
      </c>
      <c r="M16" s="591"/>
      <c r="N16" s="593"/>
    </row>
    <row r="17" spans="2:14" ht="14.25" customHeight="1">
      <c r="B17" s="19"/>
      <c r="C17" s="20"/>
      <c r="D17" s="20"/>
      <c r="E17" s="20"/>
      <c r="F17" s="20"/>
      <c r="G17" s="21"/>
      <c r="H17" s="26" t="s">
        <v>97</v>
      </c>
      <c r="I17" s="54">
        <v>1</v>
      </c>
      <c r="J17" s="54">
        <v>9</v>
      </c>
      <c r="K17" s="54">
        <v>6</v>
      </c>
      <c r="L17" s="54"/>
      <c r="M17" s="31">
        <v>1</v>
      </c>
      <c r="N17" s="29">
        <f t="shared" ref="N17:N18" si="0">+I17*J17*K17*M17</f>
        <v>54</v>
      </c>
    </row>
    <row r="18" spans="2:14" ht="12" customHeight="1">
      <c r="B18" s="19"/>
      <c r="C18" s="20"/>
      <c r="D18" s="20"/>
      <c r="E18" s="20"/>
      <c r="F18" s="20"/>
      <c r="G18" s="21"/>
      <c r="H18" s="26" t="s">
        <v>98</v>
      </c>
      <c r="I18" s="31">
        <v>1</v>
      </c>
      <c r="J18" s="31">
        <v>10</v>
      </c>
      <c r="K18" s="31">
        <v>3</v>
      </c>
      <c r="L18" s="31"/>
      <c r="M18" s="31">
        <v>1</v>
      </c>
      <c r="N18" s="29">
        <f t="shared" si="0"/>
        <v>30</v>
      </c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1"/>
      <c r="N19" s="29"/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1"/>
      <c r="N20" s="29"/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1"/>
      <c r="N21" s="29"/>
    </row>
    <row r="22" spans="2:14" ht="12" customHeight="1">
      <c r="B22" s="19"/>
      <c r="C22" s="20"/>
      <c r="D22" s="20"/>
      <c r="E22" s="20"/>
      <c r="F22" s="20"/>
      <c r="G22" s="21"/>
      <c r="H22" s="35"/>
      <c r="I22" s="33"/>
      <c r="J22" s="33"/>
      <c r="K22" s="33"/>
      <c r="L22" s="33"/>
      <c r="M22" s="33"/>
      <c r="N22" s="48"/>
    </row>
    <row r="23" spans="2:14" ht="12" customHeight="1">
      <c r="B23" s="19"/>
      <c r="C23" s="20"/>
      <c r="D23" s="20"/>
      <c r="E23" s="20"/>
      <c r="F23" s="20"/>
      <c r="G23" s="21"/>
      <c r="H23" s="35"/>
      <c r="I23" s="33"/>
      <c r="J23" s="33"/>
      <c r="K23" s="33"/>
      <c r="L23" s="33"/>
      <c r="M23" s="33"/>
      <c r="N23" s="48"/>
    </row>
    <row r="24" spans="2:14" ht="12" customHeight="1">
      <c r="B24" s="19"/>
      <c r="C24" s="20"/>
      <c r="D24" s="20"/>
      <c r="E24" s="20"/>
      <c r="F24" s="20"/>
      <c r="G24" s="21"/>
      <c r="H24" s="35"/>
      <c r="I24" s="33"/>
      <c r="J24" s="33"/>
      <c r="K24" s="33"/>
      <c r="L24" s="33"/>
      <c r="M24" s="33"/>
      <c r="N24" s="48"/>
    </row>
    <row r="25" spans="2:14" ht="12" customHeight="1">
      <c r="B25" s="19"/>
      <c r="C25" s="20"/>
      <c r="D25" s="20"/>
      <c r="E25" s="20"/>
      <c r="F25" s="20"/>
      <c r="G25" s="21"/>
      <c r="H25" s="35"/>
      <c r="I25" s="33"/>
      <c r="J25" s="33"/>
      <c r="K25" s="33"/>
      <c r="L25" s="33"/>
      <c r="M25" s="33"/>
      <c r="N25" s="48"/>
    </row>
    <row r="26" spans="2:14" ht="12" customHeight="1">
      <c r="B26" s="19"/>
      <c r="C26" s="20"/>
      <c r="D26" s="20"/>
      <c r="E26" s="20"/>
      <c r="F26" s="20"/>
      <c r="G26" s="21"/>
      <c r="H26" s="35"/>
      <c r="I26" s="33"/>
      <c r="J26" s="33"/>
      <c r="K26" s="33"/>
      <c r="L26" s="33"/>
      <c r="M26" s="33"/>
      <c r="N26" s="39"/>
    </row>
    <row r="27" spans="2:14" ht="12" customHeight="1">
      <c r="B27" s="19"/>
      <c r="C27" s="20"/>
      <c r="D27" s="20"/>
      <c r="E27" s="20"/>
      <c r="F27" s="20"/>
      <c r="G27" s="21"/>
      <c r="H27" s="35"/>
      <c r="I27" s="38"/>
      <c r="J27" s="38"/>
      <c r="K27" s="38"/>
      <c r="L27" s="33"/>
      <c r="M27" s="38"/>
      <c r="N27" s="50"/>
    </row>
    <row r="28" spans="2:14" ht="12" customHeight="1">
      <c r="B28" s="19"/>
      <c r="C28" s="20"/>
      <c r="D28" s="20"/>
      <c r="E28" s="20"/>
      <c r="F28" s="20"/>
      <c r="G28" s="21"/>
      <c r="H28" s="35"/>
      <c r="I28" s="38"/>
      <c r="J28" s="38"/>
      <c r="K28" s="38"/>
      <c r="L28" s="33"/>
      <c r="M28" s="38"/>
      <c r="N28" s="51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ROUND(SUM(N17:N32),2)</f>
        <v>84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84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D13:H13"/>
    <mergeCell ref="D14:H14"/>
    <mergeCell ref="H15:H16"/>
    <mergeCell ref="B10:C10"/>
    <mergeCell ref="D10:G10"/>
    <mergeCell ref="B11:C11"/>
    <mergeCell ref="D11:G11"/>
    <mergeCell ref="B12:N12"/>
    <mergeCell ref="I13:K14"/>
    <mergeCell ref="L13:N14"/>
    <mergeCell ref="H8:L8"/>
    <mergeCell ref="H9:L11"/>
    <mergeCell ref="M9:M11"/>
    <mergeCell ref="N10:N11"/>
    <mergeCell ref="B37:E37"/>
    <mergeCell ref="F37:J38"/>
    <mergeCell ref="B38:E38"/>
    <mergeCell ref="B39:N39"/>
    <mergeCell ref="I35:M35"/>
    <mergeCell ref="I36:M36"/>
    <mergeCell ref="K37:N38"/>
    <mergeCell ref="I15:L15"/>
    <mergeCell ref="M15:M16"/>
    <mergeCell ref="N15:N16"/>
    <mergeCell ref="H33:M33"/>
    <mergeCell ref="I34:M34"/>
    <mergeCell ref="B34:H36"/>
  </mergeCells>
  <dataValidations count="1">
    <dataValidation type="list" allowBlank="1" sqref="G22:G23" xr:uid="{00000000-0002-0000-1400-000000000000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N1000"/>
  <sheetViews>
    <sheetView workbookViewId="0">
      <selection activeCell="I6" sqref="I6:N7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30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9.25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(entidad)'!C36</f>
        <v>5. CONEXIONES HIDROSANITARIAS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12" t="str">
        <f>+'PRESUPUESTO OFICIAL (entidad)'!D37</f>
        <v>2.12.169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7.5" customHeight="1">
      <c r="B14" s="52">
        <f>+'PRESUPUESTO OFICIAL (entidad)'!C37</f>
        <v>5.0999999999999996</v>
      </c>
      <c r="C14" s="18" t="str">
        <f>+'PRESUPUESTO OFICIAL (entidad)'!H37</f>
        <v>UND</v>
      </c>
      <c r="D14" s="550" t="str">
        <f>+'PRESUPUESTO OFICIAL (entidad)'!G37</f>
        <v>SUMINISTRO E INSTALACIÓN DE TANQUE DE ALMACENAMIENTO DE 5000L (INCLUYE CONECTOR DE ENTRADA Y SALIDA) (NO INCLUYE FLOTADOR)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99</v>
      </c>
      <c r="N15" s="592" t="s">
        <v>78</v>
      </c>
    </row>
    <row r="16" spans="2:14" ht="28.5" customHeight="1">
      <c r="B16" s="19"/>
      <c r="C16" s="20"/>
      <c r="D16" s="20"/>
      <c r="E16" s="20"/>
      <c r="F16" s="20"/>
      <c r="G16" s="21"/>
      <c r="H16" s="554"/>
      <c r="I16" s="49" t="s">
        <v>91</v>
      </c>
      <c r="J16" s="23" t="s">
        <v>92</v>
      </c>
      <c r="K16" s="24" t="s">
        <v>93</v>
      </c>
      <c r="L16" s="25" t="s">
        <v>94</v>
      </c>
      <c r="M16" s="591"/>
      <c r="N16" s="593"/>
    </row>
    <row r="17" spans="2:14" ht="26.25" customHeight="1">
      <c r="B17" s="19"/>
      <c r="C17" s="20"/>
      <c r="D17" s="20"/>
      <c r="E17" s="20"/>
      <c r="F17" s="20"/>
      <c r="G17" s="21"/>
      <c r="H17" s="26" t="s">
        <v>244</v>
      </c>
      <c r="I17" s="31"/>
      <c r="J17" s="31"/>
      <c r="K17" s="31"/>
      <c r="L17" s="31"/>
      <c r="M17" s="31">
        <v>1</v>
      </c>
      <c r="N17" s="29">
        <f>+M17</f>
        <v>1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1"/>
      <c r="N18" s="29"/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1"/>
      <c r="N19" s="29"/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1"/>
      <c r="N20" s="29"/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1"/>
      <c r="N21" s="29"/>
    </row>
    <row r="22" spans="2:14" ht="12" customHeight="1">
      <c r="B22" s="19"/>
      <c r="C22" s="20"/>
      <c r="D22" s="20"/>
      <c r="E22" s="20"/>
      <c r="F22" s="20"/>
      <c r="G22" s="21"/>
      <c r="H22" s="35"/>
      <c r="I22" s="33"/>
      <c r="J22" s="33"/>
      <c r="K22" s="33"/>
      <c r="L22" s="33"/>
      <c r="M22" s="33"/>
      <c r="N22" s="48"/>
    </row>
    <row r="23" spans="2:14" ht="12" customHeight="1">
      <c r="B23" s="19"/>
      <c r="C23" s="20"/>
      <c r="D23" s="20"/>
      <c r="E23" s="20"/>
      <c r="F23" s="20"/>
      <c r="G23" s="21"/>
      <c r="H23" s="35"/>
      <c r="I23" s="33"/>
      <c r="J23" s="33"/>
      <c r="K23" s="33"/>
      <c r="L23" s="33"/>
      <c r="M23" s="33"/>
      <c r="N23" s="48"/>
    </row>
    <row r="24" spans="2:14" ht="12" customHeight="1">
      <c r="B24" s="19"/>
      <c r="C24" s="20"/>
      <c r="D24" s="20"/>
      <c r="E24" s="20"/>
      <c r="F24" s="20"/>
      <c r="G24" s="21"/>
      <c r="H24" s="35"/>
      <c r="I24" s="33"/>
      <c r="J24" s="33"/>
      <c r="K24" s="33"/>
      <c r="L24" s="33"/>
      <c r="M24" s="33"/>
      <c r="N24" s="48"/>
    </row>
    <row r="25" spans="2:14" ht="12" customHeight="1">
      <c r="B25" s="19"/>
      <c r="C25" s="20"/>
      <c r="D25" s="20"/>
      <c r="E25" s="20"/>
      <c r="F25" s="20"/>
      <c r="G25" s="21"/>
      <c r="H25" s="35"/>
      <c r="I25" s="33"/>
      <c r="J25" s="33"/>
      <c r="K25" s="33"/>
      <c r="L25" s="33"/>
      <c r="M25" s="33"/>
      <c r="N25" s="48"/>
    </row>
    <row r="26" spans="2:14" ht="12" customHeight="1">
      <c r="B26" s="19"/>
      <c r="C26" s="20"/>
      <c r="D26" s="20"/>
      <c r="E26" s="20"/>
      <c r="F26" s="20"/>
      <c r="G26" s="21"/>
      <c r="H26" s="35"/>
      <c r="I26" s="33"/>
      <c r="J26" s="33"/>
      <c r="K26" s="33"/>
      <c r="L26" s="33"/>
      <c r="M26" s="33"/>
      <c r="N26" s="39"/>
    </row>
    <row r="27" spans="2:14" ht="12" customHeight="1">
      <c r="B27" s="19"/>
      <c r="C27" s="20"/>
      <c r="D27" s="20"/>
      <c r="E27" s="20"/>
      <c r="F27" s="20"/>
      <c r="G27" s="21"/>
      <c r="H27" s="35"/>
      <c r="I27" s="38"/>
      <c r="J27" s="38"/>
      <c r="K27" s="38"/>
      <c r="L27" s="33"/>
      <c r="M27" s="38"/>
      <c r="N27" s="50"/>
    </row>
    <row r="28" spans="2:14" ht="12" customHeight="1">
      <c r="B28" s="19"/>
      <c r="C28" s="20"/>
      <c r="D28" s="20"/>
      <c r="E28" s="20"/>
      <c r="F28" s="20"/>
      <c r="G28" s="21"/>
      <c r="H28" s="35"/>
      <c r="I28" s="38"/>
      <c r="J28" s="38"/>
      <c r="K28" s="38"/>
      <c r="L28" s="33"/>
      <c r="M28" s="38"/>
      <c r="N28" s="51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ROUND(SUM(N17:N32),2)</f>
        <v>1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1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D13:H13"/>
    <mergeCell ref="D14:H14"/>
    <mergeCell ref="H15:H16"/>
    <mergeCell ref="B10:C10"/>
    <mergeCell ref="D10:G10"/>
    <mergeCell ref="B11:C11"/>
    <mergeCell ref="D11:G11"/>
    <mergeCell ref="B12:N12"/>
    <mergeCell ref="I13:K14"/>
    <mergeCell ref="L13:N14"/>
    <mergeCell ref="H8:L8"/>
    <mergeCell ref="H9:L11"/>
    <mergeCell ref="M9:M11"/>
    <mergeCell ref="N10:N11"/>
    <mergeCell ref="B37:E37"/>
    <mergeCell ref="F37:J38"/>
    <mergeCell ref="B38:E38"/>
    <mergeCell ref="B39:N39"/>
    <mergeCell ref="I35:M35"/>
    <mergeCell ref="I36:M36"/>
    <mergeCell ref="K37:N38"/>
    <mergeCell ref="I15:L15"/>
    <mergeCell ref="M15:M16"/>
    <mergeCell ref="N15:N16"/>
    <mergeCell ref="H33:M33"/>
    <mergeCell ref="I34:M34"/>
    <mergeCell ref="B34:H36"/>
  </mergeCells>
  <dataValidations count="1">
    <dataValidation type="list" allowBlank="1" sqref="G22:G23" xr:uid="{00000000-0002-0000-1900-000000000000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N1000"/>
  <sheetViews>
    <sheetView workbookViewId="0">
      <selection activeCell="D15" sqref="D15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6.2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3.75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(entidad)'!C36</f>
        <v>5. CONEXIONES HIDROSANITARIAS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12" t="str">
        <f>+'PRESUPUESTO OFICIAL (entidad)'!D38</f>
        <v>2.12.167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7.5" customHeight="1">
      <c r="B14" s="52">
        <f>+'PRESUPUESTO OFICIAL (entidad)'!C38</f>
        <v>5.2</v>
      </c>
      <c r="C14" s="18" t="str">
        <f>+'PRESUPUESTO OFICIAL (entidad)'!H38</f>
        <v>UND</v>
      </c>
      <c r="D14" s="550" t="str">
        <f>+'PRESUPUESTO OFICIAL (entidad)'!G38</f>
        <v>SUMINISTRO E INSTALACIÓN DE TANQUE DE ALMACENAMIENTO DE 1000L (INCLUYE CONECTOR DE ENTRADA Y SALIDA) (NO INCLUYE FLOTADOR)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99</v>
      </c>
      <c r="N15" s="592" t="s">
        <v>78</v>
      </c>
    </row>
    <row r="16" spans="2:14" ht="28.5" customHeight="1">
      <c r="B16" s="19"/>
      <c r="C16" s="20"/>
      <c r="D16" s="20"/>
      <c r="E16" s="20"/>
      <c r="F16" s="20"/>
      <c r="G16" s="21"/>
      <c r="H16" s="554"/>
      <c r="I16" s="49" t="s">
        <v>91</v>
      </c>
      <c r="J16" s="23" t="s">
        <v>92</v>
      </c>
      <c r="K16" s="24" t="s">
        <v>93</v>
      </c>
      <c r="L16" s="25" t="s">
        <v>94</v>
      </c>
      <c r="M16" s="591"/>
      <c r="N16" s="593"/>
    </row>
    <row r="17" spans="2:14" ht="26.25" customHeight="1">
      <c r="B17" s="19"/>
      <c r="C17" s="20"/>
      <c r="D17" s="20"/>
      <c r="E17" s="20"/>
      <c r="F17" s="20"/>
      <c r="G17" s="21"/>
      <c r="H17" s="26" t="s">
        <v>244</v>
      </c>
      <c r="I17" s="31"/>
      <c r="J17" s="31"/>
      <c r="K17" s="31"/>
      <c r="L17" s="31"/>
      <c r="M17" s="31">
        <v>1</v>
      </c>
      <c r="N17" s="29">
        <f>+M17</f>
        <v>1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1"/>
      <c r="N18" s="29"/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1"/>
      <c r="N19" s="29"/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1"/>
      <c r="N20" s="29"/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1"/>
      <c r="N21" s="29"/>
    </row>
    <row r="22" spans="2:14" ht="12" customHeight="1">
      <c r="B22" s="19"/>
      <c r="C22" s="20"/>
      <c r="D22" s="20"/>
      <c r="E22" s="20"/>
      <c r="F22" s="20"/>
      <c r="G22" s="21"/>
      <c r="H22" s="35"/>
      <c r="I22" s="33"/>
      <c r="J22" s="33"/>
      <c r="K22" s="33"/>
      <c r="L22" s="33"/>
      <c r="M22" s="33"/>
      <c r="N22" s="48"/>
    </row>
    <row r="23" spans="2:14" ht="12" customHeight="1">
      <c r="B23" s="19"/>
      <c r="C23" s="20"/>
      <c r="D23" s="20"/>
      <c r="E23" s="20"/>
      <c r="F23" s="20"/>
      <c r="G23" s="21"/>
      <c r="H23" s="35"/>
      <c r="I23" s="33"/>
      <c r="J23" s="33"/>
      <c r="K23" s="33"/>
      <c r="L23" s="33"/>
      <c r="M23" s="33"/>
      <c r="N23" s="48"/>
    </row>
    <row r="24" spans="2:14" ht="12" customHeight="1">
      <c r="B24" s="19"/>
      <c r="C24" s="20"/>
      <c r="D24" s="20"/>
      <c r="E24" s="20"/>
      <c r="F24" s="20"/>
      <c r="G24" s="21"/>
      <c r="H24" s="35"/>
      <c r="I24" s="33"/>
      <c r="J24" s="33"/>
      <c r="K24" s="33"/>
      <c r="L24" s="33"/>
      <c r="M24" s="33"/>
      <c r="N24" s="48"/>
    </row>
    <row r="25" spans="2:14" ht="12" customHeight="1">
      <c r="B25" s="19"/>
      <c r="C25" s="20"/>
      <c r="D25" s="20"/>
      <c r="E25" s="20"/>
      <c r="F25" s="20"/>
      <c r="G25" s="21"/>
      <c r="H25" s="35"/>
      <c r="I25" s="33"/>
      <c r="J25" s="33"/>
      <c r="K25" s="33"/>
      <c r="L25" s="33"/>
      <c r="M25" s="33"/>
      <c r="N25" s="48"/>
    </row>
    <row r="26" spans="2:14" ht="12" customHeight="1">
      <c r="B26" s="19"/>
      <c r="C26" s="20"/>
      <c r="D26" s="20"/>
      <c r="E26" s="20"/>
      <c r="F26" s="20"/>
      <c r="G26" s="21"/>
      <c r="H26" s="35"/>
      <c r="I26" s="33"/>
      <c r="J26" s="33"/>
      <c r="K26" s="33"/>
      <c r="L26" s="33"/>
      <c r="M26" s="33"/>
      <c r="N26" s="39"/>
    </row>
    <row r="27" spans="2:14" ht="12" customHeight="1">
      <c r="B27" s="19"/>
      <c r="C27" s="20"/>
      <c r="D27" s="20"/>
      <c r="E27" s="20"/>
      <c r="F27" s="20"/>
      <c r="G27" s="21"/>
      <c r="H27" s="35"/>
      <c r="I27" s="38"/>
      <c r="J27" s="38"/>
      <c r="K27" s="38"/>
      <c r="L27" s="33"/>
      <c r="M27" s="38"/>
      <c r="N27" s="50"/>
    </row>
    <row r="28" spans="2:14" ht="12" customHeight="1">
      <c r="B28" s="19"/>
      <c r="C28" s="20"/>
      <c r="D28" s="20"/>
      <c r="E28" s="20"/>
      <c r="F28" s="20"/>
      <c r="G28" s="21"/>
      <c r="H28" s="35"/>
      <c r="I28" s="38"/>
      <c r="J28" s="38"/>
      <c r="K28" s="38"/>
      <c r="L28" s="33"/>
      <c r="M28" s="38"/>
      <c r="N28" s="51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ROUND(SUM(N17:N32),2)</f>
        <v>1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1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D13:H13"/>
    <mergeCell ref="D14:H14"/>
    <mergeCell ref="H15:H16"/>
    <mergeCell ref="B10:C10"/>
    <mergeCell ref="D10:G10"/>
    <mergeCell ref="B11:C11"/>
    <mergeCell ref="D11:G11"/>
    <mergeCell ref="B12:N12"/>
    <mergeCell ref="I13:K14"/>
    <mergeCell ref="L13:N14"/>
    <mergeCell ref="H8:L8"/>
    <mergeCell ref="H9:L11"/>
    <mergeCell ref="M9:M11"/>
    <mergeCell ref="N10:N11"/>
    <mergeCell ref="B37:E37"/>
    <mergeCell ref="F37:J38"/>
    <mergeCell ref="B38:E38"/>
    <mergeCell ref="B39:N39"/>
    <mergeCell ref="I35:M35"/>
    <mergeCell ref="I36:M36"/>
    <mergeCell ref="K37:N38"/>
    <mergeCell ref="I15:L15"/>
    <mergeCell ref="M15:M16"/>
    <mergeCell ref="N15:N16"/>
    <mergeCell ref="H33:M33"/>
    <mergeCell ref="I34:M34"/>
    <mergeCell ref="B34:H36"/>
  </mergeCells>
  <dataValidations count="1">
    <dataValidation type="list" allowBlank="1" sqref="G22:G23" xr:uid="{00000000-0002-0000-1A00-000000000000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N1000"/>
  <sheetViews>
    <sheetView topLeftCell="A4" workbookViewId="0">
      <selection activeCell="I6" sqref="I6:N7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7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29.25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(entidad)'!C36</f>
        <v>5. CONEXIONES HIDROSANITARIAS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12" t="str">
        <f>+'PRESUPUESTO OFICIAL (entidad)'!D39</f>
        <v>2.12.170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7.5" customHeight="1">
      <c r="B14" s="52">
        <f>+'PRESUPUESTO OFICIAL (entidad)'!C39</f>
        <v>5.3</v>
      </c>
      <c r="C14" s="18" t="str">
        <f>+'PRESUPUESTO OFICIAL (entidad)'!H39</f>
        <v>UND</v>
      </c>
      <c r="D14" s="550" t="str">
        <f>+'PRESUPUESTO OFICIAL (entidad)'!G39</f>
        <v>SUMINISTRO E INSTALACIÓN DE VÁLVULA CON FLOTADOR PARA TANQUE ELEVADO 1/2", CON FLOTADOR EN BOLA PLÁSTICA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99</v>
      </c>
      <c r="N15" s="592" t="s">
        <v>78</v>
      </c>
    </row>
    <row r="16" spans="2:14" ht="28.5" customHeight="1">
      <c r="B16" s="19"/>
      <c r="C16" s="20"/>
      <c r="D16" s="20"/>
      <c r="E16" s="20"/>
      <c r="F16" s="20"/>
      <c r="G16" s="21"/>
      <c r="H16" s="554"/>
      <c r="I16" s="49" t="s">
        <v>91</v>
      </c>
      <c r="J16" s="23" t="s">
        <v>92</v>
      </c>
      <c r="K16" s="24" t="s">
        <v>93</v>
      </c>
      <c r="L16" s="25" t="s">
        <v>94</v>
      </c>
      <c r="M16" s="591"/>
      <c r="N16" s="593"/>
    </row>
    <row r="17" spans="2:14" ht="26.25" customHeight="1">
      <c r="B17" s="19"/>
      <c r="C17" s="20"/>
      <c r="D17" s="20"/>
      <c r="E17" s="20"/>
      <c r="F17" s="20"/>
      <c r="G17" s="21"/>
      <c r="H17" s="26" t="s">
        <v>245</v>
      </c>
      <c r="I17" s="31"/>
      <c r="J17" s="31"/>
      <c r="K17" s="31"/>
      <c r="L17" s="31"/>
      <c r="M17" s="31">
        <v>2</v>
      </c>
      <c r="N17" s="29">
        <f>+M17</f>
        <v>2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1"/>
      <c r="N18" s="29"/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1"/>
      <c r="N19" s="29"/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1"/>
      <c r="N20" s="29"/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1"/>
      <c r="N21" s="29"/>
    </row>
    <row r="22" spans="2:14" ht="12" customHeight="1">
      <c r="B22" s="19"/>
      <c r="C22" s="20"/>
      <c r="D22" s="20"/>
      <c r="E22" s="20"/>
      <c r="F22" s="20"/>
      <c r="G22" s="21"/>
      <c r="H22" s="35"/>
      <c r="I22" s="33"/>
      <c r="J22" s="33"/>
      <c r="K22" s="33"/>
      <c r="L22" s="33"/>
      <c r="M22" s="33"/>
      <c r="N22" s="48"/>
    </row>
    <row r="23" spans="2:14" ht="12" customHeight="1">
      <c r="B23" s="19"/>
      <c r="C23" s="20"/>
      <c r="D23" s="20"/>
      <c r="E23" s="20"/>
      <c r="F23" s="20"/>
      <c r="G23" s="21"/>
      <c r="H23" s="35"/>
      <c r="I23" s="33"/>
      <c r="J23" s="33"/>
      <c r="K23" s="33"/>
      <c r="L23" s="33"/>
      <c r="M23" s="33"/>
      <c r="N23" s="48"/>
    </row>
    <row r="24" spans="2:14" ht="12" customHeight="1">
      <c r="B24" s="19"/>
      <c r="C24" s="20"/>
      <c r="D24" s="20"/>
      <c r="E24" s="20"/>
      <c r="F24" s="20"/>
      <c r="G24" s="21"/>
      <c r="H24" s="35"/>
      <c r="I24" s="33"/>
      <c r="J24" s="33"/>
      <c r="K24" s="33"/>
      <c r="L24" s="33"/>
      <c r="M24" s="33"/>
      <c r="N24" s="48"/>
    </row>
    <row r="25" spans="2:14" ht="12" customHeight="1">
      <c r="B25" s="19"/>
      <c r="C25" s="20"/>
      <c r="D25" s="20"/>
      <c r="E25" s="20"/>
      <c r="F25" s="20"/>
      <c r="G25" s="21"/>
      <c r="H25" s="35"/>
      <c r="I25" s="33"/>
      <c r="J25" s="33"/>
      <c r="K25" s="33"/>
      <c r="L25" s="33"/>
      <c r="M25" s="33"/>
      <c r="N25" s="48"/>
    </row>
    <row r="26" spans="2:14" ht="12" customHeight="1">
      <c r="B26" s="19"/>
      <c r="C26" s="20"/>
      <c r="D26" s="20"/>
      <c r="E26" s="20"/>
      <c r="F26" s="20"/>
      <c r="G26" s="21"/>
      <c r="H26" s="35"/>
      <c r="I26" s="33"/>
      <c r="J26" s="33"/>
      <c r="K26" s="33"/>
      <c r="L26" s="33"/>
      <c r="M26" s="33"/>
      <c r="N26" s="39"/>
    </row>
    <row r="27" spans="2:14" ht="12" customHeight="1">
      <c r="B27" s="19"/>
      <c r="C27" s="20"/>
      <c r="D27" s="20"/>
      <c r="E27" s="20"/>
      <c r="F27" s="20"/>
      <c r="G27" s="21"/>
      <c r="H27" s="35"/>
      <c r="I27" s="38"/>
      <c r="J27" s="38"/>
      <c r="K27" s="38"/>
      <c r="L27" s="33"/>
      <c r="M27" s="38"/>
      <c r="N27" s="50"/>
    </row>
    <row r="28" spans="2:14" ht="12" customHeight="1">
      <c r="B28" s="19"/>
      <c r="C28" s="20"/>
      <c r="D28" s="20"/>
      <c r="E28" s="20"/>
      <c r="F28" s="20"/>
      <c r="G28" s="21"/>
      <c r="H28" s="35"/>
      <c r="I28" s="38"/>
      <c r="J28" s="38"/>
      <c r="K28" s="38"/>
      <c r="L28" s="33"/>
      <c r="M28" s="38"/>
      <c r="N28" s="51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ROUND(SUM(N17:N32),2)</f>
        <v>2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2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D13:H13"/>
    <mergeCell ref="D14:H14"/>
    <mergeCell ref="H15:H16"/>
    <mergeCell ref="B10:C10"/>
    <mergeCell ref="D10:G10"/>
    <mergeCell ref="B11:C11"/>
    <mergeCell ref="D11:G11"/>
    <mergeCell ref="B12:N12"/>
    <mergeCell ref="I13:K14"/>
    <mergeCell ref="L13:N14"/>
    <mergeCell ref="H8:L8"/>
    <mergeCell ref="H9:L11"/>
    <mergeCell ref="M9:M11"/>
    <mergeCell ref="N10:N11"/>
    <mergeCell ref="B37:E37"/>
    <mergeCell ref="F37:J38"/>
    <mergeCell ref="B38:E38"/>
    <mergeCell ref="B39:N39"/>
    <mergeCell ref="I35:M35"/>
    <mergeCell ref="I36:M36"/>
    <mergeCell ref="K37:N38"/>
    <mergeCell ref="I15:L15"/>
    <mergeCell ref="M15:M16"/>
    <mergeCell ref="N15:N16"/>
    <mergeCell ref="H33:M33"/>
    <mergeCell ref="I34:M34"/>
    <mergeCell ref="B34:H36"/>
  </mergeCells>
  <dataValidations count="1">
    <dataValidation type="list" allowBlank="1" sqref="G22:G23" xr:uid="{00000000-0002-0000-1B00-000000000000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N1000"/>
  <sheetViews>
    <sheetView workbookViewId="0">
      <selection activeCell="R14" sqref="R14"/>
    </sheetView>
  </sheetViews>
  <sheetFormatPr baseColWidth="10" defaultColWidth="12.5703125" defaultRowHeight="15" customHeight="1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26" width="11.28515625" customWidth="1"/>
  </cols>
  <sheetData>
    <row r="1" spans="2:14" ht="8.25" customHeight="1"/>
    <row r="2" spans="2:14" ht="21" customHeight="1">
      <c r="B2" s="564" t="s">
        <v>62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1"/>
    </row>
    <row r="3" spans="2:14" ht="9" customHeight="1"/>
    <row r="4" spans="2:14" ht="22.5" customHeight="1">
      <c r="B4" s="565"/>
      <c r="C4" s="562"/>
      <c r="D4" s="569" t="s">
        <v>63</v>
      </c>
      <c r="E4" s="556"/>
      <c r="F4" s="556"/>
      <c r="G4" s="562"/>
      <c r="H4" s="571" t="s">
        <v>64</v>
      </c>
      <c r="I4" s="556"/>
      <c r="J4" s="556"/>
      <c r="K4" s="556"/>
      <c r="L4" s="556"/>
      <c r="M4" s="556"/>
      <c r="N4" s="562"/>
    </row>
    <row r="5" spans="2:14" ht="9" customHeight="1">
      <c r="B5" s="566"/>
      <c r="C5" s="567"/>
      <c r="D5" s="566"/>
      <c r="E5" s="570"/>
      <c r="F5" s="570"/>
      <c r="G5" s="567"/>
      <c r="H5" s="572"/>
      <c r="I5" s="573"/>
      <c r="J5" s="573"/>
      <c r="K5" s="573"/>
      <c r="L5" s="573"/>
      <c r="M5" s="573"/>
      <c r="N5" s="574"/>
    </row>
    <row r="6" spans="2:14" ht="27.75" customHeight="1">
      <c r="B6" s="566"/>
      <c r="C6" s="567"/>
      <c r="D6" s="566"/>
      <c r="E6" s="570"/>
      <c r="F6" s="570"/>
      <c r="G6" s="567"/>
      <c r="H6" s="575" t="s">
        <v>65</v>
      </c>
      <c r="I6" s="577" t="str">
        <f>+INFORMACION!C4</f>
        <v>“ADECUACIÓN Y MANTENIMIENTO A LAS INSTALACIONES DE LA PLANTA DE BENEFICIO ANIMAL PARA DAR CUMPLIMIENTO A LA RESOLUCIÓN 240 DE 2013 Y DECRETO 1500 DE 2007 EN FUNCIÓN DE LOS REQUERIMIENTOS TÉCNICOS INVIMA, OTANCHE BOYACA 2026”</v>
      </c>
      <c r="J6" s="556"/>
      <c r="K6" s="556"/>
      <c r="L6" s="556"/>
      <c r="M6" s="556"/>
      <c r="N6" s="562"/>
    </row>
    <row r="7" spans="2:14" ht="35.25" customHeight="1">
      <c r="B7" s="568"/>
      <c r="C7" s="563"/>
      <c r="D7" s="568"/>
      <c r="E7" s="559"/>
      <c r="F7" s="559"/>
      <c r="G7" s="563"/>
      <c r="H7" s="568"/>
      <c r="I7" s="559"/>
      <c r="J7" s="559"/>
      <c r="K7" s="559"/>
      <c r="L7" s="559"/>
      <c r="M7" s="559"/>
      <c r="N7" s="563"/>
    </row>
    <row r="8" spans="2:14" ht="14.25" customHeight="1">
      <c r="B8" s="586" t="s">
        <v>66</v>
      </c>
      <c r="C8" s="556"/>
      <c r="D8" s="587" t="s">
        <v>67</v>
      </c>
      <c r="E8" s="556"/>
      <c r="F8" s="556"/>
      <c r="G8" s="562"/>
      <c r="H8" s="578" t="s">
        <v>68</v>
      </c>
      <c r="I8" s="360"/>
      <c r="J8" s="360"/>
      <c r="K8" s="360"/>
      <c r="L8" s="361"/>
      <c r="M8" s="12" t="s">
        <v>69</v>
      </c>
      <c r="N8" s="13" t="s">
        <v>70</v>
      </c>
    </row>
    <row r="9" spans="2:14" ht="12.75" customHeight="1">
      <c r="B9" s="572"/>
      <c r="C9" s="573"/>
      <c r="D9" s="573"/>
      <c r="E9" s="573"/>
      <c r="F9" s="573"/>
      <c r="G9" s="574"/>
      <c r="H9" s="579" t="str">
        <f>+INFORMACION!C8</f>
        <v>N/A</v>
      </c>
      <c r="I9" s="570"/>
      <c r="J9" s="570"/>
      <c r="K9" s="570"/>
      <c r="L9" s="580"/>
      <c r="M9" s="581" t="str">
        <f>+INFORMACION!C9</f>
        <v>N/A</v>
      </c>
      <c r="N9" s="14" t="str">
        <f>+INFORMACION!C10</f>
        <v xml:space="preserve">  </v>
      </c>
    </row>
    <row r="10" spans="2:14" ht="15.75" customHeight="1">
      <c r="B10" s="594" t="s">
        <v>71</v>
      </c>
      <c r="C10" s="595"/>
      <c r="D10" s="596" t="str">
        <f>+'PRESUPUESTO OFICIAL (entidad)'!C36</f>
        <v>5. CONEXIONES HIDROSANITARIAS</v>
      </c>
      <c r="E10" s="597"/>
      <c r="F10" s="597"/>
      <c r="G10" s="598"/>
      <c r="H10" s="566"/>
      <c r="I10" s="570"/>
      <c r="J10" s="570"/>
      <c r="K10" s="570"/>
      <c r="L10" s="580"/>
      <c r="M10" s="582"/>
      <c r="N10" s="584" t="s">
        <v>72</v>
      </c>
    </row>
    <row r="11" spans="2:14" ht="14.25" customHeight="1">
      <c r="B11" s="599" t="s">
        <v>73</v>
      </c>
      <c r="C11" s="552"/>
      <c r="D11" s="612" t="str">
        <f>+'PRESUPUESTO OFICIAL (entidad)'!D40</f>
        <v>2.12.175</v>
      </c>
      <c r="E11" s="551"/>
      <c r="F11" s="551"/>
      <c r="G11" s="601"/>
      <c r="H11" s="568"/>
      <c r="I11" s="559"/>
      <c r="J11" s="559"/>
      <c r="K11" s="559"/>
      <c r="L11" s="560"/>
      <c r="M11" s="583"/>
      <c r="N11" s="585"/>
    </row>
    <row r="12" spans="2:14" ht="15" customHeight="1">
      <c r="B12" s="602"/>
      <c r="C12" s="556"/>
      <c r="D12" s="556"/>
      <c r="E12" s="556"/>
      <c r="F12" s="556"/>
      <c r="G12" s="556"/>
      <c r="H12" s="556"/>
      <c r="I12" s="556"/>
      <c r="J12" s="556"/>
      <c r="K12" s="556"/>
      <c r="L12" s="556"/>
      <c r="M12" s="556"/>
      <c r="N12" s="562"/>
    </row>
    <row r="13" spans="2:14" ht="18" customHeight="1">
      <c r="B13" s="15" t="s">
        <v>74</v>
      </c>
      <c r="C13" s="16" t="s">
        <v>52</v>
      </c>
      <c r="D13" s="547" t="s">
        <v>3</v>
      </c>
      <c r="E13" s="548"/>
      <c r="F13" s="548"/>
      <c r="G13" s="548"/>
      <c r="H13" s="549"/>
      <c r="I13" s="555" t="s">
        <v>75</v>
      </c>
      <c r="J13" s="556"/>
      <c r="K13" s="557"/>
      <c r="L13" s="561" t="str">
        <f>+INFORMACION!C11</f>
        <v xml:space="preserve">PLANTA DE BENEFICIO ANIMAL OTANCHE </v>
      </c>
      <c r="M13" s="556"/>
      <c r="N13" s="562"/>
    </row>
    <row r="14" spans="2:14" ht="37.5" customHeight="1">
      <c r="B14" s="52" t="str">
        <f>+'PRESUPUESTO OFICIAL (entidad)'!C40</f>
        <v>5.4</v>
      </c>
      <c r="C14" s="18" t="str">
        <f>+'PRESUPUESTO OFICIAL (entidad)'!H40</f>
        <v>UND</v>
      </c>
      <c r="D14" s="550" t="str">
        <f>+'PRESUPUESTO OFICIAL (entidad)'!G40</f>
        <v>SUMINISTRO E INSTALACIÓN DE COMBO SANITARIO. INCLUYE GRIFERÍAS Y ACCESORIOS</v>
      </c>
      <c r="E14" s="551"/>
      <c r="F14" s="551"/>
      <c r="G14" s="551"/>
      <c r="H14" s="552"/>
      <c r="I14" s="558"/>
      <c r="J14" s="559"/>
      <c r="K14" s="560"/>
      <c r="L14" s="558"/>
      <c r="M14" s="559"/>
      <c r="N14" s="563"/>
    </row>
    <row r="15" spans="2:14" ht="15" customHeight="1">
      <c r="B15" s="19"/>
      <c r="C15" s="20"/>
      <c r="D15" s="20"/>
      <c r="E15" s="20"/>
      <c r="F15" s="20"/>
      <c r="G15" s="21"/>
      <c r="H15" s="553" t="s">
        <v>76</v>
      </c>
      <c r="I15" s="588" t="s">
        <v>77</v>
      </c>
      <c r="J15" s="548"/>
      <c r="K15" s="548"/>
      <c r="L15" s="589"/>
      <c r="M15" s="590" t="s">
        <v>99</v>
      </c>
      <c r="N15" s="592" t="s">
        <v>78</v>
      </c>
    </row>
    <row r="16" spans="2:14" ht="28.5" customHeight="1">
      <c r="B16" s="19"/>
      <c r="C16" s="20"/>
      <c r="D16" s="20"/>
      <c r="E16" s="20"/>
      <c r="F16" s="20"/>
      <c r="G16" s="21"/>
      <c r="H16" s="554"/>
      <c r="I16" s="49" t="s">
        <v>91</v>
      </c>
      <c r="J16" s="23" t="s">
        <v>92</v>
      </c>
      <c r="K16" s="24" t="s">
        <v>93</v>
      </c>
      <c r="L16" s="25" t="s">
        <v>94</v>
      </c>
      <c r="M16" s="591"/>
      <c r="N16" s="593"/>
    </row>
    <row r="17" spans="2:14" ht="26.25" customHeight="1">
      <c r="B17" s="19"/>
      <c r="C17" s="20"/>
      <c r="D17" s="20"/>
      <c r="E17" s="20"/>
      <c r="F17" s="20"/>
      <c r="G17" s="21"/>
      <c r="H17" s="26" t="s">
        <v>100</v>
      </c>
      <c r="I17" s="31"/>
      <c r="J17" s="31"/>
      <c r="K17" s="31"/>
      <c r="L17" s="31"/>
      <c r="M17" s="31">
        <v>1</v>
      </c>
      <c r="N17" s="29">
        <f>+M17</f>
        <v>1</v>
      </c>
    </row>
    <row r="18" spans="2:14" ht="12" customHeight="1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1"/>
      <c r="N18" s="29"/>
    </row>
    <row r="19" spans="2:14" ht="12" customHeight="1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1"/>
      <c r="N19" s="29"/>
    </row>
    <row r="20" spans="2:14" ht="12" customHeight="1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1"/>
      <c r="N20" s="29"/>
    </row>
    <row r="21" spans="2:14" ht="12" customHeight="1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1"/>
      <c r="N21" s="29"/>
    </row>
    <row r="22" spans="2:14" ht="12" customHeight="1">
      <c r="B22" s="19"/>
      <c r="C22" s="20"/>
      <c r="D22" s="20"/>
      <c r="E22" s="20"/>
      <c r="F22" s="20"/>
      <c r="G22" s="21"/>
      <c r="H22" s="35"/>
      <c r="I22" s="33"/>
      <c r="J22" s="33"/>
      <c r="K22" s="33"/>
      <c r="L22" s="33"/>
      <c r="M22" s="33"/>
      <c r="N22" s="48"/>
    </row>
    <row r="23" spans="2:14" ht="12" customHeight="1">
      <c r="B23" s="19"/>
      <c r="C23" s="20"/>
      <c r="D23" s="20"/>
      <c r="E23" s="20"/>
      <c r="F23" s="20"/>
      <c r="G23" s="21"/>
      <c r="H23" s="35"/>
      <c r="I23" s="33"/>
      <c r="J23" s="33"/>
      <c r="K23" s="33"/>
      <c r="L23" s="33"/>
      <c r="M23" s="33"/>
      <c r="N23" s="48"/>
    </row>
    <row r="24" spans="2:14" ht="12" customHeight="1">
      <c r="B24" s="19"/>
      <c r="C24" s="20"/>
      <c r="D24" s="20"/>
      <c r="E24" s="20"/>
      <c r="F24" s="20"/>
      <c r="G24" s="21"/>
      <c r="H24" s="35"/>
      <c r="I24" s="33"/>
      <c r="J24" s="33"/>
      <c r="K24" s="33"/>
      <c r="L24" s="33"/>
      <c r="M24" s="33"/>
      <c r="N24" s="48"/>
    </row>
    <row r="25" spans="2:14" ht="12" customHeight="1">
      <c r="B25" s="19"/>
      <c r="C25" s="20"/>
      <c r="D25" s="20"/>
      <c r="E25" s="20"/>
      <c r="F25" s="20"/>
      <c r="G25" s="21"/>
      <c r="H25" s="35"/>
      <c r="I25" s="33"/>
      <c r="J25" s="33"/>
      <c r="K25" s="33"/>
      <c r="L25" s="33"/>
      <c r="M25" s="33"/>
      <c r="N25" s="48"/>
    </row>
    <row r="26" spans="2:14" ht="12" customHeight="1">
      <c r="B26" s="19"/>
      <c r="C26" s="20"/>
      <c r="D26" s="20"/>
      <c r="E26" s="20"/>
      <c r="F26" s="20"/>
      <c r="G26" s="21"/>
      <c r="H26" s="35"/>
      <c r="I26" s="33"/>
      <c r="J26" s="33"/>
      <c r="K26" s="33"/>
      <c r="L26" s="33"/>
      <c r="M26" s="33"/>
      <c r="N26" s="39"/>
    </row>
    <row r="27" spans="2:14" ht="12" customHeight="1">
      <c r="B27" s="19"/>
      <c r="C27" s="20"/>
      <c r="D27" s="20"/>
      <c r="E27" s="20"/>
      <c r="F27" s="20"/>
      <c r="G27" s="21"/>
      <c r="H27" s="35"/>
      <c r="I27" s="38"/>
      <c r="J27" s="38"/>
      <c r="K27" s="38"/>
      <c r="L27" s="33"/>
      <c r="M27" s="38"/>
      <c r="N27" s="50"/>
    </row>
    <row r="28" spans="2:14" ht="12" customHeight="1">
      <c r="B28" s="19"/>
      <c r="C28" s="20"/>
      <c r="D28" s="20"/>
      <c r="E28" s="20"/>
      <c r="F28" s="20"/>
      <c r="G28" s="21"/>
      <c r="H28" s="35"/>
      <c r="I28" s="38"/>
      <c r="J28" s="38"/>
      <c r="K28" s="38"/>
      <c r="L28" s="33"/>
      <c r="M28" s="38"/>
      <c r="N28" s="51"/>
    </row>
    <row r="29" spans="2:14" ht="12" customHeight="1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51"/>
    </row>
    <row r="30" spans="2:14" ht="12" customHeight="1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51"/>
    </row>
    <row r="31" spans="2:14" ht="12" customHeight="1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>
      <c r="B33" s="19"/>
      <c r="C33" s="20"/>
      <c r="D33" s="20"/>
      <c r="E33" s="20"/>
      <c r="F33" s="20"/>
      <c r="G33" s="21"/>
      <c r="H33" s="605" t="s">
        <v>83</v>
      </c>
      <c r="I33" s="360"/>
      <c r="J33" s="360"/>
      <c r="K33" s="360"/>
      <c r="L33" s="360"/>
      <c r="M33" s="361"/>
      <c r="N33" s="44">
        <f>ROUND(SUM(N17:N32),2)</f>
        <v>1</v>
      </c>
    </row>
    <row r="34" spans="2:14" ht="18.75" customHeight="1">
      <c r="B34" s="606"/>
      <c r="C34" s="556"/>
      <c r="D34" s="556"/>
      <c r="E34" s="556"/>
      <c r="F34" s="556"/>
      <c r="G34" s="556"/>
      <c r="H34" s="562"/>
      <c r="I34" s="607" t="s">
        <v>84</v>
      </c>
      <c r="J34" s="556"/>
      <c r="K34" s="556"/>
      <c r="L34" s="556"/>
      <c r="M34" s="562"/>
      <c r="N34" s="45">
        <v>0</v>
      </c>
    </row>
    <row r="35" spans="2:14" ht="16.5" customHeight="1">
      <c r="B35" s="566"/>
      <c r="C35" s="570"/>
      <c r="D35" s="570"/>
      <c r="E35" s="570"/>
      <c r="F35" s="570"/>
      <c r="G35" s="570"/>
      <c r="H35" s="567"/>
      <c r="I35" s="608" t="s">
        <v>85</v>
      </c>
      <c r="J35" s="570"/>
      <c r="K35" s="570"/>
      <c r="L35" s="570"/>
      <c r="M35" s="567"/>
      <c r="N35" s="46">
        <v>0</v>
      </c>
    </row>
    <row r="36" spans="2:14" ht="15" customHeight="1">
      <c r="B36" s="568"/>
      <c r="C36" s="559"/>
      <c r="D36" s="559"/>
      <c r="E36" s="559"/>
      <c r="F36" s="559"/>
      <c r="G36" s="559"/>
      <c r="H36" s="563"/>
      <c r="I36" s="609" t="s">
        <v>86</v>
      </c>
      <c r="J36" s="559"/>
      <c r="K36" s="559"/>
      <c r="L36" s="559"/>
      <c r="M36" s="563"/>
      <c r="N36" s="47">
        <f>+ROUND(N33-N34-N35,2)</f>
        <v>1</v>
      </c>
    </row>
    <row r="37" spans="2:14" ht="15.75" customHeight="1">
      <c r="B37" s="603" t="s">
        <v>87</v>
      </c>
      <c r="C37" s="556"/>
      <c r="D37" s="556"/>
      <c r="E37" s="562"/>
      <c r="F37" s="610" t="str">
        <f>+INFORMACION!C6</f>
        <v>Vo.Bo. Secretario de Planeación e Infraestructura</v>
      </c>
      <c r="G37" s="556"/>
      <c r="H37" s="556"/>
      <c r="I37" s="556"/>
      <c r="J37" s="562"/>
      <c r="K37" s="611" t="str">
        <f>+INFORMACION!C7</f>
        <v>Vo.Bo. Supervisión</v>
      </c>
      <c r="L37" s="556"/>
      <c r="M37" s="556"/>
      <c r="N37" s="562"/>
    </row>
    <row r="38" spans="2:14" ht="15.75" customHeight="1">
      <c r="B38" s="604">
        <f>+INFORMACION!C5</f>
        <v>0</v>
      </c>
      <c r="C38" s="559"/>
      <c r="D38" s="559"/>
      <c r="E38" s="563"/>
      <c r="F38" s="568"/>
      <c r="G38" s="559"/>
      <c r="H38" s="559"/>
      <c r="I38" s="559"/>
      <c r="J38" s="563"/>
      <c r="K38" s="559"/>
      <c r="L38" s="559"/>
      <c r="M38" s="559"/>
      <c r="N38" s="563"/>
    </row>
    <row r="39" spans="2:14" ht="16.5" customHeight="1">
      <c r="B39" s="576" t="s">
        <v>88</v>
      </c>
      <c r="C39" s="559"/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63"/>
    </row>
    <row r="40" spans="2:14" ht="12.75" customHeight="1"/>
    <row r="41" spans="2:14" ht="18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D13:H13"/>
    <mergeCell ref="D14:H14"/>
    <mergeCell ref="H15:H16"/>
    <mergeCell ref="B10:C10"/>
    <mergeCell ref="D10:G10"/>
    <mergeCell ref="B11:C11"/>
    <mergeCell ref="D11:G11"/>
    <mergeCell ref="B12:N12"/>
    <mergeCell ref="I13:K14"/>
    <mergeCell ref="L13:N14"/>
    <mergeCell ref="H8:L8"/>
    <mergeCell ref="H9:L11"/>
    <mergeCell ref="M9:M11"/>
    <mergeCell ref="N10:N11"/>
    <mergeCell ref="B37:E37"/>
    <mergeCell ref="F37:J38"/>
    <mergeCell ref="B38:E38"/>
    <mergeCell ref="B39:N39"/>
    <mergeCell ref="I35:M35"/>
    <mergeCell ref="I36:M36"/>
    <mergeCell ref="K37:N38"/>
    <mergeCell ref="I15:L15"/>
    <mergeCell ref="M15:M16"/>
    <mergeCell ref="N15:N16"/>
    <mergeCell ref="H33:M33"/>
    <mergeCell ref="I34:M34"/>
    <mergeCell ref="B34:H36"/>
  </mergeCells>
  <dataValidations count="1">
    <dataValidation type="list" allowBlank="1" sqref="G22:G23" xr:uid="{00000000-0002-0000-1C00-000000000000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24</vt:i4>
      </vt:variant>
    </vt:vector>
  </HeadingPairs>
  <TitlesOfParts>
    <vt:vector size="24" baseType="lpstr">
      <vt:lpstr>INFORMACION</vt:lpstr>
      <vt:lpstr>PRESUPUESTO OFICIAL (entidad)</vt:lpstr>
      <vt:lpstr>PROPUESTA ECONOMICA (proponente</vt:lpstr>
      <vt:lpstr>APU 3.2</vt:lpstr>
      <vt:lpstr>APU 3.3</vt:lpstr>
      <vt:lpstr>1.1</vt:lpstr>
      <vt:lpstr>1.2</vt:lpstr>
      <vt:lpstr>2.1</vt:lpstr>
      <vt:lpstr>3.1</vt:lpstr>
      <vt:lpstr>3.2</vt:lpstr>
      <vt:lpstr>3.3</vt:lpstr>
      <vt:lpstr>3.4</vt:lpstr>
      <vt:lpstr>3.5</vt:lpstr>
      <vt:lpstr>3.6</vt:lpstr>
      <vt:lpstr>3.7</vt:lpstr>
      <vt:lpstr>3.8</vt:lpstr>
      <vt:lpstr>3.9</vt:lpstr>
      <vt:lpstr>3.10</vt:lpstr>
      <vt:lpstr>3.11</vt:lpstr>
      <vt:lpstr>4.1</vt:lpstr>
      <vt:lpstr>5.1</vt:lpstr>
      <vt:lpstr>5.2</vt:lpstr>
      <vt:lpstr>5.3</vt:lpstr>
      <vt:lpstr>5.4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Correa Valderrama</dc:creator>
  <cp:lastModifiedBy>PC</cp:lastModifiedBy>
  <dcterms:created xsi:type="dcterms:W3CDTF">2006-06-27T16:47:25Z</dcterms:created>
  <dcterms:modified xsi:type="dcterms:W3CDTF">2026-03-25T19:27:47Z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